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Hbucaneg\Downloads\OneDrive_1_2-11-2026\"/>
    </mc:Choice>
  </mc:AlternateContent>
  <xr:revisionPtr revIDLastSave="0" documentId="13_ncr:1_{6876AEAD-B5A3-4888-AD6C-046FDAA53654}" xr6:coauthVersionLast="47" xr6:coauthVersionMax="47" xr10:uidLastSave="{00000000-0000-0000-0000-000000000000}"/>
  <bookViews>
    <workbookView xWindow="-28920" yWindow="-90" windowWidth="29040" windowHeight="15720" tabRatio="821" firstSheet="12" activeTab="25" xr2:uid="{00000000-000D-0000-FFFF-FFFF00000000}"/>
  </bookViews>
  <sheets>
    <sheet name="Complete Building Method" sheetId="26" state="hidden" r:id="rId1"/>
    <sheet name="2022 Stds Ltg Table" sheetId="51" state="hidden" r:id="rId2"/>
    <sheet name="2025 Stds Ltg Table" sheetId="64" r:id="rId3"/>
    <sheet name="2022 SpaceFuncData-Input" sheetId="52" r:id="rId4"/>
    <sheet name="2025 SpaceFuncData-Input" sheetId="65" r:id="rId5"/>
    <sheet name="For CSV - 2025 SpcFuncData" sheetId="53" r:id="rId6"/>
    <sheet name="For CSV - 2019 VentSpcFuncData" sheetId="42" state="hidden" r:id="rId7"/>
    <sheet name="For CSV - 2025 VentSpcFuncData" sheetId="57" r:id="rId8"/>
    <sheet name="19 SpcFunc &amp; VentSpcFunc combos" sheetId="45" state="hidden" r:id="rId9"/>
    <sheet name="25 SpcFunc &amp; VentSpcFunc combos" sheetId="58" r:id="rId10"/>
    <sheet name="ForCSV-19ValidVentSpcFuncEnums" sheetId="46" state="hidden" r:id="rId11"/>
    <sheet name="ForCSV-22ValidVentSpcFuncEnums" sheetId="59" state="hidden" r:id="rId12"/>
    <sheet name="FuncSchGrp Table" sheetId="30" r:id="rId13"/>
    <sheet name="CBC Table" sheetId="34" state="hidden" r:id="rId14"/>
    <sheet name="Comparison" sheetId="33" state="hidden" r:id="rId15"/>
    <sheet name="2019 Ventilation List" sheetId="39" state="hidden" r:id="rId16"/>
    <sheet name="2019 Ventilation List SORT" sheetId="40" state="hidden" r:id="rId17"/>
    <sheet name="2022 Ventilation List" sheetId="54" state="hidden" r:id="rId18"/>
    <sheet name="2022 Ventilation List SORT" sheetId="55" state="hidden" r:id="rId19"/>
    <sheet name="SpcFuncBkCompat 16-19" sheetId="48" state="hidden" r:id="rId20"/>
    <sheet name="SpcFuncBkCompat 22-25" sheetId="60" r:id="rId21"/>
    <sheet name="2016SpcFunc" sheetId="49" state="hidden" r:id="rId22"/>
    <sheet name="2019SpcFunc BEMEnums Gen" sheetId="50" state="hidden" r:id="rId23"/>
    <sheet name="2022SpcFunc BEMEnums Gen" sheetId="61" r:id="rId24"/>
    <sheet name="2025 Ventilation List" sheetId="62" r:id="rId25"/>
    <sheet name="2025 Ventilation List SORT" sheetId="63" r:id="rId26"/>
  </sheets>
  <definedNames>
    <definedName name="_xlnm._FilterDatabase" localSheetId="8" hidden="1">'19 SpcFunc &amp; VentSpcFunc combos'!$A$7:$J$7</definedName>
    <definedName name="_xlnm._FilterDatabase" localSheetId="3" hidden="1">'2022 SpaceFuncData-Input'!$A$2:$AD$86</definedName>
    <definedName name="_xlnm._FilterDatabase" localSheetId="4" hidden="1">'2025 SpaceFuncData-Input'!$A$3:$AR$87</definedName>
    <definedName name="_xlnm._FilterDatabase" localSheetId="9" hidden="1">'25 SpcFunc &amp; VentSpcFunc combos'!$A$7:$AO$353</definedName>
    <definedName name="_xlnm._FilterDatabase" localSheetId="6" hidden="1">'For CSV - 2019 VentSpcFuncData'!$B$5:$M$102</definedName>
    <definedName name="_xlnm._FilterDatabase" localSheetId="7" hidden="1">'For CSV - 2025 VentSpcFuncData'!$B$5:$J$102</definedName>
    <definedName name="_xlnm._FilterDatabase" localSheetId="10" hidden="1">'ForCSV-19ValidVentSpcFuncEnums'!$C$4:$CT$4</definedName>
    <definedName name="_xlnm._FilterDatabase" localSheetId="11" hidden="1">'ForCSV-22ValidVentSpcFuncEnums'!$C$4:$CT$4</definedName>
    <definedName name="_xlnm._FilterDatabase" localSheetId="19" hidden="1">'SpcFuncBkCompat 16-19'!$A$5:$E$66</definedName>
    <definedName name="_xlnm._FilterDatabase" localSheetId="20" hidden="1">'SpcFuncBkCompat 22-25'!$A$5:$E$66</definedName>
    <definedName name="CFM" localSheetId="8">#REF!</definedName>
    <definedName name="CFM" localSheetId="16">#REF!</definedName>
    <definedName name="CFM" localSheetId="18">#REF!</definedName>
    <definedName name="CFM" localSheetId="6">#REF!</definedName>
    <definedName name="CPD" localSheetId="8">#REF!</definedName>
    <definedName name="CPD" localSheetId="16">#REF!</definedName>
    <definedName name="CPD" localSheetId="18">#REF!</definedName>
    <definedName name="CPD" localSheetId="6">#REF!</definedName>
    <definedName name="ECB" localSheetId="8">#REF!</definedName>
    <definedName name="ECB" localSheetId="16">#REF!</definedName>
    <definedName name="ECB" localSheetId="18">#REF!</definedName>
    <definedName name="ECB" localSheetId="6">#REF!</definedName>
    <definedName name="ECBasic" localSheetId="8">#REF!</definedName>
    <definedName name="ECBasic" localSheetId="16">#REF!</definedName>
    <definedName name="ECBasic" localSheetId="18">#REF!</definedName>
    <definedName name="ECBasic" localSheetId="6">#REF!</definedName>
    <definedName name="GAS" localSheetId="8">#REF!</definedName>
    <definedName name="GAS" localSheetId="16">#REF!</definedName>
    <definedName name="GAS" localSheetId="18">#REF!</definedName>
    <definedName name="GAS" localSheetId="6">#REF!</definedName>
    <definedName name="NACM" localSheetId="8">#REF!</definedName>
    <definedName name="NACM" localSheetId="16">#REF!</definedName>
    <definedName name="NACM" localSheetId="18">#REF!</definedName>
    <definedName name="NACM" localSheetId="6">#REF!</definedName>
    <definedName name="NACMWB" localSheetId="8">#REF!</definedName>
    <definedName name="NACMWB" localSheetId="16">#REF!</definedName>
    <definedName name="NACMWB" localSheetId="18">#REF!</definedName>
    <definedName name="NACMWB" localSheetId="6">#REF!</definedName>
    <definedName name="NREL" localSheetId="8">#REF!</definedName>
    <definedName name="NREL" localSheetId="16">#REF!</definedName>
    <definedName name="NREL" localSheetId="18">#REF!</definedName>
    <definedName name="NREL" localSheetId="6">#REF!</definedName>
    <definedName name="NRELPBA" localSheetId="8">#REF!</definedName>
    <definedName name="NRELPBA" localSheetId="16">#REF!</definedName>
    <definedName name="NRELPBA" localSheetId="18">#REF!</definedName>
    <definedName name="NRELPBA" localSheetId="6">#REF!</definedName>
    <definedName name="NRELWB" localSheetId="8">#REF!</definedName>
    <definedName name="NRELWB" localSheetId="16">#REF!</definedName>
    <definedName name="NRELWB" localSheetId="18">#REF!</definedName>
    <definedName name="NRELWB" localSheetId="6">#REF!</definedName>
    <definedName name="PBAPLUS" localSheetId="8">#REF!</definedName>
    <definedName name="PBAPLUS" localSheetId="16">#REF!</definedName>
    <definedName name="PBAPLUS" localSheetId="18">#REF!</definedName>
    <definedName name="PBAPLUS" localSheetId="6">#REF!</definedName>
    <definedName name="SDF" localSheetId="8">#REF!</definedName>
    <definedName name="SDF" localSheetId="16">#REF!</definedName>
    <definedName name="SDF" localSheetId="18">#REF!</definedName>
    <definedName name="SDF" localSheetId="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47" i="65" l="1"/>
  <c r="H111" i="57"/>
  <c r="G111" i="57"/>
  <c r="F111" i="57"/>
  <c r="E111" i="57"/>
  <c r="H110" i="57"/>
  <c r="G110" i="57"/>
  <c r="F110" i="57"/>
  <c r="E110" i="57"/>
  <c r="H109" i="57"/>
  <c r="G109" i="57"/>
  <c r="F109" i="57"/>
  <c r="E109" i="57"/>
  <c r="H108" i="57"/>
  <c r="G108" i="57"/>
  <c r="F108" i="57"/>
  <c r="E108" i="57"/>
  <c r="H107" i="57"/>
  <c r="G107" i="57"/>
  <c r="F107" i="57"/>
  <c r="E107" i="57"/>
  <c r="H106" i="57"/>
  <c r="G106" i="57"/>
  <c r="F106" i="57"/>
  <c r="E106" i="57"/>
  <c r="H105" i="57"/>
  <c r="G105" i="57"/>
  <c r="F105" i="57"/>
  <c r="E105" i="57"/>
  <c r="H104" i="57"/>
  <c r="G104" i="57"/>
  <c r="F104" i="57"/>
  <c r="E104" i="57"/>
  <c r="H103" i="57"/>
  <c r="G103" i="57"/>
  <c r="F103" i="57"/>
  <c r="E103" i="57"/>
  <c r="H102" i="57"/>
  <c r="G102" i="57"/>
  <c r="F102" i="57"/>
  <c r="E102" i="57"/>
  <c r="H101" i="57"/>
  <c r="G101" i="57"/>
  <c r="F101" i="57"/>
  <c r="E101" i="57"/>
  <c r="H100" i="57"/>
  <c r="G100" i="57"/>
  <c r="F100" i="57"/>
  <c r="E100" i="57"/>
  <c r="H99" i="57"/>
  <c r="G99" i="57"/>
  <c r="F99" i="57"/>
  <c r="E99" i="57"/>
  <c r="H98" i="57"/>
  <c r="G98" i="57"/>
  <c r="F98" i="57"/>
  <c r="E98" i="57"/>
  <c r="H97" i="57"/>
  <c r="G97" i="57"/>
  <c r="F97" i="57"/>
  <c r="E97" i="57"/>
  <c r="H96" i="57"/>
  <c r="G96" i="57"/>
  <c r="F96" i="57"/>
  <c r="E96" i="57"/>
  <c r="H95" i="57"/>
  <c r="G95" i="57"/>
  <c r="F95" i="57"/>
  <c r="E95" i="57"/>
  <c r="H94" i="57"/>
  <c r="G94" i="57"/>
  <c r="F94" i="57"/>
  <c r="E94" i="57"/>
  <c r="H93" i="57"/>
  <c r="G93" i="57"/>
  <c r="F93" i="57"/>
  <c r="E93" i="57"/>
  <c r="H92" i="57"/>
  <c r="G92" i="57"/>
  <c r="F92" i="57"/>
  <c r="E92" i="57"/>
  <c r="H91" i="57"/>
  <c r="G91" i="57"/>
  <c r="F91" i="57"/>
  <c r="E91" i="57"/>
  <c r="H90" i="57"/>
  <c r="G90" i="57"/>
  <c r="F90" i="57"/>
  <c r="E90" i="57"/>
  <c r="H89" i="57"/>
  <c r="G89" i="57"/>
  <c r="F89" i="57"/>
  <c r="E89" i="57"/>
  <c r="H88" i="57"/>
  <c r="G88" i="57"/>
  <c r="F88" i="57"/>
  <c r="E88" i="57"/>
  <c r="H87" i="57"/>
  <c r="G87" i="57"/>
  <c r="F87" i="57"/>
  <c r="E87" i="57"/>
  <c r="H86" i="57"/>
  <c r="G86" i="57"/>
  <c r="F86" i="57"/>
  <c r="E86" i="57"/>
  <c r="H85" i="57"/>
  <c r="G85" i="57"/>
  <c r="F85" i="57"/>
  <c r="E85" i="57"/>
  <c r="H84" i="57"/>
  <c r="G84" i="57"/>
  <c r="F84" i="57"/>
  <c r="E84" i="57"/>
  <c r="H83" i="57"/>
  <c r="G83" i="57"/>
  <c r="F83" i="57"/>
  <c r="E83" i="57"/>
  <c r="H82" i="57"/>
  <c r="G82" i="57"/>
  <c r="F82" i="57"/>
  <c r="E82" i="57"/>
  <c r="H81" i="57"/>
  <c r="G81" i="57"/>
  <c r="F81" i="57"/>
  <c r="E81" i="57"/>
  <c r="H80" i="57"/>
  <c r="G80" i="57"/>
  <c r="F80" i="57"/>
  <c r="E80" i="57"/>
  <c r="H79" i="57"/>
  <c r="G79" i="57"/>
  <c r="F79" i="57"/>
  <c r="E79" i="57"/>
  <c r="H78" i="57"/>
  <c r="G78" i="57"/>
  <c r="F78" i="57"/>
  <c r="E78" i="57"/>
  <c r="H77" i="57"/>
  <c r="G77" i="57"/>
  <c r="F77" i="57"/>
  <c r="E77" i="57"/>
  <c r="H76" i="57"/>
  <c r="G76" i="57"/>
  <c r="F76" i="57"/>
  <c r="E76" i="57"/>
  <c r="H75" i="57"/>
  <c r="G75" i="57"/>
  <c r="F75" i="57"/>
  <c r="E75" i="57"/>
  <c r="H74" i="57"/>
  <c r="G74" i="57"/>
  <c r="F74" i="57"/>
  <c r="E74" i="57"/>
  <c r="H73" i="57"/>
  <c r="G73" i="57"/>
  <c r="F73" i="57"/>
  <c r="E73" i="57"/>
  <c r="H72" i="57"/>
  <c r="G72" i="57"/>
  <c r="F72" i="57"/>
  <c r="E72" i="57"/>
  <c r="H71" i="57"/>
  <c r="G71" i="57"/>
  <c r="F71" i="57"/>
  <c r="E71" i="57"/>
  <c r="H70" i="57"/>
  <c r="G70" i="57"/>
  <c r="F70" i="57"/>
  <c r="E70" i="57"/>
  <c r="H69" i="57"/>
  <c r="G69" i="57"/>
  <c r="F69" i="57"/>
  <c r="E69" i="57"/>
  <c r="H68" i="57"/>
  <c r="G68" i="57"/>
  <c r="F68" i="57"/>
  <c r="E68" i="57"/>
  <c r="H67" i="57"/>
  <c r="G67" i="57"/>
  <c r="F67" i="57"/>
  <c r="E67" i="57"/>
  <c r="H66" i="57"/>
  <c r="G66" i="57"/>
  <c r="F66" i="57"/>
  <c r="E66" i="57"/>
  <c r="H65" i="57"/>
  <c r="G65" i="57"/>
  <c r="F65" i="57"/>
  <c r="E65" i="57"/>
  <c r="H64" i="57"/>
  <c r="G64" i="57"/>
  <c r="F64" i="57"/>
  <c r="E64" i="57"/>
  <c r="H63" i="57"/>
  <c r="G63" i="57"/>
  <c r="F63" i="57"/>
  <c r="E63" i="57"/>
  <c r="H62" i="57"/>
  <c r="G62" i="57"/>
  <c r="F62" i="57"/>
  <c r="E62" i="57"/>
  <c r="H61" i="57"/>
  <c r="G61" i="57"/>
  <c r="F61" i="57"/>
  <c r="E61" i="57"/>
  <c r="H60" i="57"/>
  <c r="G60" i="57"/>
  <c r="F60" i="57"/>
  <c r="E60" i="57"/>
  <c r="H59" i="57"/>
  <c r="G59" i="57"/>
  <c r="F59" i="57"/>
  <c r="E59" i="57"/>
  <c r="H58" i="57"/>
  <c r="G58" i="57"/>
  <c r="F58" i="57"/>
  <c r="E58" i="57"/>
  <c r="H57" i="57"/>
  <c r="G57" i="57"/>
  <c r="F57" i="57"/>
  <c r="E57" i="57"/>
  <c r="H56" i="57"/>
  <c r="G56" i="57"/>
  <c r="F56" i="57"/>
  <c r="E56" i="57"/>
  <c r="H55" i="57"/>
  <c r="G55" i="57"/>
  <c r="F55" i="57"/>
  <c r="E55" i="57"/>
  <c r="H54" i="57"/>
  <c r="G54" i="57"/>
  <c r="F54" i="57"/>
  <c r="E54" i="57"/>
  <c r="H53" i="57"/>
  <c r="G53" i="57"/>
  <c r="F53" i="57"/>
  <c r="E53" i="57"/>
  <c r="H52" i="57"/>
  <c r="G52" i="57"/>
  <c r="F52" i="57"/>
  <c r="E52" i="57"/>
  <c r="H51" i="57"/>
  <c r="G51" i="57"/>
  <c r="F51" i="57"/>
  <c r="E51" i="57"/>
  <c r="H50" i="57"/>
  <c r="G50" i="57"/>
  <c r="F50" i="57"/>
  <c r="E50" i="57"/>
  <c r="H49" i="57"/>
  <c r="G49" i="57"/>
  <c r="F49" i="57"/>
  <c r="E49" i="57"/>
  <c r="H48" i="57"/>
  <c r="G48" i="57"/>
  <c r="F48" i="57"/>
  <c r="E48" i="57"/>
  <c r="H47" i="57"/>
  <c r="G47" i="57"/>
  <c r="F47" i="57"/>
  <c r="E47" i="57"/>
  <c r="H46" i="57"/>
  <c r="G46" i="57"/>
  <c r="F46" i="57"/>
  <c r="E46" i="57"/>
  <c r="H45" i="57"/>
  <c r="G45" i="57"/>
  <c r="F45" i="57"/>
  <c r="E45" i="57"/>
  <c r="H44" i="57"/>
  <c r="G44" i="57"/>
  <c r="F44" i="57"/>
  <c r="E44" i="57"/>
  <c r="H43" i="57"/>
  <c r="G43" i="57"/>
  <c r="F43" i="57"/>
  <c r="E43" i="57"/>
  <c r="H42" i="57"/>
  <c r="G42" i="57"/>
  <c r="F42" i="57"/>
  <c r="E42" i="57"/>
  <c r="H41" i="57"/>
  <c r="G41" i="57"/>
  <c r="F41" i="57"/>
  <c r="E41" i="57"/>
  <c r="H40" i="57"/>
  <c r="G40" i="57"/>
  <c r="F40" i="57"/>
  <c r="E40" i="57"/>
  <c r="H39" i="57"/>
  <c r="G39" i="57"/>
  <c r="F39" i="57"/>
  <c r="E39" i="57"/>
  <c r="H38" i="57"/>
  <c r="G38" i="57"/>
  <c r="F38" i="57"/>
  <c r="E38" i="57"/>
  <c r="H37" i="57"/>
  <c r="G37" i="57"/>
  <c r="F37" i="57"/>
  <c r="E37" i="57"/>
  <c r="H36" i="57"/>
  <c r="G36" i="57"/>
  <c r="F36" i="57"/>
  <c r="E36" i="57"/>
  <c r="H35" i="57"/>
  <c r="G35" i="57"/>
  <c r="F35" i="57"/>
  <c r="E35" i="57"/>
  <c r="H34" i="57"/>
  <c r="G34" i="57"/>
  <c r="F34" i="57"/>
  <c r="E34" i="57"/>
  <c r="H33" i="57"/>
  <c r="G33" i="57"/>
  <c r="F33" i="57"/>
  <c r="E33" i="57"/>
  <c r="H32" i="57"/>
  <c r="G32" i="57"/>
  <c r="F32" i="57"/>
  <c r="E32" i="57"/>
  <c r="H31" i="57"/>
  <c r="G31" i="57"/>
  <c r="F31" i="57"/>
  <c r="E31" i="57"/>
  <c r="H30" i="57"/>
  <c r="G30" i="57"/>
  <c r="F30" i="57"/>
  <c r="E30" i="57"/>
  <c r="H29" i="57"/>
  <c r="G29" i="57"/>
  <c r="F29" i="57"/>
  <c r="E29" i="57"/>
  <c r="H28" i="57"/>
  <c r="G28" i="57"/>
  <c r="F28" i="57"/>
  <c r="E28" i="57"/>
  <c r="H27" i="57"/>
  <c r="G27" i="57"/>
  <c r="F27" i="57"/>
  <c r="E27" i="57"/>
  <c r="H26" i="57"/>
  <c r="G26" i="57"/>
  <c r="F26" i="57"/>
  <c r="E26" i="57"/>
  <c r="H25" i="57"/>
  <c r="G25" i="57"/>
  <c r="F25" i="57"/>
  <c r="E25" i="57"/>
  <c r="H24" i="57"/>
  <c r="G24" i="57"/>
  <c r="F24" i="57"/>
  <c r="E24" i="57"/>
  <c r="H23" i="57"/>
  <c r="G23" i="57"/>
  <c r="F23" i="57"/>
  <c r="E23" i="57"/>
  <c r="H22" i="57"/>
  <c r="G22" i="57"/>
  <c r="F22" i="57"/>
  <c r="E22" i="57"/>
  <c r="H21" i="57"/>
  <c r="G21" i="57"/>
  <c r="F21" i="57"/>
  <c r="E21" i="57"/>
  <c r="H20" i="57"/>
  <c r="G20" i="57"/>
  <c r="F20" i="57"/>
  <c r="E20" i="57"/>
  <c r="H19" i="57"/>
  <c r="G19" i="57"/>
  <c r="F19" i="57"/>
  <c r="E19" i="57"/>
  <c r="H18" i="57"/>
  <c r="G18" i="57"/>
  <c r="F18" i="57"/>
  <c r="E18" i="57"/>
  <c r="H17" i="57"/>
  <c r="G17" i="57"/>
  <c r="F17" i="57"/>
  <c r="E17" i="57"/>
  <c r="H16" i="57"/>
  <c r="G16" i="57"/>
  <c r="F16" i="57"/>
  <c r="E16" i="57"/>
  <c r="H15" i="57"/>
  <c r="G15" i="57"/>
  <c r="F15" i="57"/>
  <c r="E15" i="57"/>
  <c r="H14" i="57"/>
  <c r="G14" i="57"/>
  <c r="F14" i="57"/>
  <c r="E14" i="57"/>
  <c r="H13" i="57"/>
  <c r="G13" i="57"/>
  <c r="F13" i="57"/>
  <c r="E13" i="57"/>
  <c r="H12" i="57"/>
  <c r="G12" i="57"/>
  <c r="F12" i="57"/>
  <c r="E12" i="57"/>
  <c r="H11" i="57"/>
  <c r="G11" i="57"/>
  <c r="F11" i="57"/>
  <c r="E11" i="57"/>
  <c r="H10" i="57"/>
  <c r="G10" i="57"/>
  <c r="F10" i="57"/>
  <c r="E10" i="57"/>
  <c r="H9" i="57"/>
  <c r="G9" i="57"/>
  <c r="F9" i="57"/>
  <c r="E9" i="57"/>
  <c r="H8" i="57"/>
  <c r="G8" i="57"/>
  <c r="F8" i="57"/>
  <c r="E8" i="57"/>
  <c r="H7" i="57"/>
  <c r="G7" i="57"/>
  <c r="F7" i="57"/>
  <c r="E7" i="57"/>
  <c r="D111" i="57"/>
  <c r="D110" i="57"/>
  <c r="D109" i="57"/>
  <c r="D108" i="57"/>
  <c r="D107" i="57"/>
  <c r="D106" i="57"/>
  <c r="D105" i="57"/>
  <c r="D104" i="57"/>
  <c r="D103" i="57"/>
  <c r="D102" i="57"/>
  <c r="D101" i="57"/>
  <c r="D100" i="57"/>
  <c r="D99" i="57"/>
  <c r="D98" i="57"/>
  <c r="D97" i="57"/>
  <c r="D96" i="57"/>
  <c r="D95" i="57"/>
  <c r="D94" i="57"/>
  <c r="D93" i="57"/>
  <c r="D92" i="57"/>
  <c r="D91" i="57"/>
  <c r="D90" i="57"/>
  <c r="D89" i="57"/>
  <c r="D88" i="57"/>
  <c r="D87" i="57"/>
  <c r="D86" i="57"/>
  <c r="D85" i="57"/>
  <c r="D84" i="57"/>
  <c r="D83" i="57"/>
  <c r="D82" i="57"/>
  <c r="D81" i="57"/>
  <c r="D80" i="57"/>
  <c r="D79" i="57"/>
  <c r="D78" i="57"/>
  <c r="D77" i="57"/>
  <c r="D76" i="57"/>
  <c r="D75" i="57"/>
  <c r="D74" i="57"/>
  <c r="D73" i="57"/>
  <c r="D72" i="57"/>
  <c r="D71" i="57"/>
  <c r="D70" i="57"/>
  <c r="D69" i="57"/>
  <c r="D68" i="57"/>
  <c r="D67" i="57"/>
  <c r="D66" i="57"/>
  <c r="D65" i="57"/>
  <c r="D64" i="57"/>
  <c r="D63" i="57"/>
  <c r="D62" i="57"/>
  <c r="D61" i="57"/>
  <c r="D60" i="57"/>
  <c r="D59" i="57"/>
  <c r="D58" i="57"/>
  <c r="D57" i="57"/>
  <c r="D56" i="57"/>
  <c r="D55" i="57"/>
  <c r="D54" i="57"/>
  <c r="D53" i="57"/>
  <c r="D52" i="57"/>
  <c r="D51" i="57"/>
  <c r="D50" i="57"/>
  <c r="D49" i="57"/>
  <c r="D48" i="57"/>
  <c r="D47" i="57"/>
  <c r="D46" i="57"/>
  <c r="D45" i="57"/>
  <c r="D44" i="57"/>
  <c r="D43" i="57"/>
  <c r="D42" i="57"/>
  <c r="D41" i="57"/>
  <c r="D40" i="57"/>
  <c r="D39" i="57"/>
  <c r="D38" i="57"/>
  <c r="D37" i="57"/>
  <c r="D36" i="57"/>
  <c r="D35" i="57"/>
  <c r="D34" i="57"/>
  <c r="D33" i="57"/>
  <c r="D32" i="57"/>
  <c r="D31" i="57"/>
  <c r="D30" i="57"/>
  <c r="D29" i="57"/>
  <c r="D28" i="57"/>
  <c r="D27" i="57"/>
  <c r="D26" i="57"/>
  <c r="D25" i="57"/>
  <c r="D24" i="57"/>
  <c r="D23" i="57"/>
  <c r="D22" i="57"/>
  <c r="D21" i="57"/>
  <c r="D20" i="57"/>
  <c r="D19" i="57"/>
  <c r="D18" i="57"/>
  <c r="D17" i="57"/>
  <c r="D16" i="57"/>
  <c r="D15" i="57"/>
  <c r="D14" i="57"/>
  <c r="D13" i="57"/>
  <c r="D12" i="57"/>
  <c r="D11" i="57"/>
  <c r="D10" i="57"/>
  <c r="D9" i="57"/>
  <c r="D8" i="57"/>
  <c r="D7" i="57"/>
  <c r="C111" i="57"/>
  <c r="C110" i="57"/>
  <c r="C109" i="57"/>
  <c r="C108" i="57"/>
  <c r="C107" i="57"/>
  <c r="C106" i="57"/>
  <c r="C105" i="57"/>
  <c r="C104" i="57"/>
  <c r="C103" i="57"/>
  <c r="C102" i="57"/>
  <c r="C101" i="57"/>
  <c r="C100" i="57"/>
  <c r="C99" i="57"/>
  <c r="C98" i="57"/>
  <c r="C97" i="57"/>
  <c r="C96" i="57"/>
  <c r="C95" i="57"/>
  <c r="C94" i="57"/>
  <c r="C93" i="57"/>
  <c r="C92" i="57"/>
  <c r="C91" i="57"/>
  <c r="C90" i="57"/>
  <c r="C89" i="57"/>
  <c r="C88" i="57"/>
  <c r="C87" i="57"/>
  <c r="C86" i="57"/>
  <c r="C85" i="57"/>
  <c r="C84" i="57"/>
  <c r="C83" i="57"/>
  <c r="C82" i="57"/>
  <c r="C81" i="57"/>
  <c r="C80" i="57"/>
  <c r="C79" i="57"/>
  <c r="C78" i="57"/>
  <c r="C77" i="57"/>
  <c r="C76" i="57"/>
  <c r="C75" i="57"/>
  <c r="C74" i="57"/>
  <c r="C73" i="57"/>
  <c r="C72" i="57"/>
  <c r="C71" i="57"/>
  <c r="C70" i="57"/>
  <c r="C69" i="57"/>
  <c r="C68" i="57"/>
  <c r="C67" i="57"/>
  <c r="C66" i="57"/>
  <c r="C65" i="57"/>
  <c r="C64" i="57"/>
  <c r="C63" i="57"/>
  <c r="C62" i="57"/>
  <c r="C61" i="57"/>
  <c r="C60" i="57"/>
  <c r="C59" i="57"/>
  <c r="C58" i="57"/>
  <c r="C57" i="57"/>
  <c r="C56" i="57"/>
  <c r="C55" i="57"/>
  <c r="C54" i="57"/>
  <c r="C53" i="57"/>
  <c r="C52" i="57"/>
  <c r="C51" i="57"/>
  <c r="C50" i="57"/>
  <c r="C49" i="57"/>
  <c r="C48" i="57"/>
  <c r="C47" i="57"/>
  <c r="C46" i="57"/>
  <c r="C45" i="57"/>
  <c r="C44" i="57"/>
  <c r="C43" i="57"/>
  <c r="C42" i="57"/>
  <c r="C41" i="57"/>
  <c r="C40" i="57"/>
  <c r="C39" i="57"/>
  <c r="C38" i="57"/>
  <c r="C37" i="57"/>
  <c r="C36" i="57"/>
  <c r="C35" i="57"/>
  <c r="C34" i="57"/>
  <c r="C33" i="57"/>
  <c r="C32" i="57"/>
  <c r="C31" i="57"/>
  <c r="C30" i="57"/>
  <c r="C29" i="57"/>
  <c r="C28" i="57"/>
  <c r="C27" i="57"/>
  <c r="C26" i="57"/>
  <c r="C25" i="57"/>
  <c r="C24" i="57"/>
  <c r="C23" i="57"/>
  <c r="C22" i="57"/>
  <c r="C21" i="57"/>
  <c r="C20" i="57"/>
  <c r="C19" i="57"/>
  <c r="C18" i="57"/>
  <c r="C17" i="57"/>
  <c r="C16" i="57"/>
  <c r="C15" i="57"/>
  <c r="C14" i="57"/>
  <c r="C13" i="57"/>
  <c r="C12" i="57"/>
  <c r="C11" i="57"/>
  <c r="C10" i="57"/>
  <c r="C9" i="57"/>
  <c r="C8" i="57"/>
  <c r="C7" i="57"/>
  <c r="Q152" i="58"/>
  <c r="R152" i="58"/>
  <c r="S152" i="58"/>
  <c r="T152" i="58"/>
  <c r="Q153" i="58"/>
  <c r="R153" i="58"/>
  <c r="S153" i="58"/>
  <c r="T153" i="58"/>
  <c r="V152" i="58"/>
  <c r="V153" i="58"/>
  <c r="R136" i="58"/>
  <c r="S136" i="58"/>
  <c r="T136" i="58"/>
  <c r="V136" i="58"/>
  <c r="R137" i="58"/>
  <c r="S137" i="58"/>
  <c r="T137" i="58"/>
  <c r="V137" i="58"/>
  <c r="Q136" i="58"/>
  <c r="Q137" i="58"/>
  <c r="D5" i="65"/>
  <c r="E5" i="65"/>
  <c r="F5" i="65"/>
  <c r="G5" i="65"/>
  <c r="H5" i="65"/>
  <c r="I5" i="65"/>
  <c r="D6" i="65"/>
  <c r="E7" i="53" s="1"/>
  <c r="E6" i="65"/>
  <c r="F7" i="53" s="1"/>
  <c r="F6" i="65"/>
  <c r="G7" i="53" s="1"/>
  <c r="G6" i="65"/>
  <c r="H7" i="53" s="1"/>
  <c r="H6" i="65"/>
  <c r="I7" i="53" s="1"/>
  <c r="I6" i="65"/>
  <c r="J7" i="53" s="1"/>
  <c r="D7" i="65"/>
  <c r="E7" i="65"/>
  <c r="F7" i="65"/>
  <c r="G7" i="65"/>
  <c r="H7" i="65"/>
  <c r="I7" i="65"/>
  <c r="D8" i="65"/>
  <c r="E8" i="65"/>
  <c r="F8" i="65"/>
  <c r="G8" i="65"/>
  <c r="H8" i="65"/>
  <c r="I8" i="65"/>
  <c r="D9" i="65"/>
  <c r="E9" i="65"/>
  <c r="F9" i="65"/>
  <c r="G9" i="65"/>
  <c r="H9" i="65"/>
  <c r="I9" i="65"/>
  <c r="D10" i="65"/>
  <c r="E10" i="65"/>
  <c r="F10" i="65"/>
  <c r="G10" i="65"/>
  <c r="H10" i="65"/>
  <c r="I10" i="65"/>
  <c r="D11" i="65"/>
  <c r="E11" i="65"/>
  <c r="F11" i="65"/>
  <c r="G11" i="65"/>
  <c r="H11" i="65"/>
  <c r="I11" i="65"/>
  <c r="D12" i="65"/>
  <c r="E12" i="65"/>
  <c r="F12" i="65"/>
  <c r="G12" i="65"/>
  <c r="H12" i="65"/>
  <c r="I12" i="65"/>
  <c r="D13" i="65"/>
  <c r="E13" i="65"/>
  <c r="F13" i="65"/>
  <c r="G13" i="65"/>
  <c r="H13" i="65"/>
  <c r="I13" i="65"/>
  <c r="D14" i="65"/>
  <c r="E14" i="65"/>
  <c r="F14" i="65"/>
  <c r="G14" i="65"/>
  <c r="H14" i="65"/>
  <c r="I14" i="65"/>
  <c r="D15" i="65"/>
  <c r="E16" i="53" s="1"/>
  <c r="E15" i="65"/>
  <c r="F16" i="53" s="1"/>
  <c r="F15" i="65"/>
  <c r="G16" i="53" s="1"/>
  <c r="G15" i="65"/>
  <c r="H16" i="53" s="1"/>
  <c r="H15" i="65"/>
  <c r="I16" i="53" s="1"/>
  <c r="I15" i="65"/>
  <c r="J16" i="53" s="1"/>
  <c r="D16" i="65"/>
  <c r="E16" i="65"/>
  <c r="F16" i="65"/>
  <c r="G16" i="65"/>
  <c r="H16" i="65"/>
  <c r="I16" i="65"/>
  <c r="D17" i="65"/>
  <c r="E17" i="65"/>
  <c r="F17" i="65"/>
  <c r="G17" i="65"/>
  <c r="H17" i="65"/>
  <c r="I17" i="65"/>
  <c r="D18" i="65"/>
  <c r="E18" i="65"/>
  <c r="F18" i="65"/>
  <c r="G18" i="65"/>
  <c r="H18" i="65"/>
  <c r="I18" i="65"/>
  <c r="D19" i="65"/>
  <c r="E19" i="65"/>
  <c r="F19" i="65"/>
  <c r="G19" i="65"/>
  <c r="H19" i="65"/>
  <c r="I19" i="65"/>
  <c r="D20" i="65"/>
  <c r="E20" i="65"/>
  <c r="F20" i="65"/>
  <c r="G20" i="65"/>
  <c r="H20" i="65"/>
  <c r="I20" i="65"/>
  <c r="D21" i="65"/>
  <c r="E21" i="65"/>
  <c r="F21" i="65"/>
  <c r="G21" i="65"/>
  <c r="H21" i="65"/>
  <c r="I21" i="65"/>
  <c r="D22" i="65"/>
  <c r="E22" i="65"/>
  <c r="F22" i="65"/>
  <c r="G22" i="65"/>
  <c r="H22" i="65"/>
  <c r="I22" i="65"/>
  <c r="D23" i="65"/>
  <c r="E23" i="65"/>
  <c r="F23" i="65"/>
  <c r="G23" i="65"/>
  <c r="H23" i="65"/>
  <c r="I23" i="65"/>
  <c r="D24" i="65"/>
  <c r="E24" i="65"/>
  <c r="F24" i="65"/>
  <c r="G24" i="65"/>
  <c r="H24" i="65"/>
  <c r="I24" i="65"/>
  <c r="D25" i="65"/>
  <c r="E25" i="65"/>
  <c r="F25" i="65"/>
  <c r="G25" i="65"/>
  <c r="H25" i="65"/>
  <c r="I25" i="65"/>
  <c r="D26" i="65"/>
  <c r="E26" i="65"/>
  <c r="F26" i="65"/>
  <c r="G26" i="65"/>
  <c r="H26" i="65"/>
  <c r="I26" i="65"/>
  <c r="D27" i="65"/>
  <c r="E27" i="65"/>
  <c r="F27" i="65"/>
  <c r="G27" i="65"/>
  <c r="H27" i="65"/>
  <c r="I27" i="65"/>
  <c r="D28" i="65"/>
  <c r="E28" i="65"/>
  <c r="F28" i="65"/>
  <c r="G28" i="65"/>
  <c r="H28" i="65"/>
  <c r="I28" i="65"/>
  <c r="D29" i="65"/>
  <c r="E29" i="65"/>
  <c r="F29" i="65"/>
  <c r="G29" i="65"/>
  <c r="H29" i="65"/>
  <c r="I29" i="65"/>
  <c r="D30" i="65"/>
  <c r="E30" i="65"/>
  <c r="F30" i="65"/>
  <c r="G30" i="65"/>
  <c r="H30" i="65"/>
  <c r="I30" i="65"/>
  <c r="D31" i="65"/>
  <c r="E31" i="65"/>
  <c r="F31" i="65"/>
  <c r="G31" i="65"/>
  <c r="H31" i="65"/>
  <c r="I31" i="65"/>
  <c r="D32" i="65"/>
  <c r="E32" i="65"/>
  <c r="F32" i="65"/>
  <c r="G32" i="65"/>
  <c r="H32" i="65"/>
  <c r="I32" i="65"/>
  <c r="D33" i="65"/>
  <c r="E33" i="65"/>
  <c r="F33" i="65"/>
  <c r="G33" i="65"/>
  <c r="H34" i="53" s="1"/>
  <c r="H33" i="65"/>
  <c r="I34" i="53" s="1"/>
  <c r="I33" i="65"/>
  <c r="J34" i="53" s="1"/>
  <c r="D34" i="65"/>
  <c r="E35" i="53" s="1"/>
  <c r="E34" i="65"/>
  <c r="F35" i="53" s="1"/>
  <c r="F34" i="65"/>
  <c r="G35" i="53" s="1"/>
  <c r="G34" i="65"/>
  <c r="H35" i="53" s="1"/>
  <c r="H34" i="65"/>
  <c r="I35" i="53" s="1"/>
  <c r="I34" i="65"/>
  <c r="J35" i="53" s="1"/>
  <c r="D35" i="65"/>
  <c r="E36" i="53" s="1"/>
  <c r="E35" i="65"/>
  <c r="F36" i="53" s="1"/>
  <c r="F35" i="65"/>
  <c r="G36" i="53" s="1"/>
  <c r="G35" i="65"/>
  <c r="H36" i="53" s="1"/>
  <c r="H35" i="65"/>
  <c r="I36" i="53" s="1"/>
  <c r="I35" i="65"/>
  <c r="J36" i="53" s="1"/>
  <c r="D36" i="65"/>
  <c r="E37" i="53" s="1"/>
  <c r="E36" i="65"/>
  <c r="F37" i="53" s="1"/>
  <c r="F36" i="65"/>
  <c r="G37" i="53" s="1"/>
  <c r="G36" i="65"/>
  <c r="H37" i="53" s="1"/>
  <c r="H36" i="65"/>
  <c r="I37" i="53" s="1"/>
  <c r="I36" i="65"/>
  <c r="J37" i="53" s="1"/>
  <c r="D37" i="65"/>
  <c r="E38" i="53" s="1"/>
  <c r="E37" i="65"/>
  <c r="F38" i="53" s="1"/>
  <c r="F37" i="65"/>
  <c r="G38" i="53" s="1"/>
  <c r="G37" i="65"/>
  <c r="H38" i="53" s="1"/>
  <c r="H37" i="65"/>
  <c r="I38" i="53" s="1"/>
  <c r="I37" i="65"/>
  <c r="J38" i="53" s="1"/>
  <c r="D38" i="65"/>
  <c r="E39" i="53" s="1"/>
  <c r="E38" i="65"/>
  <c r="F39" i="53" s="1"/>
  <c r="F38" i="65"/>
  <c r="G39" i="53" s="1"/>
  <c r="G38" i="65"/>
  <c r="H39" i="53" s="1"/>
  <c r="H38" i="65"/>
  <c r="I39" i="53" s="1"/>
  <c r="I38" i="65"/>
  <c r="J39" i="53" s="1"/>
  <c r="D39" i="65"/>
  <c r="E40" i="53" s="1"/>
  <c r="E39" i="65"/>
  <c r="F40" i="53" s="1"/>
  <c r="F39" i="65"/>
  <c r="G40" i="53" s="1"/>
  <c r="G39" i="65"/>
  <c r="H40" i="53" s="1"/>
  <c r="H39" i="65"/>
  <c r="I40" i="53" s="1"/>
  <c r="I39" i="65"/>
  <c r="J40" i="53" s="1"/>
  <c r="D40" i="65"/>
  <c r="E41" i="53" s="1"/>
  <c r="E40" i="65"/>
  <c r="F41" i="53" s="1"/>
  <c r="F40" i="65"/>
  <c r="G41" i="53" s="1"/>
  <c r="G40" i="65"/>
  <c r="H41" i="53" s="1"/>
  <c r="H40" i="65"/>
  <c r="I41" i="53" s="1"/>
  <c r="I40" i="65"/>
  <c r="J41" i="53" s="1"/>
  <c r="D41" i="65"/>
  <c r="E42" i="53" s="1"/>
  <c r="E41" i="65"/>
  <c r="F42" i="53" s="1"/>
  <c r="F41" i="65"/>
  <c r="G42" i="53" s="1"/>
  <c r="G41" i="65"/>
  <c r="H42" i="53" s="1"/>
  <c r="H41" i="65"/>
  <c r="I42" i="53" s="1"/>
  <c r="I41" i="65"/>
  <c r="J42" i="53" s="1"/>
  <c r="D42" i="65"/>
  <c r="E43" i="53" s="1"/>
  <c r="E42" i="65"/>
  <c r="F43" i="53" s="1"/>
  <c r="F42" i="65"/>
  <c r="G43" i="53" s="1"/>
  <c r="G42" i="65"/>
  <c r="H43" i="53" s="1"/>
  <c r="H42" i="65"/>
  <c r="I43" i="53" s="1"/>
  <c r="I42" i="65"/>
  <c r="J43" i="53" s="1"/>
  <c r="D43" i="65"/>
  <c r="E44" i="53" s="1"/>
  <c r="E43" i="65"/>
  <c r="F44" i="53" s="1"/>
  <c r="F43" i="65"/>
  <c r="G44" i="53" s="1"/>
  <c r="G43" i="65"/>
  <c r="H44" i="53" s="1"/>
  <c r="H43" i="65"/>
  <c r="I44" i="53" s="1"/>
  <c r="I43" i="65"/>
  <c r="J44" i="53" s="1"/>
  <c r="D44" i="65"/>
  <c r="E45" i="53" s="1"/>
  <c r="E44" i="65"/>
  <c r="F45" i="53" s="1"/>
  <c r="F44" i="65"/>
  <c r="G45" i="53" s="1"/>
  <c r="G44" i="65"/>
  <c r="H45" i="53" s="1"/>
  <c r="H44" i="65"/>
  <c r="I45" i="53" s="1"/>
  <c r="I44" i="65"/>
  <c r="J45" i="53" s="1"/>
  <c r="D45" i="65"/>
  <c r="E46" i="53" s="1"/>
  <c r="E45" i="65"/>
  <c r="F46" i="53" s="1"/>
  <c r="F45" i="65"/>
  <c r="G46" i="53" s="1"/>
  <c r="G45" i="65"/>
  <c r="H46" i="53" s="1"/>
  <c r="H45" i="65"/>
  <c r="I46" i="53" s="1"/>
  <c r="I45" i="65"/>
  <c r="J46" i="53" s="1"/>
  <c r="D46" i="65"/>
  <c r="E47" i="53" s="1"/>
  <c r="E46" i="65"/>
  <c r="F47" i="53" s="1"/>
  <c r="F46" i="65"/>
  <c r="G47" i="53" s="1"/>
  <c r="G46" i="65"/>
  <c r="H47" i="53" s="1"/>
  <c r="H46" i="65"/>
  <c r="I47" i="53" s="1"/>
  <c r="I46" i="65"/>
  <c r="J47" i="53" s="1"/>
  <c r="D47" i="65"/>
  <c r="E48" i="53" s="1"/>
  <c r="E47" i="65"/>
  <c r="F48" i="53" s="1"/>
  <c r="F47" i="65"/>
  <c r="G48" i="53" s="1"/>
  <c r="G47" i="65"/>
  <c r="H48" i="53" s="1"/>
  <c r="H47" i="65"/>
  <c r="I48" i="53" s="1"/>
  <c r="I47" i="65"/>
  <c r="J48" i="53" s="1"/>
  <c r="D48" i="65"/>
  <c r="E49" i="53" s="1"/>
  <c r="E48" i="65"/>
  <c r="F49" i="53" s="1"/>
  <c r="F48" i="65"/>
  <c r="G49" i="53" s="1"/>
  <c r="G48" i="65"/>
  <c r="H49" i="53" s="1"/>
  <c r="H48" i="65"/>
  <c r="I49" i="53" s="1"/>
  <c r="I48" i="65"/>
  <c r="J49" i="53" s="1"/>
  <c r="D49" i="65"/>
  <c r="E50" i="53" s="1"/>
  <c r="E49" i="65"/>
  <c r="F50" i="53" s="1"/>
  <c r="F49" i="65"/>
  <c r="G50" i="53" s="1"/>
  <c r="G49" i="65"/>
  <c r="H50" i="53" s="1"/>
  <c r="H49" i="65"/>
  <c r="I50" i="53" s="1"/>
  <c r="I49" i="65"/>
  <c r="J50" i="53" s="1"/>
  <c r="D50" i="65"/>
  <c r="E51" i="53" s="1"/>
  <c r="E50" i="65"/>
  <c r="F51" i="53" s="1"/>
  <c r="F50" i="65"/>
  <c r="G51" i="53" s="1"/>
  <c r="G50" i="65"/>
  <c r="H51" i="53" s="1"/>
  <c r="H50" i="65"/>
  <c r="I51" i="53" s="1"/>
  <c r="I50" i="65"/>
  <c r="J51" i="53" s="1"/>
  <c r="D51" i="65"/>
  <c r="E52" i="53" s="1"/>
  <c r="E51" i="65"/>
  <c r="F52" i="53" s="1"/>
  <c r="F51" i="65"/>
  <c r="G52" i="53" s="1"/>
  <c r="G51" i="65"/>
  <c r="H52" i="53" s="1"/>
  <c r="H51" i="65"/>
  <c r="I52" i="53" s="1"/>
  <c r="I51" i="65"/>
  <c r="J52" i="53" s="1"/>
  <c r="D52" i="65"/>
  <c r="E53" i="53" s="1"/>
  <c r="E52" i="65"/>
  <c r="F53" i="53" s="1"/>
  <c r="F52" i="65"/>
  <c r="G53" i="53" s="1"/>
  <c r="G52" i="65"/>
  <c r="H53" i="53" s="1"/>
  <c r="H52" i="65"/>
  <c r="I53" i="53" s="1"/>
  <c r="I52" i="65"/>
  <c r="J53" i="53" s="1"/>
  <c r="D53" i="65"/>
  <c r="E54" i="53" s="1"/>
  <c r="E53" i="65"/>
  <c r="F54" i="53" s="1"/>
  <c r="F53" i="65"/>
  <c r="G54" i="53" s="1"/>
  <c r="G53" i="65"/>
  <c r="H54" i="53" s="1"/>
  <c r="H53" i="65"/>
  <c r="I54" i="53" s="1"/>
  <c r="I53" i="65"/>
  <c r="J54" i="53" s="1"/>
  <c r="D54" i="65"/>
  <c r="E55" i="53" s="1"/>
  <c r="E54" i="65"/>
  <c r="F55" i="53" s="1"/>
  <c r="F54" i="65"/>
  <c r="G55" i="53" s="1"/>
  <c r="G54" i="65"/>
  <c r="H55" i="53" s="1"/>
  <c r="H54" i="65"/>
  <c r="I55" i="53" s="1"/>
  <c r="I54" i="65"/>
  <c r="J55" i="53" s="1"/>
  <c r="D55" i="65"/>
  <c r="E56" i="53" s="1"/>
  <c r="E55" i="65"/>
  <c r="F56" i="53" s="1"/>
  <c r="F55" i="65"/>
  <c r="G56" i="53" s="1"/>
  <c r="G55" i="65"/>
  <c r="H56" i="53" s="1"/>
  <c r="H55" i="65"/>
  <c r="I56" i="53" s="1"/>
  <c r="I55" i="65"/>
  <c r="J56" i="53" s="1"/>
  <c r="G63" i="65"/>
  <c r="H64" i="53" s="1"/>
  <c r="H63" i="65"/>
  <c r="I64" i="53" s="1"/>
  <c r="I63" i="65"/>
  <c r="J64" i="53" s="1"/>
  <c r="D64" i="65"/>
  <c r="E65" i="53" s="1"/>
  <c r="E64" i="65"/>
  <c r="F65" i="53" s="1"/>
  <c r="F64" i="65"/>
  <c r="G65" i="53" s="1"/>
  <c r="G64" i="65"/>
  <c r="H65" i="53" s="1"/>
  <c r="H64" i="65"/>
  <c r="I65" i="53" s="1"/>
  <c r="I64" i="65"/>
  <c r="J65" i="53" s="1"/>
  <c r="D65" i="65"/>
  <c r="E66" i="53" s="1"/>
  <c r="E65" i="65"/>
  <c r="F66" i="53" s="1"/>
  <c r="F65" i="65"/>
  <c r="G66" i="53" s="1"/>
  <c r="G65" i="65"/>
  <c r="H66" i="53" s="1"/>
  <c r="H65" i="65"/>
  <c r="I66" i="53" s="1"/>
  <c r="I65" i="65"/>
  <c r="J66" i="53" s="1"/>
  <c r="D66" i="65"/>
  <c r="E67" i="53" s="1"/>
  <c r="E66" i="65"/>
  <c r="F67" i="53" s="1"/>
  <c r="F66" i="65"/>
  <c r="G67" i="53" s="1"/>
  <c r="G66" i="65"/>
  <c r="H67" i="53" s="1"/>
  <c r="H66" i="65"/>
  <c r="I67" i="53" s="1"/>
  <c r="I66" i="65"/>
  <c r="J67" i="53" s="1"/>
  <c r="D67" i="65"/>
  <c r="E68" i="53" s="1"/>
  <c r="E67" i="65"/>
  <c r="F68" i="53" s="1"/>
  <c r="F67" i="65"/>
  <c r="G68" i="53" s="1"/>
  <c r="G67" i="65"/>
  <c r="H68" i="53" s="1"/>
  <c r="H67" i="65"/>
  <c r="I68" i="53" s="1"/>
  <c r="I67" i="65"/>
  <c r="J68" i="53" s="1"/>
  <c r="D68" i="65"/>
  <c r="E69" i="53" s="1"/>
  <c r="E68" i="65"/>
  <c r="F69" i="53" s="1"/>
  <c r="F68" i="65"/>
  <c r="G69" i="53" s="1"/>
  <c r="G68" i="65"/>
  <c r="H69" i="53" s="1"/>
  <c r="H68" i="65"/>
  <c r="I69" i="53" s="1"/>
  <c r="I68" i="65"/>
  <c r="J69" i="53" s="1"/>
  <c r="D69" i="65"/>
  <c r="E70" i="53" s="1"/>
  <c r="E69" i="65"/>
  <c r="F70" i="53" s="1"/>
  <c r="F69" i="65"/>
  <c r="G70" i="53" s="1"/>
  <c r="G69" i="65"/>
  <c r="H70" i="53" s="1"/>
  <c r="H69" i="65"/>
  <c r="I70" i="53" s="1"/>
  <c r="I69" i="65"/>
  <c r="J70" i="53" s="1"/>
  <c r="D70" i="65"/>
  <c r="E71" i="53" s="1"/>
  <c r="E70" i="65"/>
  <c r="F71" i="53" s="1"/>
  <c r="F70" i="65"/>
  <c r="G71" i="53" s="1"/>
  <c r="G70" i="65"/>
  <c r="H71" i="53" s="1"/>
  <c r="H70" i="65"/>
  <c r="I71" i="53" s="1"/>
  <c r="I70" i="65"/>
  <c r="J71" i="53" s="1"/>
  <c r="D71" i="65"/>
  <c r="E72" i="53" s="1"/>
  <c r="E71" i="65"/>
  <c r="F72" i="53" s="1"/>
  <c r="F71" i="65"/>
  <c r="G72" i="53" s="1"/>
  <c r="G71" i="65"/>
  <c r="H72" i="53" s="1"/>
  <c r="H71" i="65"/>
  <c r="I72" i="53" s="1"/>
  <c r="I71" i="65"/>
  <c r="J72" i="53" s="1"/>
  <c r="D72" i="65"/>
  <c r="E73" i="53" s="1"/>
  <c r="E72" i="65"/>
  <c r="F73" i="53" s="1"/>
  <c r="F72" i="65"/>
  <c r="G73" i="53" s="1"/>
  <c r="G72" i="65"/>
  <c r="H73" i="53" s="1"/>
  <c r="H72" i="65"/>
  <c r="I73" i="53" s="1"/>
  <c r="I72" i="65"/>
  <c r="J73" i="53" s="1"/>
  <c r="D73" i="65"/>
  <c r="E74" i="53" s="1"/>
  <c r="E73" i="65"/>
  <c r="F74" i="53" s="1"/>
  <c r="F73" i="65"/>
  <c r="G74" i="53" s="1"/>
  <c r="G73" i="65"/>
  <c r="H74" i="53" s="1"/>
  <c r="H73" i="65"/>
  <c r="I74" i="53" s="1"/>
  <c r="I73" i="65"/>
  <c r="J74" i="53" s="1"/>
  <c r="D74" i="65"/>
  <c r="E75" i="53" s="1"/>
  <c r="E74" i="65"/>
  <c r="F75" i="53" s="1"/>
  <c r="F74" i="65"/>
  <c r="G75" i="53" s="1"/>
  <c r="G74" i="65"/>
  <c r="H75" i="53" s="1"/>
  <c r="H74" i="65"/>
  <c r="I75" i="53" s="1"/>
  <c r="I74" i="65"/>
  <c r="J75" i="53" s="1"/>
  <c r="D75" i="65"/>
  <c r="E76" i="53" s="1"/>
  <c r="E75" i="65"/>
  <c r="F76" i="53" s="1"/>
  <c r="F75" i="65"/>
  <c r="G76" i="53" s="1"/>
  <c r="G75" i="65"/>
  <c r="H76" i="53" s="1"/>
  <c r="H75" i="65"/>
  <c r="I76" i="53" s="1"/>
  <c r="I75" i="65"/>
  <c r="J76" i="53" s="1"/>
  <c r="D76" i="65"/>
  <c r="E77" i="53" s="1"/>
  <c r="E76" i="65"/>
  <c r="F77" i="53" s="1"/>
  <c r="F76" i="65"/>
  <c r="G77" i="53" s="1"/>
  <c r="G76" i="65"/>
  <c r="H77" i="53" s="1"/>
  <c r="H76" i="65"/>
  <c r="I77" i="53" s="1"/>
  <c r="I76" i="65"/>
  <c r="J77" i="53" s="1"/>
  <c r="D77" i="65"/>
  <c r="E78" i="53" s="1"/>
  <c r="E77" i="65"/>
  <c r="F78" i="53" s="1"/>
  <c r="F77" i="65"/>
  <c r="G78" i="53" s="1"/>
  <c r="G77" i="65"/>
  <c r="H78" i="53" s="1"/>
  <c r="H77" i="65"/>
  <c r="I78" i="53" s="1"/>
  <c r="I77" i="65"/>
  <c r="J78" i="53" s="1"/>
  <c r="D78" i="65"/>
  <c r="E79" i="53" s="1"/>
  <c r="E78" i="65"/>
  <c r="F79" i="53" s="1"/>
  <c r="F78" i="65"/>
  <c r="G79" i="53" s="1"/>
  <c r="G78" i="65"/>
  <c r="H79" i="53" s="1"/>
  <c r="H78" i="65"/>
  <c r="I79" i="53" s="1"/>
  <c r="I78" i="65"/>
  <c r="J79" i="53" s="1"/>
  <c r="D79" i="65"/>
  <c r="E80" i="53" s="1"/>
  <c r="E79" i="65"/>
  <c r="F80" i="53" s="1"/>
  <c r="F79" i="65"/>
  <c r="G80" i="53" s="1"/>
  <c r="G79" i="65"/>
  <c r="H80" i="53" s="1"/>
  <c r="H79" i="65"/>
  <c r="I80" i="53" s="1"/>
  <c r="I79" i="65"/>
  <c r="J80" i="53" s="1"/>
  <c r="D80" i="65"/>
  <c r="E81" i="53" s="1"/>
  <c r="E80" i="65"/>
  <c r="F81" i="53" s="1"/>
  <c r="F80" i="65"/>
  <c r="G81" i="53" s="1"/>
  <c r="G80" i="65"/>
  <c r="H81" i="53" s="1"/>
  <c r="H80" i="65"/>
  <c r="I81" i="53" s="1"/>
  <c r="I80" i="65"/>
  <c r="J81" i="53" s="1"/>
  <c r="D81" i="65"/>
  <c r="E82" i="53" s="1"/>
  <c r="E81" i="65"/>
  <c r="F82" i="53" s="1"/>
  <c r="F81" i="65"/>
  <c r="G82" i="53" s="1"/>
  <c r="G81" i="65"/>
  <c r="H82" i="53" s="1"/>
  <c r="H81" i="65"/>
  <c r="I82" i="53" s="1"/>
  <c r="I81" i="65"/>
  <c r="J82" i="53" s="1"/>
  <c r="D82" i="65"/>
  <c r="E83" i="53" s="1"/>
  <c r="E82" i="65"/>
  <c r="F83" i="53" s="1"/>
  <c r="F82" i="65"/>
  <c r="G83" i="53" s="1"/>
  <c r="G82" i="65"/>
  <c r="H83" i="53" s="1"/>
  <c r="H82" i="65"/>
  <c r="I83" i="53" s="1"/>
  <c r="I82" i="65"/>
  <c r="J83" i="53" s="1"/>
  <c r="D83" i="65"/>
  <c r="E84" i="53" s="1"/>
  <c r="E83" i="65"/>
  <c r="F84" i="53" s="1"/>
  <c r="F83" i="65"/>
  <c r="G84" i="53" s="1"/>
  <c r="G83" i="65"/>
  <c r="H84" i="53" s="1"/>
  <c r="H83" i="65"/>
  <c r="I84" i="53" s="1"/>
  <c r="I83" i="65"/>
  <c r="J84" i="53" s="1"/>
  <c r="D84" i="65"/>
  <c r="E85" i="53" s="1"/>
  <c r="E84" i="65"/>
  <c r="F85" i="53" s="1"/>
  <c r="F84" i="65"/>
  <c r="G85" i="53" s="1"/>
  <c r="G84" i="65"/>
  <c r="H85" i="53" s="1"/>
  <c r="H84" i="65"/>
  <c r="I85" i="53" s="1"/>
  <c r="I84" i="65"/>
  <c r="J85" i="53" s="1"/>
  <c r="D85" i="65"/>
  <c r="E86" i="53" s="1"/>
  <c r="E85" i="65"/>
  <c r="F86" i="53" s="1"/>
  <c r="F85" i="65"/>
  <c r="G86" i="53" s="1"/>
  <c r="G85" i="65"/>
  <c r="H86" i="53" s="1"/>
  <c r="H85" i="65"/>
  <c r="I86" i="53" s="1"/>
  <c r="I85" i="65"/>
  <c r="J86" i="53" s="1"/>
  <c r="D86" i="65"/>
  <c r="E87" i="53" s="1"/>
  <c r="E86" i="65"/>
  <c r="F87" i="53" s="1"/>
  <c r="F86" i="65"/>
  <c r="G87" i="53" s="1"/>
  <c r="G86" i="65"/>
  <c r="H87" i="53" s="1"/>
  <c r="H86" i="65"/>
  <c r="I87" i="53" s="1"/>
  <c r="I86" i="65"/>
  <c r="J87" i="53" s="1"/>
  <c r="I4" i="65"/>
  <c r="J5" i="53" s="1"/>
  <c r="H4" i="65"/>
  <c r="I5" i="53" s="1"/>
  <c r="G4" i="65"/>
  <c r="H5" i="53" s="1"/>
  <c r="F4" i="65"/>
  <c r="G5" i="53" s="1"/>
  <c r="E4" i="65"/>
  <c r="F5" i="53" s="1"/>
  <c r="D4" i="65"/>
  <c r="E5" i="53" s="1"/>
  <c r="C16" i="65"/>
  <c r="D17" i="53" s="1"/>
  <c r="C17" i="65"/>
  <c r="D18" i="53" s="1"/>
  <c r="C18" i="65"/>
  <c r="D19" i="53" s="1"/>
  <c r="C19" i="65"/>
  <c r="D20" i="53" s="1"/>
  <c r="C20" i="65"/>
  <c r="D21" i="53" s="1"/>
  <c r="C21" i="65"/>
  <c r="D22" i="53" s="1"/>
  <c r="C22" i="65"/>
  <c r="D23" i="53" s="1"/>
  <c r="C23" i="65"/>
  <c r="D24" i="53" s="1"/>
  <c r="C24" i="65"/>
  <c r="D25" i="53" s="1"/>
  <c r="C25" i="65"/>
  <c r="D26" i="53" s="1"/>
  <c r="C26" i="65"/>
  <c r="D27" i="53" s="1"/>
  <c r="C27" i="65"/>
  <c r="D28" i="53" s="1"/>
  <c r="C28" i="65"/>
  <c r="D29" i="53" s="1"/>
  <c r="C29" i="65"/>
  <c r="D30" i="53" s="1"/>
  <c r="C30" i="65"/>
  <c r="D31" i="53" s="1"/>
  <c r="C31" i="65"/>
  <c r="D32" i="53" s="1"/>
  <c r="C32" i="65"/>
  <c r="D33" i="53" s="1"/>
  <c r="C33" i="65"/>
  <c r="D34" i="53" s="1"/>
  <c r="C34" i="65"/>
  <c r="D35" i="53" s="1"/>
  <c r="C35" i="65"/>
  <c r="D36" i="53" s="1"/>
  <c r="C36" i="65"/>
  <c r="D37" i="53" s="1"/>
  <c r="C37" i="65"/>
  <c r="D38" i="53" s="1"/>
  <c r="C38" i="65"/>
  <c r="D39" i="53" s="1"/>
  <c r="C39" i="65"/>
  <c r="D40" i="53" s="1"/>
  <c r="C40" i="65"/>
  <c r="D41" i="53" s="1"/>
  <c r="C41" i="65"/>
  <c r="D42" i="53" s="1"/>
  <c r="C42" i="65"/>
  <c r="D43" i="53" s="1"/>
  <c r="C43" i="65"/>
  <c r="D44" i="53" s="1"/>
  <c r="C44" i="65"/>
  <c r="D45" i="53" s="1"/>
  <c r="C45" i="65"/>
  <c r="D46" i="53" s="1"/>
  <c r="C46" i="65"/>
  <c r="D47" i="53" s="1"/>
  <c r="C47" i="65"/>
  <c r="D48" i="53" s="1"/>
  <c r="C48" i="65"/>
  <c r="D49" i="53" s="1"/>
  <c r="C49" i="65"/>
  <c r="D50" i="53" s="1"/>
  <c r="C50" i="65"/>
  <c r="D51" i="53" s="1"/>
  <c r="C51" i="65"/>
  <c r="D52" i="53" s="1"/>
  <c r="C52" i="65"/>
  <c r="D53" i="53" s="1"/>
  <c r="C53" i="65"/>
  <c r="D54" i="53" s="1"/>
  <c r="C54" i="65"/>
  <c r="D55" i="53" s="1"/>
  <c r="C55" i="65"/>
  <c r="D56" i="53" s="1"/>
  <c r="C57" i="65"/>
  <c r="D58" i="53" s="1"/>
  <c r="C58" i="65"/>
  <c r="D59" i="53" s="1"/>
  <c r="C59" i="65"/>
  <c r="D60" i="53" s="1"/>
  <c r="K259" i="58" s="1"/>
  <c r="C60" i="65"/>
  <c r="D61" i="53" s="1"/>
  <c r="C61" i="65"/>
  <c r="D62" i="53" s="1"/>
  <c r="C62" i="65"/>
  <c r="D63" i="53" s="1"/>
  <c r="C63" i="65"/>
  <c r="D64" i="53" s="1"/>
  <c r="C64" i="65"/>
  <c r="D65" i="53" s="1"/>
  <c r="C65" i="65"/>
  <c r="D66" i="53" s="1"/>
  <c r="C66" i="65"/>
  <c r="D67" i="53" s="1"/>
  <c r="C67" i="65"/>
  <c r="D68" i="53" s="1"/>
  <c r="C68" i="65"/>
  <c r="D69" i="53" s="1"/>
  <c r="C69" i="65"/>
  <c r="D70" i="53" s="1"/>
  <c r="C70" i="65"/>
  <c r="D71" i="53" s="1"/>
  <c r="C71" i="65"/>
  <c r="D72" i="53" s="1"/>
  <c r="C72" i="65"/>
  <c r="D73" i="53" s="1"/>
  <c r="C73" i="65"/>
  <c r="D74" i="53" s="1"/>
  <c r="C74" i="65"/>
  <c r="D75" i="53" s="1"/>
  <c r="C75" i="65"/>
  <c r="D76" i="53" s="1"/>
  <c r="C76" i="65"/>
  <c r="D77" i="53" s="1"/>
  <c r="C77" i="65"/>
  <c r="D78" i="53" s="1"/>
  <c r="C78" i="65"/>
  <c r="D79" i="53" s="1"/>
  <c r="C79" i="65"/>
  <c r="D80" i="53" s="1"/>
  <c r="C80" i="65"/>
  <c r="D81" i="53" s="1"/>
  <c r="C81" i="65"/>
  <c r="D82" i="53" s="1"/>
  <c r="C82" i="65"/>
  <c r="D83" i="53" s="1"/>
  <c r="C83" i="65"/>
  <c r="D84" i="53" s="1"/>
  <c r="C84" i="65"/>
  <c r="D85" i="53" s="1"/>
  <c r="C85" i="65"/>
  <c r="D86" i="53" s="1"/>
  <c r="C86" i="65"/>
  <c r="D87" i="53" s="1"/>
  <c r="C5" i="65"/>
  <c r="D6" i="53" s="1"/>
  <c r="C6" i="65"/>
  <c r="D7" i="53" s="1"/>
  <c r="C7" i="65"/>
  <c r="D8" i="53" s="1"/>
  <c r="C8" i="65"/>
  <c r="D9" i="53" s="1"/>
  <c r="C9" i="65"/>
  <c r="D10" i="53" s="1"/>
  <c r="C10" i="65"/>
  <c r="D11" i="53" s="1"/>
  <c r="C11" i="65"/>
  <c r="D12" i="53" s="1"/>
  <c r="C12" i="65"/>
  <c r="D13" i="53" s="1"/>
  <c r="C13" i="65"/>
  <c r="D14" i="53" s="1"/>
  <c r="C14" i="65"/>
  <c r="D15" i="53" s="1"/>
  <c r="C15" i="65"/>
  <c r="D16" i="53" s="1"/>
  <c r="C4" i="65"/>
  <c r="D5" i="53" s="1"/>
  <c r="B82" i="65"/>
  <c r="C83" i="53" s="1"/>
  <c r="B83" i="65"/>
  <c r="C84" i="53" s="1"/>
  <c r="B84" i="65"/>
  <c r="C85" i="53" s="1"/>
  <c r="B85" i="65"/>
  <c r="C86" i="53" s="1"/>
  <c r="B86" i="65"/>
  <c r="C87" i="53" s="1"/>
  <c r="B81" i="65"/>
  <c r="C82" i="53" s="1"/>
  <c r="B79" i="65"/>
  <c r="C80" i="53" s="1"/>
  <c r="B80" i="65"/>
  <c r="C81" i="53" s="1"/>
  <c r="B50" i="65"/>
  <c r="C51" i="53" s="1"/>
  <c r="B51" i="65"/>
  <c r="C52" i="53" s="1"/>
  <c r="B52" i="65"/>
  <c r="C53" i="53" s="1"/>
  <c r="B53" i="65"/>
  <c r="C54" i="53" s="1"/>
  <c r="B54" i="65"/>
  <c r="C55" i="53" s="1"/>
  <c r="B55" i="65"/>
  <c r="C56" i="53" s="1"/>
  <c r="B57" i="65"/>
  <c r="C58" i="53" s="1"/>
  <c r="B58" i="65"/>
  <c r="C59" i="53" s="1"/>
  <c r="B59" i="65"/>
  <c r="C60" i="53" s="1"/>
  <c r="B60" i="65"/>
  <c r="C61" i="53" s="1"/>
  <c r="B61" i="65"/>
  <c r="C62" i="53" s="1"/>
  <c r="B62" i="65"/>
  <c r="C63" i="53" s="1"/>
  <c r="B63" i="65"/>
  <c r="C64" i="53" s="1"/>
  <c r="B64" i="65"/>
  <c r="C65" i="53" s="1"/>
  <c r="B65" i="65"/>
  <c r="C66" i="53" s="1"/>
  <c r="B66" i="65"/>
  <c r="C67" i="53" s="1"/>
  <c r="B67" i="65"/>
  <c r="C68" i="53" s="1"/>
  <c r="B68" i="65"/>
  <c r="C69" i="53" s="1"/>
  <c r="B69" i="65"/>
  <c r="C70" i="53" s="1"/>
  <c r="B70" i="65"/>
  <c r="C71" i="53" s="1"/>
  <c r="B71" i="65"/>
  <c r="C72" i="53" s="1"/>
  <c r="B72" i="65"/>
  <c r="C73" i="53" s="1"/>
  <c r="B73" i="65"/>
  <c r="C74" i="53" s="1"/>
  <c r="B74" i="65"/>
  <c r="C75" i="53" s="1"/>
  <c r="B75" i="65"/>
  <c r="C76" i="53" s="1"/>
  <c r="B76" i="65"/>
  <c r="C77" i="53" s="1"/>
  <c r="B77" i="65"/>
  <c r="C78" i="53" s="1"/>
  <c r="B78" i="65"/>
  <c r="C79" i="53" s="1"/>
  <c r="B29" i="65"/>
  <c r="C30" i="53" s="1"/>
  <c r="B30" i="65"/>
  <c r="C31" i="53" s="1"/>
  <c r="B31" i="65"/>
  <c r="C32" i="53" s="1"/>
  <c r="B32" i="65"/>
  <c r="C33" i="53" s="1"/>
  <c r="B33" i="65"/>
  <c r="C34" i="53" s="1"/>
  <c r="B34" i="65"/>
  <c r="C35" i="53" s="1"/>
  <c r="B35" i="65"/>
  <c r="C36" i="53" s="1"/>
  <c r="B36" i="65"/>
  <c r="C37" i="53" s="1"/>
  <c r="B37" i="65"/>
  <c r="C38" i="53" s="1"/>
  <c r="B38" i="65"/>
  <c r="C39" i="53" s="1"/>
  <c r="B39" i="65"/>
  <c r="C40" i="53" s="1"/>
  <c r="B40" i="65"/>
  <c r="C41" i="53" s="1"/>
  <c r="B41" i="65"/>
  <c r="C42" i="53" s="1"/>
  <c r="B42" i="65"/>
  <c r="C43" i="53" s="1"/>
  <c r="B43" i="65"/>
  <c r="C44" i="53" s="1"/>
  <c r="B44" i="65"/>
  <c r="C45" i="53" s="1"/>
  <c r="B45" i="65"/>
  <c r="C46" i="53" s="1"/>
  <c r="B46" i="65"/>
  <c r="C47" i="53" s="1"/>
  <c r="B47" i="65"/>
  <c r="C48" i="53" s="1"/>
  <c r="B48" i="65"/>
  <c r="C49" i="53" s="1"/>
  <c r="B49" i="65"/>
  <c r="C50" i="53" s="1"/>
  <c r="B16" i="65"/>
  <c r="C17" i="53" s="1"/>
  <c r="B17" i="65"/>
  <c r="C18" i="53" s="1"/>
  <c r="B18" i="65"/>
  <c r="C19" i="53" s="1"/>
  <c r="B19" i="65"/>
  <c r="C20" i="53" s="1"/>
  <c r="B20" i="65"/>
  <c r="C21" i="53" s="1"/>
  <c r="B21" i="65"/>
  <c r="C22" i="53" s="1"/>
  <c r="B22" i="65"/>
  <c r="C23" i="53" s="1"/>
  <c r="B23" i="65"/>
  <c r="C24" i="53" s="1"/>
  <c r="B24" i="65"/>
  <c r="C25" i="53" s="1"/>
  <c r="B25" i="65"/>
  <c r="C26" i="53" s="1"/>
  <c r="B26" i="65"/>
  <c r="C27" i="53" s="1"/>
  <c r="B27" i="65"/>
  <c r="C28" i="53" s="1"/>
  <c r="B28" i="65"/>
  <c r="C29" i="53" s="1"/>
  <c r="B5" i="65"/>
  <c r="C6" i="53" s="1"/>
  <c r="B6" i="65"/>
  <c r="C7" i="53" s="1"/>
  <c r="B7" i="65"/>
  <c r="C8" i="53" s="1"/>
  <c r="B8" i="65"/>
  <c r="C9" i="53" s="1"/>
  <c r="B9" i="65"/>
  <c r="C10" i="53" s="1"/>
  <c r="B10" i="65"/>
  <c r="C11" i="53" s="1"/>
  <c r="B11" i="65"/>
  <c r="C12" i="53" s="1"/>
  <c r="B12" i="65"/>
  <c r="C13" i="53" s="1"/>
  <c r="B13" i="65"/>
  <c r="C14" i="53" s="1"/>
  <c r="B14" i="65"/>
  <c r="C15" i="53" s="1"/>
  <c r="B15" i="65"/>
  <c r="C16" i="53" s="1"/>
  <c r="AE69" i="65"/>
  <c r="AF70" i="53" s="1"/>
  <c r="AF69" i="65"/>
  <c r="AG70" i="53" s="1"/>
  <c r="AG69" i="65"/>
  <c r="AH70" i="53" s="1"/>
  <c r="AH69" i="65"/>
  <c r="AI70" i="53" s="1"/>
  <c r="AI69" i="65"/>
  <c r="AJ70" i="53" s="1"/>
  <c r="AJ69" i="65"/>
  <c r="AK70" i="53" s="1"/>
  <c r="AK69" i="65"/>
  <c r="AL70" i="53" s="1"/>
  <c r="AL69" i="65"/>
  <c r="AM70" i="53" s="1"/>
  <c r="AM69" i="65"/>
  <c r="AN70" i="53" s="1"/>
  <c r="AE83" i="65"/>
  <c r="AF84" i="53" s="1"/>
  <c r="AF83" i="65"/>
  <c r="AG84" i="53" s="1"/>
  <c r="AG83" i="65"/>
  <c r="AH84" i="53" s="1"/>
  <c r="AH83" i="65"/>
  <c r="AI84" i="53" s="1"/>
  <c r="AI83" i="65"/>
  <c r="AJ84" i="53" s="1"/>
  <c r="AJ83" i="65"/>
  <c r="AK84" i="53" s="1"/>
  <c r="AK83" i="65"/>
  <c r="AL84" i="53" s="1"/>
  <c r="AL83" i="65"/>
  <c r="AM84" i="53" s="1"/>
  <c r="AM83" i="65"/>
  <c r="AN84" i="53" s="1"/>
  <c r="AN85" i="53"/>
  <c r="AN86" i="53"/>
  <c r="AN87" i="53"/>
  <c r="AD2" i="65"/>
  <c r="L1" i="65"/>
  <c r="K69" i="65"/>
  <c r="L70" i="53"/>
  <c r="K70" i="65"/>
  <c r="L71" i="53"/>
  <c r="K71" i="65"/>
  <c r="L72" i="53"/>
  <c r="K72" i="65"/>
  <c r="L73" i="53"/>
  <c r="K73" i="65"/>
  <c r="L74" i="53"/>
  <c r="K74" i="65"/>
  <c r="L75" i="53"/>
  <c r="K75" i="65"/>
  <c r="L76" i="53"/>
  <c r="K76" i="65"/>
  <c r="L77" i="53"/>
  <c r="K77" i="65"/>
  <c r="L78" i="53"/>
  <c r="K78" i="65"/>
  <c r="L79" i="53"/>
  <c r="K79" i="65"/>
  <c r="L80" i="53"/>
  <c r="K80" i="65"/>
  <c r="L81" i="53"/>
  <c r="K81" i="65"/>
  <c r="L82" i="53"/>
  <c r="K82" i="65"/>
  <c r="L83" i="53"/>
  <c r="K83" i="65"/>
  <c r="L84" i="53"/>
  <c r="K84" i="65"/>
  <c r="L85" i="53"/>
  <c r="K85" i="65"/>
  <c r="L86" i="53"/>
  <c r="K86" i="65"/>
  <c r="L87" i="53"/>
  <c r="L2" i="65"/>
  <c r="M2" i="65"/>
  <c r="N2" i="65"/>
  <c r="O2" i="65"/>
  <c r="P2" i="65"/>
  <c r="Q2" i="65"/>
  <c r="R2" i="65"/>
  <c r="S2" i="65"/>
  <c r="T2" i="65"/>
  <c r="U2" i="65"/>
  <c r="V2" i="65"/>
  <c r="W2" i="65"/>
  <c r="X2" i="65"/>
  <c r="Y2" i="65"/>
  <c r="Z2" i="65"/>
  <c r="AA2" i="65"/>
  <c r="AB2" i="65"/>
  <c r="AC2" i="65"/>
  <c r="K2" i="65"/>
  <c r="C156" i="58"/>
  <c r="D156" i="58"/>
  <c r="E156" i="58"/>
  <c r="F156" i="58"/>
  <c r="G156" i="58"/>
  <c r="H156" i="58"/>
  <c r="I156" i="58"/>
  <c r="J156" i="58"/>
  <c r="Q156" i="58"/>
  <c r="C157" i="58"/>
  <c r="D157" i="58"/>
  <c r="E157" i="58"/>
  <c r="F157" i="58"/>
  <c r="G157" i="58"/>
  <c r="H157" i="58"/>
  <c r="I157" i="58"/>
  <c r="J157" i="58"/>
  <c r="Q157" i="58"/>
  <c r="C158" i="58"/>
  <c r="D158" i="58"/>
  <c r="E158" i="58"/>
  <c r="F158" i="58"/>
  <c r="G158" i="58"/>
  <c r="H158" i="58"/>
  <c r="I158" i="58"/>
  <c r="J158" i="58"/>
  <c r="Q158" i="58"/>
  <c r="C152" i="58"/>
  <c r="D152" i="58"/>
  <c r="E152" i="58"/>
  <c r="F152" i="58"/>
  <c r="G152" i="58"/>
  <c r="H152" i="58"/>
  <c r="I152" i="58"/>
  <c r="J152" i="58"/>
  <c r="C153" i="58"/>
  <c r="D153" i="58"/>
  <c r="E153" i="58"/>
  <c r="F153" i="58"/>
  <c r="G153" i="58"/>
  <c r="H153" i="58"/>
  <c r="I153" i="58"/>
  <c r="J153" i="58"/>
  <c r="C163" i="58"/>
  <c r="D163" i="58"/>
  <c r="E163" i="58"/>
  <c r="F163" i="58"/>
  <c r="G163" i="58"/>
  <c r="H163" i="58"/>
  <c r="I163" i="58"/>
  <c r="J163" i="58"/>
  <c r="Q163" i="58"/>
  <c r="C151" i="58"/>
  <c r="D151" i="58"/>
  <c r="E151" i="58"/>
  <c r="F151" i="58"/>
  <c r="G151" i="58"/>
  <c r="H151" i="58"/>
  <c r="I151" i="58"/>
  <c r="J151" i="58"/>
  <c r="Q151" i="58"/>
  <c r="I140" i="58"/>
  <c r="J140" i="58"/>
  <c r="Q140" i="58"/>
  <c r="C140" i="58"/>
  <c r="D140" i="58"/>
  <c r="E140" i="58"/>
  <c r="F140" i="58"/>
  <c r="G140" i="58"/>
  <c r="H140" i="58"/>
  <c r="J353" i="58"/>
  <c r="I353" i="58"/>
  <c r="H353" i="58"/>
  <c r="G353" i="58"/>
  <c r="F353" i="58"/>
  <c r="E353" i="58"/>
  <c r="D353" i="58"/>
  <c r="C353" i="58"/>
  <c r="J352" i="58"/>
  <c r="I352" i="58"/>
  <c r="H352" i="58"/>
  <c r="G352" i="58"/>
  <c r="F352" i="58"/>
  <c r="E352" i="58"/>
  <c r="D352" i="58"/>
  <c r="C352" i="58"/>
  <c r="J351" i="58"/>
  <c r="I351" i="58"/>
  <c r="H351" i="58"/>
  <c r="G351" i="58"/>
  <c r="F351" i="58"/>
  <c r="E351" i="58"/>
  <c r="D351" i="58"/>
  <c r="C351" i="58"/>
  <c r="J350" i="58"/>
  <c r="I350" i="58"/>
  <c r="H350" i="58"/>
  <c r="G350" i="58"/>
  <c r="F350" i="58"/>
  <c r="E350" i="58"/>
  <c r="D350" i="58"/>
  <c r="C350" i="58"/>
  <c r="J349" i="58"/>
  <c r="I349" i="58"/>
  <c r="H349" i="58"/>
  <c r="G349" i="58"/>
  <c r="F349" i="58"/>
  <c r="E349" i="58"/>
  <c r="D349" i="58"/>
  <c r="C349" i="58"/>
  <c r="J348" i="58"/>
  <c r="I348" i="58"/>
  <c r="H348" i="58"/>
  <c r="G348" i="58"/>
  <c r="F348" i="58"/>
  <c r="E348" i="58"/>
  <c r="D348" i="58"/>
  <c r="C348" i="58"/>
  <c r="J347" i="58"/>
  <c r="I347" i="58"/>
  <c r="H347" i="58"/>
  <c r="G347" i="58"/>
  <c r="F347" i="58"/>
  <c r="E347" i="58"/>
  <c r="D347" i="58"/>
  <c r="C347" i="58"/>
  <c r="J346" i="58"/>
  <c r="I346" i="58"/>
  <c r="H346" i="58"/>
  <c r="G346" i="58"/>
  <c r="F346" i="58"/>
  <c r="E346" i="58"/>
  <c r="D346" i="58"/>
  <c r="C346" i="58"/>
  <c r="J341" i="58"/>
  <c r="I341" i="58"/>
  <c r="H341" i="58"/>
  <c r="G341" i="58"/>
  <c r="F341" i="58"/>
  <c r="E341" i="58"/>
  <c r="D341" i="58"/>
  <c r="C341" i="58"/>
  <c r="J340" i="58"/>
  <c r="I340" i="58"/>
  <c r="H340" i="58"/>
  <c r="G340" i="58"/>
  <c r="F340" i="58"/>
  <c r="E340" i="58"/>
  <c r="D340" i="58"/>
  <c r="C340" i="58"/>
  <c r="J339" i="58"/>
  <c r="I339" i="58"/>
  <c r="H339" i="58"/>
  <c r="G339" i="58"/>
  <c r="F339" i="58"/>
  <c r="E339" i="58"/>
  <c r="D339" i="58"/>
  <c r="C339" i="58"/>
  <c r="J338" i="58"/>
  <c r="I338" i="58"/>
  <c r="H338" i="58"/>
  <c r="G338" i="58"/>
  <c r="F338" i="58"/>
  <c r="E338" i="58"/>
  <c r="D338" i="58"/>
  <c r="C338" i="58"/>
  <c r="J337" i="58"/>
  <c r="I337" i="58"/>
  <c r="H337" i="58"/>
  <c r="G337" i="58"/>
  <c r="F337" i="58"/>
  <c r="E337" i="58"/>
  <c r="D337" i="58"/>
  <c r="C337" i="58"/>
  <c r="J336" i="58"/>
  <c r="I336" i="58"/>
  <c r="H336" i="58"/>
  <c r="G336" i="58"/>
  <c r="F336" i="58"/>
  <c r="E336" i="58"/>
  <c r="D336" i="58"/>
  <c r="C336" i="58"/>
  <c r="J335" i="58"/>
  <c r="I335" i="58"/>
  <c r="H335" i="58"/>
  <c r="G335" i="58"/>
  <c r="F335" i="58"/>
  <c r="E335" i="58"/>
  <c r="D335" i="58"/>
  <c r="C335" i="58"/>
  <c r="J334" i="58"/>
  <c r="I334" i="58"/>
  <c r="H334" i="58"/>
  <c r="G334" i="58"/>
  <c r="F334" i="58"/>
  <c r="E334" i="58"/>
  <c r="D334" i="58"/>
  <c r="C334" i="58"/>
  <c r="J333" i="58"/>
  <c r="I333" i="58"/>
  <c r="H333" i="58"/>
  <c r="G333" i="58"/>
  <c r="F333" i="58"/>
  <c r="E333" i="58"/>
  <c r="D333" i="58"/>
  <c r="C333" i="58"/>
  <c r="J332" i="58"/>
  <c r="I332" i="58"/>
  <c r="H332" i="58"/>
  <c r="G332" i="58"/>
  <c r="F332" i="58"/>
  <c r="E332" i="58"/>
  <c r="D332" i="58"/>
  <c r="C332" i="58"/>
  <c r="J331" i="58"/>
  <c r="I331" i="58"/>
  <c r="H331" i="58"/>
  <c r="G331" i="58"/>
  <c r="F331" i="58"/>
  <c r="E331" i="58"/>
  <c r="D331" i="58"/>
  <c r="C331" i="58"/>
  <c r="J330" i="58"/>
  <c r="I330" i="58"/>
  <c r="H330" i="58"/>
  <c r="G330" i="58"/>
  <c r="F330" i="58"/>
  <c r="E330" i="58"/>
  <c r="D330" i="58"/>
  <c r="C330" i="58"/>
  <c r="J329" i="58"/>
  <c r="I329" i="58"/>
  <c r="H329" i="58"/>
  <c r="G329" i="58"/>
  <c r="F329" i="58"/>
  <c r="E329" i="58"/>
  <c r="D329" i="58"/>
  <c r="C329" i="58"/>
  <c r="J328" i="58"/>
  <c r="I328" i="58"/>
  <c r="H328" i="58"/>
  <c r="G328" i="58"/>
  <c r="F328" i="58"/>
  <c r="E328" i="58"/>
  <c r="D328" i="58"/>
  <c r="C328" i="58"/>
  <c r="J327" i="58"/>
  <c r="I327" i="58"/>
  <c r="H327" i="58"/>
  <c r="G327" i="58"/>
  <c r="F327" i="58"/>
  <c r="E327" i="58"/>
  <c r="D327" i="58"/>
  <c r="C327" i="58"/>
  <c r="J326" i="58"/>
  <c r="I326" i="58"/>
  <c r="H326" i="58"/>
  <c r="G326" i="58"/>
  <c r="F326" i="58"/>
  <c r="E326" i="58"/>
  <c r="D326" i="58"/>
  <c r="C326" i="58"/>
  <c r="J325" i="58"/>
  <c r="I325" i="58"/>
  <c r="H325" i="58"/>
  <c r="G325" i="58"/>
  <c r="F325" i="58"/>
  <c r="E325" i="58"/>
  <c r="D325" i="58"/>
  <c r="C325" i="58"/>
  <c r="J324" i="58"/>
  <c r="I324" i="58"/>
  <c r="H324" i="58"/>
  <c r="G324" i="58"/>
  <c r="F324" i="58"/>
  <c r="E324" i="58"/>
  <c r="D324" i="58"/>
  <c r="C324" i="58"/>
  <c r="J323" i="58"/>
  <c r="I323" i="58"/>
  <c r="H323" i="58"/>
  <c r="G323" i="58"/>
  <c r="F323" i="58"/>
  <c r="E323" i="58"/>
  <c r="D323" i="58"/>
  <c r="C323" i="58"/>
  <c r="J322" i="58"/>
  <c r="I322" i="58"/>
  <c r="H322" i="58"/>
  <c r="G322" i="58"/>
  <c r="F322" i="58"/>
  <c r="E322" i="58"/>
  <c r="D322" i="58"/>
  <c r="C322" i="58"/>
  <c r="J321" i="58"/>
  <c r="I321" i="58"/>
  <c r="H321" i="58"/>
  <c r="G321" i="58"/>
  <c r="F321" i="58"/>
  <c r="E321" i="58"/>
  <c r="D321" i="58"/>
  <c r="C321" i="58"/>
  <c r="J320" i="58"/>
  <c r="I320" i="58"/>
  <c r="H320" i="58"/>
  <c r="G320" i="58"/>
  <c r="F320" i="58"/>
  <c r="E320" i="58"/>
  <c r="D320" i="58"/>
  <c r="C320" i="58"/>
  <c r="J319" i="58"/>
  <c r="I319" i="58"/>
  <c r="H319" i="58"/>
  <c r="G319" i="58"/>
  <c r="F319" i="58"/>
  <c r="E319" i="58"/>
  <c r="D319" i="58"/>
  <c r="C319" i="58"/>
  <c r="J318" i="58"/>
  <c r="I318" i="58"/>
  <c r="H318" i="58"/>
  <c r="G318" i="58"/>
  <c r="F318" i="58"/>
  <c r="E318" i="58"/>
  <c r="D318" i="58"/>
  <c r="C318" i="58"/>
  <c r="J317" i="58"/>
  <c r="I317" i="58"/>
  <c r="H317" i="58"/>
  <c r="G317" i="58"/>
  <c r="F317" i="58"/>
  <c r="E317" i="58"/>
  <c r="D317" i="58"/>
  <c r="C317" i="58"/>
  <c r="J316" i="58"/>
  <c r="I316" i="58"/>
  <c r="H316" i="58"/>
  <c r="G316" i="58"/>
  <c r="F316" i="58"/>
  <c r="E316" i="58"/>
  <c r="D316" i="58"/>
  <c r="C316" i="58"/>
  <c r="J315" i="58"/>
  <c r="I315" i="58"/>
  <c r="H315" i="58"/>
  <c r="G315" i="58"/>
  <c r="F315" i="58"/>
  <c r="E315" i="58"/>
  <c r="D315" i="58"/>
  <c r="C315" i="58"/>
  <c r="J314" i="58"/>
  <c r="I314" i="58"/>
  <c r="H314" i="58"/>
  <c r="G314" i="58"/>
  <c r="F314" i="58"/>
  <c r="E314" i="58"/>
  <c r="D314" i="58"/>
  <c r="C314" i="58"/>
  <c r="J313" i="58"/>
  <c r="I313" i="58"/>
  <c r="H313" i="58"/>
  <c r="G313" i="58"/>
  <c r="F313" i="58"/>
  <c r="E313" i="58"/>
  <c r="D313" i="58"/>
  <c r="C313" i="58"/>
  <c r="J312" i="58"/>
  <c r="I312" i="58"/>
  <c r="H312" i="58"/>
  <c r="G312" i="58"/>
  <c r="F312" i="58"/>
  <c r="E312" i="58"/>
  <c r="D312" i="58"/>
  <c r="C312" i="58"/>
  <c r="J311" i="58"/>
  <c r="I311" i="58"/>
  <c r="H311" i="58"/>
  <c r="G311" i="58"/>
  <c r="F311" i="58"/>
  <c r="E311" i="58"/>
  <c r="D311" i="58"/>
  <c r="C311" i="58"/>
  <c r="J310" i="58"/>
  <c r="I310" i="58"/>
  <c r="H310" i="58"/>
  <c r="G310" i="58"/>
  <c r="F310" i="58"/>
  <c r="E310" i="58"/>
  <c r="D310" i="58"/>
  <c r="C310" i="58"/>
  <c r="J309" i="58"/>
  <c r="I309" i="58"/>
  <c r="H309" i="58"/>
  <c r="G309" i="58"/>
  <c r="F309" i="58"/>
  <c r="E309" i="58"/>
  <c r="D309" i="58"/>
  <c r="C309" i="58"/>
  <c r="J308" i="58"/>
  <c r="I308" i="58"/>
  <c r="H308" i="58"/>
  <c r="G308" i="58"/>
  <c r="F308" i="58"/>
  <c r="E308" i="58"/>
  <c r="D308" i="58"/>
  <c r="C308" i="58"/>
  <c r="J307" i="58"/>
  <c r="I307" i="58"/>
  <c r="H307" i="58"/>
  <c r="G307" i="58"/>
  <c r="F307" i="58"/>
  <c r="E307" i="58"/>
  <c r="D307" i="58"/>
  <c r="C307" i="58"/>
  <c r="J306" i="58"/>
  <c r="I306" i="58"/>
  <c r="H306" i="58"/>
  <c r="G306" i="58"/>
  <c r="F306" i="58"/>
  <c r="E306" i="58"/>
  <c r="D306" i="58"/>
  <c r="C306" i="58"/>
  <c r="J305" i="58"/>
  <c r="I305" i="58"/>
  <c r="H305" i="58"/>
  <c r="G305" i="58"/>
  <c r="F305" i="58"/>
  <c r="E305" i="58"/>
  <c r="D305" i="58"/>
  <c r="C305" i="58"/>
  <c r="J304" i="58"/>
  <c r="I304" i="58"/>
  <c r="H304" i="58"/>
  <c r="G304" i="58"/>
  <c r="F304" i="58"/>
  <c r="E304" i="58"/>
  <c r="D304" i="58"/>
  <c r="C304" i="58"/>
  <c r="J303" i="58"/>
  <c r="I303" i="58"/>
  <c r="H303" i="58"/>
  <c r="G303" i="58"/>
  <c r="F303" i="58"/>
  <c r="E303" i="58"/>
  <c r="D303" i="58"/>
  <c r="C303" i="58"/>
  <c r="J302" i="58"/>
  <c r="I302" i="58"/>
  <c r="H302" i="58"/>
  <c r="G302" i="58"/>
  <c r="F302" i="58"/>
  <c r="E302" i="58"/>
  <c r="D302" i="58"/>
  <c r="C302" i="58"/>
  <c r="J301" i="58"/>
  <c r="I301" i="58"/>
  <c r="H301" i="58"/>
  <c r="G301" i="58"/>
  <c r="F301" i="58"/>
  <c r="E301" i="58"/>
  <c r="D301" i="58"/>
  <c r="C301" i="58"/>
  <c r="J300" i="58"/>
  <c r="I300" i="58"/>
  <c r="H300" i="58"/>
  <c r="G300" i="58"/>
  <c r="F300" i="58"/>
  <c r="E300" i="58"/>
  <c r="D300" i="58"/>
  <c r="C300" i="58"/>
  <c r="J299" i="58"/>
  <c r="I299" i="58"/>
  <c r="H299" i="58"/>
  <c r="G299" i="58"/>
  <c r="F299" i="58"/>
  <c r="E299" i="58"/>
  <c r="D299" i="58"/>
  <c r="C299" i="58"/>
  <c r="J298" i="58"/>
  <c r="I298" i="58"/>
  <c r="H298" i="58"/>
  <c r="G298" i="58"/>
  <c r="F298" i="58"/>
  <c r="E298" i="58"/>
  <c r="D298" i="58"/>
  <c r="C298" i="58"/>
  <c r="J297" i="58"/>
  <c r="I297" i="58"/>
  <c r="H297" i="58"/>
  <c r="G297" i="58"/>
  <c r="F297" i="58"/>
  <c r="E297" i="58"/>
  <c r="D297" i="58"/>
  <c r="C297" i="58"/>
  <c r="J296" i="58"/>
  <c r="I296" i="58"/>
  <c r="H296" i="58"/>
  <c r="G296" i="58"/>
  <c r="F296" i="58"/>
  <c r="E296" i="58"/>
  <c r="D296" i="58"/>
  <c r="C296" i="58"/>
  <c r="J292" i="58"/>
  <c r="I292" i="58"/>
  <c r="H292" i="58"/>
  <c r="G292" i="58"/>
  <c r="F292" i="58"/>
  <c r="E292" i="58"/>
  <c r="D292" i="58"/>
  <c r="C292" i="58"/>
  <c r="J290" i="58"/>
  <c r="I290" i="58"/>
  <c r="H290" i="58"/>
  <c r="G290" i="58"/>
  <c r="F290" i="58"/>
  <c r="E290" i="58"/>
  <c r="D290" i="58"/>
  <c r="C290" i="58"/>
  <c r="J289" i="58"/>
  <c r="I289" i="58"/>
  <c r="H289" i="58"/>
  <c r="G289" i="58"/>
  <c r="F289" i="58"/>
  <c r="E289" i="58"/>
  <c r="D289" i="58"/>
  <c r="C289" i="58"/>
  <c r="J288" i="58"/>
  <c r="I288" i="58"/>
  <c r="H288" i="58"/>
  <c r="G288" i="58"/>
  <c r="F288" i="58"/>
  <c r="E288" i="58"/>
  <c r="D288" i="58"/>
  <c r="C288" i="58"/>
  <c r="J287" i="58"/>
  <c r="I287" i="58"/>
  <c r="H287" i="58"/>
  <c r="G287" i="58"/>
  <c r="F287" i="58"/>
  <c r="E287" i="58"/>
  <c r="D287" i="58"/>
  <c r="C287" i="58"/>
  <c r="J286" i="58"/>
  <c r="I286" i="58"/>
  <c r="H286" i="58"/>
  <c r="G286" i="58"/>
  <c r="F286" i="58"/>
  <c r="E286" i="58"/>
  <c r="D286" i="58"/>
  <c r="C286" i="58"/>
  <c r="J285" i="58"/>
  <c r="I285" i="58"/>
  <c r="H285" i="58"/>
  <c r="G285" i="58"/>
  <c r="F285" i="58"/>
  <c r="E285" i="58"/>
  <c r="D285" i="58"/>
  <c r="C285" i="58"/>
  <c r="J284" i="58"/>
  <c r="I284" i="58"/>
  <c r="H284" i="58"/>
  <c r="G284" i="58"/>
  <c r="F284" i="58"/>
  <c r="E284" i="58"/>
  <c r="D284" i="58"/>
  <c r="C284" i="58"/>
  <c r="J283" i="58"/>
  <c r="I283" i="58"/>
  <c r="H283" i="58"/>
  <c r="G283" i="58"/>
  <c r="F283" i="58"/>
  <c r="E283" i="58"/>
  <c r="D283" i="58"/>
  <c r="C283" i="58"/>
  <c r="J282" i="58"/>
  <c r="I282" i="58"/>
  <c r="H282" i="58"/>
  <c r="G282" i="58"/>
  <c r="F282" i="58"/>
  <c r="E282" i="58"/>
  <c r="D282" i="58"/>
  <c r="C282" i="58"/>
  <c r="J281" i="58"/>
  <c r="I281" i="58"/>
  <c r="H281" i="58"/>
  <c r="G281" i="58"/>
  <c r="F281" i="58"/>
  <c r="E281" i="58"/>
  <c r="D281" i="58"/>
  <c r="C281" i="58"/>
  <c r="J280" i="58"/>
  <c r="I280" i="58"/>
  <c r="H280" i="58"/>
  <c r="G280" i="58"/>
  <c r="F280" i="58"/>
  <c r="E280" i="58"/>
  <c r="D280" i="58"/>
  <c r="C280" i="58"/>
  <c r="J279" i="58"/>
  <c r="I279" i="58"/>
  <c r="H279" i="58"/>
  <c r="G279" i="58"/>
  <c r="F279" i="58"/>
  <c r="E279" i="58"/>
  <c r="D279" i="58"/>
  <c r="C279" i="58"/>
  <c r="J278" i="58"/>
  <c r="I278" i="58"/>
  <c r="H278" i="58"/>
  <c r="G278" i="58"/>
  <c r="F278" i="58"/>
  <c r="E278" i="58"/>
  <c r="D278" i="58"/>
  <c r="C278" i="58"/>
  <c r="J277" i="58"/>
  <c r="I277" i="58"/>
  <c r="H277" i="58"/>
  <c r="G277" i="58"/>
  <c r="F277" i="58"/>
  <c r="E277" i="58"/>
  <c r="D277" i="58"/>
  <c r="C277" i="58"/>
  <c r="J276" i="58"/>
  <c r="I276" i="58"/>
  <c r="H276" i="58"/>
  <c r="G276" i="58"/>
  <c r="F276" i="58"/>
  <c r="E276" i="58"/>
  <c r="D276" i="58"/>
  <c r="C276" i="58"/>
  <c r="J275" i="58"/>
  <c r="I275" i="58"/>
  <c r="H275" i="58"/>
  <c r="G275" i="58"/>
  <c r="F275" i="58"/>
  <c r="E275" i="58"/>
  <c r="D275" i="58"/>
  <c r="C275" i="58"/>
  <c r="J274" i="58"/>
  <c r="I274" i="58"/>
  <c r="H274" i="58"/>
  <c r="G274" i="58"/>
  <c r="F274" i="58"/>
  <c r="E274" i="58"/>
  <c r="D274" i="58"/>
  <c r="C274" i="58"/>
  <c r="J273" i="58"/>
  <c r="I273" i="58"/>
  <c r="H273" i="58"/>
  <c r="G273" i="58"/>
  <c r="F273" i="58"/>
  <c r="E273" i="58"/>
  <c r="D273" i="58"/>
  <c r="C273" i="58"/>
  <c r="J272" i="58"/>
  <c r="I272" i="58"/>
  <c r="H272" i="58"/>
  <c r="G272" i="58"/>
  <c r="F272" i="58"/>
  <c r="E272" i="58"/>
  <c r="D272" i="58"/>
  <c r="C272" i="58"/>
  <c r="J271" i="58"/>
  <c r="I271" i="58"/>
  <c r="H271" i="58"/>
  <c r="G271" i="58"/>
  <c r="F271" i="58"/>
  <c r="E271" i="58"/>
  <c r="D271" i="58"/>
  <c r="C271" i="58"/>
  <c r="J270" i="58"/>
  <c r="I270" i="58"/>
  <c r="H270" i="58"/>
  <c r="G270" i="58"/>
  <c r="F270" i="58"/>
  <c r="E270" i="58"/>
  <c r="D270" i="58"/>
  <c r="C270" i="58"/>
  <c r="J269" i="58"/>
  <c r="I269" i="58"/>
  <c r="H269" i="58"/>
  <c r="G269" i="58"/>
  <c r="F269" i="58"/>
  <c r="E269" i="58"/>
  <c r="D269" i="58"/>
  <c r="C269" i="58"/>
  <c r="J268" i="58"/>
  <c r="I268" i="58"/>
  <c r="H268" i="58"/>
  <c r="G268" i="58"/>
  <c r="F268" i="58"/>
  <c r="E268" i="58"/>
  <c r="D268" i="58"/>
  <c r="C268" i="58"/>
  <c r="J267" i="58"/>
  <c r="I267" i="58"/>
  <c r="H267" i="58"/>
  <c r="G267" i="58"/>
  <c r="F267" i="58"/>
  <c r="E267" i="58"/>
  <c r="D267" i="58"/>
  <c r="C267" i="58"/>
  <c r="J266" i="58"/>
  <c r="I266" i="58"/>
  <c r="H266" i="58"/>
  <c r="G266" i="58"/>
  <c r="F266" i="58"/>
  <c r="E266" i="58"/>
  <c r="D266" i="58"/>
  <c r="C266" i="58"/>
  <c r="J265" i="58"/>
  <c r="I265" i="58"/>
  <c r="H265" i="58"/>
  <c r="G265" i="58"/>
  <c r="F265" i="58"/>
  <c r="E265" i="58"/>
  <c r="D265" i="58"/>
  <c r="C265" i="58"/>
  <c r="J264" i="58"/>
  <c r="I264" i="58"/>
  <c r="H264" i="58"/>
  <c r="G264" i="58"/>
  <c r="F264" i="58"/>
  <c r="E264" i="58"/>
  <c r="D264" i="58"/>
  <c r="C264" i="58"/>
  <c r="J263" i="58"/>
  <c r="I263" i="58"/>
  <c r="H263" i="58"/>
  <c r="G263" i="58"/>
  <c r="F263" i="58"/>
  <c r="E263" i="58"/>
  <c r="D263" i="58"/>
  <c r="C263" i="58"/>
  <c r="J262" i="58"/>
  <c r="I262" i="58"/>
  <c r="H262" i="58"/>
  <c r="G262" i="58"/>
  <c r="F262" i="58"/>
  <c r="E262" i="58"/>
  <c r="D262" i="58"/>
  <c r="C262" i="58"/>
  <c r="J261" i="58"/>
  <c r="I261" i="58"/>
  <c r="H261" i="58"/>
  <c r="G261" i="58"/>
  <c r="F261" i="58"/>
  <c r="E261" i="58"/>
  <c r="D261" i="58"/>
  <c r="C261" i="58"/>
  <c r="J260" i="58"/>
  <c r="I260" i="58"/>
  <c r="H260" i="58"/>
  <c r="G260" i="58"/>
  <c r="F260" i="58"/>
  <c r="E260" i="58"/>
  <c r="D260" i="58"/>
  <c r="C260" i="58"/>
  <c r="J259" i="58"/>
  <c r="I259" i="58"/>
  <c r="H259" i="58"/>
  <c r="G259" i="58"/>
  <c r="F259" i="58"/>
  <c r="E259" i="58"/>
  <c r="D259" i="58"/>
  <c r="C259" i="58"/>
  <c r="J258" i="58"/>
  <c r="I258" i="58"/>
  <c r="H258" i="58"/>
  <c r="G258" i="58"/>
  <c r="F258" i="58"/>
  <c r="E258" i="58"/>
  <c r="D258" i="58"/>
  <c r="C258" i="58"/>
  <c r="J257" i="58"/>
  <c r="I257" i="58"/>
  <c r="H257" i="58"/>
  <c r="G257" i="58"/>
  <c r="F257" i="58"/>
  <c r="E257" i="58"/>
  <c r="D257" i="58"/>
  <c r="C257" i="58"/>
  <c r="J256" i="58"/>
  <c r="I256" i="58"/>
  <c r="H256" i="58"/>
  <c r="G256" i="58"/>
  <c r="F256" i="58"/>
  <c r="E256" i="58"/>
  <c r="D256" i="58"/>
  <c r="C256" i="58"/>
  <c r="J255" i="58"/>
  <c r="I255" i="58"/>
  <c r="H255" i="58"/>
  <c r="G255" i="58"/>
  <c r="F255" i="58"/>
  <c r="E255" i="58"/>
  <c r="D255" i="58"/>
  <c r="C255" i="58"/>
  <c r="J254" i="58"/>
  <c r="I254" i="58"/>
  <c r="H254" i="58"/>
  <c r="G254" i="58"/>
  <c r="F254" i="58"/>
  <c r="E254" i="58"/>
  <c r="D254" i="58"/>
  <c r="C254" i="58"/>
  <c r="J253" i="58"/>
  <c r="I253" i="58"/>
  <c r="H253" i="58"/>
  <c r="G253" i="58"/>
  <c r="F253" i="58"/>
  <c r="E253" i="58"/>
  <c r="D253" i="58"/>
  <c r="C253" i="58"/>
  <c r="J252" i="58"/>
  <c r="I252" i="58"/>
  <c r="H252" i="58"/>
  <c r="G252" i="58"/>
  <c r="F252" i="58"/>
  <c r="E252" i="58"/>
  <c r="D252" i="58"/>
  <c r="C252" i="58"/>
  <c r="J251" i="58"/>
  <c r="I251" i="58"/>
  <c r="H251" i="58"/>
  <c r="G251" i="58"/>
  <c r="F251" i="58"/>
  <c r="E251" i="58"/>
  <c r="D251" i="58"/>
  <c r="C251" i="58"/>
  <c r="J250" i="58"/>
  <c r="I250" i="58"/>
  <c r="H250" i="58"/>
  <c r="G250" i="58"/>
  <c r="F250" i="58"/>
  <c r="E250" i="58"/>
  <c r="D250" i="58"/>
  <c r="C250" i="58"/>
  <c r="J249" i="58"/>
  <c r="I249" i="58"/>
  <c r="H249" i="58"/>
  <c r="G249" i="58"/>
  <c r="F249" i="58"/>
  <c r="E249" i="58"/>
  <c r="D249" i="58"/>
  <c r="C249" i="58"/>
  <c r="J248" i="58"/>
  <c r="I248" i="58"/>
  <c r="H248" i="58"/>
  <c r="G248" i="58"/>
  <c r="F248" i="58"/>
  <c r="E248" i="58"/>
  <c r="D248" i="58"/>
  <c r="C248" i="58"/>
  <c r="J247" i="58"/>
  <c r="I247" i="58"/>
  <c r="H247" i="58"/>
  <c r="G247" i="58"/>
  <c r="F247" i="58"/>
  <c r="E247" i="58"/>
  <c r="D247" i="58"/>
  <c r="C247" i="58"/>
  <c r="J246" i="58"/>
  <c r="I246" i="58"/>
  <c r="H246" i="58"/>
  <c r="G246" i="58"/>
  <c r="F246" i="58"/>
  <c r="E246" i="58"/>
  <c r="D246" i="58"/>
  <c r="C246" i="58"/>
  <c r="J245" i="58"/>
  <c r="I245" i="58"/>
  <c r="H245" i="58"/>
  <c r="G245" i="58"/>
  <c r="F245" i="58"/>
  <c r="E245" i="58"/>
  <c r="D245" i="58"/>
  <c r="C245" i="58"/>
  <c r="J244" i="58"/>
  <c r="I244" i="58"/>
  <c r="H244" i="58"/>
  <c r="G244" i="58"/>
  <c r="F244" i="58"/>
  <c r="E244" i="58"/>
  <c r="D244" i="58"/>
  <c r="C244" i="58"/>
  <c r="J243" i="58"/>
  <c r="I243" i="58"/>
  <c r="H243" i="58"/>
  <c r="G243" i="58"/>
  <c r="F243" i="58"/>
  <c r="E243" i="58"/>
  <c r="D243" i="58"/>
  <c r="C243" i="58"/>
  <c r="J242" i="58"/>
  <c r="I242" i="58"/>
  <c r="H242" i="58"/>
  <c r="G242" i="58"/>
  <c r="F242" i="58"/>
  <c r="E242" i="58"/>
  <c r="D242" i="58"/>
  <c r="C242" i="58"/>
  <c r="J241" i="58"/>
  <c r="I241" i="58"/>
  <c r="H241" i="58"/>
  <c r="G241" i="58"/>
  <c r="F241" i="58"/>
  <c r="E241" i="58"/>
  <c r="D241" i="58"/>
  <c r="C241" i="58"/>
  <c r="J240" i="58"/>
  <c r="I240" i="58"/>
  <c r="H240" i="58"/>
  <c r="G240" i="58"/>
  <c r="F240" i="58"/>
  <c r="E240" i="58"/>
  <c r="D240" i="58"/>
  <c r="C240" i="58"/>
  <c r="J239" i="58"/>
  <c r="I239" i="58"/>
  <c r="H239" i="58"/>
  <c r="G239" i="58"/>
  <c r="F239" i="58"/>
  <c r="E239" i="58"/>
  <c r="D239" i="58"/>
  <c r="C239" i="58"/>
  <c r="J238" i="58"/>
  <c r="I238" i="58"/>
  <c r="H238" i="58"/>
  <c r="G238" i="58"/>
  <c r="F238" i="58"/>
  <c r="E238" i="58"/>
  <c r="D238" i="58"/>
  <c r="C238" i="58"/>
  <c r="J237" i="58"/>
  <c r="I237" i="58"/>
  <c r="H237" i="58"/>
  <c r="G237" i="58"/>
  <c r="F237" i="58"/>
  <c r="E237" i="58"/>
  <c r="D237" i="58"/>
  <c r="C237" i="58"/>
  <c r="J236" i="58"/>
  <c r="I236" i="58"/>
  <c r="H236" i="58"/>
  <c r="G236" i="58"/>
  <c r="F236" i="58"/>
  <c r="E236" i="58"/>
  <c r="D236" i="58"/>
  <c r="C236" i="58"/>
  <c r="J235" i="58"/>
  <c r="I235" i="58"/>
  <c r="H235" i="58"/>
  <c r="G235" i="58"/>
  <c r="F235" i="58"/>
  <c r="E235" i="58"/>
  <c r="D235" i="58"/>
  <c r="C235" i="58"/>
  <c r="J234" i="58"/>
  <c r="I234" i="58"/>
  <c r="H234" i="58"/>
  <c r="G234" i="58"/>
  <c r="F234" i="58"/>
  <c r="E234" i="58"/>
  <c r="D234" i="58"/>
  <c r="C234" i="58"/>
  <c r="J233" i="58"/>
  <c r="I233" i="58"/>
  <c r="H233" i="58"/>
  <c r="G233" i="58"/>
  <c r="F233" i="58"/>
  <c r="E233" i="58"/>
  <c r="D233" i="58"/>
  <c r="C233" i="58"/>
  <c r="J232" i="58"/>
  <c r="I232" i="58"/>
  <c r="H232" i="58"/>
  <c r="G232" i="58"/>
  <c r="F232" i="58"/>
  <c r="E232" i="58"/>
  <c r="D232" i="58"/>
  <c r="C232" i="58"/>
  <c r="J231" i="58"/>
  <c r="I231" i="58"/>
  <c r="H231" i="58"/>
  <c r="G231" i="58"/>
  <c r="F231" i="58"/>
  <c r="E231" i="58"/>
  <c r="D231" i="58"/>
  <c r="C231" i="58"/>
  <c r="J230" i="58"/>
  <c r="I230" i="58"/>
  <c r="H230" i="58"/>
  <c r="G230" i="58"/>
  <c r="F230" i="58"/>
  <c r="E230" i="58"/>
  <c r="D230" i="58"/>
  <c r="C230" i="58"/>
  <c r="J229" i="58"/>
  <c r="I229" i="58"/>
  <c r="H229" i="58"/>
  <c r="G229" i="58"/>
  <c r="F229" i="58"/>
  <c r="E229" i="58"/>
  <c r="D229" i="58"/>
  <c r="C229" i="58"/>
  <c r="J228" i="58"/>
  <c r="I228" i="58"/>
  <c r="H228" i="58"/>
  <c r="G228" i="58"/>
  <c r="F228" i="58"/>
  <c r="E228" i="58"/>
  <c r="D228" i="58"/>
  <c r="C228" i="58"/>
  <c r="J227" i="58"/>
  <c r="I227" i="58"/>
  <c r="H227" i="58"/>
  <c r="G227" i="58"/>
  <c r="F227" i="58"/>
  <c r="E227" i="58"/>
  <c r="D227" i="58"/>
  <c r="C227" i="58"/>
  <c r="J226" i="58"/>
  <c r="I226" i="58"/>
  <c r="H226" i="58"/>
  <c r="G226" i="58"/>
  <c r="F226" i="58"/>
  <c r="E226" i="58"/>
  <c r="D226" i="58"/>
  <c r="C226" i="58"/>
  <c r="J225" i="58"/>
  <c r="I225" i="58"/>
  <c r="H225" i="58"/>
  <c r="G225" i="58"/>
  <c r="F225" i="58"/>
  <c r="E225" i="58"/>
  <c r="D225" i="58"/>
  <c r="C225" i="58"/>
  <c r="J224" i="58"/>
  <c r="I224" i="58"/>
  <c r="H224" i="58"/>
  <c r="G224" i="58"/>
  <c r="F224" i="58"/>
  <c r="E224" i="58"/>
  <c r="D224" i="58"/>
  <c r="C224" i="58"/>
  <c r="J223" i="58"/>
  <c r="I223" i="58"/>
  <c r="H223" i="58"/>
  <c r="G223" i="58"/>
  <c r="F223" i="58"/>
  <c r="E223" i="58"/>
  <c r="D223" i="58"/>
  <c r="C223" i="58"/>
  <c r="J222" i="58"/>
  <c r="I222" i="58"/>
  <c r="H222" i="58"/>
  <c r="G222" i="58"/>
  <c r="F222" i="58"/>
  <c r="E222" i="58"/>
  <c r="D222" i="58"/>
  <c r="C222" i="58"/>
  <c r="J221" i="58"/>
  <c r="I221" i="58"/>
  <c r="H221" i="58"/>
  <c r="G221" i="58"/>
  <c r="F221" i="58"/>
  <c r="E221" i="58"/>
  <c r="D221" i="58"/>
  <c r="C221" i="58"/>
  <c r="J220" i="58"/>
  <c r="I220" i="58"/>
  <c r="H220" i="58"/>
  <c r="G220" i="58"/>
  <c r="F220" i="58"/>
  <c r="E220" i="58"/>
  <c r="D220" i="58"/>
  <c r="C220" i="58"/>
  <c r="J219" i="58"/>
  <c r="I219" i="58"/>
  <c r="H219" i="58"/>
  <c r="G219" i="58"/>
  <c r="F219" i="58"/>
  <c r="E219" i="58"/>
  <c r="D219" i="58"/>
  <c r="C219" i="58"/>
  <c r="J218" i="58"/>
  <c r="I218" i="58"/>
  <c r="H218" i="58"/>
  <c r="G218" i="58"/>
  <c r="F218" i="58"/>
  <c r="E218" i="58"/>
  <c r="D218" i="58"/>
  <c r="C218" i="58"/>
  <c r="J217" i="58"/>
  <c r="I217" i="58"/>
  <c r="H217" i="58"/>
  <c r="G217" i="58"/>
  <c r="F217" i="58"/>
  <c r="E217" i="58"/>
  <c r="D217" i="58"/>
  <c r="C217" i="58"/>
  <c r="J216" i="58"/>
  <c r="I216" i="58"/>
  <c r="H216" i="58"/>
  <c r="G216" i="58"/>
  <c r="F216" i="58"/>
  <c r="E216" i="58"/>
  <c r="D216" i="58"/>
  <c r="C216" i="58"/>
  <c r="J215" i="58"/>
  <c r="I215" i="58"/>
  <c r="H215" i="58"/>
  <c r="G215" i="58"/>
  <c r="F215" i="58"/>
  <c r="E215" i="58"/>
  <c r="D215" i="58"/>
  <c r="C215" i="58"/>
  <c r="J214" i="58"/>
  <c r="I214" i="58"/>
  <c r="H214" i="58"/>
  <c r="G214" i="58"/>
  <c r="F214" i="58"/>
  <c r="E214" i="58"/>
  <c r="D214" i="58"/>
  <c r="C214" i="58"/>
  <c r="J213" i="58"/>
  <c r="I213" i="58"/>
  <c r="H213" i="58"/>
  <c r="G213" i="58"/>
  <c r="F213" i="58"/>
  <c r="E213" i="58"/>
  <c r="D213" i="58"/>
  <c r="C213" i="58"/>
  <c r="J212" i="58"/>
  <c r="I212" i="58"/>
  <c r="H212" i="58"/>
  <c r="G212" i="58"/>
  <c r="F212" i="58"/>
  <c r="E212" i="58"/>
  <c r="D212" i="58"/>
  <c r="C212" i="58"/>
  <c r="J211" i="58"/>
  <c r="I211" i="58"/>
  <c r="H211" i="58"/>
  <c r="G211" i="58"/>
  <c r="F211" i="58"/>
  <c r="E211" i="58"/>
  <c r="D211" i="58"/>
  <c r="C211" i="58"/>
  <c r="J210" i="58"/>
  <c r="I210" i="58"/>
  <c r="H210" i="58"/>
  <c r="G210" i="58"/>
  <c r="F210" i="58"/>
  <c r="E210" i="58"/>
  <c r="D210" i="58"/>
  <c r="C210" i="58"/>
  <c r="J209" i="58"/>
  <c r="I209" i="58"/>
  <c r="H209" i="58"/>
  <c r="G209" i="58"/>
  <c r="F209" i="58"/>
  <c r="E209" i="58"/>
  <c r="D209" i="58"/>
  <c r="C209" i="58"/>
  <c r="J208" i="58"/>
  <c r="I208" i="58"/>
  <c r="H208" i="58"/>
  <c r="G208" i="58"/>
  <c r="F208" i="58"/>
  <c r="E208" i="58"/>
  <c r="D208" i="58"/>
  <c r="C208" i="58"/>
  <c r="J207" i="58"/>
  <c r="I207" i="58"/>
  <c r="H207" i="58"/>
  <c r="G207" i="58"/>
  <c r="F207" i="58"/>
  <c r="E207" i="58"/>
  <c r="D207" i="58"/>
  <c r="C207" i="58"/>
  <c r="J206" i="58"/>
  <c r="I206" i="58"/>
  <c r="H206" i="58"/>
  <c r="G206" i="58"/>
  <c r="F206" i="58"/>
  <c r="E206" i="58"/>
  <c r="D206" i="58"/>
  <c r="C206" i="58"/>
  <c r="J205" i="58"/>
  <c r="I205" i="58"/>
  <c r="H205" i="58"/>
  <c r="G205" i="58"/>
  <c r="F205" i="58"/>
  <c r="E205" i="58"/>
  <c r="D205" i="58"/>
  <c r="C205" i="58"/>
  <c r="J204" i="58"/>
  <c r="I204" i="58"/>
  <c r="H204" i="58"/>
  <c r="G204" i="58"/>
  <c r="F204" i="58"/>
  <c r="E204" i="58"/>
  <c r="D204" i="58"/>
  <c r="C204" i="58"/>
  <c r="J203" i="58"/>
  <c r="I203" i="58"/>
  <c r="H203" i="58"/>
  <c r="G203" i="58"/>
  <c r="F203" i="58"/>
  <c r="E203" i="58"/>
  <c r="D203" i="58"/>
  <c r="C203" i="58"/>
  <c r="J202" i="58"/>
  <c r="I202" i="58"/>
  <c r="H202" i="58"/>
  <c r="G202" i="58"/>
  <c r="F202" i="58"/>
  <c r="E202" i="58"/>
  <c r="D202" i="58"/>
  <c r="C202" i="58"/>
  <c r="J201" i="58"/>
  <c r="I201" i="58"/>
  <c r="H201" i="58"/>
  <c r="G201" i="58"/>
  <c r="F201" i="58"/>
  <c r="E201" i="58"/>
  <c r="D201" i="58"/>
  <c r="C201" i="58"/>
  <c r="J200" i="58"/>
  <c r="I200" i="58"/>
  <c r="H200" i="58"/>
  <c r="G200" i="58"/>
  <c r="F200" i="58"/>
  <c r="E200" i="58"/>
  <c r="D200" i="58"/>
  <c r="C200" i="58"/>
  <c r="J199" i="58"/>
  <c r="I199" i="58"/>
  <c r="H199" i="58"/>
  <c r="G199" i="58"/>
  <c r="F199" i="58"/>
  <c r="E199" i="58"/>
  <c r="D199" i="58"/>
  <c r="C199" i="58"/>
  <c r="J198" i="58"/>
  <c r="I198" i="58"/>
  <c r="H198" i="58"/>
  <c r="G198" i="58"/>
  <c r="F198" i="58"/>
  <c r="E198" i="58"/>
  <c r="D198" i="58"/>
  <c r="C198" i="58"/>
  <c r="J197" i="58"/>
  <c r="I197" i="58"/>
  <c r="H197" i="58"/>
  <c r="G197" i="58"/>
  <c r="F197" i="58"/>
  <c r="E197" i="58"/>
  <c r="D197" i="58"/>
  <c r="C197" i="58"/>
  <c r="J196" i="58"/>
  <c r="I196" i="58"/>
  <c r="H196" i="58"/>
  <c r="G196" i="58"/>
  <c r="F196" i="58"/>
  <c r="E196" i="58"/>
  <c r="D196" i="58"/>
  <c r="C196" i="58"/>
  <c r="J195" i="58"/>
  <c r="I195" i="58"/>
  <c r="H195" i="58"/>
  <c r="G195" i="58"/>
  <c r="F195" i="58"/>
  <c r="E195" i="58"/>
  <c r="D195" i="58"/>
  <c r="C195" i="58"/>
  <c r="J194" i="58"/>
  <c r="I194" i="58"/>
  <c r="H194" i="58"/>
  <c r="G194" i="58"/>
  <c r="F194" i="58"/>
  <c r="E194" i="58"/>
  <c r="D194" i="58"/>
  <c r="C194" i="58"/>
  <c r="J193" i="58"/>
  <c r="I193" i="58"/>
  <c r="H193" i="58"/>
  <c r="G193" i="58"/>
  <c r="F193" i="58"/>
  <c r="E193" i="58"/>
  <c r="D193" i="58"/>
  <c r="C193" i="58"/>
  <c r="J192" i="58"/>
  <c r="I192" i="58"/>
  <c r="H192" i="58"/>
  <c r="G192" i="58"/>
  <c r="F192" i="58"/>
  <c r="E192" i="58"/>
  <c r="D192" i="58"/>
  <c r="C192" i="58"/>
  <c r="J191" i="58"/>
  <c r="I191" i="58"/>
  <c r="H191" i="58"/>
  <c r="G191" i="58"/>
  <c r="F191" i="58"/>
  <c r="E191" i="58"/>
  <c r="D191" i="58"/>
  <c r="C191" i="58"/>
  <c r="J190" i="58"/>
  <c r="I190" i="58"/>
  <c r="H190" i="58"/>
  <c r="G190" i="58"/>
  <c r="F190" i="58"/>
  <c r="E190" i="58"/>
  <c r="D190" i="58"/>
  <c r="C190" i="58"/>
  <c r="J189" i="58"/>
  <c r="I189" i="58"/>
  <c r="H189" i="58"/>
  <c r="G189" i="58"/>
  <c r="F189" i="58"/>
  <c r="E189" i="58"/>
  <c r="D189" i="58"/>
  <c r="C189" i="58"/>
  <c r="J188" i="58"/>
  <c r="I188" i="58"/>
  <c r="H188" i="58"/>
  <c r="G188" i="58"/>
  <c r="F188" i="58"/>
  <c r="E188" i="58"/>
  <c r="D188" i="58"/>
  <c r="C188" i="58"/>
  <c r="J187" i="58"/>
  <c r="I187" i="58"/>
  <c r="H187" i="58"/>
  <c r="G187" i="58"/>
  <c r="F187" i="58"/>
  <c r="E187" i="58"/>
  <c r="D187" i="58"/>
  <c r="C187" i="58"/>
  <c r="J186" i="58"/>
  <c r="I186" i="58"/>
  <c r="H186" i="58"/>
  <c r="G186" i="58"/>
  <c r="F186" i="58"/>
  <c r="E186" i="58"/>
  <c r="D186" i="58"/>
  <c r="C186" i="58"/>
  <c r="J185" i="58"/>
  <c r="I185" i="58"/>
  <c r="H185" i="58"/>
  <c r="G185" i="58"/>
  <c r="F185" i="58"/>
  <c r="E185" i="58"/>
  <c r="D185" i="58"/>
  <c r="C185" i="58"/>
  <c r="J184" i="58"/>
  <c r="I184" i="58"/>
  <c r="H184" i="58"/>
  <c r="G184" i="58"/>
  <c r="F184" i="58"/>
  <c r="E184" i="58"/>
  <c r="D184" i="58"/>
  <c r="C184" i="58"/>
  <c r="J183" i="58"/>
  <c r="I183" i="58"/>
  <c r="H183" i="58"/>
  <c r="G183" i="58"/>
  <c r="F183" i="58"/>
  <c r="E183" i="58"/>
  <c r="D183" i="58"/>
  <c r="C183" i="58"/>
  <c r="J182" i="58"/>
  <c r="I182" i="58"/>
  <c r="H182" i="58"/>
  <c r="G182" i="58"/>
  <c r="F182" i="58"/>
  <c r="E182" i="58"/>
  <c r="D182" i="58"/>
  <c r="C182" i="58"/>
  <c r="J181" i="58"/>
  <c r="I181" i="58"/>
  <c r="H181" i="58"/>
  <c r="G181" i="58"/>
  <c r="F181" i="58"/>
  <c r="E181" i="58"/>
  <c r="D181" i="58"/>
  <c r="C181" i="58"/>
  <c r="J180" i="58"/>
  <c r="I180" i="58"/>
  <c r="H180" i="58"/>
  <c r="G180" i="58"/>
  <c r="F180" i="58"/>
  <c r="E180" i="58"/>
  <c r="D180" i="58"/>
  <c r="C180" i="58"/>
  <c r="J179" i="58"/>
  <c r="I179" i="58"/>
  <c r="H179" i="58"/>
  <c r="G179" i="58"/>
  <c r="F179" i="58"/>
  <c r="E179" i="58"/>
  <c r="D179" i="58"/>
  <c r="C179" i="58"/>
  <c r="J178" i="58"/>
  <c r="I178" i="58"/>
  <c r="H178" i="58"/>
  <c r="G178" i="58"/>
  <c r="F178" i="58"/>
  <c r="E178" i="58"/>
  <c r="D178" i="58"/>
  <c r="C178" i="58"/>
  <c r="J177" i="58"/>
  <c r="I177" i="58"/>
  <c r="H177" i="58"/>
  <c r="G177" i="58"/>
  <c r="F177" i="58"/>
  <c r="E177" i="58"/>
  <c r="D177" i="58"/>
  <c r="C177" i="58"/>
  <c r="J176" i="58"/>
  <c r="I176" i="58"/>
  <c r="H176" i="58"/>
  <c r="G176" i="58"/>
  <c r="F176" i="58"/>
  <c r="E176" i="58"/>
  <c r="D176" i="58"/>
  <c r="C176" i="58"/>
  <c r="J175" i="58"/>
  <c r="I175" i="58"/>
  <c r="H175" i="58"/>
  <c r="G175" i="58"/>
  <c r="F175" i="58"/>
  <c r="E175" i="58"/>
  <c r="D175" i="58"/>
  <c r="C175" i="58"/>
  <c r="J174" i="58"/>
  <c r="I174" i="58"/>
  <c r="H174" i="58"/>
  <c r="G174" i="58"/>
  <c r="F174" i="58"/>
  <c r="E174" i="58"/>
  <c r="D174" i="58"/>
  <c r="C174" i="58"/>
  <c r="J173" i="58"/>
  <c r="I173" i="58"/>
  <c r="H173" i="58"/>
  <c r="G173" i="58"/>
  <c r="F173" i="58"/>
  <c r="E173" i="58"/>
  <c r="D173" i="58"/>
  <c r="C173" i="58"/>
  <c r="J172" i="58"/>
  <c r="I172" i="58"/>
  <c r="H172" i="58"/>
  <c r="G172" i="58"/>
  <c r="F172" i="58"/>
  <c r="E172" i="58"/>
  <c r="D172" i="58"/>
  <c r="C172" i="58"/>
  <c r="J171" i="58"/>
  <c r="I171" i="58"/>
  <c r="H171" i="58"/>
  <c r="G171" i="58"/>
  <c r="F171" i="58"/>
  <c r="E171" i="58"/>
  <c r="D171" i="58"/>
  <c r="C171" i="58"/>
  <c r="J170" i="58"/>
  <c r="I170" i="58"/>
  <c r="H170" i="58"/>
  <c r="G170" i="58"/>
  <c r="F170" i="58"/>
  <c r="E170" i="58"/>
  <c r="D170" i="58"/>
  <c r="C170" i="58"/>
  <c r="J169" i="58"/>
  <c r="I169" i="58"/>
  <c r="H169" i="58"/>
  <c r="G169" i="58"/>
  <c r="F169" i="58"/>
  <c r="E169" i="58"/>
  <c r="D169" i="58"/>
  <c r="C169" i="58"/>
  <c r="J168" i="58"/>
  <c r="I168" i="58"/>
  <c r="H168" i="58"/>
  <c r="G168" i="58"/>
  <c r="F168" i="58"/>
  <c r="E168" i="58"/>
  <c r="D168" i="58"/>
  <c r="C168" i="58"/>
  <c r="J167" i="58"/>
  <c r="I167" i="58"/>
  <c r="H167" i="58"/>
  <c r="G167" i="58"/>
  <c r="F167" i="58"/>
  <c r="E167" i="58"/>
  <c r="D167" i="58"/>
  <c r="C167" i="58"/>
  <c r="J166" i="58"/>
  <c r="I166" i="58"/>
  <c r="H166" i="58"/>
  <c r="G166" i="58"/>
  <c r="F166" i="58"/>
  <c r="E166" i="58"/>
  <c r="D166" i="58"/>
  <c r="C166" i="58"/>
  <c r="J165" i="58"/>
  <c r="I165" i="58"/>
  <c r="H165" i="58"/>
  <c r="G165" i="58"/>
  <c r="F165" i="58"/>
  <c r="E165" i="58"/>
  <c r="D165" i="58"/>
  <c r="C165" i="58"/>
  <c r="J164" i="58"/>
  <c r="I164" i="58"/>
  <c r="H164" i="58"/>
  <c r="G164" i="58"/>
  <c r="F164" i="58"/>
  <c r="E164" i="58"/>
  <c r="D164" i="58"/>
  <c r="C164" i="58"/>
  <c r="J162" i="58"/>
  <c r="I162" i="58"/>
  <c r="H162" i="58"/>
  <c r="G162" i="58"/>
  <c r="F162" i="58"/>
  <c r="E162" i="58"/>
  <c r="D162" i="58"/>
  <c r="C162" i="58"/>
  <c r="J161" i="58"/>
  <c r="I161" i="58"/>
  <c r="H161" i="58"/>
  <c r="G161" i="58"/>
  <c r="F161" i="58"/>
  <c r="E161" i="58"/>
  <c r="D161" i="58"/>
  <c r="C161" i="58"/>
  <c r="J160" i="58"/>
  <c r="I160" i="58"/>
  <c r="H160" i="58"/>
  <c r="G160" i="58"/>
  <c r="F160" i="58"/>
  <c r="E160" i="58"/>
  <c r="D160" i="58"/>
  <c r="C160" i="58"/>
  <c r="J159" i="58"/>
  <c r="I159" i="58"/>
  <c r="H159" i="58"/>
  <c r="G159" i="58"/>
  <c r="F159" i="58"/>
  <c r="E159" i="58"/>
  <c r="D159" i="58"/>
  <c r="C159" i="58"/>
  <c r="J155" i="58"/>
  <c r="I155" i="58"/>
  <c r="H155" i="58"/>
  <c r="G155" i="58"/>
  <c r="F155" i="58"/>
  <c r="E155" i="58"/>
  <c r="D155" i="58"/>
  <c r="C155" i="58"/>
  <c r="J154" i="58"/>
  <c r="I154" i="58"/>
  <c r="H154" i="58"/>
  <c r="G154" i="58"/>
  <c r="F154" i="58"/>
  <c r="E154" i="58"/>
  <c r="D154" i="58"/>
  <c r="C154" i="58"/>
  <c r="J150" i="58"/>
  <c r="I150" i="58"/>
  <c r="H150" i="58"/>
  <c r="G150" i="58"/>
  <c r="F150" i="58"/>
  <c r="E150" i="58"/>
  <c r="D150" i="58"/>
  <c r="C150" i="58"/>
  <c r="J149" i="58"/>
  <c r="I149" i="58"/>
  <c r="H149" i="58"/>
  <c r="G149" i="58"/>
  <c r="F149" i="58"/>
  <c r="E149" i="58"/>
  <c r="D149" i="58"/>
  <c r="C149" i="58"/>
  <c r="J148" i="58"/>
  <c r="I148" i="58"/>
  <c r="H148" i="58"/>
  <c r="G148" i="58"/>
  <c r="F148" i="58"/>
  <c r="E148" i="58"/>
  <c r="D148" i="58"/>
  <c r="C148" i="58"/>
  <c r="J147" i="58"/>
  <c r="I147" i="58"/>
  <c r="H147" i="58"/>
  <c r="G147" i="58"/>
  <c r="F147" i="58"/>
  <c r="E147" i="58"/>
  <c r="D147" i="58"/>
  <c r="C147" i="58"/>
  <c r="J146" i="58"/>
  <c r="I146" i="58"/>
  <c r="H146" i="58"/>
  <c r="G146" i="58"/>
  <c r="F146" i="58"/>
  <c r="E146" i="58"/>
  <c r="D146" i="58"/>
  <c r="C146" i="58"/>
  <c r="J145" i="58"/>
  <c r="I145" i="58"/>
  <c r="H145" i="58"/>
  <c r="G145" i="58"/>
  <c r="F145" i="58"/>
  <c r="E145" i="58"/>
  <c r="D145" i="58"/>
  <c r="C145" i="58"/>
  <c r="J144" i="58"/>
  <c r="I144" i="58"/>
  <c r="H144" i="58"/>
  <c r="G144" i="58"/>
  <c r="F144" i="58"/>
  <c r="E144" i="58"/>
  <c r="D144" i="58"/>
  <c r="C144" i="58"/>
  <c r="J143" i="58"/>
  <c r="I143" i="58"/>
  <c r="H143" i="58"/>
  <c r="G143" i="58"/>
  <c r="F143" i="58"/>
  <c r="E143" i="58"/>
  <c r="D143" i="58"/>
  <c r="C143" i="58"/>
  <c r="J142" i="58"/>
  <c r="I142" i="58"/>
  <c r="H142" i="58"/>
  <c r="G142" i="58"/>
  <c r="F142" i="58"/>
  <c r="E142" i="58"/>
  <c r="D142" i="58"/>
  <c r="C142" i="58"/>
  <c r="J141" i="58"/>
  <c r="I141" i="58"/>
  <c r="H141" i="58"/>
  <c r="G141" i="58"/>
  <c r="F141" i="58"/>
  <c r="E141" i="58"/>
  <c r="D141" i="58"/>
  <c r="C141" i="58"/>
  <c r="J139" i="58"/>
  <c r="I139" i="58"/>
  <c r="H139" i="58"/>
  <c r="G139" i="58"/>
  <c r="F139" i="58"/>
  <c r="E139" i="58"/>
  <c r="D139" i="58"/>
  <c r="C139" i="58"/>
  <c r="J138" i="58"/>
  <c r="I138" i="58"/>
  <c r="H138" i="58"/>
  <c r="G138" i="58"/>
  <c r="F138" i="58"/>
  <c r="E138" i="58"/>
  <c r="D138" i="58"/>
  <c r="C138" i="58"/>
  <c r="J135" i="58"/>
  <c r="I135" i="58"/>
  <c r="H135" i="58"/>
  <c r="G135" i="58"/>
  <c r="F135" i="58"/>
  <c r="E135" i="58"/>
  <c r="D135" i="58"/>
  <c r="C135" i="58"/>
  <c r="J134" i="58"/>
  <c r="I134" i="58"/>
  <c r="H134" i="58"/>
  <c r="G134" i="58"/>
  <c r="F134" i="58"/>
  <c r="E134" i="58"/>
  <c r="D134" i="58"/>
  <c r="C134" i="58"/>
  <c r="J133" i="58"/>
  <c r="I133" i="58"/>
  <c r="H133" i="58"/>
  <c r="G133" i="58"/>
  <c r="F133" i="58"/>
  <c r="E133" i="58"/>
  <c r="D133" i="58"/>
  <c r="C133" i="58"/>
  <c r="J132" i="58"/>
  <c r="I132" i="58"/>
  <c r="H132" i="58"/>
  <c r="G132" i="58"/>
  <c r="F132" i="58"/>
  <c r="E132" i="58"/>
  <c r="D132" i="58"/>
  <c r="C132" i="58"/>
  <c r="J131" i="58"/>
  <c r="I131" i="58"/>
  <c r="H131" i="58"/>
  <c r="G131" i="58"/>
  <c r="F131" i="58"/>
  <c r="E131" i="58"/>
  <c r="D131" i="58"/>
  <c r="C131" i="58"/>
  <c r="J130" i="58"/>
  <c r="I130" i="58"/>
  <c r="H130" i="58"/>
  <c r="G130" i="58"/>
  <c r="F130" i="58"/>
  <c r="E130" i="58"/>
  <c r="D130" i="58"/>
  <c r="C130" i="58"/>
  <c r="J129" i="58"/>
  <c r="I129" i="58"/>
  <c r="H129" i="58"/>
  <c r="G129" i="58"/>
  <c r="F129" i="58"/>
  <c r="E129" i="58"/>
  <c r="D129" i="58"/>
  <c r="C129" i="58"/>
  <c r="J128" i="58"/>
  <c r="I128" i="58"/>
  <c r="H128" i="58"/>
  <c r="G128" i="58"/>
  <c r="F128" i="58"/>
  <c r="E128" i="58"/>
  <c r="D128" i="58"/>
  <c r="C128" i="58"/>
  <c r="J127" i="58"/>
  <c r="I127" i="58"/>
  <c r="H127" i="58"/>
  <c r="G127" i="58"/>
  <c r="F127" i="58"/>
  <c r="E127" i="58"/>
  <c r="D127" i="58"/>
  <c r="C127" i="58"/>
  <c r="J126" i="58"/>
  <c r="I126" i="58"/>
  <c r="H126" i="58"/>
  <c r="G126" i="58"/>
  <c r="F126" i="58"/>
  <c r="E126" i="58"/>
  <c r="D126" i="58"/>
  <c r="C126" i="58"/>
  <c r="J125" i="58"/>
  <c r="I125" i="58"/>
  <c r="H125" i="58"/>
  <c r="G125" i="58"/>
  <c r="F125" i="58"/>
  <c r="E125" i="58"/>
  <c r="D125" i="58"/>
  <c r="C125" i="58"/>
  <c r="J124" i="58"/>
  <c r="I124" i="58"/>
  <c r="H124" i="58"/>
  <c r="G124" i="58"/>
  <c r="F124" i="58"/>
  <c r="E124" i="58"/>
  <c r="D124" i="58"/>
  <c r="C124" i="58"/>
  <c r="J123" i="58"/>
  <c r="I123" i="58"/>
  <c r="H123" i="58"/>
  <c r="G123" i="58"/>
  <c r="F123" i="58"/>
  <c r="E123" i="58"/>
  <c r="D123" i="58"/>
  <c r="C123" i="58"/>
  <c r="J122" i="58"/>
  <c r="I122" i="58"/>
  <c r="H122" i="58"/>
  <c r="G122" i="58"/>
  <c r="F122" i="58"/>
  <c r="E122" i="58"/>
  <c r="D122" i="58"/>
  <c r="C122" i="58"/>
  <c r="J121" i="58"/>
  <c r="I121" i="58"/>
  <c r="H121" i="58"/>
  <c r="G121" i="58"/>
  <c r="F121" i="58"/>
  <c r="E121" i="58"/>
  <c r="D121" i="58"/>
  <c r="C121" i="58"/>
  <c r="J120" i="58"/>
  <c r="I120" i="58"/>
  <c r="H120" i="58"/>
  <c r="G120" i="58"/>
  <c r="F120" i="58"/>
  <c r="E120" i="58"/>
  <c r="D120" i="58"/>
  <c r="C120" i="58"/>
  <c r="J119" i="58"/>
  <c r="I119" i="58"/>
  <c r="H119" i="58"/>
  <c r="G119" i="58"/>
  <c r="F119" i="58"/>
  <c r="E119" i="58"/>
  <c r="D119" i="58"/>
  <c r="C119" i="58"/>
  <c r="J118" i="58"/>
  <c r="I118" i="58"/>
  <c r="H118" i="58"/>
  <c r="G118" i="58"/>
  <c r="F118" i="58"/>
  <c r="E118" i="58"/>
  <c r="D118" i="58"/>
  <c r="C118" i="58"/>
  <c r="J117" i="58"/>
  <c r="I117" i="58"/>
  <c r="H117" i="58"/>
  <c r="G117" i="58"/>
  <c r="F117" i="58"/>
  <c r="E117" i="58"/>
  <c r="D117" i="58"/>
  <c r="C117" i="58"/>
  <c r="J116" i="58"/>
  <c r="I116" i="58"/>
  <c r="H116" i="58"/>
  <c r="G116" i="58"/>
  <c r="F116" i="58"/>
  <c r="E116" i="58"/>
  <c r="D116" i="58"/>
  <c r="C116" i="58"/>
  <c r="J115" i="58"/>
  <c r="I115" i="58"/>
  <c r="H115" i="58"/>
  <c r="G115" i="58"/>
  <c r="F115" i="58"/>
  <c r="E115" i="58"/>
  <c r="D115" i="58"/>
  <c r="C115" i="58"/>
  <c r="J114" i="58"/>
  <c r="I114" i="58"/>
  <c r="H114" i="58"/>
  <c r="G114" i="58"/>
  <c r="F114" i="58"/>
  <c r="E114" i="58"/>
  <c r="D114" i="58"/>
  <c r="C114" i="58"/>
  <c r="J113" i="58"/>
  <c r="I113" i="58"/>
  <c r="H113" i="58"/>
  <c r="G113" i="58"/>
  <c r="F113" i="58"/>
  <c r="E113" i="58"/>
  <c r="D113" i="58"/>
  <c r="C113" i="58"/>
  <c r="J112" i="58"/>
  <c r="I112" i="58"/>
  <c r="H112" i="58"/>
  <c r="G112" i="58"/>
  <c r="F112" i="58"/>
  <c r="E112" i="58"/>
  <c r="D112" i="58"/>
  <c r="C112" i="58"/>
  <c r="J111" i="58"/>
  <c r="I111" i="58"/>
  <c r="H111" i="58"/>
  <c r="G111" i="58"/>
  <c r="F111" i="58"/>
  <c r="E111" i="58"/>
  <c r="D111" i="58"/>
  <c r="C111" i="58"/>
  <c r="J110" i="58"/>
  <c r="I110" i="58"/>
  <c r="H110" i="58"/>
  <c r="G110" i="58"/>
  <c r="F110" i="58"/>
  <c r="E110" i="58"/>
  <c r="D110" i="58"/>
  <c r="C110" i="58"/>
  <c r="J109" i="58"/>
  <c r="I109" i="58"/>
  <c r="H109" i="58"/>
  <c r="G109" i="58"/>
  <c r="F109" i="58"/>
  <c r="E109" i="58"/>
  <c r="D109" i="58"/>
  <c r="C109" i="58"/>
  <c r="J108" i="58"/>
  <c r="I108" i="58"/>
  <c r="H108" i="58"/>
  <c r="G108" i="58"/>
  <c r="F108" i="58"/>
  <c r="E108" i="58"/>
  <c r="D108" i="58"/>
  <c r="C108" i="58"/>
  <c r="J107" i="58"/>
  <c r="I107" i="58"/>
  <c r="H107" i="58"/>
  <c r="G107" i="58"/>
  <c r="F107" i="58"/>
  <c r="E107" i="58"/>
  <c r="D107" i="58"/>
  <c r="C107" i="58"/>
  <c r="J106" i="58"/>
  <c r="I106" i="58"/>
  <c r="H106" i="58"/>
  <c r="G106" i="58"/>
  <c r="F106" i="58"/>
  <c r="E106" i="58"/>
  <c r="D106" i="58"/>
  <c r="C106" i="58"/>
  <c r="J105" i="58"/>
  <c r="I105" i="58"/>
  <c r="H105" i="58"/>
  <c r="G105" i="58"/>
  <c r="F105" i="58"/>
  <c r="E105" i="58"/>
  <c r="D105" i="58"/>
  <c r="C105" i="58"/>
  <c r="J104" i="58"/>
  <c r="I104" i="58"/>
  <c r="H104" i="58"/>
  <c r="G104" i="58"/>
  <c r="F104" i="58"/>
  <c r="E104" i="58"/>
  <c r="D104" i="58"/>
  <c r="C104" i="58"/>
  <c r="J103" i="58"/>
  <c r="I103" i="58"/>
  <c r="H103" i="58"/>
  <c r="G103" i="58"/>
  <c r="F103" i="58"/>
  <c r="E103" i="58"/>
  <c r="D103" i="58"/>
  <c r="C103" i="58"/>
  <c r="J102" i="58"/>
  <c r="I102" i="58"/>
  <c r="H102" i="58"/>
  <c r="G102" i="58"/>
  <c r="F102" i="58"/>
  <c r="E102" i="58"/>
  <c r="D102" i="58"/>
  <c r="C102" i="58"/>
  <c r="J101" i="58"/>
  <c r="I101" i="58"/>
  <c r="H101" i="58"/>
  <c r="G101" i="58"/>
  <c r="F101" i="58"/>
  <c r="E101" i="58"/>
  <c r="D101" i="58"/>
  <c r="C101" i="58"/>
  <c r="J100" i="58"/>
  <c r="I100" i="58"/>
  <c r="H100" i="58"/>
  <c r="G100" i="58"/>
  <c r="F100" i="58"/>
  <c r="E100" i="58"/>
  <c r="D100" i="58"/>
  <c r="C100" i="58"/>
  <c r="J99" i="58"/>
  <c r="I99" i="58"/>
  <c r="H99" i="58"/>
  <c r="G99" i="58"/>
  <c r="F99" i="58"/>
  <c r="E99" i="58"/>
  <c r="D99" i="58"/>
  <c r="C99" i="58"/>
  <c r="J98" i="58"/>
  <c r="I98" i="58"/>
  <c r="H98" i="58"/>
  <c r="G98" i="58"/>
  <c r="F98" i="58"/>
  <c r="E98" i="58"/>
  <c r="D98" i="58"/>
  <c r="C98" i="58"/>
  <c r="J97" i="58"/>
  <c r="I97" i="58"/>
  <c r="H97" i="58"/>
  <c r="G97" i="58"/>
  <c r="F97" i="58"/>
  <c r="E97" i="58"/>
  <c r="D97" i="58"/>
  <c r="C97" i="58"/>
  <c r="J96" i="58"/>
  <c r="I96" i="58"/>
  <c r="H96" i="58"/>
  <c r="G96" i="58"/>
  <c r="F96" i="58"/>
  <c r="E96" i="58"/>
  <c r="D96" i="58"/>
  <c r="C96" i="58"/>
  <c r="J95" i="58"/>
  <c r="I95" i="58"/>
  <c r="H95" i="58"/>
  <c r="G95" i="58"/>
  <c r="F95" i="58"/>
  <c r="E95" i="58"/>
  <c r="D95" i="58"/>
  <c r="C95" i="58"/>
  <c r="J94" i="58"/>
  <c r="I94" i="58"/>
  <c r="H94" i="58"/>
  <c r="G94" i="58"/>
  <c r="F94" i="58"/>
  <c r="E94" i="58"/>
  <c r="D94" i="58"/>
  <c r="C94" i="58"/>
  <c r="J93" i="58"/>
  <c r="I93" i="58"/>
  <c r="H93" i="58"/>
  <c r="G93" i="58"/>
  <c r="F93" i="58"/>
  <c r="E93" i="58"/>
  <c r="D93" i="58"/>
  <c r="C93" i="58"/>
  <c r="J92" i="58"/>
  <c r="I92" i="58"/>
  <c r="H92" i="58"/>
  <c r="G92" i="58"/>
  <c r="F92" i="58"/>
  <c r="E92" i="58"/>
  <c r="D92" i="58"/>
  <c r="C92" i="58"/>
  <c r="J91" i="58"/>
  <c r="I91" i="58"/>
  <c r="H91" i="58"/>
  <c r="G91" i="58"/>
  <c r="F91" i="58"/>
  <c r="E91" i="58"/>
  <c r="D91" i="58"/>
  <c r="C91" i="58"/>
  <c r="J90" i="58"/>
  <c r="I90" i="58"/>
  <c r="H90" i="58"/>
  <c r="G90" i="58"/>
  <c r="F90" i="58"/>
  <c r="E90" i="58"/>
  <c r="D90" i="58"/>
  <c r="C90" i="58"/>
  <c r="J89" i="58"/>
  <c r="I89" i="58"/>
  <c r="H89" i="58"/>
  <c r="G89" i="58"/>
  <c r="F89" i="58"/>
  <c r="E89" i="58"/>
  <c r="D89" i="58"/>
  <c r="C89" i="58"/>
  <c r="J88" i="58"/>
  <c r="I88" i="58"/>
  <c r="H88" i="58"/>
  <c r="G88" i="58"/>
  <c r="F88" i="58"/>
  <c r="E88" i="58"/>
  <c r="D88" i="58"/>
  <c r="C88" i="58"/>
  <c r="J87" i="58"/>
  <c r="I87" i="58"/>
  <c r="H87" i="58"/>
  <c r="G87" i="58"/>
  <c r="F87" i="58"/>
  <c r="E87" i="58"/>
  <c r="D87" i="58"/>
  <c r="C87" i="58"/>
  <c r="J86" i="58"/>
  <c r="I86" i="58"/>
  <c r="H86" i="58"/>
  <c r="G86" i="58"/>
  <c r="F86" i="58"/>
  <c r="E86" i="58"/>
  <c r="D86" i="58"/>
  <c r="C86" i="58"/>
  <c r="J85" i="58"/>
  <c r="I85" i="58"/>
  <c r="H85" i="58"/>
  <c r="G85" i="58"/>
  <c r="F85" i="58"/>
  <c r="E85" i="58"/>
  <c r="D85" i="58"/>
  <c r="C85" i="58"/>
  <c r="J84" i="58"/>
  <c r="I84" i="58"/>
  <c r="H84" i="58"/>
  <c r="G84" i="58"/>
  <c r="F84" i="58"/>
  <c r="E84" i="58"/>
  <c r="D84" i="58"/>
  <c r="C84" i="58"/>
  <c r="J83" i="58"/>
  <c r="I83" i="58"/>
  <c r="H83" i="58"/>
  <c r="G83" i="58"/>
  <c r="F83" i="58"/>
  <c r="E83" i="58"/>
  <c r="D83" i="58"/>
  <c r="C83" i="58"/>
  <c r="J82" i="58"/>
  <c r="I82" i="58"/>
  <c r="H82" i="58"/>
  <c r="G82" i="58"/>
  <c r="F82" i="58"/>
  <c r="E82" i="58"/>
  <c r="D82" i="58"/>
  <c r="C82" i="58"/>
  <c r="J81" i="58"/>
  <c r="I81" i="58"/>
  <c r="H81" i="58"/>
  <c r="G81" i="58"/>
  <c r="F81" i="58"/>
  <c r="E81" i="58"/>
  <c r="D81" i="58"/>
  <c r="C81" i="58"/>
  <c r="J80" i="58"/>
  <c r="I80" i="58"/>
  <c r="H80" i="58"/>
  <c r="G80" i="58"/>
  <c r="F80" i="58"/>
  <c r="E80" i="58"/>
  <c r="D80" i="58"/>
  <c r="C80" i="58"/>
  <c r="J79" i="58"/>
  <c r="I79" i="58"/>
  <c r="H79" i="58"/>
  <c r="G79" i="58"/>
  <c r="F79" i="58"/>
  <c r="E79" i="58"/>
  <c r="D79" i="58"/>
  <c r="C79" i="58"/>
  <c r="J78" i="58"/>
  <c r="I78" i="58"/>
  <c r="H78" i="58"/>
  <c r="G78" i="58"/>
  <c r="F78" i="58"/>
  <c r="E78" i="58"/>
  <c r="D78" i="58"/>
  <c r="C78" i="58"/>
  <c r="J77" i="58"/>
  <c r="I77" i="58"/>
  <c r="H77" i="58"/>
  <c r="G77" i="58"/>
  <c r="F77" i="58"/>
  <c r="E77" i="58"/>
  <c r="D77" i="58"/>
  <c r="C77" i="58"/>
  <c r="J76" i="58"/>
  <c r="I76" i="58"/>
  <c r="H76" i="58"/>
  <c r="G76" i="58"/>
  <c r="F76" i="58"/>
  <c r="E76" i="58"/>
  <c r="D76" i="58"/>
  <c r="C76" i="58"/>
  <c r="J75" i="58"/>
  <c r="I75" i="58"/>
  <c r="H75" i="58"/>
  <c r="G75" i="58"/>
  <c r="F75" i="58"/>
  <c r="E75" i="58"/>
  <c r="D75" i="58"/>
  <c r="C75" i="58"/>
  <c r="J74" i="58"/>
  <c r="I74" i="58"/>
  <c r="H74" i="58"/>
  <c r="G74" i="58"/>
  <c r="F74" i="58"/>
  <c r="E74" i="58"/>
  <c r="D74" i="58"/>
  <c r="C74" i="58"/>
  <c r="J73" i="58"/>
  <c r="I73" i="58"/>
  <c r="H73" i="58"/>
  <c r="G73" i="58"/>
  <c r="F73" i="58"/>
  <c r="E73" i="58"/>
  <c r="D73" i="58"/>
  <c r="C73" i="58"/>
  <c r="J72" i="58"/>
  <c r="I72" i="58"/>
  <c r="H72" i="58"/>
  <c r="G72" i="58"/>
  <c r="F72" i="58"/>
  <c r="E72" i="58"/>
  <c r="D72" i="58"/>
  <c r="C72" i="58"/>
  <c r="J71" i="58"/>
  <c r="I71" i="58"/>
  <c r="H71" i="58"/>
  <c r="G71" i="58"/>
  <c r="F71" i="58"/>
  <c r="E71" i="58"/>
  <c r="D71" i="58"/>
  <c r="C71" i="58"/>
  <c r="J70" i="58"/>
  <c r="I70" i="58"/>
  <c r="H70" i="58"/>
  <c r="G70" i="58"/>
  <c r="F70" i="58"/>
  <c r="E70" i="58"/>
  <c r="D70" i="58"/>
  <c r="C70" i="58"/>
  <c r="J69" i="58"/>
  <c r="I69" i="58"/>
  <c r="H69" i="58"/>
  <c r="G69" i="58"/>
  <c r="F69" i="58"/>
  <c r="E69" i="58"/>
  <c r="D69" i="58"/>
  <c r="C69" i="58"/>
  <c r="J68" i="58"/>
  <c r="I68" i="58"/>
  <c r="H68" i="58"/>
  <c r="G68" i="58"/>
  <c r="F68" i="58"/>
  <c r="E68" i="58"/>
  <c r="D68" i="58"/>
  <c r="C68" i="58"/>
  <c r="J67" i="58"/>
  <c r="I67" i="58"/>
  <c r="H67" i="58"/>
  <c r="G67" i="58"/>
  <c r="F67" i="58"/>
  <c r="E67" i="58"/>
  <c r="D67" i="58"/>
  <c r="C67" i="58"/>
  <c r="J66" i="58"/>
  <c r="I66" i="58"/>
  <c r="H66" i="58"/>
  <c r="G66" i="58"/>
  <c r="F66" i="58"/>
  <c r="E66" i="58"/>
  <c r="D66" i="58"/>
  <c r="C66" i="58"/>
  <c r="J65" i="58"/>
  <c r="I65" i="58"/>
  <c r="H65" i="58"/>
  <c r="G65" i="58"/>
  <c r="F65" i="58"/>
  <c r="E65" i="58"/>
  <c r="D65" i="58"/>
  <c r="C65" i="58"/>
  <c r="J64" i="58"/>
  <c r="I64" i="58"/>
  <c r="H64" i="58"/>
  <c r="G64" i="58"/>
  <c r="F64" i="58"/>
  <c r="E64" i="58"/>
  <c r="D64" i="58"/>
  <c r="C64" i="58"/>
  <c r="J63" i="58"/>
  <c r="I63" i="58"/>
  <c r="H63" i="58"/>
  <c r="G63" i="58"/>
  <c r="F63" i="58"/>
  <c r="E63" i="58"/>
  <c r="D63" i="58"/>
  <c r="C63" i="58"/>
  <c r="J62" i="58"/>
  <c r="I62" i="58"/>
  <c r="H62" i="58"/>
  <c r="G62" i="58"/>
  <c r="F62" i="58"/>
  <c r="E62" i="58"/>
  <c r="D62" i="58"/>
  <c r="C62" i="58"/>
  <c r="J61" i="58"/>
  <c r="I61" i="58"/>
  <c r="H61" i="58"/>
  <c r="G61" i="58"/>
  <c r="F61" i="58"/>
  <c r="E61" i="58"/>
  <c r="D61" i="58"/>
  <c r="C61" i="58"/>
  <c r="J60" i="58"/>
  <c r="I60" i="58"/>
  <c r="H60" i="58"/>
  <c r="G60" i="58"/>
  <c r="F60" i="58"/>
  <c r="E60" i="58"/>
  <c r="D60" i="58"/>
  <c r="C60" i="58"/>
  <c r="J59" i="58"/>
  <c r="I59" i="58"/>
  <c r="H59" i="58"/>
  <c r="G59" i="58"/>
  <c r="F59" i="58"/>
  <c r="E59" i="58"/>
  <c r="D59" i="58"/>
  <c r="C59" i="58"/>
  <c r="J58" i="58"/>
  <c r="I58" i="58"/>
  <c r="H58" i="58"/>
  <c r="G58" i="58"/>
  <c r="F58" i="58"/>
  <c r="E58" i="58"/>
  <c r="D58" i="58"/>
  <c r="C58" i="58"/>
  <c r="J57" i="58"/>
  <c r="I57" i="58"/>
  <c r="H57" i="58"/>
  <c r="G57" i="58"/>
  <c r="F57" i="58"/>
  <c r="E57" i="58"/>
  <c r="D57" i="58"/>
  <c r="C57" i="58"/>
  <c r="J56" i="58"/>
  <c r="I56" i="58"/>
  <c r="H56" i="58"/>
  <c r="G56" i="58"/>
  <c r="F56" i="58"/>
  <c r="E56" i="58"/>
  <c r="D56" i="58"/>
  <c r="C56" i="58"/>
  <c r="J55" i="58"/>
  <c r="I55" i="58"/>
  <c r="H55" i="58"/>
  <c r="G55" i="58"/>
  <c r="F55" i="58"/>
  <c r="E55" i="58"/>
  <c r="D55" i="58"/>
  <c r="C55" i="58"/>
  <c r="J54" i="58"/>
  <c r="I54" i="58"/>
  <c r="H54" i="58"/>
  <c r="G54" i="58"/>
  <c r="F54" i="58"/>
  <c r="E54" i="58"/>
  <c r="D54" i="58"/>
  <c r="C54" i="58"/>
  <c r="J53" i="58"/>
  <c r="I53" i="58"/>
  <c r="H53" i="58"/>
  <c r="G53" i="58"/>
  <c r="F53" i="58"/>
  <c r="E53" i="58"/>
  <c r="D53" i="58"/>
  <c r="C53" i="58"/>
  <c r="J52" i="58"/>
  <c r="I52" i="58"/>
  <c r="H52" i="58"/>
  <c r="G52" i="58"/>
  <c r="F52" i="58"/>
  <c r="E52" i="58"/>
  <c r="D52" i="58"/>
  <c r="C52" i="58"/>
  <c r="J51" i="58"/>
  <c r="I51" i="58"/>
  <c r="H51" i="58"/>
  <c r="G51" i="58"/>
  <c r="F51" i="58"/>
  <c r="E51" i="58"/>
  <c r="D51" i="58"/>
  <c r="C51" i="58"/>
  <c r="J50" i="58"/>
  <c r="I50" i="58"/>
  <c r="H50" i="58"/>
  <c r="G50" i="58"/>
  <c r="F50" i="58"/>
  <c r="E50" i="58"/>
  <c r="D50" i="58"/>
  <c r="C50" i="58"/>
  <c r="J49" i="58"/>
  <c r="I49" i="58"/>
  <c r="H49" i="58"/>
  <c r="G49" i="58"/>
  <c r="F49" i="58"/>
  <c r="E49" i="58"/>
  <c r="D49" i="58"/>
  <c r="C49" i="58"/>
  <c r="J48" i="58"/>
  <c r="I48" i="58"/>
  <c r="H48" i="58"/>
  <c r="G48" i="58"/>
  <c r="F48" i="58"/>
  <c r="E48" i="58"/>
  <c r="D48" i="58"/>
  <c r="C48" i="58"/>
  <c r="J47" i="58"/>
  <c r="I47" i="58"/>
  <c r="H47" i="58"/>
  <c r="G47" i="58"/>
  <c r="F47" i="58"/>
  <c r="E47" i="58"/>
  <c r="D47" i="58"/>
  <c r="C47" i="58"/>
  <c r="J46" i="58"/>
  <c r="I46" i="58"/>
  <c r="H46" i="58"/>
  <c r="G46" i="58"/>
  <c r="F46" i="58"/>
  <c r="E46" i="58"/>
  <c r="D46" i="58"/>
  <c r="C46" i="58"/>
  <c r="J45" i="58"/>
  <c r="I45" i="58"/>
  <c r="H45" i="58"/>
  <c r="G45" i="58"/>
  <c r="F45" i="58"/>
  <c r="E45" i="58"/>
  <c r="D45" i="58"/>
  <c r="C45" i="58"/>
  <c r="J44" i="58"/>
  <c r="I44" i="58"/>
  <c r="H44" i="58"/>
  <c r="G44" i="58"/>
  <c r="F44" i="58"/>
  <c r="E44" i="58"/>
  <c r="D44" i="58"/>
  <c r="C44" i="58"/>
  <c r="J43" i="58"/>
  <c r="I43" i="58"/>
  <c r="H43" i="58"/>
  <c r="G43" i="58"/>
  <c r="F43" i="58"/>
  <c r="E43" i="58"/>
  <c r="D43" i="58"/>
  <c r="C43" i="58"/>
  <c r="J42" i="58"/>
  <c r="I42" i="58"/>
  <c r="H42" i="58"/>
  <c r="G42" i="58"/>
  <c r="F42" i="58"/>
  <c r="E42" i="58"/>
  <c r="D42" i="58"/>
  <c r="C42" i="58"/>
  <c r="J41" i="58"/>
  <c r="I41" i="58"/>
  <c r="H41" i="58"/>
  <c r="G41" i="58"/>
  <c r="F41" i="58"/>
  <c r="E41" i="58"/>
  <c r="D41" i="58"/>
  <c r="C41" i="58"/>
  <c r="J40" i="58"/>
  <c r="I40" i="58"/>
  <c r="H40" i="58"/>
  <c r="G40" i="58"/>
  <c r="F40" i="58"/>
  <c r="E40" i="58"/>
  <c r="D40" i="58"/>
  <c r="C40" i="58"/>
  <c r="J39" i="58"/>
  <c r="I39" i="58"/>
  <c r="H39" i="58"/>
  <c r="G39" i="58"/>
  <c r="F39" i="58"/>
  <c r="E39" i="58"/>
  <c r="D39" i="58"/>
  <c r="C39" i="58"/>
  <c r="J38" i="58"/>
  <c r="I38" i="58"/>
  <c r="H38" i="58"/>
  <c r="G38" i="58"/>
  <c r="F38" i="58"/>
  <c r="E38" i="58"/>
  <c r="D38" i="58"/>
  <c r="C38" i="58"/>
  <c r="J37" i="58"/>
  <c r="I37" i="58"/>
  <c r="H37" i="58"/>
  <c r="G37" i="58"/>
  <c r="F37" i="58"/>
  <c r="E37" i="58"/>
  <c r="D37" i="58"/>
  <c r="C37" i="58"/>
  <c r="J36" i="58"/>
  <c r="I36" i="58"/>
  <c r="H36" i="58"/>
  <c r="G36" i="58"/>
  <c r="F36" i="58"/>
  <c r="E36" i="58"/>
  <c r="D36" i="58"/>
  <c r="C36" i="58"/>
  <c r="J35" i="58"/>
  <c r="I35" i="58"/>
  <c r="H35" i="58"/>
  <c r="G35" i="58"/>
  <c r="F35" i="58"/>
  <c r="E35" i="58"/>
  <c r="D35" i="58"/>
  <c r="C35" i="58"/>
  <c r="J34" i="58"/>
  <c r="I34" i="58"/>
  <c r="H34" i="58"/>
  <c r="G34" i="58"/>
  <c r="F34" i="58"/>
  <c r="E34" i="58"/>
  <c r="D34" i="58"/>
  <c r="C34" i="58"/>
  <c r="J33" i="58"/>
  <c r="I33" i="58"/>
  <c r="H33" i="58"/>
  <c r="G33" i="58"/>
  <c r="F33" i="58"/>
  <c r="E33" i="58"/>
  <c r="D33" i="58"/>
  <c r="C33" i="58"/>
  <c r="J32" i="58"/>
  <c r="I32" i="58"/>
  <c r="H32" i="58"/>
  <c r="G32" i="58"/>
  <c r="F32" i="58"/>
  <c r="E32" i="58"/>
  <c r="D32" i="58"/>
  <c r="C32" i="58"/>
  <c r="J31" i="58"/>
  <c r="I31" i="58"/>
  <c r="H31" i="58"/>
  <c r="G31" i="58"/>
  <c r="F31" i="58"/>
  <c r="E31" i="58"/>
  <c r="D31" i="58"/>
  <c r="C31" i="58"/>
  <c r="J30" i="58"/>
  <c r="I30" i="58"/>
  <c r="H30" i="58"/>
  <c r="G30" i="58"/>
  <c r="F30" i="58"/>
  <c r="E30" i="58"/>
  <c r="D30" i="58"/>
  <c r="C30" i="58"/>
  <c r="J29" i="58"/>
  <c r="I29" i="58"/>
  <c r="H29" i="58"/>
  <c r="G29" i="58"/>
  <c r="F29" i="58"/>
  <c r="E29" i="58"/>
  <c r="D29" i="58"/>
  <c r="C29" i="58"/>
  <c r="J28" i="58"/>
  <c r="I28" i="58"/>
  <c r="H28" i="58"/>
  <c r="G28" i="58"/>
  <c r="F28" i="58"/>
  <c r="E28" i="58"/>
  <c r="D28" i="58"/>
  <c r="C28" i="58"/>
  <c r="J27" i="58"/>
  <c r="I27" i="58"/>
  <c r="H27" i="58"/>
  <c r="G27" i="58"/>
  <c r="F27" i="58"/>
  <c r="E27" i="58"/>
  <c r="D27" i="58"/>
  <c r="C27" i="58"/>
  <c r="J26" i="58"/>
  <c r="I26" i="58"/>
  <c r="H26" i="58"/>
  <c r="G26" i="58"/>
  <c r="F26" i="58"/>
  <c r="E26" i="58"/>
  <c r="D26" i="58"/>
  <c r="C26" i="58"/>
  <c r="J25" i="58"/>
  <c r="I25" i="58"/>
  <c r="H25" i="58"/>
  <c r="G25" i="58"/>
  <c r="F25" i="58"/>
  <c r="E25" i="58"/>
  <c r="D25" i="58"/>
  <c r="C25" i="58"/>
  <c r="J24" i="58"/>
  <c r="I24" i="58"/>
  <c r="H24" i="58"/>
  <c r="G24" i="58"/>
  <c r="F24" i="58"/>
  <c r="E24" i="58"/>
  <c r="D24" i="58"/>
  <c r="C24" i="58"/>
  <c r="J23" i="58"/>
  <c r="I23" i="58"/>
  <c r="H23" i="58"/>
  <c r="G23" i="58"/>
  <c r="F23" i="58"/>
  <c r="E23" i="58"/>
  <c r="D23" i="58"/>
  <c r="C23" i="58"/>
  <c r="J22" i="58"/>
  <c r="I22" i="58"/>
  <c r="H22" i="58"/>
  <c r="G22" i="58"/>
  <c r="F22" i="58"/>
  <c r="E22" i="58"/>
  <c r="D22" i="58"/>
  <c r="C22" i="58"/>
  <c r="J21" i="58"/>
  <c r="I21" i="58"/>
  <c r="H21" i="58"/>
  <c r="G21" i="58"/>
  <c r="F21" i="58"/>
  <c r="E21" i="58"/>
  <c r="D21" i="58"/>
  <c r="C21" i="58"/>
  <c r="J20" i="58"/>
  <c r="I20" i="58"/>
  <c r="H20" i="58"/>
  <c r="G20" i="58"/>
  <c r="F20" i="58"/>
  <c r="E20" i="58"/>
  <c r="D20" i="58"/>
  <c r="C20" i="58"/>
  <c r="J19" i="58"/>
  <c r="I19" i="58"/>
  <c r="H19" i="58"/>
  <c r="G19" i="58"/>
  <c r="F19" i="58"/>
  <c r="E19" i="58"/>
  <c r="D19" i="58"/>
  <c r="C19" i="58"/>
  <c r="J18" i="58"/>
  <c r="I18" i="58"/>
  <c r="H18" i="58"/>
  <c r="G18" i="58"/>
  <c r="F18" i="58"/>
  <c r="E18" i="58"/>
  <c r="D18" i="58"/>
  <c r="C18" i="58"/>
  <c r="J17" i="58"/>
  <c r="I17" i="58"/>
  <c r="H17" i="58"/>
  <c r="G17" i="58"/>
  <c r="F17" i="58"/>
  <c r="E17" i="58"/>
  <c r="D17" i="58"/>
  <c r="C17" i="58"/>
  <c r="J16" i="58"/>
  <c r="I16" i="58"/>
  <c r="H16" i="58"/>
  <c r="G16" i="58"/>
  <c r="F16" i="58"/>
  <c r="E16" i="58"/>
  <c r="D16" i="58"/>
  <c r="C16" i="58"/>
  <c r="J15" i="58"/>
  <c r="I15" i="58"/>
  <c r="H15" i="58"/>
  <c r="G15" i="58"/>
  <c r="F15" i="58"/>
  <c r="E15" i="58"/>
  <c r="D15" i="58"/>
  <c r="C15" i="58"/>
  <c r="J14" i="58"/>
  <c r="I14" i="58"/>
  <c r="H14" i="58"/>
  <c r="G14" i="58"/>
  <c r="F14" i="58"/>
  <c r="E14" i="58"/>
  <c r="D14" i="58"/>
  <c r="C14" i="58"/>
  <c r="J13" i="58"/>
  <c r="I13" i="58"/>
  <c r="H13" i="58"/>
  <c r="G13" i="58"/>
  <c r="F13" i="58"/>
  <c r="E13" i="58"/>
  <c r="D13" i="58"/>
  <c r="C13" i="58"/>
  <c r="J12" i="58"/>
  <c r="I12" i="58"/>
  <c r="H12" i="58"/>
  <c r="G12" i="58"/>
  <c r="F12" i="58"/>
  <c r="E12" i="58"/>
  <c r="D12" i="58"/>
  <c r="C12" i="58"/>
  <c r="J11" i="58"/>
  <c r="I11" i="58"/>
  <c r="H11" i="58"/>
  <c r="G11" i="58"/>
  <c r="F11" i="58"/>
  <c r="E11" i="58"/>
  <c r="D11" i="58"/>
  <c r="C11" i="58"/>
  <c r="J10" i="58"/>
  <c r="I10" i="58"/>
  <c r="H10" i="58"/>
  <c r="G10" i="58"/>
  <c r="F10" i="58"/>
  <c r="E10" i="58"/>
  <c r="D10" i="58"/>
  <c r="C10" i="58"/>
  <c r="J9" i="58"/>
  <c r="I9" i="58"/>
  <c r="H9" i="58"/>
  <c r="G9" i="58"/>
  <c r="F9" i="58"/>
  <c r="E9" i="58"/>
  <c r="D9" i="58"/>
  <c r="C9" i="58"/>
  <c r="J8" i="58"/>
  <c r="I8" i="58"/>
  <c r="H8" i="58"/>
  <c r="G8" i="58"/>
  <c r="F8" i="58"/>
  <c r="E8" i="58"/>
  <c r="D8" i="58"/>
  <c r="C8" i="58"/>
  <c r="B101" i="57"/>
  <c r="B102" i="57"/>
  <c r="B103" i="57"/>
  <c r="B104" i="57"/>
  <c r="B105" i="57"/>
  <c r="B106" i="57"/>
  <c r="B107" i="57"/>
  <c r="B108" i="57"/>
  <c r="B109" i="57"/>
  <c r="B110" i="57"/>
  <c r="B100" i="57"/>
  <c r="B99" i="57"/>
  <c r="B98" i="57"/>
  <c r="B97" i="57"/>
  <c r="B96" i="57"/>
  <c r="B95" i="57"/>
  <c r="B94" i="57"/>
  <c r="B93" i="57"/>
  <c r="B92" i="57"/>
  <c r="B91" i="57"/>
  <c r="B90" i="57"/>
  <c r="B89" i="57"/>
  <c r="B88" i="57"/>
  <c r="B87" i="57"/>
  <c r="B86" i="57"/>
  <c r="B85" i="57"/>
  <c r="B84" i="57"/>
  <c r="B83" i="57"/>
  <c r="B82" i="57"/>
  <c r="B81" i="57"/>
  <c r="B80" i="57"/>
  <c r="B79" i="57"/>
  <c r="B78" i="57"/>
  <c r="B77" i="57"/>
  <c r="B76" i="57"/>
  <c r="B75" i="57"/>
  <c r="B74" i="57"/>
  <c r="B73" i="57"/>
  <c r="B72" i="57"/>
  <c r="B71" i="57"/>
  <c r="B70" i="57"/>
  <c r="B69" i="57"/>
  <c r="B68" i="57"/>
  <c r="B67" i="57"/>
  <c r="B66" i="57"/>
  <c r="B65" i="57"/>
  <c r="B64" i="57"/>
  <c r="B63" i="57"/>
  <c r="B62" i="57"/>
  <c r="B61" i="57"/>
  <c r="B60" i="57"/>
  <c r="B59" i="57"/>
  <c r="B58" i="57"/>
  <c r="B57" i="57"/>
  <c r="B56" i="57"/>
  <c r="B55" i="57"/>
  <c r="B54" i="57"/>
  <c r="B53" i="57"/>
  <c r="B52" i="57"/>
  <c r="B51" i="57"/>
  <c r="B50" i="57"/>
  <c r="B49" i="57"/>
  <c r="B48" i="57"/>
  <c r="B47" i="57"/>
  <c r="B46" i="57"/>
  <c r="B45" i="57"/>
  <c r="B44" i="57"/>
  <c r="B43" i="57"/>
  <c r="B42" i="57"/>
  <c r="B41" i="57"/>
  <c r="B40" i="57"/>
  <c r="B39" i="57"/>
  <c r="B38" i="57"/>
  <c r="B37" i="57"/>
  <c r="B36" i="57"/>
  <c r="B35" i="57"/>
  <c r="B34" i="57"/>
  <c r="B33" i="57"/>
  <c r="B32" i="57"/>
  <c r="B31" i="57"/>
  <c r="B30" i="57"/>
  <c r="B29" i="57"/>
  <c r="B28" i="57"/>
  <c r="B27" i="57"/>
  <c r="B26" i="57"/>
  <c r="B25" i="57"/>
  <c r="B24" i="57"/>
  <c r="B23" i="57"/>
  <c r="B22" i="57"/>
  <c r="B21" i="57"/>
  <c r="B20" i="57"/>
  <c r="B19" i="57"/>
  <c r="B18" i="57"/>
  <c r="B17" i="57"/>
  <c r="B16" i="57"/>
  <c r="B15" i="57"/>
  <c r="B14" i="57"/>
  <c r="B13" i="57"/>
  <c r="B12" i="57"/>
  <c r="B11" i="57"/>
  <c r="B10" i="57"/>
  <c r="B9" i="57"/>
  <c r="B8" i="57"/>
  <c r="B7" i="57"/>
  <c r="H6" i="57"/>
  <c r="G6" i="57"/>
  <c r="F6" i="57"/>
  <c r="E6" i="57"/>
  <c r="D6" i="57"/>
  <c r="C6" i="57"/>
  <c r="B6" i="57"/>
  <c r="C90" i="53"/>
  <c r="C89" i="53"/>
  <c r="B89" i="53"/>
  <c r="C88" i="53"/>
  <c r="BC87" i="53"/>
  <c r="BB87" i="53"/>
  <c r="BC86" i="53"/>
  <c r="BB86" i="53"/>
  <c r="BD85" i="53"/>
  <c r="BC85" i="53"/>
  <c r="BB85" i="53"/>
  <c r="BB84" i="53"/>
  <c r="B84" i="53"/>
  <c r="BE83" i="53"/>
  <c r="BD83" i="53"/>
  <c r="BC83" i="53"/>
  <c r="BB83" i="53"/>
  <c r="BE82" i="53"/>
  <c r="BD82" i="53"/>
  <c r="BC82" i="53"/>
  <c r="BB82" i="53"/>
  <c r="BE81" i="53"/>
  <c r="BD81" i="53"/>
  <c r="BC81" i="53"/>
  <c r="BB81" i="53"/>
  <c r="BE80" i="53"/>
  <c r="BD80" i="53"/>
  <c r="BC80" i="53"/>
  <c r="BB80" i="53"/>
  <c r="BE79" i="53"/>
  <c r="BD79" i="53"/>
  <c r="BC79" i="53"/>
  <c r="BB79" i="53"/>
  <c r="BE78" i="53"/>
  <c r="BD78" i="53"/>
  <c r="BC78" i="53"/>
  <c r="BB78" i="53"/>
  <c r="BE77" i="53"/>
  <c r="BD77" i="53"/>
  <c r="BC77" i="53"/>
  <c r="BB77" i="53"/>
  <c r="BE76" i="53"/>
  <c r="BD76" i="53"/>
  <c r="BC76" i="53"/>
  <c r="BB76" i="53"/>
  <c r="BE75" i="53"/>
  <c r="BD75" i="53"/>
  <c r="BC75" i="53"/>
  <c r="BB75" i="53"/>
  <c r="BE74" i="53"/>
  <c r="BD74" i="53"/>
  <c r="BC74" i="53"/>
  <c r="BB74" i="53"/>
  <c r="BE73" i="53"/>
  <c r="BD73" i="53"/>
  <c r="BC73" i="53"/>
  <c r="BB73" i="53"/>
  <c r="BE72" i="53"/>
  <c r="BD72" i="53"/>
  <c r="BC72" i="53"/>
  <c r="BB72" i="53"/>
  <c r="BE71" i="53"/>
  <c r="BD71" i="53"/>
  <c r="BC71" i="53"/>
  <c r="BB71" i="53"/>
  <c r="BD70" i="53"/>
  <c r="BB70" i="53"/>
  <c r="B70" i="53"/>
  <c r="BE69" i="53"/>
  <c r="BD69" i="53"/>
  <c r="BC69" i="53"/>
  <c r="BB69" i="53"/>
  <c r="BE68" i="53"/>
  <c r="BD68" i="53"/>
  <c r="BC68" i="53"/>
  <c r="BB68" i="53"/>
  <c r="BE67" i="53"/>
  <c r="BD67" i="53"/>
  <c r="BC67" i="53"/>
  <c r="BB67" i="53"/>
  <c r="BE66" i="53"/>
  <c r="BD66" i="53"/>
  <c r="BC66" i="53"/>
  <c r="BB66" i="53"/>
  <c r="BE65" i="53"/>
  <c r="BD65" i="53"/>
  <c r="BC65" i="53"/>
  <c r="BB65" i="53"/>
  <c r="BE64" i="53"/>
  <c r="BD64" i="53"/>
  <c r="BC64" i="53"/>
  <c r="BB64" i="53"/>
  <c r="BE63" i="53"/>
  <c r="BD63" i="53"/>
  <c r="BC63" i="53"/>
  <c r="BB63" i="53"/>
  <c r="BE62" i="53"/>
  <c r="BD62" i="53"/>
  <c r="BC62" i="53"/>
  <c r="BB62" i="53"/>
  <c r="BE61" i="53"/>
  <c r="BD61" i="53"/>
  <c r="BC61" i="53"/>
  <c r="BB61" i="53"/>
  <c r="BE60" i="53"/>
  <c r="BD60" i="53"/>
  <c r="BC60" i="53"/>
  <c r="BB60" i="53"/>
  <c r="BE59" i="53"/>
  <c r="BD59" i="53"/>
  <c r="BC59" i="53"/>
  <c r="BB59" i="53"/>
  <c r="BE58" i="53"/>
  <c r="BD58" i="53"/>
  <c r="BC58" i="53"/>
  <c r="BB58" i="53"/>
  <c r="BE57" i="53"/>
  <c r="BD57" i="53"/>
  <c r="BC57" i="53"/>
  <c r="BB57" i="53"/>
  <c r="BE56" i="53"/>
  <c r="BD56" i="53"/>
  <c r="BC56" i="53"/>
  <c r="BB56" i="53"/>
  <c r="BE55" i="53"/>
  <c r="BD55" i="53"/>
  <c r="BC55" i="53"/>
  <c r="BB55" i="53"/>
  <c r="BE54" i="53"/>
  <c r="BD54" i="53"/>
  <c r="BC54" i="53"/>
  <c r="BB54" i="53"/>
  <c r="BE53" i="53"/>
  <c r="BD53" i="53"/>
  <c r="BC53" i="53"/>
  <c r="BB53" i="53"/>
  <c r="BE52" i="53"/>
  <c r="BD52" i="53"/>
  <c r="BC52" i="53"/>
  <c r="BB52" i="53"/>
  <c r="BE51" i="53"/>
  <c r="BD51" i="53"/>
  <c r="BC51" i="53"/>
  <c r="BB51" i="53"/>
  <c r="BE50" i="53"/>
  <c r="BD50" i="53"/>
  <c r="BC50" i="53"/>
  <c r="BB50" i="53"/>
  <c r="BE49" i="53"/>
  <c r="BD49" i="53"/>
  <c r="BC49" i="53"/>
  <c r="BB49" i="53"/>
  <c r="BE48" i="53"/>
  <c r="BD48" i="53"/>
  <c r="BC48" i="53"/>
  <c r="BB48" i="53"/>
  <c r="BE47" i="53"/>
  <c r="BD47" i="53"/>
  <c r="BC47" i="53"/>
  <c r="BB47" i="53"/>
  <c r="BE46" i="53"/>
  <c r="BD46" i="53"/>
  <c r="BC46" i="53"/>
  <c r="BB46" i="53"/>
  <c r="BE45" i="53"/>
  <c r="BD45" i="53"/>
  <c r="BC45" i="53"/>
  <c r="BB45" i="53"/>
  <c r="BE44" i="53"/>
  <c r="BD44" i="53"/>
  <c r="BC44" i="53"/>
  <c r="BB44" i="53"/>
  <c r="BE43" i="53"/>
  <c r="BD43" i="53"/>
  <c r="BC43" i="53"/>
  <c r="BB43" i="53"/>
  <c r="BE42" i="53"/>
  <c r="BD42" i="53"/>
  <c r="BC42" i="53"/>
  <c r="BB42" i="53"/>
  <c r="BE41" i="53"/>
  <c r="BD41" i="53"/>
  <c r="BC41" i="53"/>
  <c r="BB41" i="53"/>
  <c r="BE40" i="53"/>
  <c r="BD40" i="53"/>
  <c r="BC40" i="53"/>
  <c r="BB40" i="53"/>
  <c r="BE39" i="53"/>
  <c r="BD39" i="53"/>
  <c r="BC39" i="53"/>
  <c r="BB39" i="53"/>
  <c r="BE38" i="53"/>
  <c r="BD38" i="53"/>
  <c r="BC38" i="53"/>
  <c r="BB38" i="53"/>
  <c r="BE37" i="53"/>
  <c r="BD37" i="53"/>
  <c r="BC37" i="53"/>
  <c r="BB37" i="53"/>
  <c r="BE36" i="53"/>
  <c r="BD36" i="53"/>
  <c r="BC36" i="53"/>
  <c r="BB36" i="53"/>
  <c r="BE35" i="53"/>
  <c r="BD35" i="53"/>
  <c r="BC35" i="53"/>
  <c r="BB35" i="53"/>
  <c r="BE34" i="53"/>
  <c r="BD34" i="53"/>
  <c r="BC34" i="53"/>
  <c r="BB34" i="53"/>
  <c r="BE33" i="53"/>
  <c r="BD33" i="53"/>
  <c r="BC33" i="53"/>
  <c r="BB33" i="53"/>
  <c r="BE32" i="53"/>
  <c r="BD32" i="53"/>
  <c r="BC32" i="53"/>
  <c r="BB32" i="53"/>
  <c r="BE31" i="53"/>
  <c r="BD31" i="53"/>
  <c r="BC31" i="53"/>
  <c r="BB31" i="53"/>
  <c r="BE30" i="53"/>
  <c r="BD30" i="53"/>
  <c r="BC30" i="53"/>
  <c r="BB30" i="53"/>
  <c r="BE29" i="53"/>
  <c r="BD29" i="53"/>
  <c r="BC29" i="53"/>
  <c r="BB29" i="53"/>
  <c r="BE28" i="53"/>
  <c r="BD28" i="53"/>
  <c r="BC28" i="53"/>
  <c r="BB28" i="53"/>
  <c r="BE27" i="53"/>
  <c r="BD27" i="53"/>
  <c r="BC27" i="53"/>
  <c r="BB27" i="53"/>
  <c r="BE26" i="53"/>
  <c r="BD26" i="53"/>
  <c r="BC26" i="53"/>
  <c r="BB26" i="53"/>
  <c r="BE25" i="53"/>
  <c r="BD25" i="53"/>
  <c r="BC25" i="53"/>
  <c r="BB25" i="53"/>
  <c r="BE24" i="53"/>
  <c r="BD24" i="53"/>
  <c r="BC24" i="53"/>
  <c r="BB24" i="53"/>
  <c r="BE23" i="53"/>
  <c r="BD23" i="53"/>
  <c r="BC23" i="53"/>
  <c r="BB23" i="53"/>
  <c r="BE22" i="53"/>
  <c r="BD22" i="53"/>
  <c r="BC22" i="53"/>
  <c r="BB22" i="53"/>
  <c r="BE21" i="53"/>
  <c r="BD21" i="53"/>
  <c r="BC21" i="53"/>
  <c r="BB21" i="53"/>
  <c r="BE20" i="53"/>
  <c r="BD20" i="53"/>
  <c r="BC20" i="53"/>
  <c r="BB20" i="53"/>
  <c r="BE19" i="53"/>
  <c r="BD19" i="53"/>
  <c r="BC19" i="53"/>
  <c r="BB19" i="53"/>
  <c r="BE18" i="53"/>
  <c r="BD18" i="53"/>
  <c r="BC18" i="53"/>
  <c r="BB18" i="53"/>
  <c r="BE17" i="53"/>
  <c r="BD17" i="53"/>
  <c r="BC17" i="53"/>
  <c r="BB17" i="53"/>
  <c r="BE16" i="53"/>
  <c r="BD16" i="53"/>
  <c r="BC16" i="53"/>
  <c r="BB16" i="53"/>
  <c r="BE15" i="53"/>
  <c r="BD15" i="53"/>
  <c r="BC15" i="53"/>
  <c r="BB15" i="53"/>
  <c r="BE14" i="53"/>
  <c r="BD14" i="53"/>
  <c r="BC14" i="53"/>
  <c r="BB14" i="53"/>
  <c r="BE13" i="53"/>
  <c r="BD13" i="53"/>
  <c r="BC13" i="53"/>
  <c r="BB13" i="53"/>
  <c r="BE12" i="53"/>
  <c r="BD12" i="53"/>
  <c r="BC12" i="53"/>
  <c r="BB12" i="53"/>
  <c r="BE11" i="53"/>
  <c r="BD11" i="53"/>
  <c r="BC11" i="53"/>
  <c r="BB11" i="53"/>
  <c r="BE10" i="53"/>
  <c r="BD10" i="53"/>
  <c r="BC10" i="53"/>
  <c r="BB10" i="53"/>
  <c r="BE9" i="53"/>
  <c r="BD9" i="53"/>
  <c r="BC9" i="53"/>
  <c r="BB9" i="53"/>
  <c r="BE8" i="53"/>
  <c r="BD8" i="53"/>
  <c r="BC8" i="53"/>
  <c r="BB8" i="53"/>
  <c r="BE7" i="53"/>
  <c r="BD7" i="53"/>
  <c r="BC7" i="53"/>
  <c r="BB7" i="53"/>
  <c r="BE6" i="53"/>
  <c r="BD6" i="53"/>
  <c r="BC6" i="53"/>
  <c r="BB6" i="53"/>
  <c r="BE5" i="53"/>
  <c r="BD5" i="53"/>
  <c r="BC5" i="53"/>
  <c r="BB5" i="53"/>
  <c r="A86" i="65"/>
  <c r="A85" i="65"/>
  <c r="A84" i="65"/>
  <c r="J83" i="65"/>
  <c r="K84" i="53" s="1"/>
  <c r="A82" i="65"/>
  <c r="A81" i="65"/>
  <c r="A80" i="65"/>
  <c r="A79" i="65"/>
  <c r="A78" i="65"/>
  <c r="A77" i="65"/>
  <c r="A76" i="65"/>
  <c r="A75" i="65"/>
  <c r="A74" i="65"/>
  <c r="A73" i="65"/>
  <c r="A72" i="65"/>
  <c r="A71" i="65"/>
  <c r="A70" i="65"/>
  <c r="A68" i="65"/>
  <c r="K68" i="65"/>
  <c r="L69" i="53"/>
  <c r="A67" i="65"/>
  <c r="K67" i="65"/>
  <c r="L68" i="53"/>
  <c r="A66" i="65"/>
  <c r="K66" i="65"/>
  <c r="L67" i="53"/>
  <c r="A65" i="65"/>
  <c r="K65" i="65"/>
  <c r="L66" i="53"/>
  <c r="A64" i="65"/>
  <c r="K64" i="65"/>
  <c r="L65" i="53"/>
  <c r="A63" i="65"/>
  <c r="K63" i="65"/>
  <c r="L64" i="53"/>
  <c r="A62" i="65"/>
  <c r="K62" i="65"/>
  <c r="L63" i="53"/>
  <c r="A61" i="65"/>
  <c r="K61" i="65"/>
  <c r="L62" i="53"/>
  <c r="A60" i="65"/>
  <c r="K60" i="65"/>
  <c r="L61" i="53" s="1"/>
  <c r="A59" i="65"/>
  <c r="A58" i="65"/>
  <c r="K58" i="65"/>
  <c r="L59" i="53" s="1"/>
  <c r="A57" i="65"/>
  <c r="K57" i="65"/>
  <c r="L58" i="53"/>
  <c r="A56" i="65"/>
  <c r="A55" i="65"/>
  <c r="K55" i="65"/>
  <c r="L56" i="53" s="1"/>
  <c r="A54" i="65"/>
  <c r="K54" i="65"/>
  <c r="L55" i="53" s="1"/>
  <c r="A53" i="65"/>
  <c r="K53" i="65"/>
  <c r="L54" i="53" s="1"/>
  <c r="A52" i="65"/>
  <c r="K52" i="65"/>
  <c r="L53" i="53" s="1"/>
  <c r="A51" i="65"/>
  <c r="K51" i="65"/>
  <c r="L52" i="53" s="1"/>
  <c r="A50" i="65"/>
  <c r="K50" i="65"/>
  <c r="L51" i="53" s="1"/>
  <c r="A49" i="65"/>
  <c r="K49" i="65"/>
  <c r="L50" i="53" s="1"/>
  <c r="A48" i="65"/>
  <c r="K48" i="65"/>
  <c r="L49" i="53" s="1"/>
  <c r="A47" i="65"/>
  <c r="K47" i="65"/>
  <c r="L48" i="53" s="1"/>
  <c r="A46" i="65"/>
  <c r="K46" i="65"/>
  <c r="L47" i="53" s="1"/>
  <c r="A45" i="65"/>
  <c r="K45" i="65"/>
  <c r="L46" i="53" s="1"/>
  <c r="A44" i="65"/>
  <c r="K44" i="65"/>
  <c r="L45" i="53" s="1"/>
  <c r="A43" i="65"/>
  <c r="K43" i="65"/>
  <c r="L44" i="53" s="1"/>
  <c r="A42" i="65"/>
  <c r="K42" i="65"/>
  <c r="L43" i="53" s="1"/>
  <c r="A41" i="65"/>
  <c r="K41" i="65"/>
  <c r="L42" i="53" s="1"/>
  <c r="A40" i="65"/>
  <c r="K40" i="65"/>
  <c r="L41" i="53" s="1"/>
  <c r="A39" i="65"/>
  <c r="K39" i="65"/>
  <c r="L40" i="53"/>
  <c r="A38" i="65"/>
  <c r="K38" i="65"/>
  <c r="L39" i="53" s="1"/>
  <c r="A37" i="65"/>
  <c r="K37" i="65"/>
  <c r="L38" i="53" s="1"/>
  <c r="A36" i="65"/>
  <c r="K36" i="65"/>
  <c r="L37" i="53" s="1"/>
  <c r="A35" i="65"/>
  <c r="K35" i="65"/>
  <c r="L36" i="53" s="1"/>
  <c r="A34" i="65"/>
  <c r="K34" i="65"/>
  <c r="L35" i="53" s="1"/>
  <c r="A33" i="65"/>
  <c r="K33" i="65"/>
  <c r="L34" i="53" s="1"/>
  <c r="A32" i="65"/>
  <c r="K32" i="65"/>
  <c r="L33" i="53" s="1"/>
  <c r="A31" i="65"/>
  <c r="K31" i="65"/>
  <c r="L32" i="53" s="1"/>
  <c r="A30" i="65"/>
  <c r="K30" i="65"/>
  <c r="L31" i="53" s="1"/>
  <c r="A29" i="65"/>
  <c r="K29" i="65"/>
  <c r="L30" i="53" s="1"/>
  <c r="A28" i="65"/>
  <c r="K28" i="65"/>
  <c r="L29" i="53" s="1"/>
  <c r="A27" i="65"/>
  <c r="K27" i="65"/>
  <c r="L28" i="53" s="1"/>
  <c r="A26" i="65"/>
  <c r="K26" i="65"/>
  <c r="L27" i="53" s="1"/>
  <c r="A25" i="65"/>
  <c r="K25" i="65"/>
  <c r="L26" i="53" s="1"/>
  <c r="A24" i="65"/>
  <c r="K24" i="65"/>
  <c r="L25" i="53" s="1"/>
  <c r="A23" i="65"/>
  <c r="K23" i="65"/>
  <c r="L24" i="53" s="1"/>
  <c r="A22" i="65"/>
  <c r="K22" i="65"/>
  <c r="L23" i="53" s="1"/>
  <c r="A21" i="65"/>
  <c r="K21" i="65"/>
  <c r="L22" i="53" s="1"/>
  <c r="A20" i="65"/>
  <c r="K20" i="65"/>
  <c r="L21" i="53" s="1"/>
  <c r="A19" i="65"/>
  <c r="K19" i="65"/>
  <c r="L20" i="53" s="1"/>
  <c r="A18" i="65"/>
  <c r="K18" i="65"/>
  <c r="L19" i="53" s="1"/>
  <c r="A17" i="65"/>
  <c r="K17" i="65"/>
  <c r="L18" i="53" s="1"/>
  <c r="A16" i="65"/>
  <c r="K16" i="65"/>
  <c r="L17" i="53" s="1"/>
  <c r="A15" i="65"/>
  <c r="K15" i="65"/>
  <c r="L16" i="53" s="1"/>
  <c r="A14" i="65"/>
  <c r="K14" i="65"/>
  <c r="L15" i="53" s="1"/>
  <c r="A13" i="65"/>
  <c r="K13" i="65"/>
  <c r="L14" i="53" s="1"/>
  <c r="A12" i="65"/>
  <c r="K12" i="65"/>
  <c r="L13" i="53" s="1"/>
  <c r="A11" i="65"/>
  <c r="K11" i="65"/>
  <c r="L12" i="53" s="1"/>
  <c r="A10" i="65"/>
  <c r="K10" i="65"/>
  <c r="L11" i="53" s="1"/>
  <c r="A9" i="65"/>
  <c r="K9" i="65"/>
  <c r="L10" i="53" s="1"/>
  <c r="A8" i="65"/>
  <c r="K8" i="65"/>
  <c r="L9" i="53" s="1"/>
  <c r="A7" i="65"/>
  <c r="K7" i="65"/>
  <c r="L8" i="53" s="1"/>
  <c r="A6" i="65"/>
  <c r="K6" i="65"/>
  <c r="L7" i="53" s="1"/>
  <c r="A5" i="65"/>
  <c r="K5" i="65"/>
  <c r="L6" i="53" s="1"/>
  <c r="A4" i="65"/>
  <c r="K4" i="65"/>
  <c r="L5" i="53" s="1"/>
  <c r="AP86" i="65"/>
  <c r="BE87" i="53"/>
  <c r="AO86" i="65"/>
  <c r="BD87" i="53"/>
  <c r="AP85" i="65"/>
  <c r="BE86" i="53"/>
  <c r="AO85" i="65"/>
  <c r="BD86" i="53"/>
  <c r="AP84" i="65"/>
  <c r="BE85" i="53"/>
  <c r="AP83" i="65"/>
  <c r="BE84" i="53"/>
  <c r="AO83" i="65"/>
  <c r="BD84" i="53"/>
  <c r="AN83" i="65"/>
  <c r="BC84" i="53"/>
  <c r="AP69" i="65"/>
  <c r="BE70" i="53"/>
  <c r="AN69" i="65"/>
  <c r="BC70" i="53"/>
  <c r="C86" i="64"/>
  <c r="J69" i="65"/>
  <c r="K70" i="53" s="1"/>
  <c r="C85" i="64"/>
  <c r="C84" i="64"/>
  <c r="C80" i="64"/>
  <c r="C79" i="64"/>
  <c r="AL4" i="65"/>
  <c r="AK4" i="65"/>
  <c r="AM4" i="65"/>
  <c r="AN5" i="53"/>
  <c r="L4" i="65"/>
  <c r="M5" i="53" s="1"/>
  <c r="AE4" i="65"/>
  <c r="AG4" i="65"/>
  <c r="AH4" i="65"/>
  <c r="AI5" i="53" s="1"/>
  <c r="AI4" i="65"/>
  <c r="AJ5" i="53" s="1"/>
  <c r="AJ4" i="65"/>
  <c r="AK5" i="53" s="1"/>
  <c r="AF4" i="65"/>
  <c r="AG5" i="53" s="1"/>
  <c r="K59" i="65"/>
  <c r="L60" i="53" s="1"/>
  <c r="AM55" i="65"/>
  <c r="AN56" i="53" s="1"/>
  <c r="AE55" i="65"/>
  <c r="AF56" i="53" s="1"/>
  <c r="AF55" i="65"/>
  <c r="AG56" i="53" s="1"/>
  <c r="AG55" i="65"/>
  <c r="AH56" i="53" s="1"/>
  <c r="AH55" i="65"/>
  <c r="AI56" i="53" s="1"/>
  <c r="AI55" i="65"/>
  <c r="AJ56" i="53" s="1"/>
  <c r="AJ55" i="65"/>
  <c r="AK56" i="53" s="1"/>
  <c r="AK55" i="65"/>
  <c r="AL56" i="53" s="1"/>
  <c r="AL55" i="65"/>
  <c r="AM56" i="53" s="1"/>
  <c r="AE54" i="65"/>
  <c r="AF55" i="53" s="1"/>
  <c r="AM54" i="65"/>
  <c r="AN55" i="53" s="1"/>
  <c r="AL54" i="65"/>
  <c r="AM55" i="53" s="1"/>
  <c r="AK54" i="65"/>
  <c r="AL55" i="53" s="1"/>
  <c r="AJ54" i="65"/>
  <c r="AK55" i="53" s="1"/>
  <c r="AI54" i="65"/>
  <c r="AJ55" i="53" s="1"/>
  <c r="AH54" i="65"/>
  <c r="AI55" i="53" s="1"/>
  <c r="AG54" i="65"/>
  <c r="AH55" i="53" s="1"/>
  <c r="AF54" i="65"/>
  <c r="AG55" i="53" s="1"/>
  <c r="AG53" i="65"/>
  <c r="AH54" i="53" s="1"/>
  <c r="AM53" i="65"/>
  <c r="AN54" i="53"/>
  <c r="AL53" i="65"/>
  <c r="AM54" i="53" s="1"/>
  <c r="AK53" i="65"/>
  <c r="AL54" i="53" s="1"/>
  <c r="AJ53" i="65"/>
  <c r="AK54" i="53" s="1"/>
  <c r="AI53" i="65"/>
  <c r="AJ54" i="53" s="1"/>
  <c r="AH53" i="65"/>
  <c r="AI54" i="53" s="1"/>
  <c r="AE53" i="65"/>
  <c r="AF54" i="53" s="1"/>
  <c r="AF53" i="65"/>
  <c r="AG54" i="53" s="1"/>
  <c r="AM52" i="65"/>
  <c r="AN53" i="53" s="1"/>
  <c r="AL52" i="65"/>
  <c r="AM53" i="53"/>
  <c r="AK52" i="65"/>
  <c r="AL53" i="53" s="1"/>
  <c r="AJ52" i="65"/>
  <c r="AK53" i="53" s="1"/>
  <c r="AI52" i="65"/>
  <c r="AJ53" i="53" s="1"/>
  <c r="AG52" i="65"/>
  <c r="AH53" i="53" s="1"/>
  <c r="AH52" i="65"/>
  <c r="AI53" i="53"/>
  <c r="AF52" i="65"/>
  <c r="AG53" i="53" s="1"/>
  <c r="AE52" i="65"/>
  <c r="AF53" i="53"/>
  <c r="AG51" i="65"/>
  <c r="AH52" i="53" s="1"/>
  <c r="AM51" i="65"/>
  <c r="AN52" i="53" s="1"/>
  <c r="AL51" i="65"/>
  <c r="AM52" i="53"/>
  <c r="AK51" i="65"/>
  <c r="AL52" i="53" s="1"/>
  <c r="AJ51" i="65"/>
  <c r="AK52" i="53" s="1"/>
  <c r="AI51" i="65"/>
  <c r="AJ52" i="53" s="1"/>
  <c r="AH51" i="65"/>
  <c r="AI52" i="53" s="1"/>
  <c r="AF51" i="65"/>
  <c r="AG52" i="53" s="1"/>
  <c r="AE51" i="65"/>
  <c r="AF52" i="53" s="1"/>
  <c r="AI50" i="65"/>
  <c r="AJ51" i="53" s="1"/>
  <c r="AH50" i="65"/>
  <c r="AI51" i="53"/>
  <c r="AG50" i="65"/>
  <c r="AH51" i="53" s="1"/>
  <c r="AF50" i="65"/>
  <c r="AG51" i="53"/>
  <c r="AE50" i="65"/>
  <c r="AF51" i="53" s="1"/>
  <c r="AM50" i="65"/>
  <c r="AN51" i="53"/>
  <c r="AL50" i="65"/>
  <c r="AM51" i="53" s="1"/>
  <c r="AK50" i="65"/>
  <c r="AL51" i="53" s="1"/>
  <c r="AJ50" i="65"/>
  <c r="AK51" i="53"/>
  <c r="AI49" i="65"/>
  <c r="AJ50" i="53" s="1"/>
  <c r="AJ49" i="65"/>
  <c r="AK50" i="53"/>
  <c r="AK49" i="65"/>
  <c r="AL50" i="53" s="1"/>
  <c r="AL49" i="65"/>
  <c r="AM50" i="53" s="1"/>
  <c r="AM49" i="65"/>
  <c r="AN50" i="53" s="1"/>
  <c r="AE49" i="65"/>
  <c r="AF50" i="53" s="1"/>
  <c r="AF49" i="65"/>
  <c r="AG50" i="53"/>
  <c r="AG49" i="65"/>
  <c r="AH50" i="53" s="1"/>
  <c r="AH49" i="65"/>
  <c r="AI50" i="53"/>
  <c r="AM48" i="65"/>
  <c r="AN49" i="53" s="1"/>
  <c r="AL48" i="65"/>
  <c r="AM49" i="53" s="1"/>
  <c r="AK48" i="65"/>
  <c r="AL49" i="53" s="1"/>
  <c r="AJ48" i="65"/>
  <c r="AK49" i="53" s="1"/>
  <c r="AI48" i="65"/>
  <c r="AJ49" i="53" s="1"/>
  <c r="AH48" i="65"/>
  <c r="AI49" i="53" s="1"/>
  <c r="AG48" i="65"/>
  <c r="AH49" i="53" s="1"/>
  <c r="AF48" i="65"/>
  <c r="AG49" i="53" s="1"/>
  <c r="AE48" i="65"/>
  <c r="AF49" i="53" s="1"/>
  <c r="AI48" i="53"/>
  <c r="AI47" i="65"/>
  <c r="AJ48" i="53" s="1"/>
  <c r="AJ47" i="65"/>
  <c r="AK48" i="53"/>
  <c r="AK47" i="65"/>
  <c r="AL48" i="53" s="1"/>
  <c r="AL47" i="65"/>
  <c r="AM48" i="53"/>
  <c r="AM47" i="65"/>
  <c r="AN48" i="53"/>
  <c r="AG47" i="65"/>
  <c r="AH48" i="53"/>
  <c r="AF47" i="65"/>
  <c r="AG48" i="53"/>
  <c r="AE47" i="65"/>
  <c r="AF48" i="53"/>
  <c r="AL46" i="65"/>
  <c r="AM47" i="53"/>
  <c r="AM46" i="65"/>
  <c r="AN47" i="53"/>
  <c r="AK46" i="65"/>
  <c r="AL47" i="53"/>
  <c r="AJ46" i="65"/>
  <c r="AK47" i="53" s="1"/>
  <c r="AI46" i="65"/>
  <c r="AJ47" i="53"/>
  <c r="AH46" i="65"/>
  <c r="AI47" i="53" s="1"/>
  <c r="AG46" i="65"/>
  <c r="AH47" i="53" s="1"/>
  <c r="AF46" i="65"/>
  <c r="AG47" i="53"/>
  <c r="AE46" i="65"/>
  <c r="AF47" i="53"/>
  <c r="AI45" i="65"/>
  <c r="AJ46" i="53" s="1"/>
  <c r="AM45" i="65"/>
  <c r="AN46" i="53" s="1"/>
  <c r="AL45" i="65"/>
  <c r="AM46" i="53" s="1"/>
  <c r="AK45" i="65"/>
  <c r="AL46" i="53" s="1"/>
  <c r="AJ45" i="65"/>
  <c r="AK46" i="53" s="1"/>
  <c r="AH45" i="65"/>
  <c r="AI46" i="53" s="1"/>
  <c r="AG45" i="65"/>
  <c r="AH46" i="53" s="1"/>
  <c r="AF45" i="65"/>
  <c r="AG46" i="53" s="1"/>
  <c r="AE45" i="65"/>
  <c r="AF46" i="53" s="1"/>
  <c r="AK44" i="65"/>
  <c r="AL45" i="53" s="1"/>
  <c r="AJ44" i="65"/>
  <c r="AK45" i="53" s="1"/>
  <c r="AI44" i="65"/>
  <c r="AJ45" i="53" s="1"/>
  <c r="AH44" i="65"/>
  <c r="AI45" i="53" s="1"/>
  <c r="AG44" i="65"/>
  <c r="AH45" i="53" s="1"/>
  <c r="AF44" i="65"/>
  <c r="AG45" i="53" s="1"/>
  <c r="AE44" i="65"/>
  <c r="AF45" i="53" s="1"/>
  <c r="AM44" i="65"/>
  <c r="AN45" i="53" s="1"/>
  <c r="AL44" i="65"/>
  <c r="AM45" i="53" s="1"/>
  <c r="AK43" i="65"/>
  <c r="AL44" i="53" s="1"/>
  <c r="AJ43" i="65"/>
  <c r="AK44" i="53" s="1"/>
  <c r="AI43" i="65"/>
  <c r="AJ44" i="53" s="1"/>
  <c r="AH43" i="65"/>
  <c r="AI44" i="53" s="1"/>
  <c r="AG43" i="65"/>
  <c r="AH44" i="53"/>
  <c r="AF43" i="65"/>
  <c r="AG44" i="53" s="1"/>
  <c r="AE43" i="65"/>
  <c r="AF44" i="53" s="1"/>
  <c r="AM43" i="65"/>
  <c r="AN44" i="53" s="1"/>
  <c r="AL43" i="65"/>
  <c r="AM44" i="53" s="1"/>
  <c r="AK42" i="65"/>
  <c r="AL43" i="53" s="1"/>
  <c r="AM42" i="65"/>
  <c r="AN43" i="53" s="1"/>
  <c r="AL42" i="65"/>
  <c r="AM43" i="53" s="1"/>
  <c r="AJ42" i="65"/>
  <c r="AK43" i="53" s="1"/>
  <c r="AI42" i="65"/>
  <c r="AJ43" i="53" s="1"/>
  <c r="AH42" i="65"/>
  <c r="AI43" i="53" s="1"/>
  <c r="AG42" i="65"/>
  <c r="AH43" i="53" s="1"/>
  <c r="AF42" i="65"/>
  <c r="AG43" i="53" s="1"/>
  <c r="AE42" i="65"/>
  <c r="AF43" i="53" s="1"/>
  <c r="AG41" i="65"/>
  <c r="AH42" i="53" s="1"/>
  <c r="AE41" i="65"/>
  <c r="AF42" i="53" s="1"/>
  <c r="AM41" i="65"/>
  <c r="AN42" i="53" s="1"/>
  <c r="AF41" i="65"/>
  <c r="AG42" i="53" s="1"/>
  <c r="AL41" i="65"/>
  <c r="AM42" i="53" s="1"/>
  <c r="AK41" i="65"/>
  <c r="AL42" i="53" s="1"/>
  <c r="AJ41" i="65"/>
  <c r="AK42" i="53" s="1"/>
  <c r="AI41" i="65"/>
  <c r="AJ42" i="53" s="1"/>
  <c r="AH41" i="65"/>
  <c r="AI42" i="53" s="1"/>
  <c r="AJ40" i="65"/>
  <c r="AK41" i="53" s="1"/>
  <c r="AK40" i="65"/>
  <c r="AL41" i="53" s="1"/>
  <c r="AL40" i="65"/>
  <c r="AM41" i="53"/>
  <c r="AM40" i="65"/>
  <c r="AN41" i="53" s="1"/>
  <c r="AI40" i="65"/>
  <c r="AJ41" i="53" s="1"/>
  <c r="AH40" i="65"/>
  <c r="AI41" i="53" s="1"/>
  <c r="AG40" i="65"/>
  <c r="AH41" i="53" s="1"/>
  <c r="AF40" i="65"/>
  <c r="AG41" i="53"/>
  <c r="AE40" i="65"/>
  <c r="AF41" i="53" s="1"/>
  <c r="AH39" i="65"/>
  <c r="AI40" i="53" s="1"/>
  <c r="AM39" i="65"/>
  <c r="AN40" i="53" s="1"/>
  <c r="AL39" i="65"/>
  <c r="AM40" i="53" s="1"/>
  <c r="AK39" i="65"/>
  <c r="AL40" i="53" s="1"/>
  <c r="AJ39" i="65"/>
  <c r="AK40" i="53" s="1"/>
  <c r="AI39" i="65"/>
  <c r="AJ40" i="53"/>
  <c r="AG39" i="65"/>
  <c r="AH40" i="53" s="1"/>
  <c r="AF39" i="65"/>
  <c r="AG40" i="53" s="1"/>
  <c r="AE39" i="65"/>
  <c r="AF40" i="53" s="1"/>
  <c r="AE38" i="65"/>
  <c r="AF39" i="53" s="1"/>
  <c r="AG38" i="65"/>
  <c r="AH39" i="53"/>
  <c r="AH38" i="65"/>
  <c r="AI39" i="53" s="1"/>
  <c r="AK38" i="65"/>
  <c r="AL39" i="53"/>
  <c r="AI38" i="65"/>
  <c r="AJ39" i="53" s="1"/>
  <c r="AJ38" i="65"/>
  <c r="AK39" i="53" s="1"/>
  <c r="AF38" i="65"/>
  <c r="AG39" i="53" s="1"/>
  <c r="AM38" i="65"/>
  <c r="AN39" i="53" s="1"/>
  <c r="AL38" i="65"/>
  <c r="AM39" i="53"/>
  <c r="AK37" i="65"/>
  <c r="AL38" i="53" s="1"/>
  <c r="AJ37" i="65"/>
  <c r="AK38" i="53" s="1"/>
  <c r="AI37" i="65"/>
  <c r="AJ38" i="53"/>
  <c r="AH37" i="65"/>
  <c r="AI38" i="53" s="1"/>
  <c r="AG37" i="65"/>
  <c r="AH38" i="53" s="1"/>
  <c r="AF37" i="65"/>
  <c r="AG38" i="53" s="1"/>
  <c r="AE37" i="65"/>
  <c r="AF38" i="53" s="1"/>
  <c r="AM37" i="65"/>
  <c r="AN38" i="53"/>
  <c r="AR38" i="53"/>
  <c r="AL37" i="65"/>
  <c r="AM38" i="53"/>
  <c r="AI36" i="65"/>
  <c r="AJ37" i="53" s="1"/>
  <c r="AF36" i="65"/>
  <c r="AG37" i="53" s="1"/>
  <c r="AJ36" i="65"/>
  <c r="AK37" i="53" s="1"/>
  <c r="AE36" i="65"/>
  <c r="AF37" i="53" s="1"/>
  <c r="AH36" i="65"/>
  <c r="AI37" i="53" s="1"/>
  <c r="AG36" i="65"/>
  <c r="AH37" i="53" s="1"/>
  <c r="AK36" i="65"/>
  <c r="AL37" i="53" s="1"/>
  <c r="AM36" i="65"/>
  <c r="AN37" i="53" s="1"/>
  <c r="AL36" i="65"/>
  <c r="AM37" i="53" s="1"/>
  <c r="AK35" i="65"/>
  <c r="AL36" i="53"/>
  <c r="AJ35" i="65"/>
  <c r="AK36" i="53" s="1"/>
  <c r="AI35" i="65"/>
  <c r="AJ36" i="53" s="1"/>
  <c r="AH35" i="65"/>
  <c r="AI36" i="53" s="1"/>
  <c r="AF35" i="65"/>
  <c r="AG36" i="53" s="1"/>
  <c r="AE35" i="65"/>
  <c r="AF36" i="53"/>
  <c r="AG35" i="65"/>
  <c r="AH36" i="53" s="1"/>
  <c r="AM35" i="65"/>
  <c r="AN36" i="53" s="1"/>
  <c r="AL35" i="65"/>
  <c r="AM36" i="53"/>
  <c r="AM34" i="65"/>
  <c r="AN35" i="53" s="1"/>
  <c r="AL34" i="65"/>
  <c r="AM35" i="53"/>
  <c r="AK34" i="65"/>
  <c r="AL35" i="53" s="1"/>
  <c r="AJ34" i="65"/>
  <c r="AK35" i="53" s="1"/>
  <c r="AI34" i="65"/>
  <c r="AJ35" i="53"/>
  <c r="AH34" i="65"/>
  <c r="AI35" i="53" s="1"/>
  <c r="AG34" i="65"/>
  <c r="AH35" i="53" s="1"/>
  <c r="AF34" i="65"/>
  <c r="AG35" i="53" s="1"/>
  <c r="AE34" i="65"/>
  <c r="AF35" i="53" s="1"/>
  <c r="AK33" i="65"/>
  <c r="AL34" i="53" s="1"/>
  <c r="AJ33" i="65"/>
  <c r="AK34" i="53" s="1"/>
  <c r="AI33" i="65"/>
  <c r="AJ34" i="53" s="1"/>
  <c r="AH33" i="65"/>
  <c r="AI34" i="53" s="1"/>
  <c r="AG33" i="65"/>
  <c r="AH34" i="53" s="1"/>
  <c r="AF33" i="65"/>
  <c r="AG34" i="53" s="1"/>
  <c r="AE33" i="65"/>
  <c r="AF34" i="53" s="1"/>
  <c r="AM33" i="65"/>
  <c r="AN34" i="53" s="1"/>
  <c r="AL33" i="65"/>
  <c r="AM34" i="53" s="1"/>
  <c r="AK32" i="65"/>
  <c r="AL33" i="53" s="1"/>
  <c r="AJ32" i="65"/>
  <c r="AK33" i="53" s="1"/>
  <c r="AI32" i="65"/>
  <c r="AJ33" i="53" s="1"/>
  <c r="AH32" i="65"/>
  <c r="AI33" i="53" s="1"/>
  <c r="AG32" i="65"/>
  <c r="AH33" i="53"/>
  <c r="AF32" i="65"/>
  <c r="AG33" i="53" s="1"/>
  <c r="AE32" i="65"/>
  <c r="AF33" i="53" s="1"/>
  <c r="AM32" i="65"/>
  <c r="AN33" i="53" s="1"/>
  <c r="AL32" i="65"/>
  <c r="AM33" i="53" s="1"/>
  <c r="AK31" i="65"/>
  <c r="AL32" i="53"/>
  <c r="AH31" i="65"/>
  <c r="AI32" i="53" s="1"/>
  <c r="AM31" i="65"/>
  <c r="AN32" i="53" s="1"/>
  <c r="AL31" i="65"/>
  <c r="AM32" i="53"/>
  <c r="AJ31" i="65"/>
  <c r="AK32" i="53" s="1"/>
  <c r="AI31" i="65"/>
  <c r="AJ32" i="53"/>
  <c r="AG31" i="65"/>
  <c r="AH32" i="53" s="1"/>
  <c r="AF31" i="65"/>
  <c r="AG32" i="53" s="1"/>
  <c r="AE31" i="65"/>
  <c r="AF32" i="53" s="1"/>
  <c r="AG30" i="65"/>
  <c r="AH31" i="53" s="1"/>
  <c r="AE30" i="65"/>
  <c r="AF31" i="53"/>
  <c r="AF30" i="65"/>
  <c r="AG31" i="53" s="1"/>
  <c r="AM30" i="65"/>
  <c r="AN31" i="53"/>
  <c r="AL30" i="65"/>
  <c r="AM31" i="53" s="1"/>
  <c r="AK30" i="65"/>
  <c r="AL31" i="53"/>
  <c r="AJ30" i="65"/>
  <c r="AK31" i="53" s="1"/>
  <c r="AI30" i="65"/>
  <c r="AJ31" i="53"/>
  <c r="AH30" i="65"/>
  <c r="AI31" i="53" s="1"/>
  <c r="AJ29" i="65"/>
  <c r="AK30" i="53"/>
  <c r="AK29" i="65"/>
  <c r="AL30" i="53" s="1"/>
  <c r="AL29" i="65"/>
  <c r="AM30" i="53" s="1"/>
  <c r="AM29" i="65"/>
  <c r="AN30" i="53" s="1"/>
  <c r="AI29" i="65"/>
  <c r="AJ30" i="53" s="1"/>
  <c r="AH29" i="65"/>
  <c r="AI30" i="53"/>
  <c r="AG29" i="65"/>
  <c r="AH30" i="53" s="1"/>
  <c r="AF29" i="65"/>
  <c r="AG30" i="53"/>
  <c r="AE29" i="65"/>
  <c r="AF30" i="53" s="1"/>
  <c r="AH28" i="65"/>
  <c r="AI29" i="53" s="1"/>
  <c r="AM28" i="65"/>
  <c r="AN29" i="53" s="1"/>
  <c r="AL28" i="65"/>
  <c r="AM29" i="53" s="1"/>
  <c r="AK28" i="65"/>
  <c r="AL29" i="53"/>
  <c r="AJ28" i="65"/>
  <c r="AK29" i="53" s="1"/>
  <c r="AI28" i="65"/>
  <c r="AJ29" i="53"/>
  <c r="AG28" i="65"/>
  <c r="AH29" i="53" s="1"/>
  <c r="AF28" i="65"/>
  <c r="AG29" i="53"/>
  <c r="AE28" i="65"/>
  <c r="AF29" i="53" s="1"/>
  <c r="AJ27" i="65"/>
  <c r="AK28" i="53"/>
  <c r="AE27" i="65"/>
  <c r="AF28" i="53" s="1"/>
  <c r="AF27" i="65"/>
  <c r="AG28" i="53"/>
  <c r="AI27" i="65"/>
  <c r="AJ28" i="53" s="1"/>
  <c r="AG27" i="65"/>
  <c r="AH28" i="53"/>
  <c r="AH27" i="65"/>
  <c r="AI28" i="53" s="1"/>
  <c r="AK27" i="65"/>
  <c r="AL28" i="53" s="1"/>
  <c r="AM27" i="65"/>
  <c r="AN28" i="53" s="1"/>
  <c r="AL27" i="65"/>
  <c r="AM28" i="53" s="1"/>
  <c r="AG26" i="65"/>
  <c r="AH27" i="53"/>
  <c r="AH26" i="65"/>
  <c r="AI27" i="53"/>
  <c r="AI26" i="65"/>
  <c r="AJ27" i="53" s="1"/>
  <c r="AJ26" i="65"/>
  <c r="AK27" i="53" s="1"/>
  <c r="AK26" i="65"/>
  <c r="AL27" i="53"/>
  <c r="AL26" i="65"/>
  <c r="AM27" i="53" s="1"/>
  <c r="AM26" i="65"/>
  <c r="AN27" i="53" s="1"/>
  <c r="AE26" i="65"/>
  <c r="AF27" i="53"/>
  <c r="AF26" i="65"/>
  <c r="AG27" i="53" s="1"/>
  <c r="AJ25" i="65"/>
  <c r="AK26" i="53" s="1"/>
  <c r="AM25" i="65"/>
  <c r="AN26" i="53" s="1"/>
  <c r="AL25" i="65"/>
  <c r="AM26" i="53" s="1"/>
  <c r="AK25" i="65"/>
  <c r="AL26" i="53" s="1"/>
  <c r="AI25" i="65"/>
  <c r="AJ26" i="53" s="1"/>
  <c r="AH25" i="65"/>
  <c r="AI26" i="53" s="1"/>
  <c r="AG25" i="65"/>
  <c r="AH26" i="53"/>
  <c r="AF25" i="65"/>
  <c r="AG26" i="53" s="1"/>
  <c r="AE25" i="65"/>
  <c r="AF26" i="53"/>
  <c r="AF24" i="65"/>
  <c r="AG25" i="53" s="1"/>
  <c r="AM24" i="65"/>
  <c r="AN25" i="53" s="1"/>
  <c r="AL24" i="65"/>
  <c r="AM25" i="53"/>
  <c r="AK24" i="65"/>
  <c r="AL25" i="53" s="1"/>
  <c r="AJ24" i="65"/>
  <c r="AK25" i="53" s="1"/>
  <c r="AI24" i="65"/>
  <c r="AJ25" i="53" s="1"/>
  <c r="AH24" i="65"/>
  <c r="AI25" i="53" s="1"/>
  <c r="AG24" i="65"/>
  <c r="AH25" i="53"/>
  <c r="AE24" i="65"/>
  <c r="AF25" i="53" s="1"/>
  <c r="AK23" i="65"/>
  <c r="AL24" i="53" s="1"/>
  <c r="AJ23" i="65"/>
  <c r="AK24" i="53" s="1"/>
  <c r="AI23" i="65"/>
  <c r="AJ24" i="53" s="1"/>
  <c r="AH23" i="65"/>
  <c r="AI24" i="53" s="1"/>
  <c r="AG23" i="65"/>
  <c r="AH24" i="53" s="1"/>
  <c r="AF23" i="65"/>
  <c r="AG24" i="53" s="1"/>
  <c r="AE23" i="65"/>
  <c r="AF24" i="53" s="1"/>
  <c r="AM23" i="65"/>
  <c r="AN24" i="53" s="1"/>
  <c r="AL23" i="65"/>
  <c r="AM24" i="53"/>
  <c r="AK22" i="65"/>
  <c r="AL23" i="53" s="1"/>
  <c r="AJ22" i="65"/>
  <c r="AK23" i="53" s="1"/>
  <c r="AI22" i="65"/>
  <c r="AJ23" i="53" s="1"/>
  <c r="AH22" i="65"/>
  <c r="AI23" i="53"/>
  <c r="AG22" i="65"/>
  <c r="AH23" i="53" s="1"/>
  <c r="AF22" i="65"/>
  <c r="AG23" i="53" s="1"/>
  <c r="AE22" i="65"/>
  <c r="AF23" i="53" s="1"/>
  <c r="AM22" i="65"/>
  <c r="AN23" i="53" s="1"/>
  <c r="AL22" i="65"/>
  <c r="AM23" i="53"/>
  <c r="AM21" i="65"/>
  <c r="AN22" i="53" s="1"/>
  <c r="AL21" i="65"/>
  <c r="AM22" i="53" s="1"/>
  <c r="AK21" i="65"/>
  <c r="AL22" i="53" s="1"/>
  <c r="AJ21" i="65"/>
  <c r="AK22" i="53" s="1"/>
  <c r="AI21" i="65"/>
  <c r="AJ22" i="53"/>
  <c r="AH21" i="65"/>
  <c r="AI22" i="53" s="1"/>
  <c r="AG21" i="65"/>
  <c r="AH22" i="53" s="1"/>
  <c r="AF21" i="65"/>
  <c r="AG22" i="53" s="1"/>
  <c r="AE21" i="65"/>
  <c r="AF22" i="53" s="1"/>
  <c r="AE20" i="65"/>
  <c r="AF21" i="53" s="1"/>
  <c r="AG20" i="65"/>
  <c r="AH21" i="53" s="1"/>
  <c r="AM20" i="65"/>
  <c r="AN21" i="53" s="1"/>
  <c r="AF20" i="65"/>
  <c r="AG21" i="53" s="1"/>
  <c r="AL20" i="65"/>
  <c r="AM21" i="53" s="1"/>
  <c r="AK20" i="65"/>
  <c r="AL21" i="53" s="1"/>
  <c r="AJ20" i="65"/>
  <c r="AK21" i="53" s="1"/>
  <c r="AI20" i="65"/>
  <c r="AJ21" i="53" s="1"/>
  <c r="AH20" i="65"/>
  <c r="AI21" i="53" s="1"/>
  <c r="AJ19" i="65"/>
  <c r="AK20" i="53" s="1"/>
  <c r="AK19" i="65"/>
  <c r="AL20" i="53" s="1"/>
  <c r="AL19" i="65"/>
  <c r="AM20" i="53"/>
  <c r="AM19" i="65"/>
  <c r="AN20" i="53" s="1"/>
  <c r="AI19" i="65"/>
  <c r="AJ20" i="53"/>
  <c r="AH19" i="65"/>
  <c r="AI20" i="53" s="1"/>
  <c r="AG19" i="65"/>
  <c r="AH20" i="53"/>
  <c r="AF19" i="65"/>
  <c r="AG20" i="53" s="1"/>
  <c r="AE19" i="65"/>
  <c r="AF20" i="53" s="1"/>
  <c r="AH18" i="65"/>
  <c r="AI19" i="53" s="1"/>
  <c r="AM18" i="65"/>
  <c r="AN19" i="53"/>
  <c r="AL18" i="65"/>
  <c r="AM19" i="53" s="1"/>
  <c r="AK18" i="65"/>
  <c r="AL19" i="53" s="1"/>
  <c r="AJ18" i="65"/>
  <c r="AK19" i="53"/>
  <c r="AI18" i="65"/>
  <c r="AJ19" i="53" s="1"/>
  <c r="AG18" i="65"/>
  <c r="AH19" i="53"/>
  <c r="AF18" i="65"/>
  <c r="AG19" i="53" s="1"/>
  <c r="AE18" i="65"/>
  <c r="AF19" i="53" s="1"/>
  <c r="AG17" i="65"/>
  <c r="AH18" i="53" s="1"/>
  <c r="AH17" i="65"/>
  <c r="AI18" i="53" s="1"/>
  <c r="AI17" i="65"/>
  <c r="AJ18" i="53"/>
  <c r="AF17" i="65"/>
  <c r="AG18" i="53" s="1"/>
  <c r="AJ17" i="65"/>
  <c r="AK18" i="53" s="1"/>
  <c r="AK17" i="65"/>
  <c r="AL18" i="53" s="1"/>
  <c r="AE17" i="65"/>
  <c r="AF18" i="53" s="1"/>
  <c r="AM17" i="65"/>
  <c r="AN18" i="53" s="1"/>
  <c r="AL17" i="65"/>
  <c r="AM18" i="53" s="1"/>
  <c r="AK16" i="65"/>
  <c r="AL17" i="53" s="1"/>
  <c r="AJ16" i="65"/>
  <c r="AK17" i="53" s="1"/>
  <c r="AI16" i="65"/>
  <c r="AJ17" i="53" s="1"/>
  <c r="AH16" i="65"/>
  <c r="AI17" i="53" s="1"/>
  <c r="AG16" i="65"/>
  <c r="AH17" i="53" s="1"/>
  <c r="AF16" i="65"/>
  <c r="AG17" i="53"/>
  <c r="AE16" i="65"/>
  <c r="AF17" i="53" s="1"/>
  <c r="AM16" i="65"/>
  <c r="AN17" i="53" s="1"/>
  <c r="AL16" i="65"/>
  <c r="AM17" i="53"/>
  <c r="AH15" i="65"/>
  <c r="AI16" i="53" s="1"/>
  <c r="AK15" i="65"/>
  <c r="AL16" i="53" s="1"/>
  <c r="AJ15" i="65"/>
  <c r="AK16" i="53" s="1"/>
  <c r="AF15" i="65"/>
  <c r="AG16" i="53" s="1"/>
  <c r="AE15" i="65"/>
  <c r="AF16" i="53" s="1"/>
  <c r="AG15" i="65"/>
  <c r="AH16" i="53" s="1"/>
  <c r="AI15" i="65"/>
  <c r="AJ16" i="53"/>
  <c r="AM15" i="65"/>
  <c r="AN16" i="53" s="1"/>
  <c r="AL15" i="65"/>
  <c r="AM16" i="53"/>
  <c r="AK14" i="65"/>
  <c r="AL15" i="53" s="1"/>
  <c r="AJ14" i="65"/>
  <c r="AK15" i="53" s="1"/>
  <c r="AI14" i="65"/>
  <c r="AJ15" i="53" s="1"/>
  <c r="AH14" i="65"/>
  <c r="AI15" i="53"/>
  <c r="AG14" i="65"/>
  <c r="AH15" i="53" s="1"/>
  <c r="AF14" i="65"/>
  <c r="AG15" i="53" s="1"/>
  <c r="AE14" i="65"/>
  <c r="AF15" i="53" s="1"/>
  <c r="AM14" i="65"/>
  <c r="AN15" i="53" s="1"/>
  <c r="AL14" i="65"/>
  <c r="AM15" i="53"/>
  <c r="AM13" i="65"/>
  <c r="AN14" i="53" s="1"/>
  <c r="AL13" i="65"/>
  <c r="AM14" i="53" s="1"/>
  <c r="AK13" i="65"/>
  <c r="AL14" i="53" s="1"/>
  <c r="AJ13" i="65"/>
  <c r="AK14" i="53" s="1"/>
  <c r="AI13" i="65"/>
  <c r="AJ14" i="53" s="1"/>
  <c r="AH13" i="65"/>
  <c r="AI14" i="53" s="1"/>
  <c r="AG13" i="65"/>
  <c r="AH14" i="53"/>
  <c r="AF13" i="65"/>
  <c r="AG14" i="53" s="1"/>
  <c r="AE13" i="65"/>
  <c r="AF14" i="53" s="1"/>
  <c r="AK12" i="65"/>
  <c r="AL13" i="53" s="1"/>
  <c r="AJ12" i="65"/>
  <c r="AK13" i="53" s="1"/>
  <c r="AI12" i="65"/>
  <c r="AJ13" i="53"/>
  <c r="AH12" i="65"/>
  <c r="AI13" i="53" s="1"/>
  <c r="AG12" i="65"/>
  <c r="AH13" i="53" s="1"/>
  <c r="AF12" i="65"/>
  <c r="AG13" i="53" s="1"/>
  <c r="AE12" i="65"/>
  <c r="AF13" i="53" s="1"/>
  <c r="AM12" i="65"/>
  <c r="AN13" i="53" s="1"/>
  <c r="AL12" i="65"/>
  <c r="AM13" i="53" s="1"/>
  <c r="AK11" i="65"/>
  <c r="AL12" i="53" s="1"/>
  <c r="AJ11" i="65"/>
  <c r="AK12" i="53" s="1"/>
  <c r="AI11" i="65"/>
  <c r="AJ12" i="53" s="1"/>
  <c r="AH11" i="65"/>
  <c r="AI12" i="53" s="1"/>
  <c r="AG11" i="65"/>
  <c r="AH12" i="53"/>
  <c r="AF11" i="65"/>
  <c r="AG12" i="53" s="1"/>
  <c r="AE11" i="65"/>
  <c r="AF12" i="53"/>
  <c r="AM11" i="65"/>
  <c r="AN12" i="53" s="1"/>
  <c r="AL11" i="65"/>
  <c r="AM12" i="53" s="1"/>
  <c r="AI10" i="65"/>
  <c r="AJ11" i="53" s="1"/>
  <c r="AL10" i="65"/>
  <c r="AM11" i="53" s="1"/>
  <c r="AK10" i="65"/>
  <c r="AL11" i="53" s="1"/>
  <c r="AJ10" i="65"/>
  <c r="AK11" i="53" s="1"/>
  <c r="AE10" i="65"/>
  <c r="AF11" i="53"/>
  <c r="AH10" i="65"/>
  <c r="AI11" i="53" s="1"/>
  <c r="AF10" i="65"/>
  <c r="AG11" i="53" s="1"/>
  <c r="AG10" i="65"/>
  <c r="AH11" i="53" s="1"/>
  <c r="AM10" i="65"/>
  <c r="AN11" i="53" s="1"/>
  <c r="AK9" i="65"/>
  <c r="AL10" i="53"/>
  <c r="AJ9" i="65"/>
  <c r="AK10" i="53" s="1"/>
  <c r="AI9" i="65"/>
  <c r="AJ10" i="53" s="1"/>
  <c r="AH9" i="65"/>
  <c r="AI10" i="53" s="1"/>
  <c r="AG9" i="65"/>
  <c r="AH10" i="53" s="1"/>
  <c r="AF9" i="65"/>
  <c r="AG10" i="53" s="1"/>
  <c r="AE9" i="65"/>
  <c r="AF10" i="53" s="1"/>
  <c r="AM9" i="65"/>
  <c r="AN10" i="53" s="1"/>
  <c r="AL9" i="65"/>
  <c r="AM10" i="53"/>
  <c r="AE8" i="65"/>
  <c r="AF9" i="53" s="1"/>
  <c r="AF8" i="65"/>
  <c r="AG9" i="53" s="1"/>
  <c r="AG8" i="65"/>
  <c r="AH9" i="53" s="1"/>
  <c r="AH8" i="65"/>
  <c r="AI9" i="53" s="1"/>
  <c r="AI8" i="65"/>
  <c r="AJ9" i="53" s="1"/>
  <c r="AK8" i="65"/>
  <c r="AL9" i="53" s="1"/>
  <c r="AJ8" i="65"/>
  <c r="AK9" i="53"/>
  <c r="AM8" i="65"/>
  <c r="AN9" i="53" s="1"/>
  <c r="AL8" i="65"/>
  <c r="AM9" i="53" s="1"/>
  <c r="AM7" i="65"/>
  <c r="AN8" i="53" s="1"/>
  <c r="AL7" i="65"/>
  <c r="AM8" i="53" s="1"/>
  <c r="AK7" i="65"/>
  <c r="AL8" i="53" s="1"/>
  <c r="AJ7" i="65"/>
  <c r="AK8" i="53" s="1"/>
  <c r="AI7" i="65"/>
  <c r="AJ8" i="53"/>
  <c r="AH7" i="65"/>
  <c r="AI8" i="53" s="1"/>
  <c r="AG7" i="65"/>
  <c r="AH8" i="53"/>
  <c r="AF7" i="65"/>
  <c r="AG8" i="53" s="1"/>
  <c r="AE7" i="65"/>
  <c r="AF8" i="53" s="1"/>
  <c r="AI6" i="65"/>
  <c r="AJ7" i="53" s="1"/>
  <c r="AM6" i="65"/>
  <c r="AN7" i="53" s="1"/>
  <c r="AL6" i="65"/>
  <c r="AM7" i="53"/>
  <c r="AK6" i="65"/>
  <c r="AL7" i="53" s="1"/>
  <c r="AJ6" i="65"/>
  <c r="AK7" i="53" s="1"/>
  <c r="AH6" i="65"/>
  <c r="AI7" i="53" s="1"/>
  <c r="AG6" i="65"/>
  <c r="AH7" i="53" s="1"/>
  <c r="AF6" i="65"/>
  <c r="AG7" i="53" s="1"/>
  <c r="AE6" i="65"/>
  <c r="AF7" i="53" s="1"/>
  <c r="AH5" i="65"/>
  <c r="AI6" i="53" s="1"/>
  <c r="AF5" i="65"/>
  <c r="AG6" i="53"/>
  <c r="AG5" i="65"/>
  <c r="AH6" i="53" s="1"/>
  <c r="AE5" i="65"/>
  <c r="AF6" i="53" s="1"/>
  <c r="AK5" i="65"/>
  <c r="AL6" i="53" s="1"/>
  <c r="AJ5" i="65"/>
  <c r="AK6" i="53" s="1"/>
  <c r="AI5" i="65"/>
  <c r="AJ6" i="53"/>
  <c r="AM5" i="65"/>
  <c r="AN6" i="53" s="1"/>
  <c r="AL5" i="65"/>
  <c r="AM6" i="53" s="1"/>
  <c r="L63" i="65"/>
  <c r="M64" i="53" s="1"/>
  <c r="L59" i="65"/>
  <c r="M60" i="53" s="1"/>
  <c r="L54" i="65"/>
  <c r="M55" i="53" s="1"/>
  <c r="L49" i="65"/>
  <c r="M50" i="53" s="1"/>
  <c r="L43" i="65"/>
  <c r="M44" i="53" s="1"/>
  <c r="L77" i="65"/>
  <c r="M78" i="53" s="1"/>
  <c r="L41" i="65"/>
  <c r="M42" i="53" s="1"/>
  <c r="L39" i="65"/>
  <c r="M40" i="53" s="1"/>
  <c r="L38" i="65"/>
  <c r="M39" i="53" s="1"/>
  <c r="L85" i="65"/>
  <c r="M86" i="53" s="1"/>
  <c r="L73" i="65"/>
  <c r="M74" i="53" s="1"/>
  <c r="L71" i="65"/>
  <c r="M72" i="53" s="1"/>
  <c r="L44" i="65"/>
  <c r="M45" i="53" s="1"/>
  <c r="L51" i="65"/>
  <c r="M52" i="53" s="1"/>
  <c r="L70" i="65"/>
  <c r="M71" i="53" s="1"/>
  <c r="L56" i="65"/>
  <c r="M57" i="53" s="1"/>
  <c r="L52" i="65"/>
  <c r="M53" i="53" s="1"/>
  <c r="L42" i="65"/>
  <c r="M43" i="53" s="1"/>
  <c r="M1" i="65"/>
  <c r="L78" i="65"/>
  <c r="M79" i="53" s="1"/>
  <c r="L74" i="65"/>
  <c r="M75" i="53" s="1"/>
  <c r="L66" i="65"/>
  <c r="M67" i="53" s="1"/>
  <c r="L86" i="65"/>
  <c r="M87" i="53" s="1"/>
  <c r="L81" i="65"/>
  <c r="M82" i="53" s="1"/>
  <c r="L72" i="65"/>
  <c r="M73" i="53" s="1"/>
  <c r="L69" i="65"/>
  <c r="M70" i="53" s="1"/>
  <c r="L64" i="65"/>
  <c r="M65" i="53" s="1"/>
  <c r="L50" i="65"/>
  <c r="M51" i="53" s="1"/>
  <c r="L48" i="65"/>
  <c r="M49" i="53" s="1"/>
  <c r="L36" i="65"/>
  <c r="M37" i="53" s="1"/>
  <c r="L83" i="65"/>
  <c r="M84" i="53" s="1"/>
  <c r="L75" i="65"/>
  <c r="M76" i="53" s="1"/>
  <c r="L67" i="65"/>
  <c r="M68" i="53" s="1"/>
  <c r="L57" i="65"/>
  <c r="M58" i="53" s="1"/>
  <c r="L53" i="65"/>
  <c r="M54" i="53" s="1"/>
  <c r="L47" i="65"/>
  <c r="M48" i="53" s="1"/>
  <c r="L45" i="65"/>
  <c r="M46" i="53" s="1"/>
  <c r="L80" i="65"/>
  <c r="M81" i="53" s="1"/>
  <c r="L40" i="65"/>
  <c r="M41" i="53" s="1"/>
  <c r="L61" i="65"/>
  <c r="M62" i="53" s="1"/>
  <c r="L79" i="65"/>
  <c r="M80" i="53" s="1"/>
  <c r="L84" i="65"/>
  <c r="M85" i="53" s="1"/>
  <c r="L37" i="65"/>
  <c r="M38" i="53" s="1"/>
  <c r="L46" i="65"/>
  <c r="M47" i="53" s="1"/>
  <c r="L60" i="65"/>
  <c r="M61" i="53" s="1"/>
  <c r="L58" i="65"/>
  <c r="M59" i="53" s="1"/>
  <c r="L62" i="65"/>
  <c r="M63" i="53" s="1"/>
  <c r="L76" i="65"/>
  <c r="M77" i="53" s="1"/>
  <c r="L82" i="65"/>
  <c r="M83" i="53" s="1"/>
  <c r="L55" i="65"/>
  <c r="M56" i="53" s="1"/>
  <c r="L65" i="65"/>
  <c r="M66" i="53" s="1"/>
  <c r="L68" i="65"/>
  <c r="M69" i="53" s="1"/>
  <c r="M35" i="65"/>
  <c r="N36" i="53" s="1"/>
  <c r="L35" i="65"/>
  <c r="M36" i="53" s="1"/>
  <c r="L34" i="65"/>
  <c r="M35" i="53" s="1"/>
  <c r="M34" i="65"/>
  <c r="N35" i="53" s="1"/>
  <c r="M33" i="65"/>
  <c r="N34" i="53" s="1"/>
  <c r="L33" i="65"/>
  <c r="M34" i="53" s="1"/>
  <c r="M32" i="65"/>
  <c r="N33" i="53" s="1"/>
  <c r="L32" i="65"/>
  <c r="M33" i="53" s="1"/>
  <c r="M31" i="65"/>
  <c r="N32" i="53" s="1"/>
  <c r="L31" i="65"/>
  <c r="M32" i="53" s="1"/>
  <c r="M30" i="65"/>
  <c r="N31" i="53" s="1"/>
  <c r="L30" i="65"/>
  <c r="M31" i="53" s="1"/>
  <c r="M29" i="65"/>
  <c r="N30" i="53" s="1"/>
  <c r="L29" i="65"/>
  <c r="M30" i="53" s="1"/>
  <c r="M28" i="65"/>
  <c r="N29" i="53" s="1"/>
  <c r="L28" i="65"/>
  <c r="M29" i="53" s="1"/>
  <c r="M27" i="65"/>
  <c r="N28" i="53" s="1"/>
  <c r="L27" i="65"/>
  <c r="M28" i="53" s="1"/>
  <c r="M26" i="65"/>
  <c r="N27" i="53" s="1"/>
  <c r="L26" i="65"/>
  <c r="M27" i="53" s="1"/>
  <c r="M25" i="65"/>
  <c r="N26" i="53" s="1"/>
  <c r="L25" i="65"/>
  <c r="M26" i="53" s="1"/>
  <c r="M24" i="65"/>
  <c r="N25" i="53" s="1"/>
  <c r="L24" i="65"/>
  <c r="M25" i="53" s="1"/>
  <c r="M23" i="65"/>
  <c r="N24" i="53" s="1"/>
  <c r="L23" i="65"/>
  <c r="M24" i="53" s="1"/>
  <c r="M22" i="65"/>
  <c r="N23" i="53" s="1"/>
  <c r="L22" i="65"/>
  <c r="M23" i="53" s="1"/>
  <c r="L21" i="65"/>
  <c r="M22" i="53" s="1"/>
  <c r="M21" i="65"/>
  <c r="N22" i="53" s="1"/>
  <c r="M20" i="65"/>
  <c r="N21" i="53" s="1"/>
  <c r="L20" i="65"/>
  <c r="M21" i="53" s="1"/>
  <c r="M19" i="65"/>
  <c r="N20" i="53" s="1"/>
  <c r="L19" i="65"/>
  <c r="M20" i="53" s="1"/>
  <c r="L18" i="65"/>
  <c r="M19" i="53" s="1"/>
  <c r="M18" i="65"/>
  <c r="N19" i="53" s="1"/>
  <c r="L17" i="65"/>
  <c r="M18" i="53"/>
  <c r="M17" i="65"/>
  <c r="N18" i="53"/>
  <c r="M16" i="65"/>
  <c r="N17" i="53"/>
  <c r="L16" i="65"/>
  <c r="M17" i="53"/>
  <c r="M15" i="65"/>
  <c r="N16" i="53"/>
  <c r="L15" i="65"/>
  <c r="M16" i="53"/>
  <c r="M14" i="65"/>
  <c r="N15" i="53"/>
  <c r="L14" i="65"/>
  <c r="M15" i="53"/>
  <c r="M13" i="65"/>
  <c r="N14" i="53"/>
  <c r="L13" i="65"/>
  <c r="M14" i="53"/>
  <c r="M12" i="65"/>
  <c r="N13" i="53"/>
  <c r="L12" i="65"/>
  <c r="M13" i="53"/>
  <c r="M11" i="65"/>
  <c r="N12" i="53"/>
  <c r="L11" i="65"/>
  <c r="M12" i="53"/>
  <c r="M10" i="65"/>
  <c r="N11" i="53"/>
  <c r="L10" i="65"/>
  <c r="M11" i="53"/>
  <c r="M9" i="65"/>
  <c r="N10" i="53"/>
  <c r="L9" i="65"/>
  <c r="M10" i="53"/>
  <c r="M8" i="65"/>
  <c r="N9" i="53"/>
  <c r="L8" i="65"/>
  <c r="M9" i="53"/>
  <c r="M7" i="65"/>
  <c r="N8" i="53"/>
  <c r="L7" i="65"/>
  <c r="M8" i="53"/>
  <c r="M6" i="65"/>
  <c r="N7" i="53"/>
  <c r="L6" i="65"/>
  <c r="M7" i="53"/>
  <c r="M5" i="65"/>
  <c r="N6" i="53"/>
  <c r="L5" i="65"/>
  <c r="M6" i="53"/>
  <c r="B87" i="53"/>
  <c r="B87" i="59"/>
  <c r="B86" i="53"/>
  <c r="B86" i="59"/>
  <c r="B85" i="53"/>
  <c r="B85" i="59"/>
  <c r="B68" i="53"/>
  <c r="B68" i="59"/>
  <c r="B67" i="53"/>
  <c r="B67" i="59"/>
  <c r="B53" i="53"/>
  <c r="B53" i="59"/>
  <c r="B52" i="53"/>
  <c r="B52" i="59"/>
  <c r="B51" i="53"/>
  <c r="B48" i="53"/>
  <c r="B48" i="59"/>
  <c r="B44" i="53"/>
  <c r="B44" i="59"/>
  <c r="B58" i="53"/>
  <c r="B58" i="59"/>
  <c r="B16" i="53"/>
  <c r="B16" i="59"/>
  <c r="B7" i="53"/>
  <c r="B7" i="59"/>
  <c r="B83" i="53"/>
  <c r="B82" i="59"/>
  <c r="B82" i="53"/>
  <c r="B81" i="59"/>
  <c r="B81" i="53"/>
  <c r="B80" i="59"/>
  <c r="B80" i="53"/>
  <c r="B79" i="59"/>
  <c r="B79" i="53"/>
  <c r="B78" i="59"/>
  <c r="B78" i="53"/>
  <c r="B77" i="53"/>
  <c r="B76" i="59"/>
  <c r="B76" i="53"/>
  <c r="B75" i="59"/>
  <c r="B75" i="53"/>
  <c r="B74" i="59"/>
  <c r="B74" i="53"/>
  <c r="B73" i="59"/>
  <c r="B73" i="53"/>
  <c r="B72" i="59"/>
  <c r="B72" i="53"/>
  <c r="B71" i="53"/>
  <c r="B70" i="59"/>
  <c r="B69" i="53"/>
  <c r="B69" i="59"/>
  <c r="B66" i="53"/>
  <c r="B66" i="59"/>
  <c r="B65" i="53"/>
  <c r="B65" i="59"/>
  <c r="B64" i="53"/>
  <c r="B64" i="59"/>
  <c r="B63" i="53"/>
  <c r="B63" i="59"/>
  <c r="B62" i="53"/>
  <c r="B62" i="59"/>
  <c r="B61" i="53"/>
  <c r="B61" i="59"/>
  <c r="B60" i="53"/>
  <c r="B60" i="59"/>
  <c r="B59" i="53"/>
  <c r="B59" i="59"/>
  <c r="B57" i="53"/>
  <c r="B57" i="59"/>
  <c r="B56" i="53"/>
  <c r="B56" i="59"/>
  <c r="B55" i="53"/>
  <c r="B55" i="59"/>
  <c r="B54" i="53"/>
  <c r="B54" i="59"/>
  <c r="B50" i="53"/>
  <c r="B50" i="59"/>
  <c r="B49" i="53"/>
  <c r="B49" i="59"/>
  <c r="B47" i="53"/>
  <c r="B47" i="59"/>
  <c r="B46" i="53"/>
  <c r="B46" i="59"/>
  <c r="B45" i="53"/>
  <c r="B45" i="59"/>
  <c r="B43" i="53"/>
  <c r="B43" i="59"/>
  <c r="B42" i="53"/>
  <c r="B42" i="59"/>
  <c r="B41" i="53"/>
  <c r="B40" i="53"/>
  <c r="B39" i="53"/>
  <c r="B39" i="59"/>
  <c r="B38" i="53"/>
  <c r="B38" i="59"/>
  <c r="B37" i="53"/>
  <c r="B37" i="59"/>
  <c r="B36" i="53"/>
  <c r="B36" i="59"/>
  <c r="B35" i="53"/>
  <c r="B35" i="59"/>
  <c r="B34" i="53"/>
  <c r="B34" i="59"/>
  <c r="E33" i="53"/>
  <c r="F33" i="53"/>
  <c r="H33" i="53"/>
  <c r="I33" i="53"/>
  <c r="G33" i="53"/>
  <c r="B33" i="53"/>
  <c r="B33" i="59"/>
  <c r="J33" i="53"/>
  <c r="F32" i="53"/>
  <c r="B32" i="53"/>
  <c r="B32" i="59"/>
  <c r="J32" i="53"/>
  <c r="I32" i="53"/>
  <c r="G32" i="53"/>
  <c r="E32" i="53"/>
  <c r="H32" i="53"/>
  <c r="E31" i="53"/>
  <c r="B31" i="53"/>
  <c r="B31" i="59"/>
  <c r="J31" i="53"/>
  <c r="H31" i="53"/>
  <c r="I31" i="53"/>
  <c r="G31" i="53"/>
  <c r="F31" i="53"/>
  <c r="F30" i="53"/>
  <c r="I30" i="53"/>
  <c r="E30" i="53"/>
  <c r="G30" i="53"/>
  <c r="J30" i="53"/>
  <c r="H30" i="53"/>
  <c r="B30" i="53"/>
  <c r="B30" i="59"/>
  <c r="B29" i="53"/>
  <c r="B29" i="59"/>
  <c r="F29" i="53"/>
  <c r="G29" i="53"/>
  <c r="I29" i="53"/>
  <c r="E29" i="53"/>
  <c r="H29" i="53"/>
  <c r="J29" i="53"/>
  <c r="B28" i="53"/>
  <c r="B28" i="59"/>
  <c r="I28" i="53"/>
  <c r="H28" i="53"/>
  <c r="F28" i="53"/>
  <c r="G28" i="53"/>
  <c r="E28" i="53"/>
  <c r="J28" i="53"/>
  <c r="G27" i="53"/>
  <c r="F27" i="53"/>
  <c r="I27" i="53"/>
  <c r="B27" i="53"/>
  <c r="B27" i="59"/>
  <c r="E27" i="53"/>
  <c r="J27" i="53"/>
  <c r="H27" i="53"/>
  <c r="E26" i="53"/>
  <c r="I26" i="53"/>
  <c r="H26" i="53"/>
  <c r="B26" i="53"/>
  <c r="B26" i="59"/>
  <c r="F26" i="53"/>
  <c r="G26" i="53"/>
  <c r="J26" i="53"/>
  <c r="J25" i="53"/>
  <c r="H25" i="53"/>
  <c r="B25" i="53"/>
  <c r="F25" i="53"/>
  <c r="E25" i="53"/>
  <c r="G25" i="53"/>
  <c r="I25" i="53"/>
  <c r="J24" i="53"/>
  <c r="B24" i="53"/>
  <c r="B24" i="59"/>
  <c r="H24" i="53"/>
  <c r="G24" i="53"/>
  <c r="I24" i="53"/>
  <c r="F24" i="53"/>
  <c r="E24" i="53"/>
  <c r="I23" i="53"/>
  <c r="G23" i="53"/>
  <c r="B23" i="53"/>
  <c r="B23" i="59"/>
  <c r="F23" i="53"/>
  <c r="J23" i="53"/>
  <c r="H23" i="53"/>
  <c r="E23" i="53"/>
  <c r="I22" i="53"/>
  <c r="B22" i="53"/>
  <c r="B22" i="59"/>
  <c r="J22" i="53"/>
  <c r="E22" i="53"/>
  <c r="G22" i="53"/>
  <c r="F22" i="53"/>
  <c r="H22" i="53"/>
  <c r="B21" i="53"/>
  <c r="B21" i="59"/>
  <c r="G20" i="53"/>
  <c r="E20" i="53"/>
  <c r="J20" i="53"/>
  <c r="B20" i="53"/>
  <c r="B20" i="59"/>
  <c r="F20" i="53"/>
  <c r="I20" i="53"/>
  <c r="H20" i="53"/>
  <c r="I19" i="53"/>
  <c r="F19" i="53"/>
  <c r="G19" i="53"/>
  <c r="H19" i="53"/>
  <c r="B19" i="53"/>
  <c r="J19" i="53"/>
  <c r="E19" i="53"/>
  <c r="I18" i="53"/>
  <c r="G18" i="53"/>
  <c r="B18" i="53"/>
  <c r="B18" i="59"/>
  <c r="J18" i="53"/>
  <c r="F18" i="53"/>
  <c r="E18" i="53"/>
  <c r="H18" i="53"/>
  <c r="H17" i="53"/>
  <c r="I17" i="53"/>
  <c r="E17" i="53"/>
  <c r="G17" i="53"/>
  <c r="B17" i="53"/>
  <c r="B17" i="59"/>
  <c r="F17" i="53"/>
  <c r="J17" i="53"/>
  <c r="J15" i="53"/>
  <c r="G15" i="53"/>
  <c r="F15" i="53"/>
  <c r="E15" i="53"/>
  <c r="H15" i="53"/>
  <c r="I15" i="53"/>
  <c r="B15" i="53"/>
  <c r="B15" i="59"/>
  <c r="I14" i="53"/>
  <c r="B14" i="53"/>
  <c r="B14" i="59"/>
  <c r="G14" i="53"/>
  <c r="F14" i="53"/>
  <c r="E14" i="53"/>
  <c r="H14" i="53"/>
  <c r="J14" i="53"/>
  <c r="J13" i="53"/>
  <c r="E13" i="53"/>
  <c r="F13" i="53"/>
  <c r="G13" i="53"/>
  <c r="B13" i="53"/>
  <c r="B13" i="59"/>
  <c r="H13" i="53"/>
  <c r="I13" i="53"/>
  <c r="B12" i="53"/>
  <c r="B12" i="59"/>
  <c r="H12" i="53"/>
  <c r="E12" i="53"/>
  <c r="J12" i="53"/>
  <c r="I12" i="53"/>
  <c r="G12" i="53"/>
  <c r="F12" i="53"/>
  <c r="F11" i="53"/>
  <c r="E11" i="53"/>
  <c r="I11" i="53"/>
  <c r="H11" i="53"/>
  <c r="G11" i="53"/>
  <c r="J11" i="53"/>
  <c r="B11" i="53"/>
  <c r="B11" i="59"/>
  <c r="E10" i="53"/>
  <c r="H10" i="53"/>
  <c r="I10" i="53"/>
  <c r="F10" i="53"/>
  <c r="G10" i="53"/>
  <c r="J10" i="53"/>
  <c r="B10" i="53"/>
  <c r="B10" i="59"/>
  <c r="B9" i="53"/>
  <c r="B9" i="59"/>
  <c r="J9" i="53"/>
  <c r="G9" i="53"/>
  <c r="F9" i="53"/>
  <c r="H9" i="53"/>
  <c r="I9" i="53"/>
  <c r="E9" i="53"/>
  <c r="E8" i="53"/>
  <c r="B8" i="53"/>
  <c r="B8" i="59"/>
  <c r="I8" i="53"/>
  <c r="F8" i="53"/>
  <c r="J8" i="53"/>
  <c r="G8" i="53"/>
  <c r="H8" i="53"/>
  <c r="I6" i="53"/>
  <c r="E6" i="53"/>
  <c r="B6" i="53"/>
  <c r="B6" i="59"/>
  <c r="H6" i="53"/>
  <c r="G6" i="53"/>
  <c r="J6" i="53"/>
  <c r="F6" i="53"/>
  <c r="AL5" i="53"/>
  <c r="AM5" i="53"/>
  <c r="AF5" i="53"/>
  <c r="B4" i="65"/>
  <c r="C5" i="53"/>
  <c r="AH5" i="53"/>
  <c r="B5" i="53"/>
  <c r="N156" i="58"/>
  <c r="L156" i="58"/>
  <c r="M156" i="58"/>
  <c r="N158" i="58"/>
  <c r="N153" i="58"/>
  <c r="N163" i="58"/>
  <c r="N151" i="58"/>
  <c r="L140" i="58"/>
  <c r="L152" i="58"/>
  <c r="M152" i="58"/>
  <c r="L151" i="58"/>
  <c r="N157" i="58"/>
  <c r="N152" i="58"/>
  <c r="N140" i="58"/>
  <c r="L157" i="58"/>
  <c r="M157" i="58"/>
  <c r="L158" i="58"/>
  <c r="M158" i="58"/>
  <c r="L153" i="58"/>
  <c r="M153" i="58"/>
  <c r="L163" i="58"/>
  <c r="M163" i="58"/>
  <c r="M151" i="58"/>
  <c r="M140" i="58"/>
  <c r="L292" i="58"/>
  <c r="M292" i="58"/>
  <c r="J86" i="65"/>
  <c r="K87" i="53"/>
  <c r="J85" i="65"/>
  <c r="K86" i="53"/>
  <c r="J84" i="65"/>
  <c r="K85" i="53"/>
  <c r="J82" i="65"/>
  <c r="K83" i="53"/>
  <c r="J81" i="65"/>
  <c r="K82" i="53"/>
  <c r="J80" i="65"/>
  <c r="K81" i="53"/>
  <c r="J79" i="65"/>
  <c r="K80" i="53"/>
  <c r="J78" i="65"/>
  <c r="K79" i="53"/>
  <c r="J77" i="65"/>
  <c r="K78" i="53"/>
  <c r="J76" i="65"/>
  <c r="K77" i="53"/>
  <c r="J75" i="65"/>
  <c r="K76" i="53"/>
  <c r="J74" i="65"/>
  <c r="K75" i="53"/>
  <c r="J73" i="65"/>
  <c r="K74" i="53"/>
  <c r="J72" i="65"/>
  <c r="K73" i="53"/>
  <c r="J71" i="65"/>
  <c r="K72" i="53"/>
  <c r="J70" i="65"/>
  <c r="K71" i="53"/>
  <c r="J68" i="65"/>
  <c r="K69" i="53"/>
  <c r="J67" i="65"/>
  <c r="K68" i="53"/>
  <c r="J66" i="65"/>
  <c r="K67" i="53"/>
  <c r="J65" i="65"/>
  <c r="K66" i="53"/>
  <c r="J64" i="65"/>
  <c r="K65" i="53"/>
  <c r="J63" i="65"/>
  <c r="K64" i="53"/>
  <c r="J62" i="65"/>
  <c r="K63" i="53"/>
  <c r="J61" i="65"/>
  <c r="K62" i="53"/>
  <c r="J60" i="65"/>
  <c r="K61" i="53" s="1"/>
  <c r="J59" i="65"/>
  <c r="K60" i="53" s="1"/>
  <c r="J58" i="65"/>
  <c r="K59" i="53" s="1"/>
  <c r="J57" i="65"/>
  <c r="K58" i="53" s="1"/>
  <c r="J56" i="65"/>
  <c r="K57" i="53" s="1"/>
  <c r="J55" i="65"/>
  <c r="K56" i="53" s="1"/>
  <c r="J54" i="65"/>
  <c r="K55" i="53" s="1"/>
  <c r="J53" i="65"/>
  <c r="K54" i="53" s="1"/>
  <c r="J52" i="65"/>
  <c r="K53" i="53" s="1"/>
  <c r="J51" i="65"/>
  <c r="K52" i="53" s="1"/>
  <c r="J50" i="65"/>
  <c r="K51" i="53" s="1"/>
  <c r="J49" i="65"/>
  <c r="K50" i="53" s="1"/>
  <c r="J48" i="65"/>
  <c r="K49" i="53" s="1"/>
  <c r="J47" i="65"/>
  <c r="K48" i="53" s="1"/>
  <c r="J46" i="65"/>
  <c r="K47" i="53" s="1"/>
  <c r="J45" i="65"/>
  <c r="K46" i="53" s="1"/>
  <c r="J44" i="65"/>
  <c r="K45" i="53" s="1"/>
  <c r="J43" i="65"/>
  <c r="K44" i="53" s="1"/>
  <c r="J42" i="65"/>
  <c r="K43" i="53" s="1"/>
  <c r="J41" i="65"/>
  <c r="K42" i="53" s="1"/>
  <c r="J40" i="65"/>
  <c r="K41" i="53" s="1"/>
  <c r="J39" i="65"/>
  <c r="K40" i="53" s="1"/>
  <c r="J38" i="65"/>
  <c r="K39" i="53" s="1"/>
  <c r="J37" i="65"/>
  <c r="K38" i="53" s="1"/>
  <c r="J36" i="65"/>
  <c r="K37" i="53" s="1"/>
  <c r="J35" i="65"/>
  <c r="K36" i="53" s="1"/>
  <c r="J34" i="65"/>
  <c r="K35" i="53" s="1"/>
  <c r="J33" i="65"/>
  <c r="K34" i="53" s="1"/>
  <c r="J32" i="65"/>
  <c r="K33" i="53" s="1"/>
  <c r="J31" i="65"/>
  <c r="K32" i="53" s="1"/>
  <c r="J30" i="65"/>
  <c r="K31" i="53" s="1"/>
  <c r="J29" i="65"/>
  <c r="K30" i="53" s="1"/>
  <c r="J28" i="65"/>
  <c r="K29" i="53" s="1"/>
  <c r="J27" i="65"/>
  <c r="K28" i="53" s="1"/>
  <c r="J26" i="65"/>
  <c r="K27" i="53" s="1"/>
  <c r="J25" i="65"/>
  <c r="K26" i="53" s="1"/>
  <c r="J24" i="65"/>
  <c r="K25" i="53" s="1"/>
  <c r="J23" i="65"/>
  <c r="K24" i="53" s="1"/>
  <c r="J22" i="65"/>
  <c r="K23" i="53" s="1"/>
  <c r="J21" i="65"/>
  <c r="K22" i="53" s="1"/>
  <c r="J20" i="65"/>
  <c r="K21" i="53" s="1"/>
  <c r="J19" i="65"/>
  <c r="K20" i="53" s="1"/>
  <c r="J18" i="65"/>
  <c r="K19" i="53" s="1"/>
  <c r="J17" i="65"/>
  <c r="K18" i="53" s="1"/>
  <c r="J16" i="65"/>
  <c r="K17" i="53" s="1"/>
  <c r="J15" i="65"/>
  <c r="K16" i="53" s="1"/>
  <c r="J14" i="65"/>
  <c r="K15" i="53" s="1"/>
  <c r="J13" i="65"/>
  <c r="K14" i="53" s="1"/>
  <c r="J12" i="65"/>
  <c r="K13" i="53" s="1"/>
  <c r="J11" i="65"/>
  <c r="K12" i="53" s="1"/>
  <c r="J10" i="65"/>
  <c r="K11" i="53" s="1"/>
  <c r="J9" i="65"/>
  <c r="K10" i="53" s="1"/>
  <c r="J8" i="65"/>
  <c r="K9" i="53" s="1"/>
  <c r="J7" i="65"/>
  <c r="K8" i="53" s="1"/>
  <c r="J6" i="65"/>
  <c r="K7" i="53" s="1"/>
  <c r="J5" i="65"/>
  <c r="K6" i="53" s="1"/>
  <c r="J4" i="65"/>
  <c r="K5" i="53" s="1"/>
  <c r="AM85" i="53"/>
  <c r="AL85" i="53"/>
  <c r="AK85" i="53"/>
  <c r="AJ85" i="53"/>
  <c r="AI85" i="53"/>
  <c r="AH85" i="53"/>
  <c r="AG85" i="53"/>
  <c r="AF85" i="53"/>
  <c r="C6" i="55"/>
  <c r="C7" i="55"/>
  <c r="C8" i="55"/>
  <c r="C9" i="55"/>
  <c r="C10" i="55"/>
  <c r="C11" i="55"/>
  <c r="C12" i="55"/>
  <c r="C13" i="55"/>
  <c r="C14" i="55"/>
  <c r="C15" i="55"/>
  <c r="C16" i="55"/>
  <c r="C17" i="55"/>
  <c r="C18" i="55"/>
  <c r="C19" i="55"/>
  <c r="C20" i="55"/>
  <c r="C21" i="55"/>
  <c r="C22" i="55"/>
  <c r="C23" i="55"/>
  <c r="C24" i="55"/>
  <c r="C25" i="55"/>
  <c r="C26" i="55"/>
  <c r="C27" i="55"/>
  <c r="C28" i="55"/>
  <c r="C29" i="55"/>
  <c r="C30" i="55"/>
  <c r="C31" i="55"/>
  <c r="C32" i="55"/>
  <c r="C33" i="55"/>
  <c r="C34" i="55"/>
  <c r="C35" i="55"/>
  <c r="C36" i="55"/>
  <c r="C37" i="55"/>
  <c r="C38" i="55"/>
  <c r="C39" i="55"/>
  <c r="C40" i="55"/>
  <c r="L210" i="58"/>
  <c r="C41" i="55"/>
  <c r="L211" i="58"/>
  <c r="C42" i="55"/>
  <c r="L212" i="58"/>
  <c r="C43" i="55"/>
  <c r="C44" i="55"/>
  <c r="C45" i="55"/>
  <c r="C46" i="55"/>
  <c r="L213" i="58"/>
  <c r="C47" i="55"/>
  <c r="C48" i="55"/>
  <c r="C49" i="55"/>
  <c r="C50" i="55"/>
  <c r="C51" i="55"/>
  <c r="C52" i="55"/>
  <c r="C53" i="55"/>
  <c r="C54" i="55"/>
  <c r="C55" i="55"/>
  <c r="C56" i="55"/>
  <c r="L214" i="58"/>
  <c r="C57" i="55"/>
  <c r="C58" i="55"/>
  <c r="C59" i="55"/>
  <c r="C60" i="55"/>
  <c r="C61" i="55"/>
  <c r="C63" i="55"/>
  <c r="C64" i="55"/>
  <c r="C65" i="55"/>
  <c r="C66" i="55"/>
  <c r="C67" i="55"/>
  <c r="C68" i="55"/>
  <c r="C69" i="55"/>
  <c r="C70" i="55"/>
  <c r="C71" i="55"/>
  <c r="C72" i="55"/>
  <c r="C73" i="55"/>
  <c r="C74" i="55"/>
  <c r="C75" i="55"/>
  <c r="C76" i="55"/>
  <c r="C77" i="55"/>
  <c r="C78" i="55"/>
  <c r="C79" i="55"/>
  <c r="C80" i="55"/>
  <c r="C81" i="55"/>
  <c r="C82" i="55"/>
  <c r="L206" i="58"/>
  <c r="M206" i="58"/>
  <c r="C86" i="55"/>
  <c r="N207" i="58"/>
  <c r="L207" i="58"/>
  <c r="M207" i="58"/>
  <c r="C87" i="55"/>
  <c r="C88" i="55"/>
  <c r="C89" i="55"/>
  <c r="C90" i="55"/>
  <c r="N208" i="58"/>
  <c r="L208" i="58"/>
  <c r="C91" i="55"/>
  <c r="C92" i="55"/>
  <c r="C93" i="55"/>
  <c r="C94" i="55"/>
  <c r="C95" i="55"/>
  <c r="C96" i="55"/>
  <c r="C97" i="55"/>
  <c r="C98" i="55"/>
  <c r="C99" i="55"/>
  <c r="C100" i="55"/>
  <c r="L9" i="58"/>
  <c r="L11" i="58"/>
  <c r="L12" i="58"/>
  <c r="M12" i="58"/>
  <c r="N12" i="58"/>
  <c r="L17" i="58"/>
  <c r="M17" i="58"/>
  <c r="N17" i="58"/>
  <c r="L18" i="58"/>
  <c r="M18" i="58"/>
  <c r="N18" i="58"/>
  <c r="L19" i="58"/>
  <c r="M19" i="58"/>
  <c r="N19" i="58"/>
  <c r="L20" i="58"/>
  <c r="M20" i="58"/>
  <c r="N20" i="58"/>
  <c r="N21" i="58"/>
  <c r="N22" i="58"/>
  <c r="L23" i="58"/>
  <c r="M23" i="58"/>
  <c r="N23" i="58"/>
  <c r="L24" i="58"/>
  <c r="M24" i="58"/>
  <c r="N24" i="58"/>
  <c r="L25" i="58"/>
  <c r="L26" i="58"/>
  <c r="L29" i="58"/>
  <c r="M29" i="58"/>
  <c r="N29" i="58"/>
  <c r="L30" i="58"/>
  <c r="M30" i="58"/>
  <c r="N30" i="58"/>
  <c r="L31" i="58"/>
  <c r="M31" i="58"/>
  <c r="N31" i="58"/>
  <c r="L32" i="58"/>
  <c r="M32" i="58"/>
  <c r="N32" i="58"/>
  <c r="L33" i="58"/>
  <c r="L36" i="58"/>
  <c r="M36" i="58"/>
  <c r="N36" i="58"/>
  <c r="L37" i="58"/>
  <c r="M37" i="58"/>
  <c r="N37" i="58"/>
  <c r="L38" i="58"/>
  <c r="M38" i="58"/>
  <c r="N38" i="58"/>
  <c r="L39" i="58"/>
  <c r="M39" i="58"/>
  <c r="N39" i="58"/>
  <c r="L40" i="58"/>
  <c r="M40" i="58"/>
  <c r="N40" i="58"/>
  <c r="L41" i="58"/>
  <c r="L43" i="58"/>
  <c r="N43" i="58"/>
  <c r="L44" i="58"/>
  <c r="N44" i="58"/>
  <c r="L45" i="58"/>
  <c r="N45" i="58"/>
  <c r="L46" i="58"/>
  <c r="N46" i="58"/>
  <c r="L47" i="58"/>
  <c r="N47" i="58"/>
  <c r="L48" i="58"/>
  <c r="M48" i="58"/>
  <c r="N48" i="58"/>
  <c r="L49" i="58"/>
  <c r="M49" i="58"/>
  <c r="N49" i="58"/>
  <c r="L50" i="58"/>
  <c r="M50" i="58"/>
  <c r="N50" i="58"/>
  <c r="L51" i="58"/>
  <c r="M51" i="58"/>
  <c r="N51" i="58"/>
  <c r="N52" i="58"/>
  <c r="L54" i="58"/>
  <c r="M54" i="58"/>
  <c r="N54" i="58"/>
  <c r="N55" i="58"/>
  <c r="L56" i="58"/>
  <c r="M56" i="58"/>
  <c r="N56" i="58"/>
  <c r="L57" i="58"/>
  <c r="M57" i="58"/>
  <c r="N57" i="58"/>
  <c r="N58" i="58"/>
  <c r="L59" i="58"/>
  <c r="M59" i="58"/>
  <c r="N59" i="58"/>
  <c r="L60" i="58"/>
  <c r="N60" i="58"/>
  <c r="N61" i="58"/>
  <c r="L62" i="58"/>
  <c r="M62" i="58"/>
  <c r="N62" i="58"/>
  <c r="N63" i="58"/>
  <c r="L64" i="58"/>
  <c r="M64" i="58"/>
  <c r="N64" i="58"/>
  <c r="L65" i="58"/>
  <c r="M65" i="58"/>
  <c r="N65" i="58"/>
  <c r="N66" i="58"/>
  <c r="N68" i="58"/>
  <c r="L69" i="58"/>
  <c r="N69" i="58"/>
  <c r="L70" i="58"/>
  <c r="N70" i="58"/>
  <c r="L71" i="58"/>
  <c r="N71" i="58"/>
  <c r="L74" i="58"/>
  <c r="N74" i="58"/>
  <c r="L75" i="58"/>
  <c r="N75" i="58"/>
  <c r="L76" i="58"/>
  <c r="N9" i="58"/>
  <c r="N76" i="58"/>
  <c r="N77" i="58"/>
  <c r="N78" i="58"/>
  <c r="L80" i="58"/>
  <c r="M80" i="58"/>
  <c r="N80" i="58"/>
  <c r="L81" i="58"/>
  <c r="N81" i="58"/>
  <c r="L83" i="58"/>
  <c r="M83" i="58"/>
  <c r="N83" i="58"/>
  <c r="L87" i="58"/>
  <c r="M87" i="58"/>
  <c r="N87" i="58"/>
  <c r="L88" i="58"/>
  <c r="M88" i="58"/>
  <c r="N88" i="58"/>
  <c r="N90" i="58"/>
  <c r="L91" i="58"/>
  <c r="M91" i="58"/>
  <c r="N91" i="58"/>
  <c r="L92" i="58"/>
  <c r="M92" i="58"/>
  <c r="N92" i="58"/>
  <c r="L93" i="58"/>
  <c r="M93" i="58"/>
  <c r="N93" i="58"/>
  <c r="N94" i="58"/>
  <c r="L95" i="58"/>
  <c r="M95" i="58"/>
  <c r="N95" i="58"/>
  <c r="N96" i="58"/>
  <c r="L97" i="58"/>
  <c r="M97" i="58"/>
  <c r="N97" i="58"/>
  <c r="L99" i="58"/>
  <c r="M99" i="58"/>
  <c r="L100" i="58"/>
  <c r="L104" i="58"/>
  <c r="M104" i="58"/>
  <c r="N104" i="58"/>
  <c r="L105" i="58"/>
  <c r="M105" i="58"/>
  <c r="N105" i="58"/>
  <c r="L116" i="58"/>
  <c r="M116" i="58"/>
  <c r="N116" i="58"/>
  <c r="L117" i="58"/>
  <c r="N117" i="58"/>
  <c r="L118" i="58"/>
  <c r="M118" i="58"/>
  <c r="N118" i="58"/>
  <c r="N119" i="58"/>
  <c r="L120" i="58"/>
  <c r="M120" i="58"/>
  <c r="N120" i="58"/>
  <c r="L121" i="58"/>
  <c r="M121" i="58"/>
  <c r="N121" i="58"/>
  <c r="L122" i="58"/>
  <c r="M122" i="58"/>
  <c r="N122" i="58"/>
  <c r="L123" i="58"/>
  <c r="M123" i="58"/>
  <c r="N123" i="58"/>
  <c r="L124" i="58"/>
  <c r="M124" i="58"/>
  <c r="N124" i="58"/>
  <c r="L125" i="58"/>
  <c r="M125" i="58"/>
  <c r="N125" i="58"/>
  <c r="L126" i="58"/>
  <c r="M126" i="58"/>
  <c r="L188" i="58"/>
  <c r="M188" i="58"/>
  <c r="N126" i="58"/>
  <c r="L127" i="58"/>
  <c r="N127" i="58"/>
  <c r="L128" i="58"/>
  <c r="M128" i="58"/>
  <c r="N128" i="58"/>
  <c r="L129" i="58"/>
  <c r="M129" i="58"/>
  <c r="N129" i="58"/>
  <c r="L131" i="58"/>
  <c r="M131" i="58"/>
  <c r="N131" i="58"/>
  <c r="L133" i="58"/>
  <c r="M133" i="58"/>
  <c r="N133" i="58"/>
  <c r="N134" i="58"/>
  <c r="N135" i="58"/>
  <c r="N138" i="58"/>
  <c r="N139" i="58"/>
  <c r="N141" i="58"/>
  <c r="N142" i="58"/>
  <c r="N143" i="58"/>
  <c r="N144" i="58"/>
  <c r="N145" i="58"/>
  <c r="N146" i="58"/>
  <c r="N147" i="58"/>
  <c r="N148" i="58"/>
  <c r="N149" i="58"/>
  <c r="N150" i="58"/>
  <c r="N154" i="58"/>
  <c r="N155" i="58"/>
  <c r="N159" i="58"/>
  <c r="N160" i="58"/>
  <c r="N161" i="58"/>
  <c r="N162" i="58"/>
  <c r="L164" i="58"/>
  <c r="M164" i="58"/>
  <c r="N164" i="58"/>
  <c r="L165" i="58"/>
  <c r="M165" i="58"/>
  <c r="N165" i="58"/>
  <c r="L166" i="58"/>
  <c r="M166" i="58"/>
  <c r="N166" i="58"/>
  <c r="N167" i="58"/>
  <c r="L169" i="58"/>
  <c r="M169" i="58"/>
  <c r="N169" i="58"/>
  <c r="L170" i="58"/>
  <c r="M170" i="58"/>
  <c r="N170" i="58"/>
  <c r="L176" i="58"/>
  <c r="M176" i="58"/>
  <c r="L177" i="58"/>
  <c r="M177" i="58"/>
  <c r="N178" i="58"/>
  <c r="N179" i="58"/>
  <c r="N180" i="58"/>
  <c r="L186" i="58"/>
  <c r="M186" i="58"/>
  <c r="N182" i="58"/>
  <c r="N183" i="58"/>
  <c r="L185" i="58"/>
  <c r="M185" i="58"/>
  <c r="N185" i="58"/>
  <c r="N186" i="58"/>
  <c r="N188" i="58"/>
  <c r="N189" i="58"/>
  <c r="N190" i="58"/>
  <c r="N191" i="58"/>
  <c r="N192" i="58"/>
  <c r="L193" i="58"/>
  <c r="M193" i="58"/>
  <c r="N193" i="58"/>
  <c r="L194" i="58"/>
  <c r="M194" i="58"/>
  <c r="N194" i="58"/>
  <c r="L197" i="58"/>
  <c r="M197" i="58"/>
  <c r="N197" i="58"/>
  <c r="L198" i="58"/>
  <c r="M198" i="58"/>
  <c r="N198" i="58"/>
  <c r="L199" i="58"/>
  <c r="M199" i="58"/>
  <c r="N199" i="58"/>
  <c r="L200" i="58"/>
  <c r="M200" i="58"/>
  <c r="N200" i="58"/>
  <c r="L201" i="58"/>
  <c r="M201" i="58"/>
  <c r="N201" i="58"/>
  <c r="L202" i="58"/>
  <c r="M202" i="58"/>
  <c r="N202" i="58"/>
  <c r="L203" i="58"/>
  <c r="M203" i="58"/>
  <c r="N203" i="58"/>
  <c r="L204" i="58"/>
  <c r="M204" i="58"/>
  <c r="N204" i="58"/>
  <c r="N206" i="58"/>
  <c r="L220" i="58"/>
  <c r="M220" i="58"/>
  <c r="L221" i="58"/>
  <c r="M221" i="58"/>
  <c r="L222" i="58"/>
  <c r="M222" i="58"/>
  <c r="L223" i="58"/>
  <c r="M223" i="58"/>
  <c r="L228" i="58"/>
  <c r="M228" i="58"/>
  <c r="L229" i="58"/>
  <c r="M229" i="58"/>
  <c r="L230" i="58"/>
  <c r="M230" i="58"/>
  <c r="L231" i="58"/>
  <c r="M231" i="58"/>
  <c r="N231" i="58"/>
  <c r="L235" i="58"/>
  <c r="M235" i="58"/>
  <c r="N235" i="58"/>
  <c r="L236" i="58"/>
  <c r="M236" i="58"/>
  <c r="N236" i="58"/>
  <c r="L237" i="58"/>
  <c r="M237" i="58"/>
  <c r="N237" i="58"/>
  <c r="N239" i="58"/>
  <c r="N240" i="58"/>
  <c r="N241" i="58"/>
  <c r="N242" i="58"/>
  <c r="L243" i="58"/>
  <c r="M243" i="58"/>
  <c r="N243" i="58"/>
  <c r="L244" i="58"/>
  <c r="M244" i="58"/>
  <c r="L245" i="58"/>
  <c r="M245" i="58"/>
  <c r="N245" i="58"/>
  <c r="N246" i="58"/>
  <c r="N247" i="58"/>
  <c r="L249" i="58"/>
  <c r="M249" i="58"/>
  <c r="N249" i="58"/>
  <c r="N250" i="58"/>
  <c r="L251" i="58"/>
  <c r="M251" i="58"/>
  <c r="N251" i="58"/>
  <c r="L252" i="58"/>
  <c r="M252" i="58"/>
  <c r="N252" i="58"/>
  <c r="L253" i="58"/>
  <c r="M253" i="58"/>
  <c r="N253" i="58"/>
  <c r="L254" i="58"/>
  <c r="M254" i="58"/>
  <c r="N254" i="58"/>
  <c r="L255" i="58"/>
  <c r="M255" i="58"/>
  <c r="N11" i="58"/>
  <c r="N255" i="58"/>
  <c r="L256" i="58"/>
  <c r="M256" i="58"/>
  <c r="N256" i="58"/>
  <c r="L257" i="58"/>
  <c r="M257" i="58"/>
  <c r="N257" i="58"/>
  <c r="L258" i="58"/>
  <c r="M258" i="58"/>
  <c r="N258" i="58"/>
  <c r="N259" i="58"/>
  <c r="N260" i="58"/>
  <c r="L261" i="58"/>
  <c r="M261" i="58"/>
  <c r="N261" i="58"/>
  <c r="L262" i="58"/>
  <c r="M262" i="58"/>
  <c r="N262" i="58"/>
  <c r="L263" i="58"/>
  <c r="M263" i="58"/>
  <c r="N263" i="58"/>
  <c r="L264" i="58"/>
  <c r="M264" i="58"/>
  <c r="N264" i="58"/>
  <c r="L265" i="58"/>
  <c r="M265" i="58"/>
  <c r="N265" i="58"/>
  <c r="L266" i="58"/>
  <c r="M266" i="58"/>
  <c r="N266" i="58"/>
  <c r="L267" i="58"/>
  <c r="M267" i="58"/>
  <c r="N267" i="58"/>
  <c r="N268" i="58"/>
  <c r="L269" i="58"/>
  <c r="M269" i="58"/>
  <c r="N269" i="58"/>
  <c r="L270" i="58"/>
  <c r="M270" i="58"/>
  <c r="N270" i="58"/>
  <c r="L271" i="58"/>
  <c r="M271" i="58"/>
  <c r="N271" i="58"/>
  <c r="L272" i="58"/>
  <c r="M272" i="58"/>
  <c r="N272" i="58"/>
  <c r="L273" i="58"/>
  <c r="M273" i="58"/>
  <c r="N273" i="58"/>
  <c r="L274" i="58"/>
  <c r="M274" i="58"/>
  <c r="N274" i="58"/>
  <c r="N275" i="58"/>
  <c r="N276" i="58"/>
  <c r="L277" i="58"/>
  <c r="M277" i="58"/>
  <c r="N277" i="58"/>
  <c r="L278" i="58"/>
  <c r="M278" i="58"/>
  <c r="N278" i="58"/>
  <c r="L279" i="58"/>
  <c r="M279" i="58"/>
  <c r="N279" i="58"/>
  <c r="L280" i="58"/>
  <c r="M280" i="58"/>
  <c r="N280" i="58"/>
  <c r="N281" i="58"/>
  <c r="N282" i="58"/>
  <c r="L283" i="58"/>
  <c r="M283" i="58"/>
  <c r="N283" i="58"/>
  <c r="L284" i="58"/>
  <c r="M284" i="58"/>
  <c r="N284" i="58"/>
  <c r="L285" i="58"/>
  <c r="M285" i="58"/>
  <c r="L286" i="58"/>
  <c r="M286" i="58"/>
  <c r="L288" i="58"/>
  <c r="M288" i="58"/>
  <c r="N289" i="58"/>
  <c r="N290" i="58"/>
  <c r="B291" i="58"/>
  <c r="B293" i="58"/>
  <c r="B294" i="58"/>
  <c r="L294" i="58"/>
  <c r="M294" i="58"/>
  <c r="B295" i="58"/>
  <c r="L296" i="58"/>
  <c r="M296" i="58"/>
  <c r="N296" i="58"/>
  <c r="L297" i="58"/>
  <c r="M297" i="58"/>
  <c r="N297" i="58"/>
  <c r="L298" i="58"/>
  <c r="M298" i="58"/>
  <c r="N298" i="58"/>
  <c r="L299" i="58"/>
  <c r="M299" i="58"/>
  <c r="N299" i="58"/>
  <c r="L300" i="58"/>
  <c r="M300" i="58"/>
  <c r="N300" i="58"/>
  <c r="L301" i="58"/>
  <c r="M301" i="58"/>
  <c r="N301" i="58"/>
  <c r="L302" i="58"/>
  <c r="M302" i="58"/>
  <c r="N302" i="58"/>
  <c r="L303" i="58"/>
  <c r="M303" i="58"/>
  <c r="N303" i="58"/>
  <c r="L304" i="58"/>
  <c r="M304" i="58"/>
  <c r="N304" i="58"/>
  <c r="L305" i="58"/>
  <c r="M305" i="58"/>
  <c r="N305" i="58"/>
  <c r="L306" i="58"/>
  <c r="M306" i="58"/>
  <c r="N306" i="58"/>
  <c r="L307" i="58"/>
  <c r="M307" i="58"/>
  <c r="N307" i="58"/>
  <c r="L308" i="58"/>
  <c r="M308" i="58"/>
  <c r="N308" i="58"/>
  <c r="L309" i="58"/>
  <c r="M309" i="58"/>
  <c r="N309" i="58"/>
  <c r="L310" i="58"/>
  <c r="M310" i="58"/>
  <c r="N310" i="58"/>
  <c r="L311" i="58"/>
  <c r="M311" i="58"/>
  <c r="N311" i="58"/>
  <c r="L312" i="58"/>
  <c r="M312" i="58"/>
  <c r="N312" i="58"/>
  <c r="L313" i="58"/>
  <c r="M313" i="58"/>
  <c r="N313" i="58"/>
  <c r="L314" i="58"/>
  <c r="M314" i="58"/>
  <c r="N314" i="58"/>
  <c r="L315" i="58"/>
  <c r="M315" i="58"/>
  <c r="N315" i="58"/>
  <c r="L316" i="58"/>
  <c r="M316" i="58"/>
  <c r="N316" i="58"/>
  <c r="L317" i="58"/>
  <c r="M317" i="58"/>
  <c r="N317" i="58"/>
  <c r="L318" i="58"/>
  <c r="M318" i="58"/>
  <c r="N318" i="58"/>
  <c r="L319" i="58"/>
  <c r="M319" i="58"/>
  <c r="N319" i="58"/>
  <c r="L320" i="58"/>
  <c r="M320" i="58"/>
  <c r="N320" i="58"/>
  <c r="N321" i="58"/>
  <c r="L322" i="58"/>
  <c r="M322" i="58"/>
  <c r="N322" i="58"/>
  <c r="L323" i="58"/>
  <c r="M323" i="58"/>
  <c r="N323" i="58"/>
  <c r="N324" i="58"/>
  <c r="L325" i="58"/>
  <c r="M325" i="58"/>
  <c r="N325" i="58"/>
  <c r="L326" i="58"/>
  <c r="M326" i="58"/>
  <c r="N326" i="58"/>
  <c r="L327" i="58"/>
  <c r="M327" i="58"/>
  <c r="N327" i="58"/>
  <c r="L328" i="58"/>
  <c r="M328" i="58"/>
  <c r="N328" i="58"/>
  <c r="L329" i="58"/>
  <c r="M329" i="58"/>
  <c r="N329" i="58"/>
  <c r="L330" i="58"/>
  <c r="M330" i="58"/>
  <c r="N330" i="58"/>
  <c r="N331" i="58"/>
  <c r="N332" i="58"/>
  <c r="N333" i="58"/>
  <c r="L334" i="58"/>
  <c r="M334" i="58"/>
  <c r="N334" i="58"/>
  <c r="L335" i="58"/>
  <c r="M335" i="58"/>
  <c r="N335" i="58"/>
  <c r="L336" i="58"/>
  <c r="M336" i="58"/>
  <c r="L337" i="58"/>
  <c r="M337" i="58"/>
  <c r="L338" i="58"/>
  <c r="M338" i="58"/>
  <c r="L339" i="58"/>
  <c r="M339" i="58"/>
  <c r="N340" i="58"/>
  <c r="N341" i="58"/>
  <c r="B342" i="58"/>
  <c r="S342" i="58"/>
  <c r="B343" i="58"/>
  <c r="S343" i="58"/>
  <c r="B344" i="58"/>
  <c r="B345" i="58"/>
  <c r="L345" i="58"/>
  <c r="M345" i="58"/>
  <c r="L347" i="58"/>
  <c r="M347" i="58"/>
  <c r="N350" i="58"/>
  <c r="N351" i="58"/>
  <c r="N352" i="58"/>
  <c r="N353" i="58"/>
  <c r="N8" i="58"/>
  <c r="I7" i="57"/>
  <c r="I8" i="57"/>
  <c r="C62" i="55"/>
  <c r="A342" i="58"/>
  <c r="A291" i="58"/>
  <c r="T291" i="58"/>
  <c r="J82" i="52"/>
  <c r="K82" i="52"/>
  <c r="L82" i="52"/>
  <c r="M82" i="52"/>
  <c r="N82" i="52"/>
  <c r="O82" i="52"/>
  <c r="P82" i="52"/>
  <c r="J68" i="52"/>
  <c r="K68" i="52"/>
  <c r="L68" i="52"/>
  <c r="M68" i="52"/>
  <c r="N68" i="52"/>
  <c r="O68" i="52"/>
  <c r="P68" i="52"/>
  <c r="Z68" i="52"/>
  <c r="AB68" i="52"/>
  <c r="Z82" i="52"/>
  <c r="AA82" i="52"/>
  <c r="AB82" i="52"/>
  <c r="H88" i="51"/>
  <c r="F88" i="51"/>
  <c r="D88" i="51"/>
  <c r="C86" i="51"/>
  <c r="C85" i="51"/>
  <c r="C84" i="51"/>
  <c r="C80" i="51"/>
  <c r="C79" i="51"/>
  <c r="Q350" i="58"/>
  <c r="Q351" i="58"/>
  <c r="Q352" i="58"/>
  <c r="Q353" i="58"/>
  <c r="AB83" i="52"/>
  <c r="AA84" i="52"/>
  <c r="AB84" i="52"/>
  <c r="AA85" i="52"/>
  <c r="AB85" i="52"/>
  <c r="O85" i="52"/>
  <c r="A84" i="52"/>
  <c r="A85" i="52"/>
  <c r="J85" i="52"/>
  <c r="A83" i="52"/>
  <c r="A81" i="52"/>
  <c r="O81" i="52"/>
  <c r="A41" i="52"/>
  <c r="P41" i="52"/>
  <c r="BJ81" i="53"/>
  <c r="BJ67" i="53"/>
  <c r="BJ64" i="53"/>
  <c r="BJ55" i="53"/>
  <c r="BJ54" i="53"/>
  <c r="BJ53" i="53"/>
  <c r="BJ48" i="53"/>
  <c r="BJ38" i="53"/>
  <c r="BJ32" i="53"/>
  <c r="BJ23" i="53"/>
  <c r="BJ16" i="53"/>
  <c r="N85" i="52"/>
  <c r="J41" i="52"/>
  <c r="J83" i="52"/>
  <c r="M85" i="52"/>
  <c r="A86" i="61"/>
  <c r="M41" i="52"/>
  <c r="N41" i="52"/>
  <c r="J81" i="52"/>
  <c r="K83" i="52"/>
  <c r="L83" i="52"/>
  <c r="K85" i="52"/>
  <c r="K41" i="52"/>
  <c r="L41" i="52"/>
  <c r="P81" i="52"/>
  <c r="M83" i="52"/>
  <c r="P83" i="52"/>
  <c r="L85" i="52"/>
  <c r="P84" i="52"/>
  <c r="O84" i="52"/>
  <c r="N84" i="52"/>
  <c r="L84" i="52"/>
  <c r="M84" i="52"/>
  <c r="K84" i="52"/>
  <c r="J84" i="52"/>
  <c r="O41" i="52"/>
  <c r="N83" i="52"/>
  <c r="P85" i="52"/>
  <c r="O83" i="52"/>
  <c r="K81" i="52"/>
  <c r="L81" i="52"/>
  <c r="M81" i="52"/>
  <c r="N81" i="52"/>
  <c r="A84" i="61"/>
  <c r="A85" i="61"/>
  <c r="B89" i="59"/>
  <c r="D4" i="59"/>
  <c r="Q8" i="58"/>
  <c r="Q9" i="58"/>
  <c r="Q10" i="58"/>
  <c r="Q11" i="58"/>
  <c r="Q12" i="58"/>
  <c r="Q13" i="58"/>
  <c r="Q14" i="58"/>
  <c r="Q15" i="58"/>
  <c r="Q16" i="58"/>
  <c r="Q17" i="58"/>
  <c r="Q18" i="58"/>
  <c r="Q19" i="58"/>
  <c r="Q20" i="58"/>
  <c r="Q21" i="58"/>
  <c r="Q22" i="58"/>
  <c r="Q23" i="58"/>
  <c r="Q24" i="58"/>
  <c r="Q25" i="58"/>
  <c r="Q26" i="58"/>
  <c r="Q27" i="58"/>
  <c r="Q28" i="58"/>
  <c r="Q29" i="58"/>
  <c r="Q30" i="58"/>
  <c r="Q31" i="58"/>
  <c r="Q32" i="58"/>
  <c r="Q33" i="58"/>
  <c r="Q34" i="58"/>
  <c r="Q35" i="58"/>
  <c r="Q36" i="58"/>
  <c r="Q37" i="58"/>
  <c r="Q38" i="58"/>
  <c r="Q39" i="58"/>
  <c r="Q40" i="58"/>
  <c r="Q41" i="58"/>
  <c r="Q42" i="58"/>
  <c r="Q43" i="58"/>
  <c r="Q44" i="58"/>
  <c r="Q45" i="58"/>
  <c r="Q46" i="58"/>
  <c r="Q47" i="58"/>
  <c r="Q48" i="58"/>
  <c r="Q49" i="58"/>
  <c r="Q50" i="58"/>
  <c r="Q51" i="58"/>
  <c r="Q52" i="58"/>
  <c r="Q53" i="58"/>
  <c r="Q54" i="58"/>
  <c r="Q55" i="58"/>
  <c r="Q56" i="58"/>
  <c r="Q57" i="58"/>
  <c r="Q58" i="58"/>
  <c r="Q59" i="58"/>
  <c r="Q60" i="58"/>
  <c r="Q61" i="58"/>
  <c r="Q62" i="58"/>
  <c r="Q63" i="58"/>
  <c r="Q64" i="58"/>
  <c r="Q65" i="58"/>
  <c r="Q66" i="58"/>
  <c r="Q67" i="58"/>
  <c r="Q68" i="58"/>
  <c r="Q69" i="58"/>
  <c r="Q70" i="58"/>
  <c r="Q71" i="58"/>
  <c r="Q72" i="58"/>
  <c r="Q73" i="58"/>
  <c r="Q74" i="58"/>
  <c r="Q75" i="58"/>
  <c r="Q76" i="58"/>
  <c r="Q77" i="58"/>
  <c r="Q78" i="58"/>
  <c r="Q79" i="58"/>
  <c r="Q80" i="58"/>
  <c r="Q81" i="58"/>
  <c r="Q82" i="58"/>
  <c r="Q83" i="58"/>
  <c r="Q84" i="58"/>
  <c r="Q85" i="58"/>
  <c r="Q86" i="58"/>
  <c r="Q87" i="58"/>
  <c r="Q88" i="58"/>
  <c r="Q89" i="58"/>
  <c r="Q90" i="58"/>
  <c r="Q91" i="58"/>
  <c r="Q92" i="58"/>
  <c r="Q93" i="58"/>
  <c r="Q94" i="58"/>
  <c r="Q95" i="58"/>
  <c r="Q96" i="58"/>
  <c r="Q97" i="58"/>
  <c r="Q98" i="58"/>
  <c r="Q99" i="58"/>
  <c r="Q100" i="58"/>
  <c r="Q101" i="58"/>
  <c r="Q102" i="58"/>
  <c r="Q103" i="58"/>
  <c r="Q104" i="58"/>
  <c r="Q105" i="58"/>
  <c r="Q106" i="58"/>
  <c r="Q107" i="58"/>
  <c r="Q108" i="58"/>
  <c r="Q109" i="58"/>
  <c r="Q110" i="58"/>
  <c r="Q111" i="58"/>
  <c r="Q112" i="58"/>
  <c r="Q113" i="58"/>
  <c r="Q114" i="58"/>
  <c r="Q115" i="58"/>
  <c r="Q116" i="58"/>
  <c r="Q117" i="58"/>
  <c r="Q118" i="58"/>
  <c r="Q119" i="58"/>
  <c r="Q120" i="58"/>
  <c r="Q121" i="58"/>
  <c r="Q122" i="58"/>
  <c r="Q123" i="58"/>
  <c r="Q124" i="58"/>
  <c r="Q125" i="58"/>
  <c r="Q126" i="58"/>
  <c r="Q127" i="58"/>
  <c r="Q128" i="58"/>
  <c r="Q129" i="58"/>
  <c r="Q130" i="58"/>
  <c r="Q131" i="58"/>
  <c r="Q132" i="58"/>
  <c r="Q133" i="58"/>
  <c r="Q134" i="58"/>
  <c r="Q135" i="58"/>
  <c r="Q138" i="58"/>
  <c r="Q139" i="58"/>
  <c r="Q141" i="58"/>
  <c r="Q142" i="58"/>
  <c r="Q143" i="58"/>
  <c r="Q144" i="58"/>
  <c r="Q145" i="58"/>
  <c r="Q146" i="58"/>
  <c r="Q147" i="58"/>
  <c r="Q148" i="58"/>
  <c r="Q149" i="58"/>
  <c r="Q150" i="58"/>
  <c r="Q154" i="58"/>
  <c r="Q155" i="58"/>
  <c r="Q159" i="58"/>
  <c r="Q160" i="58"/>
  <c r="Q161" i="58"/>
  <c r="Q162" i="58"/>
  <c r="Q164" i="58"/>
  <c r="Q165" i="58"/>
  <c r="Q166" i="58"/>
  <c r="Q167" i="58"/>
  <c r="Q168" i="58"/>
  <c r="Q169" i="58"/>
  <c r="Q170" i="58"/>
  <c r="Q171" i="58"/>
  <c r="Q172" i="58"/>
  <c r="Q173" i="58"/>
  <c r="Q174" i="58"/>
  <c r="Q175" i="58"/>
  <c r="Q176" i="58"/>
  <c r="Q177" i="58"/>
  <c r="Q178" i="58"/>
  <c r="Q179" i="58"/>
  <c r="Q180" i="58"/>
  <c r="Q181" i="58"/>
  <c r="Q182" i="58"/>
  <c r="Q183" i="58"/>
  <c r="Q184" i="58"/>
  <c r="Q185" i="58"/>
  <c r="Q186" i="58"/>
  <c r="Q188" i="58"/>
  <c r="Q189" i="58"/>
  <c r="Q190" i="58"/>
  <c r="Q191" i="58"/>
  <c r="Q192" i="58"/>
  <c r="Q193" i="58"/>
  <c r="Q194" i="58"/>
  <c r="Q195" i="58"/>
  <c r="Q196" i="58"/>
  <c r="Q197" i="58"/>
  <c r="Q198" i="58"/>
  <c r="Q199" i="58"/>
  <c r="Q200" i="58"/>
  <c r="Q201" i="58"/>
  <c r="Q202" i="58"/>
  <c r="Q203" i="58"/>
  <c r="Q204" i="58"/>
  <c r="Q205" i="58"/>
  <c r="Q206" i="58"/>
  <c r="Q207" i="58"/>
  <c r="Q208" i="58"/>
  <c r="Q209" i="58"/>
  <c r="Q210" i="58"/>
  <c r="Q211" i="58"/>
  <c r="Q212" i="58"/>
  <c r="Q213" i="58"/>
  <c r="Q214" i="58"/>
  <c r="Q215" i="58"/>
  <c r="Q216" i="58"/>
  <c r="Q217" i="58"/>
  <c r="Q218" i="58"/>
  <c r="Q219" i="58"/>
  <c r="Q220" i="58"/>
  <c r="Q221" i="58"/>
  <c r="Q222" i="58"/>
  <c r="Q223" i="58"/>
  <c r="Q224" i="58"/>
  <c r="Q225" i="58"/>
  <c r="Q226" i="58"/>
  <c r="Q227" i="58"/>
  <c r="Q228" i="58"/>
  <c r="Q229" i="58"/>
  <c r="Q230" i="58"/>
  <c r="Q231" i="58"/>
  <c r="Q232" i="58"/>
  <c r="Q233" i="58"/>
  <c r="Q234" i="58"/>
  <c r="Q235" i="58"/>
  <c r="Q236" i="58"/>
  <c r="Q237" i="58"/>
  <c r="Q238" i="58"/>
  <c r="Q239" i="58"/>
  <c r="Q240" i="58"/>
  <c r="Q241" i="58"/>
  <c r="Q242" i="58"/>
  <c r="Q243" i="58"/>
  <c r="Q244" i="58"/>
  <c r="Q245" i="58"/>
  <c r="Q246" i="58"/>
  <c r="Q247" i="58"/>
  <c r="Q248" i="58"/>
  <c r="Q249" i="58"/>
  <c r="Q250" i="58"/>
  <c r="Q251" i="58"/>
  <c r="Q252" i="58"/>
  <c r="Q253" i="58"/>
  <c r="Q254" i="58"/>
  <c r="Q255" i="58"/>
  <c r="Q256" i="58"/>
  <c r="Q257" i="58"/>
  <c r="Q258" i="58"/>
  <c r="Q259" i="58"/>
  <c r="Q260" i="58"/>
  <c r="Q261" i="58"/>
  <c r="Q262" i="58"/>
  <c r="Q263" i="58"/>
  <c r="Q264" i="58"/>
  <c r="Q265" i="58"/>
  <c r="Q266" i="58"/>
  <c r="Q267" i="58"/>
  <c r="Q268" i="58"/>
  <c r="Q269" i="58"/>
  <c r="Q270" i="58"/>
  <c r="Q271" i="58"/>
  <c r="Q272" i="58"/>
  <c r="Q273" i="58"/>
  <c r="Q274" i="58"/>
  <c r="Q275" i="58"/>
  <c r="Q276" i="58"/>
  <c r="Q277" i="58"/>
  <c r="Q278" i="58"/>
  <c r="Q279" i="58"/>
  <c r="Q280" i="58"/>
  <c r="Q281" i="58"/>
  <c r="Q282" i="58"/>
  <c r="Q283" i="58"/>
  <c r="Q284" i="58"/>
  <c r="Q285" i="58"/>
  <c r="Q286" i="58"/>
  <c r="Q287" i="58"/>
  <c r="Q288" i="58"/>
  <c r="Q289" i="58"/>
  <c r="Q290" i="58"/>
  <c r="Q296" i="58"/>
  <c r="Q297" i="58"/>
  <c r="Q298" i="58"/>
  <c r="Q299" i="58"/>
  <c r="Q300" i="58"/>
  <c r="Q301" i="58"/>
  <c r="Q302" i="58"/>
  <c r="Q303" i="58"/>
  <c r="Q304" i="58"/>
  <c r="Q305" i="58"/>
  <c r="Q306" i="58"/>
  <c r="Q307" i="58"/>
  <c r="Q308" i="58"/>
  <c r="Q309" i="58"/>
  <c r="Q310" i="58"/>
  <c r="Q311" i="58"/>
  <c r="Q312" i="58"/>
  <c r="Q313" i="58"/>
  <c r="Q314" i="58"/>
  <c r="Q315" i="58"/>
  <c r="Q316" i="58"/>
  <c r="Q317" i="58"/>
  <c r="Q318" i="58"/>
  <c r="Q319" i="58"/>
  <c r="Q320" i="58"/>
  <c r="Q321" i="58"/>
  <c r="Q322" i="58"/>
  <c r="Q323" i="58"/>
  <c r="Q324" i="58"/>
  <c r="Q325" i="58"/>
  <c r="Q326" i="58"/>
  <c r="Q327" i="58"/>
  <c r="Q328" i="58"/>
  <c r="Q329" i="58"/>
  <c r="Q330" i="58"/>
  <c r="Q331" i="58"/>
  <c r="Q332" i="58"/>
  <c r="Q333" i="58"/>
  <c r="Q334" i="58"/>
  <c r="Q335" i="58"/>
  <c r="Q336" i="58"/>
  <c r="Q337" i="58"/>
  <c r="Q338" i="58"/>
  <c r="Q339" i="58"/>
  <c r="Q340" i="58"/>
  <c r="Q341" i="58"/>
  <c r="Q346" i="58"/>
  <c r="Q347" i="58"/>
  <c r="Q348" i="58"/>
  <c r="Q349" i="58"/>
  <c r="E4" i="59"/>
  <c r="F4" i="59"/>
  <c r="F85" i="59" s="1"/>
  <c r="G4" i="59"/>
  <c r="H4" i="59"/>
  <c r="H77" i="59" s="1"/>
  <c r="I4" i="59"/>
  <c r="J4" i="59"/>
  <c r="K4" i="59"/>
  <c r="L4" i="59"/>
  <c r="M4" i="59"/>
  <c r="N4" i="59"/>
  <c r="N22" i="59" s="1"/>
  <c r="O4" i="59"/>
  <c r="P4" i="59"/>
  <c r="P17" i="59" s="1"/>
  <c r="Q4" i="59"/>
  <c r="R4" i="59"/>
  <c r="S4" i="59"/>
  <c r="T4" i="59"/>
  <c r="U4" i="59"/>
  <c r="V4" i="59"/>
  <c r="V58" i="59" s="1"/>
  <c r="W4" i="59"/>
  <c r="X4" i="59"/>
  <c r="X16" i="59" s="1"/>
  <c r="Y4" i="59"/>
  <c r="Z4" i="59"/>
  <c r="AA4" i="59"/>
  <c r="AB4" i="59"/>
  <c r="AC4" i="59"/>
  <c r="AD4" i="59"/>
  <c r="AD37" i="59" s="1"/>
  <c r="AE4" i="59"/>
  <c r="AF4" i="59"/>
  <c r="AF10" i="59" s="1"/>
  <c r="AG4" i="59"/>
  <c r="AG14" i="59" s="1"/>
  <c r="AH4" i="59"/>
  <c r="AI4" i="59"/>
  <c r="AJ4" i="59"/>
  <c r="AK4" i="59"/>
  <c r="AL4" i="59"/>
  <c r="AL42" i="59" s="1"/>
  <c r="AM4" i="59"/>
  <c r="AN4" i="59"/>
  <c r="AN85" i="59" s="1"/>
  <c r="AO4" i="59"/>
  <c r="AP4" i="59"/>
  <c r="AQ4" i="59"/>
  <c r="AR4" i="59"/>
  <c r="AS4" i="59"/>
  <c r="AT4" i="59"/>
  <c r="AT46" i="59" s="1"/>
  <c r="AU4" i="59"/>
  <c r="AV4" i="59"/>
  <c r="AV29" i="59" s="1"/>
  <c r="AW4" i="59"/>
  <c r="AX4" i="59"/>
  <c r="AY4" i="59"/>
  <c r="AZ4" i="59"/>
  <c r="BA4" i="59"/>
  <c r="BB4" i="59"/>
  <c r="BB73" i="59" s="1"/>
  <c r="BC4" i="59"/>
  <c r="BD4" i="59"/>
  <c r="BD44" i="59" s="1"/>
  <c r="BE4" i="59"/>
  <c r="BF4" i="59"/>
  <c r="BG4" i="59"/>
  <c r="BH4" i="59"/>
  <c r="BI4" i="59"/>
  <c r="BJ4" i="59"/>
  <c r="BJ51" i="59" s="1"/>
  <c r="BK4" i="59"/>
  <c r="BL4" i="59"/>
  <c r="BL77" i="59" s="1"/>
  <c r="BM4" i="59"/>
  <c r="BN4" i="59"/>
  <c r="BO4" i="59"/>
  <c r="BP4" i="59"/>
  <c r="BQ4" i="59"/>
  <c r="BR4" i="59"/>
  <c r="BR75" i="59" s="1"/>
  <c r="BS4" i="59"/>
  <c r="BT4" i="59"/>
  <c r="BT20" i="59" s="1"/>
  <c r="BU4" i="59"/>
  <c r="BV4" i="59"/>
  <c r="BW4" i="59"/>
  <c r="BX4" i="59"/>
  <c r="BY4" i="59"/>
  <c r="BZ4" i="59"/>
  <c r="BZ31" i="59" s="1"/>
  <c r="CA4" i="59"/>
  <c r="CB4" i="59"/>
  <c r="CC4" i="59"/>
  <c r="CD4" i="59"/>
  <c r="CE4" i="59"/>
  <c r="CF4" i="59"/>
  <c r="CG4" i="59"/>
  <c r="CH4" i="59"/>
  <c r="CH21" i="59" s="1"/>
  <c r="CI4" i="59"/>
  <c r="CJ4" i="59"/>
  <c r="CJ87" i="59" s="1"/>
  <c r="CK4" i="59"/>
  <c r="CL4" i="59"/>
  <c r="CM4" i="59"/>
  <c r="CN4" i="59"/>
  <c r="CO4" i="59"/>
  <c r="CP4" i="59"/>
  <c r="CP56" i="59" s="1"/>
  <c r="CQ4" i="59"/>
  <c r="CR4" i="59"/>
  <c r="CR57" i="59" s="1"/>
  <c r="CS4" i="59"/>
  <c r="CT4" i="59"/>
  <c r="C4" i="59"/>
  <c r="B89" i="46"/>
  <c r="CT4" i="46"/>
  <c r="AC4" i="46"/>
  <c r="AD4" i="46"/>
  <c r="AE4" i="46"/>
  <c r="AF4" i="46"/>
  <c r="AG4" i="46"/>
  <c r="AH4" i="46"/>
  <c r="AI4" i="46"/>
  <c r="AJ4" i="46"/>
  <c r="AK4" i="46"/>
  <c r="AL4" i="46"/>
  <c r="AM4" i="46"/>
  <c r="AN4" i="46"/>
  <c r="AO4" i="46"/>
  <c r="AP4" i="46"/>
  <c r="AQ4" i="46"/>
  <c r="AR4" i="46"/>
  <c r="AS4" i="46"/>
  <c r="AT4" i="46"/>
  <c r="AU4" i="46"/>
  <c r="AV4" i="46"/>
  <c r="AW4" i="46"/>
  <c r="AX4" i="46"/>
  <c r="AY4" i="46"/>
  <c r="AZ4" i="46"/>
  <c r="BA4" i="46"/>
  <c r="BB4" i="46"/>
  <c r="BC4" i="46"/>
  <c r="BD4" i="46"/>
  <c r="BE4" i="46"/>
  <c r="BF4" i="46"/>
  <c r="BG4" i="46"/>
  <c r="BH4" i="46"/>
  <c r="BI4" i="46"/>
  <c r="BJ4" i="46"/>
  <c r="BK4" i="46"/>
  <c r="BL4" i="46"/>
  <c r="BM4" i="46"/>
  <c r="BN4" i="46"/>
  <c r="BO4" i="46"/>
  <c r="BP4" i="46"/>
  <c r="BQ4" i="46"/>
  <c r="BR4" i="46"/>
  <c r="BS4" i="46"/>
  <c r="BT4" i="46"/>
  <c r="BU4" i="46"/>
  <c r="BV4" i="46"/>
  <c r="BW4" i="46"/>
  <c r="BX4" i="46"/>
  <c r="BY4" i="46"/>
  <c r="BZ4" i="46"/>
  <c r="CA4" i="46"/>
  <c r="CB4" i="46"/>
  <c r="CC4" i="46"/>
  <c r="CD4" i="46"/>
  <c r="CE4" i="46"/>
  <c r="CF4" i="46"/>
  <c r="CG4" i="46"/>
  <c r="CH4" i="46"/>
  <c r="CI4" i="46"/>
  <c r="CJ4" i="46"/>
  <c r="CK4" i="46"/>
  <c r="CL4" i="46"/>
  <c r="CM4" i="46"/>
  <c r="CN4" i="46"/>
  <c r="CO4" i="46"/>
  <c r="CP4" i="46"/>
  <c r="CQ4" i="46"/>
  <c r="CR4" i="46"/>
  <c r="CS4" i="46"/>
  <c r="AB4" i="46"/>
  <c r="E1" i="59"/>
  <c r="F1" i="59"/>
  <c r="D1" i="59"/>
  <c r="S29" i="58"/>
  <c r="S30" i="58"/>
  <c r="V30" i="58"/>
  <c r="S31" i="58"/>
  <c r="V31" i="58"/>
  <c r="S37" i="58"/>
  <c r="S38" i="58"/>
  <c r="V38" i="58"/>
  <c r="S39" i="58"/>
  <c r="V39" i="58"/>
  <c r="S49" i="58"/>
  <c r="V49" i="58"/>
  <c r="S50" i="58"/>
  <c r="V50" i="58"/>
  <c r="S91" i="58"/>
  <c r="V91" i="58"/>
  <c r="S317" i="58"/>
  <c r="S318" i="58"/>
  <c r="V318" i="58"/>
  <c r="N285" i="58"/>
  <c r="N286" i="58"/>
  <c r="N287" i="58"/>
  <c r="N288" i="58"/>
  <c r="N336" i="58"/>
  <c r="N337" i="58"/>
  <c r="N338" i="58"/>
  <c r="N339" i="58"/>
  <c r="N346" i="58"/>
  <c r="N347" i="58"/>
  <c r="N348" i="58"/>
  <c r="N349" i="58"/>
  <c r="C84" i="55"/>
  <c r="C83" i="55"/>
  <c r="C85" i="55"/>
  <c r="A450" i="58"/>
  <c r="A449" i="58"/>
  <c r="A444" i="58"/>
  <c r="A431" i="58"/>
  <c r="A430" i="58"/>
  <c r="A429" i="58"/>
  <c r="A424" i="58"/>
  <c r="A411" i="58"/>
  <c r="A410" i="58"/>
  <c r="A409" i="58"/>
  <c r="A404" i="58"/>
  <c r="A391" i="58"/>
  <c r="A390" i="58"/>
  <c r="A389" i="58"/>
  <c r="A384" i="58"/>
  <c r="A382" i="58"/>
  <c r="A371" i="58"/>
  <c r="A370" i="58"/>
  <c r="A369" i="58"/>
  <c r="A364" i="58"/>
  <c r="A360" i="58"/>
  <c r="Y3" i="58"/>
  <c r="BJ44" i="53"/>
  <c r="B83" i="59"/>
  <c r="AL83" i="59"/>
  <c r="B84" i="59"/>
  <c r="B88" i="59"/>
  <c r="BJ69" i="53"/>
  <c r="BJ68" i="53"/>
  <c r="BJ58" i="53"/>
  <c r="BJ52" i="53"/>
  <c r="BJ51" i="53"/>
  <c r="A80" i="52"/>
  <c r="A78" i="52"/>
  <c r="A79" i="52"/>
  <c r="A77" i="52"/>
  <c r="A69" i="52"/>
  <c r="A70" i="52"/>
  <c r="A71" i="52"/>
  <c r="A72" i="52"/>
  <c r="A73" i="52"/>
  <c r="A74" i="52"/>
  <c r="A75" i="52"/>
  <c r="A76" i="52"/>
  <c r="A67" i="52"/>
  <c r="A66" i="52"/>
  <c r="A54" i="52"/>
  <c r="A55" i="52"/>
  <c r="A56" i="52"/>
  <c r="A57" i="52"/>
  <c r="A58" i="52"/>
  <c r="A59" i="52"/>
  <c r="A60" i="52"/>
  <c r="A61" i="52"/>
  <c r="A62" i="52"/>
  <c r="A63" i="52"/>
  <c r="A64" i="52"/>
  <c r="A65" i="52"/>
  <c r="A43" i="52"/>
  <c r="A44" i="52"/>
  <c r="A45" i="52"/>
  <c r="A46" i="52"/>
  <c r="A47" i="52"/>
  <c r="A48" i="52"/>
  <c r="A49" i="52"/>
  <c r="A50" i="52"/>
  <c r="A51" i="52"/>
  <c r="A52" i="52"/>
  <c r="A53" i="52"/>
  <c r="A42" i="52"/>
  <c r="A40" i="52"/>
  <c r="A39" i="52"/>
  <c r="A38" i="52"/>
  <c r="A37" i="52"/>
  <c r="A31" i="52"/>
  <c r="A32" i="52"/>
  <c r="A33" i="52"/>
  <c r="A34" i="52"/>
  <c r="A35" i="52"/>
  <c r="A36" i="52"/>
  <c r="A19" i="52"/>
  <c r="A20" i="52"/>
  <c r="A21" i="52"/>
  <c r="A22" i="52"/>
  <c r="A23" i="52"/>
  <c r="A24" i="52"/>
  <c r="A25" i="52"/>
  <c r="A26" i="52"/>
  <c r="A27" i="52"/>
  <c r="A28" i="52"/>
  <c r="A29" i="52"/>
  <c r="A30" i="52"/>
  <c r="A18" i="52"/>
  <c r="A17" i="52"/>
  <c r="A13" i="52"/>
  <c r="A14" i="52"/>
  <c r="A15" i="52"/>
  <c r="A16" i="52"/>
  <c r="A4" i="52"/>
  <c r="A5" i="52"/>
  <c r="A6" i="52"/>
  <c r="A7" i="52"/>
  <c r="A8" i="52"/>
  <c r="A9" i="52"/>
  <c r="A10" i="52"/>
  <c r="A11" i="52"/>
  <c r="A12" i="52"/>
  <c r="A3" i="52"/>
  <c r="C83" i="51"/>
  <c r="J24" i="52"/>
  <c r="P24" i="52"/>
  <c r="O24" i="52"/>
  <c r="N24" i="52"/>
  <c r="M24" i="52"/>
  <c r="L24" i="52"/>
  <c r="K24" i="52"/>
  <c r="L60" i="52"/>
  <c r="O60" i="52"/>
  <c r="P60" i="52"/>
  <c r="N60" i="52"/>
  <c r="M60" i="52"/>
  <c r="K60" i="52"/>
  <c r="J60" i="52"/>
  <c r="K59" i="52"/>
  <c r="J59" i="52"/>
  <c r="M59" i="52"/>
  <c r="P59" i="52"/>
  <c r="O59" i="52"/>
  <c r="N59" i="52"/>
  <c r="L59" i="52"/>
  <c r="M51" i="52"/>
  <c r="P51" i="52"/>
  <c r="K51" i="52"/>
  <c r="O51" i="52"/>
  <c r="N51" i="52"/>
  <c r="L51" i="52"/>
  <c r="J51" i="52"/>
  <c r="M79" i="52"/>
  <c r="L79" i="52"/>
  <c r="O79" i="52"/>
  <c r="K79" i="52"/>
  <c r="J79" i="52"/>
  <c r="P79" i="52"/>
  <c r="N79" i="52"/>
  <c r="P7" i="52"/>
  <c r="O7" i="52"/>
  <c r="N7" i="52"/>
  <c r="M7" i="52"/>
  <c r="L7" i="52"/>
  <c r="J7" i="52"/>
  <c r="K7" i="52"/>
  <c r="K5" i="52"/>
  <c r="O5" i="52"/>
  <c r="P5" i="52"/>
  <c r="N5" i="52"/>
  <c r="M5" i="52"/>
  <c r="L5" i="52"/>
  <c r="J5" i="52"/>
  <c r="O21" i="52"/>
  <c r="K21" i="52"/>
  <c r="P21" i="52"/>
  <c r="N21" i="52"/>
  <c r="M21" i="52"/>
  <c r="L21" i="52"/>
  <c r="J21" i="52"/>
  <c r="P58" i="52"/>
  <c r="O58" i="52"/>
  <c r="M58" i="52"/>
  <c r="J58" i="52"/>
  <c r="N58" i="52"/>
  <c r="L58" i="52"/>
  <c r="K58" i="52"/>
  <c r="J16" i="52"/>
  <c r="P16" i="52"/>
  <c r="O16" i="52"/>
  <c r="N16" i="52"/>
  <c r="M16" i="52"/>
  <c r="L16" i="52"/>
  <c r="K16" i="52"/>
  <c r="N20" i="52"/>
  <c r="M20" i="52"/>
  <c r="L20" i="52"/>
  <c r="K20" i="52"/>
  <c r="J20" i="52"/>
  <c r="P20" i="52"/>
  <c r="O20" i="52"/>
  <c r="J50" i="52"/>
  <c r="N50" i="52"/>
  <c r="O50" i="52"/>
  <c r="P50" i="52"/>
  <c r="M50" i="52"/>
  <c r="L50" i="52"/>
  <c r="K50" i="52"/>
  <c r="A60" i="61"/>
  <c r="M57" i="52"/>
  <c r="P57" i="52"/>
  <c r="N57" i="52"/>
  <c r="O57" i="52"/>
  <c r="L57" i="52"/>
  <c r="K57" i="52"/>
  <c r="J57" i="52"/>
  <c r="O78" i="52"/>
  <c r="P78" i="52"/>
  <c r="N78" i="52"/>
  <c r="M78" i="52"/>
  <c r="L78" i="52"/>
  <c r="K78" i="52"/>
  <c r="J78" i="52"/>
  <c r="M61" i="52"/>
  <c r="L61" i="52"/>
  <c r="K61" i="52"/>
  <c r="O61" i="52"/>
  <c r="J61" i="52"/>
  <c r="P61" i="52"/>
  <c r="N61" i="52"/>
  <c r="P6" i="52"/>
  <c r="O6" i="52"/>
  <c r="J6" i="52"/>
  <c r="N6" i="52"/>
  <c r="M6" i="52"/>
  <c r="L6" i="52"/>
  <c r="K6" i="52"/>
  <c r="P22" i="52"/>
  <c r="O22" i="52"/>
  <c r="J22" i="52"/>
  <c r="N22" i="52"/>
  <c r="M22" i="52"/>
  <c r="K22" i="52"/>
  <c r="L22" i="52"/>
  <c r="P19" i="52"/>
  <c r="O19" i="52"/>
  <c r="N19" i="52"/>
  <c r="M19" i="52"/>
  <c r="L19" i="52"/>
  <c r="K19" i="52"/>
  <c r="J19" i="52"/>
  <c r="P56" i="52"/>
  <c r="O56" i="52"/>
  <c r="N56" i="52"/>
  <c r="M56" i="52"/>
  <c r="L56" i="52"/>
  <c r="K56" i="52"/>
  <c r="J56" i="52"/>
  <c r="N80" i="52"/>
  <c r="P80" i="52"/>
  <c r="O80" i="52"/>
  <c r="M80" i="52"/>
  <c r="K80" i="52"/>
  <c r="J80" i="52"/>
  <c r="L80" i="52"/>
  <c r="P48" i="52"/>
  <c r="O48" i="52"/>
  <c r="L48" i="52"/>
  <c r="N48" i="52"/>
  <c r="M48" i="52"/>
  <c r="K48" i="52"/>
  <c r="J48" i="52"/>
  <c r="L52" i="52"/>
  <c r="K52" i="52"/>
  <c r="J52" i="52"/>
  <c r="P52" i="52"/>
  <c r="O52" i="52"/>
  <c r="N52" i="52"/>
  <c r="M52" i="52"/>
  <c r="N4" i="52"/>
  <c r="M4" i="52"/>
  <c r="L4" i="52"/>
  <c r="K4" i="52"/>
  <c r="J4" i="52"/>
  <c r="O4" i="52"/>
  <c r="P4" i="52"/>
  <c r="O55" i="52"/>
  <c r="P55" i="52"/>
  <c r="N55" i="52"/>
  <c r="K55" i="52"/>
  <c r="M55" i="52"/>
  <c r="L55" i="52"/>
  <c r="J55" i="52"/>
  <c r="O13" i="52"/>
  <c r="N13" i="52"/>
  <c r="J13" i="52"/>
  <c r="M13" i="52"/>
  <c r="L13" i="52"/>
  <c r="K13" i="52"/>
  <c r="P13" i="52"/>
  <c r="O47" i="52"/>
  <c r="N47" i="52"/>
  <c r="M47" i="52"/>
  <c r="L47" i="52"/>
  <c r="J47" i="52"/>
  <c r="K47" i="52"/>
  <c r="P47" i="52"/>
  <c r="N54" i="52"/>
  <c r="M54" i="52"/>
  <c r="P54" i="52"/>
  <c r="L54" i="52"/>
  <c r="K54" i="52"/>
  <c r="J54" i="52"/>
  <c r="O54" i="52"/>
  <c r="P66" i="52"/>
  <c r="O66" i="52"/>
  <c r="N66" i="52"/>
  <c r="L66" i="52"/>
  <c r="K66" i="52"/>
  <c r="M66" i="52"/>
  <c r="J66" i="52"/>
  <c r="N46" i="52"/>
  <c r="P46" i="52"/>
  <c r="O46" i="52"/>
  <c r="M46" i="52"/>
  <c r="K46" i="52"/>
  <c r="L46" i="52"/>
  <c r="J46" i="52"/>
  <c r="L18" i="52"/>
  <c r="K18" i="52"/>
  <c r="J18" i="52"/>
  <c r="P18" i="52"/>
  <c r="O18" i="52"/>
  <c r="N18" i="52"/>
  <c r="M18" i="52"/>
  <c r="J33" i="52"/>
  <c r="P33" i="52"/>
  <c r="O33" i="52"/>
  <c r="N33" i="52"/>
  <c r="M33" i="52"/>
  <c r="K33" i="52"/>
  <c r="L33" i="52"/>
  <c r="M45" i="52"/>
  <c r="L45" i="52"/>
  <c r="K45" i="52"/>
  <c r="J45" i="52"/>
  <c r="P45" i="52"/>
  <c r="O45" i="52"/>
  <c r="N45" i="52"/>
  <c r="J67" i="52"/>
  <c r="L67" i="52"/>
  <c r="O67" i="52"/>
  <c r="P67" i="52"/>
  <c r="N67" i="52"/>
  <c r="M67" i="52"/>
  <c r="K67" i="52"/>
  <c r="P49" i="52"/>
  <c r="O49" i="52"/>
  <c r="N49" i="52"/>
  <c r="L49" i="52"/>
  <c r="M49" i="52"/>
  <c r="K49" i="52"/>
  <c r="J49" i="52"/>
  <c r="L30" i="52"/>
  <c r="P30" i="52"/>
  <c r="O30" i="52"/>
  <c r="N30" i="52"/>
  <c r="M30" i="52"/>
  <c r="K30" i="52"/>
  <c r="J30" i="52"/>
  <c r="L44" i="52"/>
  <c r="P44" i="52"/>
  <c r="O44" i="52"/>
  <c r="N44" i="52"/>
  <c r="M44" i="52"/>
  <c r="K44" i="52"/>
  <c r="J44" i="52"/>
  <c r="M76" i="52"/>
  <c r="L76" i="52"/>
  <c r="P76" i="52"/>
  <c r="O76" i="52"/>
  <c r="J76" i="52"/>
  <c r="N76" i="52"/>
  <c r="K76" i="52"/>
  <c r="K77" i="52"/>
  <c r="J77" i="52"/>
  <c r="M77" i="52"/>
  <c r="P77" i="52"/>
  <c r="O77" i="52"/>
  <c r="N77" i="52"/>
  <c r="L77" i="52"/>
  <c r="P15" i="52"/>
  <c r="K15" i="52"/>
  <c r="O15" i="52"/>
  <c r="N15" i="52"/>
  <c r="L15" i="52"/>
  <c r="M15" i="52"/>
  <c r="J15" i="52"/>
  <c r="M3" i="52"/>
  <c r="P3" i="52"/>
  <c r="O3" i="52"/>
  <c r="N3" i="52"/>
  <c r="L3" i="52"/>
  <c r="K3" i="52"/>
  <c r="J3" i="52"/>
  <c r="N12" i="52"/>
  <c r="P12" i="52"/>
  <c r="O12" i="52"/>
  <c r="M12" i="52"/>
  <c r="L12" i="52"/>
  <c r="K12" i="52"/>
  <c r="J12" i="52"/>
  <c r="O29" i="52"/>
  <c r="N29" i="52"/>
  <c r="M29" i="52"/>
  <c r="L29" i="52"/>
  <c r="J29" i="52"/>
  <c r="K29" i="52"/>
  <c r="P29" i="52"/>
  <c r="P31" i="52"/>
  <c r="O31" i="52"/>
  <c r="N31" i="52"/>
  <c r="M31" i="52"/>
  <c r="L31" i="52"/>
  <c r="K31" i="52"/>
  <c r="J31" i="52"/>
  <c r="K43" i="52"/>
  <c r="J43" i="52"/>
  <c r="O43" i="52"/>
  <c r="P43" i="52"/>
  <c r="N43" i="52"/>
  <c r="M43" i="52"/>
  <c r="L43" i="52"/>
  <c r="M75" i="52"/>
  <c r="K75" i="52"/>
  <c r="P75" i="52"/>
  <c r="N75" i="52"/>
  <c r="O75" i="52"/>
  <c r="L75" i="52"/>
  <c r="J75" i="52"/>
  <c r="P42" i="52"/>
  <c r="O42" i="52"/>
  <c r="M42" i="52"/>
  <c r="J42" i="52"/>
  <c r="N42" i="52"/>
  <c r="L42" i="52"/>
  <c r="K42" i="52"/>
  <c r="M53" i="52"/>
  <c r="P53" i="52"/>
  <c r="O53" i="52"/>
  <c r="N53" i="52"/>
  <c r="L53" i="52"/>
  <c r="K53" i="52"/>
  <c r="J53" i="52"/>
  <c r="M34" i="52"/>
  <c r="P34" i="52"/>
  <c r="N34" i="52"/>
  <c r="K34" i="52"/>
  <c r="O34" i="52"/>
  <c r="L34" i="52"/>
  <c r="J34" i="52"/>
  <c r="M11" i="52"/>
  <c r="L11" i="52"/>
  <c r="K11" i="52"/>
  <c r="J11" i="52"/>
  <c r="P11" i="52"/>
  <c r="O11" i="52"/>
  <c r="N11" i="52"/>
  <c r="N28" i="52"/>
  <c r="P28" i="52"/>
  <c r="O28" i="52"/>
  <c r="M28" i="52"/>
  <c r="L28" i="52"/>
  <c r="K28" i="52"/>
  <c r="J28" i="52"/>
  <c r="M37" i="52"/>
  <c r="P37" i="52"/>
  <c r="O37" i="52"/>
  <c r="N37" i="52"/>
  <c r="L37" i="52"/>
  <c r="K37" i="52"/>
  <c r="J37" i="52"/>
  <c r="P74" i="52"/>
  <c r="O74" i="52"/>
  <c r="N74" i="52"/>
  <c r="M74" i="52"/>
  <c r="L74" i="52"/>
  <c r="K74" i="52"/>
  <c r="J74" i="52"/>
  <c r="A39" i="61"/>
  <c r="L36" i="52"/>
  <c r="K36" i="52"/>
  <c r="J36" i="52"/>
  <c r="P36" i="52"/>
  <c r="O36" i="52"/>
  <c r="N36" i="52"/>
  <c r="M36" i="52"/>
  <c r="N10" i="52"/>
  <c r="L10" i="52"/>
  <c r="P10" i="52"/>
  <c r="O10" i="52"/>
  <c r="M10" i="52"/>
  <c r="K10" i="52"/>
  <c r="J10" i="52"/>
  <c r="M27" i="52"/>
  <c r="L27" i="52"/>
  <c r="K27" i="52"/>
  <c r="J27" i="52"/>
  <c r="P27" i="52"/>
  <c r="N27" i="52"/>
  <c r="O27" i="52"/>
  <c r="N38" i="52"/>
  <c r="M38" i="52"/>
  <c r="L38" i="52"/>
  <c r="K38" i="52"/>
  <c r="J38" i="52"/>
  <c r="P38" i="52"/>
  <c r="O38" i="52"/>
  <c r="P64" i="52"/>
  <c r="L64" i="52"/>
  <c r="O64" i="52"/>
  <c r="N64" i="52"/>
  <c r="M64" i="52"/>
  <c r="K64" i="52"/>
  <c r="J64" i="52"/>
  <c r="O73" i="52"/>
  <c r="K73" i="52"/>
  <c r="P73" i="52"/>
  <c r="N73" i="52"/>
  <c r="L73" i="52"/>
  <c r="M73" i="52"/>
  <c r="J73" i="52"/>
  <c r="L70" i="52"/>
  <c r="K70" i="52"/>
  <c r="J70" i="52"/>
  <c r="P70" i="52"/>
  <c r="O70" i="52"/>
  <c r="M70" i="52"/>
  <c r="N70" i="52"/>
  <c r="P69" i="52"/>
  <c r="N69" i="52"/>
  <c r="K69" i="52"/>
  <c r="O69" i="52"/>
  <c r="M69" i="52"/>
  <c r="L69" i="52"/>
  <c r="J69" i="52"/>
  <c r="L14" i="52"/>
  <c r="P14" i="52"/>
  <c r="O14" i="52"/>
  <c r="N14" i="52"/>
  <c r="M14" i="52"/>
  <c r="K14" i="52"/>
  <c r="J14" i="52"/>
  <c r="K9" i="52"/>
  <c r="J9" i="52"/>
  <c r="O9" i="52"/>
  <c r="P9" i="52"/>
  <c r="N9" i="52"/>
  <c r="M9" i="52"/>
  <c r="L9" i="52"/>
  <c r="L26" i="52"/>
  <c r="P26" i="52"/>
  <c r="O26" i="52"/>
  <c r="N26" i="52"/>
  <c r="M26" i="52"/>
  <c r="K26" i="52"/>
  <c r="J26" i="52"/>
  <c r="O39" i="52"/>
  <c r="P39" i="52"/>
  <c r="N39" i="52"/>
  <c r="M39" i="52"/>
  <c r="L39" i="52"/>
  <c r="K39" i="52"/>
  <c r="J39" i="52"/>
  <c r="O63" i="52"/>
  <c r="N63" i="52"/>
  <c r="M63" i="52"/>
  <c r="L63" i="52"/>
  <c r="K63" i="52"/>
  <c r="J63" i="52"/>
  <c r="P63" i="52"/>
  <c r="N72" i="52"/>
  <c r="M72" i="52"/>
  <c r="L72" i="52"/>
  <c r="K72" i="52"/>
  <c r="J72" i="52"/>
  <c r="P72" i="52"/>
  <c r="O72" i="52"/>
  <c r="P23" i="52"/>
  <c r="O23" i="52"/>
  <c r="N23" i="52"/>
  <c r="M23" i="52"/>
  <c r="L23" i="52"/>
  <c r="J23" i="52"/>
  <c r="K23" i="52"/>
  <c r="N17" i="52"/>
  <c r="K17" i="52"/>
  <c r="P17" i="52"/>
  <c r="O17" i="52"/>
  <c r="M17" i="52"/>
  <c r="L17" i="52"/>
  <c r="J17" i="52"/>
  <c r="P8" i="52"/>
  <c r="O8" i="52"/>
  <c r="M8" i="52"/>
  <c r="N8" i="52"/>
  <c r="L8" i="52"/>
  <c r="K8" i="52"/>
  <c r="J8" i="52"/>
  <c r="K25" i="52"/>
  <c r="J25" i="52"/>
  <c r="O25" i="52"/>
  <c r="P25" i="52"/>
  <c r="N25" i="52"/>
  <c r="M25" i="52"/>
  <c r="L25" i="52"/>
  <c r="P40" i="52"/>
  <c r="O40" i="52"/>
  <c r="J40" i="52"/>
  <c r="N40" i="52"/>
  <c r="K40" i="52"/>
  <c r="M40" i="52"/>
  <c r="L40" i="52"/>
  <c r="P62" i="52"/>
  <c r="O62" i="52"/>
  <c r="N62" i="52"/>
  <c r="M62" i="52"/>
  <c r="K62" i="52"/>
  <c r="J62" i="52"/>
  <c r="L62" i="52"/>
  <c r="M71" i="52"/>
  <c r="P71" i="52"/>
  <c r="O71" i="52"/>
  <c r="N71" i="52"/>
  <c r="L71" i="52"/>
  <c r="J71" i="52"/>
  <c r="K71" i="52"/>
  <c r="J35" i="52"/>
  <c r="P35" i="52"/>
  <c r="O35" i="52"/>
  <c r="N35" i="52"/>
  <c r="M35" i="52"/>
  <c r="L35" i="52"/>
  <c r="K35" i="52"/>
  <c r="N32" i="52"/>
  <c r="M32" i="52"/>
  <c r="L32" i="52"/>
  <c r="K32" i="52"/>
  <c r="J32" i="52"/>
  <c r="O32" i="52"/>
  <c r="P32" i="52"/>
  <c r="A68" i="61"/>
  <c r="P65" i="52"/>
  <c r="O65" i="52"/>
  <c r="N65" i="52"/>
  <c r="M65" i="52"/>
  <c r="L65" i="52"/>
  <c r="J65" i="52"/>
  <c r="K65" i="52"/>
  <c r="A13" i="61"/>
  <c r="A41" i="61"/>
  <c r="A42" i="61"/>
  <c r="A30" i="61"/>
  <c r="A80" i="61"/>
  <c r="A29" i="61"/>
  <c r="A11" i="61"/>
  <c r="A16" i="61"/>
  <c r="A28" i="61"/>
  <c r="A38" i="61"/>
  <c r="A43" i="61"/>
  <c r="A51" i="61"/>
  <c r="A66" i="61"/>
  <c r="A58" i="61"/>
  <c r="A74" i="61"/>
  <c r="A83" i="61"/>
  <c r="A82" i="61"/>
  <c r="A10" i="61"/>
  <c r="A20" i="61"/>
  <c r="A27" i="61"/>
  <c r="A37" i="61"/>
  <c r="A44" i="61"/>
  <c r="A50" i="61"/>
  <c r="A65" i="61"/>
  <c r="A73" i="61"/>
  <c r="A18" i="61"/>
  <c r="A53" i="61"/>
  <c r="A75" i="61"/>
  <c r="A21" i="61"/>
  <c r="A72" i="61"/>
  <c r="A52" i="61"/>
  <c r="A48" i="61"/>
  <c r="A12" i="61"/>
  <c r="A67" i="61"/>
  <c r="A9" i="61"/>
  <c r="A36" i="61"/>
  <c r="A49" i="61"/>
  <c r="A69" i="61"/>
  <c r="A8" i="61"/>
  <c r="A25" i="61"/>
  <c r="A56" i="61"/>
  <c r="A63" i="61"/>
  <c r="A71" i="61"/>
  <c r="A32" i="61"/>
  <c r="A55" i="61"/>
  <c r="A79" i="61"/>
  <c r="A22" i="61"/>
  <c r="A76" i="61"/>
  <c r="A17" i="61"/>
  <c r="A59" i="61"/>
  <c r="A26" i="61"/>
  <c r="A45" i="61"/>
  <c r="A64" i="61"/>
  <c r="A6" i="61"/>
  <c r="A33" i="61"/>
  <c r="A35" i="61"/>
  <c r="A70" i="61"/>
  <c r="A15" i="61"/>
  <c r="A7" i="61"/>
  <c r="A24" i="61"/>
  <c r="A34" i="61"/>
  <c r="A47" i="61"/>
  <c r="A62" i="61"/>
  <c r="A78" i="61"/>
  <c r="A14" i="61"/>
  <c r="A19" i="61"/>
  <c r="A31" i="61"/>
  <c r="A23" i="61"/>
  <c r="A40" i="61"/>
  <c r="A54" i="61"/>
  <c r="A46" i="61"/>
  <c r="A61" i="61"/>
  <c r="A77" i="61"/>
  <c r="A81" i="61"/>
  <c r="A57" i="61"/>
  <c r="G1" i="59"/>
  <c r="H1" i="59"/>
  <c r="AW85" i="53"/>
  <c r="I1" i="59"/>
  <c r="AP86" i="53"/>
  <c r="AQ87" i="53"/>
  <c r="J1" i="59"/>
  <c r="K1" i="59"/>
  <c r="L1" i="59"/>
  <c r="M1" i="59"/>
  <c r="Q264" i="45"/>
  <c r="J264" i="45"/>
  <c r="I264" i="45"/>
  <c r="H264" i="45"/>
  <c r="G264" i="45"/>
  <c r="F264" i="45"/>
  <c r="E264" i="45"/>
  <c r="C264" i="45"/>
  <c r="N1" i="59"/>
  <c r="C9" i="45"/>
  <c r="D9" i="45"/>
  <c r="E9" i="45"/>
  <c r="F9" i="45"/>
  <c r="G9" i="45"/>
  <c r="H9" i="45"/>
  <c r="I9" i="45"/>
  <c r="J9" i="45"/>
  <c r="C10" i="45"/>
  <c r="E10" i="45"/>
  <c r="F10" i="45"/>
  <c r="G10" i="45"/>
  <c r="H10" i="45"/>
  <c r="I10" i="45"/>
  <c r="J10" i="45"/>
  <c r="C11" i="45"/>
  <c r="D11" i="45"/>
  <c r="E11" i="45"/>
  <c r="F11" i="45"/>
  <c r="G11" i="45"/>
  <c r="H11" i="45"/>
  <c r="I11" i="45"/>
  <c r="J11" i="45"/>
  <c r="C12" i="45"/>
  <c r="D12" i="45"/>
  <c r="E12" i="45"/>
  <c r="F12" i="45"/>
  <c r="G12" i="45"/>
  <c r="H12" i="45"/>
  <c r="I12" i="45"/>
  <c r="J12" i="45"/>
  <c r="C13" i="45"/>
  <c r="D13" i="45"/>
  <c r="E13" i="45"/>
  <c r="F13" i="45"/>
  <c r="G13" i="45"/>
  <c r="H13" i="45"/>
  <c r="I13" i="45"/>
  <c r="J13" i="45"/>
  <c r="C14" i="45"/>
  <c r="D14" i="45"/>
  <c r="E14" i="45"/>
  <c r="F14" i="45"/>
  <c r="G14" i="45"/>
  <c r="H14" i="45"/>
  <c r="I14" i="45"/>
  <c r="J14" i="45"/>
  <c r="C15" i="45"/>
  <c r="D15" i="45"/>
  <c r="E15" i="45"/>
  <c r="F15" i="45"/>
  <c r="G15" i="45"/>
  <c r="H15" i="45"/>
  <c r="I15" i="45"/>
  <c r="J15" i="45"/>
  <c r="C16" i="45"/>
  <c r="D16" i="45"/>
  <c r="E16" i="45"/>
  <c r="F16" i="45"/>
  <c r="G16" i="45"/>
  <c r="H16" i="45"/>
  <c r="I16" i="45"/>
  <c r="J16" i="45"/>
  <c r="C17" i="45"/>
  <c r="D17" i="45"/>
  <c r="E17" i="45"/>
  <c r="F17" i="45"/>
  <c r="G17" i="45"/>
  <c r="H17" i="45"/>
  <c r="I17" i="45"/>
  <c r="J17" i="45"/>
  <c r="C18" i="45"/>
  <c r="E18" i="45"/>
  <c r="F18" i="45"/>
  <c r="G18" i="45"/>
  <c r="H18" i="45"/>
  <c r="I18" i="45"/>
  <c r="J18" i="45"/>
  <c r="C19" i="45"/>
  <c r="D19" i="45"/>
  <c r="E19" i="45"/>
  <c r="F19" i="45"/>
  <c r="G19" i="45"/>
  <c r="H19" i="45"/>
  <c r="I19" i="45"/>
  <c r="J19" i="45"/>
  <c r="C20" i="45"/>
  <c r="D20" i="45"/>
  <c r="E20" i="45"/>
  <c r="F20" i="45"/>
  <c r="G20" i="45"/>
  <c r="H20" i="45"/>
  <c r="I20" i="45"/>
  <c r="J20" i="45"/>
  <c r="C21" i="45"/>
  <c r="D21" i="45"/>
  <c r="E21" i="45"/>
  <c r="F21" i="45"/>
  <c r="G21" i="45"/>
  <c r="H21" i="45"/>
  <c r="I21" i="45"/>
  <c r="J21" i="45"/>
  <c r="C22" i="45"/>
  <c r="D22" i="45"/>
  <c r="E22" i="45"/>
  <c r="F22" i="45"/>
  <c r="G22" i="45"/>
  <c r="H22" i="45"/>
  <c r="I22" i="45"/>
  <c r="J22" i="45"/>
  <c r="C23" i="45"/>
  <c r="D23" i="45"/>
  <c r="E23" i="45"/>
  <c r="F23" i="45"/>
  <c r="G23" i="45"/>
  <c r="H23" i="45"/>
  <c r="I23" i="45"/>
  <c r="J23" i="45"/>
  <c r="C24" i="45"/>
  <c r="D24" i="45"/>
  <c r="E24" i="45"/>
  <c r="F24" i="45"/>
  <c r="G24" i="45"/>
  <c r="H24" i="45"/>
  <c r="I24" i="45"/>
  <c r="J24" i="45"/>
  <c r="C25" i="45"/>
  <c r="D25" i="45"/>
  <c r="E25" i="45"/>
  <c r="F25" i="45"/>
  <c r="G25" i="45"/>
  <c r="H25" i="45"/>
  <c r="I25" i="45"/>
  <c r="J25" i="45"/>
  <c r="C26" i="45"/>
  <c r="E26" i="45"/>
  <c r="F26" i="45"/>
  <c r="G26" i="45"/>
  <c r="H26" i="45"/>
  <c r="I26" i="45"/>
  <c r="J26" i="45"/>
  <c r="C27" i="45"/>
  <c r="D27" i="45"/>
  <c r="E27" i="45"/>
  <c r="F27" i="45"/>
  <c r="G27" i="45"/>
  <c r="H27" i="45"/>
  <c r="I27" i="45"/>
  <c r="J27" i="45"/>
  <c r="C28" i="45"/>
  <c r="D28" i="45"/>
  <c r="E28" i="45"/>
  <c r="F28" i="45"/>
  <c r="G28" i="45"/>
  <c r="H28" i="45"/>
  <c r="I28" i="45"/>
  <c r="J28" i="45"/>
  <c r="C29" i="45"/>
  <c r="E29" i="45"/>
  <c r="F29" i="45"/>
  <c r="G29" i="45"/>
  <c r="H29" i="45"/>
  <c r="I29" i="45"/>
  <c r="J29" i="45"/>
  <c r="C30" i="45"/>
  <c r="E30" i="45"/>
  <c r="F30" i="45"/>
  <c r="G30" i="45"/>
  <c r="H30" i="45"/>
  <c r="I30" i="45"/>
  <c r="J30" i="45"/>
  <c r="C31" i="45"/>
  <c r="E31" i="45"/>
  <c r="F31" i="45"/>
  <c r="G31" i="45"/>
  <c r="H31" i="45"/>
  <c r="I31" i="45"/>
  <c r="J31" i="45"/>
  <c r="C32" i="45"/>
  <c r="D32" i="45"/>
  <c r="E32" i="45"/>
  <c r="F32" i="45"/>
  <c r="G32" i="45"/>
  <c r="H32" i="45"/>
  <c r="I32" i="45"/>
  <c r="J32" i="45"/>
  <c r="C33" i="45"/>
  <c r="D33" i="45"/>
  <c r="E33" i="45"/>
  <c r="F33" i="45"/>
  <c r="G33" i="45"/>
  <c r="H33" i="45"/>
  <c r="I33" i="45"/>
  <c r="J33" i="45"/>
  <c r="C34" i="45"/>
  <c r="D34" i="45"/>
  <c r="E34" i="45"/>
  <c r="F34" i="45"/>
  <c r="G34" i="45"/>
  <c r="H34" i="45"/>
  <c r="I34" i="45"/>
  <c r="J34" i="45"/>
  <c r="C35" i="45"/>
  <c r="D35" i="45"/>
  <c r="E35" i="45"/>
  <c r="F35" i="45"/>
  <c r="G35" i="45"/>
  <c r="H35" i="45"/>
  <c r="I35" i="45"/>
  <c r="J35" i="45"/>
  <c r="C36" i="45"/>
  <c r="D36" i="45"/>
  <c r="E36" i="45"/>
  <c r="F36" i="45"/>
  <c r="G36" i="45"/>
  <c r="H36" i="45"/>
  <c r="I36" i="45"/>
  <c r="J36" i="45"/>
  <c r="C37" i="45"/>
  <c r="E37" i="45"/>
  <c r="F37" i="45"/>
  <c r="G37" i="45"/>
  <c r="H37" i="45"/>
  <c r="I37" i="45"/>
  <c r="J37" i="45"/>
  <c r="C38" i="45"/>
  <c r="D38" i="45"/>
  <c r="E38" i="45"/>
  <c r="F38" i="45"/>
  <c r="G38" i="45"/>
  <c r="H38" i="45"/>
  <c r="I38" i="45"/>
  <c r="J38" i="45"/>
  <c r="C39" i="45"/>
  <c r="E39" i="45"/>
  <c r="F39" i="45"/>
  <c r="G39" i="45"/>
  <c r="H39" i="45"/>
  <c r="I39" i="45"/>
  <c r="J39" i="45"/>
  <c r="C40" i="45"/>
  <c r="D40" i="45"/>
  <c r="E40" i="45"/>
  <c r="F40" i="45"/>
  <c r="G40" i="45"/>
  <c r="H40" i="45"/>
  <c r="I40" i="45"/>
  <c r="J40" i="45"/>
  <c r="C41" i="45"/>
  <c r="E41" i="45"/>
  <c r="F41" i="45"/>
  <c r="G41" i="45"/>
  <c r="H41" i="45"/>
  <c r="I41" i="45"/>
  <c r="J41" i="45"/>
  <c r="C42" i="45"/>
  <c r="E42" i="45"/>
  <c r="F42" i="45"/>
  <c r="G42" i="45"/>
  <c r="H42" i="45"/>
  <c r="I42" i="45"/>
  <c r="J42" i="45"/>
  <c r="C43" i="45"/>
  <c r="D43" i="45"/>
  <c r="E43" i="45"/>
  <c r="F43" i="45"/>
  <c r="G43" i="45"/>
  <c r="H43" i="45"/>
  <c r="I43" i="45"/>
  <c r="J43" i="45"/>
  <c r="C44" i="45"/>
  <c r="E44" i="45"/>
  <c r="F44" i="45"/>
  <c r="G44" i="45"/>
  <c r="H44" i="45"/>
  <c r="I44" i="45"/>
  <c r="J44" i="45"/>
  <c r="C45" i="45"/>
  <c r="D45" i="45"/>
  <c r="E45" i="45"/>
  <c r="F45" i="45"/>
  <c r="G45" i="45"/>
  <c r="H45" i="45"/>
  <c r="I45" i="45"/>
  <c r="J45" i="45"/>
  <c r="C46" i="45"/>
  <c r="D46" i="45"/>
  <c r="E46" i="45"/>
  <c r="F46" i="45"/>
  <c r="G46" i="45"/>
  <c r="H46" i="45"/>
  <c r="I46" i="45"/>
  <c r="J46" i="45"/>
  <c r="C47" i="45"/>
  <c r="E47" i="45"/>
  <c r="F47" i="45"/>
  <c r="G47" i="45"/>
  <c r="H47" i="45"/>
  <c r="I47" i="45"/>
  <c r="J47" i="45"/>
  <c r="C48" i="45"/>
  <c r="D48" i="45"/>
  <c r="E48" i="45"/>
  <c r="F48" i="45"/>
  <c r="G48" i="45"/>
  <c r="H48" i="45"/>
  <c r="I48" i="45"/>
  <c r="J48" i="45"/>
  <c r="C49" i="45"/>
  <c r="D49" i="45"/>
  <c r="E49" i="45"/>
  <c r="F49" i="45"/>
  <c r="G49" i="45"/>
  <c r="H49" i="45"/>
  <c r="I49" i="45"/>
  <c r="J49" i="45"/>
  <c r="C50" i="45"/>
  <c r="E50" i="45"/>
  <c r="F50" i="45"/>
  <c r="G50" i="45"/>
  <c r="H50" i="45"/>
  <c r="I50" i="45"/>
  <c r="J50" i="45"/>
  <c r="C51" i="45"/>
  <c r="E51" i="45"/>
  <c r="F51" i="45"/>
  <c r="G51" i="45"/>
  <c r="H51" i="45"/>
  <c r="I51" i="45"/>
  <c r="J51" i="45"/>
  <c r="C52" i="45"/>
  <c r="E52" i="45"/>
  <c r="F52" i="45"/>
  <c r="G52" i="45"/>
  <c r="H52" i="45"/>
  <c r="I52" i="45"/>
  <c r="J52" i="45"/>
  <c r="C53" i="45"/>
  <c r="E53" i="45"/>
  <c r="F53" i="45"/>
  <c r="G53" i="45"/>
  <c r="H53" i="45"/>
  <c r="I53" i="45"/>
  <c r="J53" i="45"/>
  <c r="C54" i="45"/>
  <c r="D54" i="45"/>
  <c r="E54" i="45"/>
  <c r="F54" i="45"/>
  <c r="G54" i="45"/>
  <c r="H54" i="45"/>
  <c r="I54" i="45"/>
  <c r="J54" i="45"/>
  <c r="C55" i="45"/>
  <c r="D55" i="45"/>
  <c r="E55" i="45"/>
  <c r="F55" i="45"/>
  <c r="G55" i="45"/>
  <c r="H55" i="45"/>
  <c r="I55" i="45"/>
  <c r="J55" i="45"/>
  <c r="C56" i="45"/>
  <c r="E56" i="45"/>
  <c r="F56" i="45"/>
  <c r="G56" i="45"/>
  <c r="H56" i="45"/>
  <c r="I56" i="45"/>
  <c r="J56" i="45"/>
  <c r="C57" i="45"/>
  <c r="E57" i="45"/>
  <c r="F57" i="45"/>
  <c r="G57" i="45"/>
  <c r="H57" i="45"/>
  <c r="I57" i="45"/>
  <c r="J57" i="45"/>
  <c r="C58" i="45"/>
  <c r="E58" i="45"/>
  <c r="F58" i="45"/>
  <c r="G58" i="45"/>
  <c r="H58" i="45"/>
  <c r="I58" i="45"/>
  <c r="J58" i="45"/>
  <c r="C59" i="45"/>
  <c r="E59" i="45"/>
  <c r="F59" i="45"/>
  <c r="G59" i="45"/>
  <c r="H59" i="45"/>
  <c r="I59" i="45"/>
  <c r="J59" i="45"/>
  <c r="C60" i="45"/>
  <c r="D60" i="45"/>
  <c r="E60" i="45"/>
  <c r="F60" i="45"/>
  <c r="G60" i="45"/>
  <c r="H60" i="45"/>
  <c r="I60" i="45"/>
  <c r="J60" i="45"/>
  <c r="C61" i="45"/>
  <c r="D61" i="45"/>
  <c r="E61" i="45"/>
  <c r="F61" i="45"/>
  <c r="G61" i="45"/>
  <c r="H61" i="45"/>
  <c r="I61" i="45"/>
  <c r="J61" i="45"/>
  <c r="C62" i="45"/>
  <c r="E62" i="45"/>
  <c r="F62" i="45"/>
  <c r="G62" i="45"/>
  <c r="H62" i="45"/>
  <c r="I62" i="45"/>
  <c r="J62" i="45"/>
  <c r="C63" i="45"/>
  <c r="D63" i="45"/>
  <c r="E63" i="45"/>
  <c r="F63" i="45"/>
  <c r="G63" i="45"/>
  <c r="H63" i="45"/>
  <c r="I63" i="45"/>
  <c r="J63" i="45"/>
  <c r="C64" i="45"/>
  <c r="E64" i="45"/>
  <c r="F64" i="45"/>
  <c r="G64" i="45"/>
  <c r="H64" i="45"/>
  <c r="I64" i="45"/>
  <c r="J64" i="45"/>
  <c r="C65" i="45"/>
  <c r="E65" i="45"/>
  <c r="F65" i="45"/>
  <c r="G65" i="45"/>
  <c r="H65" i="45"/>
  <c r="I65" i="45"/>
  <c r="J65" i="45"/>
  <c r="C66" i="45"/>
  <c r="E66" i="45"/>
  <c r="F66" i="45"/>
  <c r="G66" i="45"/>
  <c r="H66" i="45"/>
  <c r="I66" i="45"/>
  <c r="J66" i="45"/>
  <c r="C67" i="45"/>
  <c r="D67" i="45"/>
  <c r="E67" i="45"/>
  <c r="F67" i="45"/>
  <c r="G67" i="45"/>
  <c r="H67" i="45"/>
  <c r="I67" i="45"/>
  <c r="J67" i="45"/>
  <c r="C68" i="45"/>
  <c r="E68" i="45"/>
  <c r="F68" i="45"/>
  <c r="G68" i="45"/>
  <c r="H68" i="45"/>
  <c r="I68" i="45"/>
  <c r="J68" i="45"/>
  <c r="C69" i="45"/>
  <c r="E69" i="45"/>
  <c r="F69" i="45"/>
  <c r="G69" i="45"/>
  <c r="H69" i="45"/>
  <c r="I69" i="45"/>
  <c r="J69" i="45"/>
  <c r="C70" i="45"/>
  <c r="E70" i="45"/>
  <c r="F70" i="45"/>
  <c r="G70" i="45"/>
  <c r="H70" i="45"/>
  <c r="I70" i="45"/>
  <c r="J70" i="45"/>
  <c r="C71" i="45"/>
  <c r="E71" i="45"/>
  <c r="F71" i="45"/>
  <c r="G71" i="45"/>
  <c r="H71" i="45"/>
  <c r="I71" i="45"/>
  <c r="J71" i="45"/>
  <c r="C72" i="45"/>
  <c r="E72" i="45"/>
  <c r="F72" i="45"/>
  <c r="G72" i="45"/>
  <c r="H72" i="45"/>
  <c r="I72" i="45"/>
  <c r="J72" i="45"/>
  <c r="C73" i="45"/>
  <c r="E73" i="45"/>
  <c r="F73" i="45"/>
  <c r="G73" i="45"/>
  <c r="H73" i="45"/>
  <c r="I73" i="45"/>
  <c r="J73" i="45"/>
  <c r="C74" i="45"/>
  <c r="E74" i="45"/>
  <c r="F74" i="45"/>
  <c r="G74" i="45"/>
  <c r="H74" i="45"/>
  <c r="I74" i="45"/>
  <c r="J74" i="45"/>
  <c r="C75" i="45"/>
  <c r="E75" i="45"/>
  <c r="F75" i="45"/>
  <c r="G75" i="45"/>
  <c r="H75" i="45"/>
  <c r="I75" i="45"/>
  <c r="J75" i="45"/>
  <c r="C76" i="45"/>
  <c r="E76" i="45"/>
  <c r="F76" i="45"/>
  <c r="G76" i="45"/>
  <c r="H76" i="45"/>
  <c r="I76" i="45"/>
  <c r="J76" i="45"/>
  <c r="C77" i="45"/>
  <c r="E77" i="45"/>
  <c r="F77" i="45"/>
  <c r="G77" i="45"/>
  <c r="H77" i="45"/>
  <c r="I77" i="45"/>
  <c r="J77" i="45"/>
  <c r="C78" i="45"/>
  <c r="D78" i="45"/>
  <c r="E78" i="45"/>
  <c r="F78" i="45"/>
  <c r="G78" i="45"/>
  <c r="H78" i="45"/>
  <c r="I78" i="45"/>
  <c r="J78" i="45"/>
  <c r="C79" i="45"/>
  <c r="D79" i="45"/>
  <c r="E79" i="45"/>
  <c r="F79" i="45"/>
  <c r="G79" i="45"/>
  <c r="H79" i="45"/>
  <c r="I79" i="45"/>
  <c r="J79" i="45"/>
  <c r="C80" i="45"/>
  <c r="E80" i="45"/>
  <c r="F80" i="45"/>
  <c r="G80" i="45"/>
  <c r="H80" i="45"/>
  <c r="I80" i="45"/>
  <c r="J80" i="45"/>
  <c r="C81" i="45"/>
  <c r="D81" i="45"/>
  <c r="E81" i="45"/>
  <c r="F81" i="45"/>
  <c r="G81" i="45"/>
  <c r="H81" i="45"/>
  <c r="I81" i="45"/>
  <c r="J81" i="45"/>
  <c r="C82" i="45"/>
  <c r="E82" i="45"/>
  <c r="F82" i="45"/>
  <c r="G82" i="45"/>
  <c r="H82" i="45"/>
  <c r="I82" i="45"/>
  <c r="J82" i="45"/>
  <c r="C83" i="45"/>
  <c r="D83" i="45"/>
  <c r="E83" i="45"/>
  <c r="F83" i="45"/>
  <c r="G83" i="45"/>
  <c r="H83" i="45"/>
  <c r="I83" i="45"/>
  <c r="J83" i="45"/>
  <c r="C84" i="45"/>
  <c r="D84" i="45"/>
  <c r="E84" i="45"/>
  <c r="F84" i="45"/>
  <c r="G84" i="45"/>
  <c r="H84" i="45"/>
  <c r="I84" i="45"/>
  <c r="J84" i="45"/>
  <c r="C85" i="45"/>
  <c r="D85" i="45"/>
  <c r="E85" i="45"/>
  <c r="F85" i="45"/>
  <c r="G85" i="45"/>
  <c r="H85" i="45"/>
  <c r="I85" i="45"/>
  <c r="J85" i="45"/>
  <c r="C86" i="45"/>
  <c r="D86" i="45"/>
  <c r="E86" i="45"/>
  <c r="F86" i="45"/>
  <c r="G86" i="45"/>
  <c r="H86" i="45"/>
  <c r="I86" i="45"/>
  <c r="J86" i="45"/>
  <c r="C87" i="45"/>
  <c r="D87" i="45"/>
  <c r="E87" i="45"/>
  <c r="F87" i="45"/>
  <c r="G87" i="45"/>
  <c r="H87" i="45"/>
  <c r="I87" i="45"/>
  <c r="J87" i="45"/>
  <c r="C88" i="45"/>
  <c r="D88" i="45"/>
  <c r="E88" i="45"/>
  <c r="F88" i="45"/>
  <c r="G88" i="45"/>
  <c r="H88" i="45"/>
  <c r="I88" i="45"/>
  <c r="J88" i="45"/>
  <c r="C89" i="45"/>
  <c r="D89" i="45"/>
  <c r="E89" i="45"/>
  <c r="F89" i="45"/>
  <c r="G89" i="45"/>
  <c r="H89" i="45"/>
  <c r="I89" i="45"/>
  <c r="J89" i="45"/>
  <c r="C90" i="45"/>
  <c r="D90" i="45"/>
  <c r="E90" i="45"/>
  <c r="F90" i="45"/>
  <c r="G90" i="45"/>
  <c r="H90" i="45"/>
  <c r="I90" i="45"/>
  <c r="J90" i="45"/>
  <c r="C91" i="45"/>
  <c r="D91" i="45"/>
  <c r="E91" i="45"/>
  <c r="F91" i="45"/>
  <c r="G91" i="45"/>
  <c r="H91" i="45"/>
  <c r="I91" i="45"/>
  <c r="J91" i="45"/>
  <c r="C92" i="45"/>
  <c r="D92" i="45"/>
  <c r="E92" i="45"/>
  <c r="F92" i="45"/>
  <c r="G92" i="45"/>
  <c r="H92" i="45"/>
  <c r="I92" i="45"/>
  <c r="J92" i="45"/>
  <c r="C93" i="45"/>
  <c r="E93" i="45"/>
  <c r="F93" i="45"/>
  <c r="G93" i="45"/>
  <c r="H93" i="45"/>
  <c r="I93" i="45"/>
  <c r="J93" i="45"/>
  <c r="C94" i="45"/>
  <c r="E94" i="45"/>
  <c r="F94" i="45"/>
  <c r="G94" i="45"/>
  <c r="H94" i="45"/>
  <c r="I94" i="45"/>
  <c r="J94" i="45"/>
  <c r="C95" i="45"/>
  <c r="D95" i="45"/>
  <c r="E95" i="45"/>
  <c r="F95" i="45"/>
  <c r="G95" i="45"/>
  <c r="H95" i="45"/>
  <c r="I95" i="45"/>
  <c r="J95" i="45"/>
  <c r="C96" i="45"/>
  <c r="D96" i="45"/>
  <c r="E96" i="45"/>
  <c r="F96" i="45"/>
  <c r="G96" i="45"/>
  <c r="H96" i="45"/>
  <c r="I96" i="45"/>
  <c r="J96" i="45"/>
  <c r="C97" i="45"/>
  <c r="E97" i="45"/>
  <c r="F97" i="45"/>
  <c r="G97" i="45"/>
  <c r="H97" i="45"/>
  <c r="I97" i="45"/>
  <c r="J97" i="45"/>
  <c r="C98" i="45"/>
  <c r="E98" i="45"/>
  <c r="F98" i="45"/>
  <c r="G98" i="45"/>
  <c r="H98" i="45"/>
  <c r="I98" i="45"/>
  <c r="J98" i="45"/>
  <c r="C99" i="45"/>
  <c r="D99" i="45"/>
  <c r="E99" i="45"/>
  <c r="F99" i="45"/>
  <c r="G99" i="45"/>
  <c r="H99" i="45"/>
  <c r="I99" i="45"/>
  <c r="J99" i="45"/>
  <c r="C100" i="45"/>
  <c r="D100" i="45"/>
  <c r="E100" i="45"/>
  <c r="F100" i="45"/>
  <c r="G100" i="45"/>
  <c r="H100" i="45"/>
  <c r="I100" i="45"/>
  <c r="J100" i="45"/>
  <c r="C101" i="45"/>
  <c r="E101" i="45"/>
  <c r="F101" i="45"/>
  <c r="G101" i="45"/>
  <c r="H101" i="45"/>
  <c r="I101" i="45"/>
  <c r="J101" i="45"/>
  <c r="C102" i="45"/>
  <c r="D102" i="45"/>
  <c r="E102" i="45"/>
  <c r="F102" i="45"/>
  <c r="G102" i="45"/>
  <c r="H102" i="45"/>
  <c r="I102" i="45"/>
  <c r="J102" i="45"/>
  <c r="C103" i="45"/>
  <c r="D103" i="45"/>
  <c r="E103" i="45"/>
  <c r="F103" i="45"/>
  <c r="G103" i="45"/>
  <c r="H103" i="45"/>
  <c r="I103" i="45"/>
  <c r="J103" i="45"/>
  <c r="C104" i="45"/>
  <c r="D104" i="45"/>
  <c r="E104" i="45"/>
  <c r="F104" i="45"/>
  <c r="G104" i="45"/>
  <c r="H104" i="45"/>
  <c r="I104" i="45"/>
  <c r="J104" i="45"/>
  <c r="C105" i="45"/>
  <c r="D105" i="45"/>
  <c r="E105" i="45"/>
  <c r="F105" i="45"/>
  <c r="G105" i="45"/>
  <c r="H105" i="45"/>
  <c r="I105" i="45"/>
  <c r="J105" i="45"/>
  <c r="C106" i="45"/>
  <c r="D106" i="45"/>
  <c r="E106" i="45"/>
  <c r="F106" i="45"/>
  <c r="G106" i="45"/>
  <c r="H106" i="45"/>
  <c r="I106" i="45"/>
  <c r="J106" i="45"/>
  <c r="C107" i="45"/>
  <c r="D107" i="45"/>
  <c r="E107" i="45"/>
  <c r="F107" i="45"/>
  <c r="G107" i="45"/>
  <c r="H107" i="45"/>
  <c r="I107" i="45"/>
  <c r="J107" i="45"/>
  <c r="C108" i="45"/>
  <c r="D108" i="45"/>
  <c r="E108" i="45"/>
  <c r="F108" i="45"/>
  <c r="G108" i="45"/>
  <c r="H108" i="45"/>
  <c r="I108" i="45"/>
  <c r="J108" i="45"/>
  <c r="C109" i="45"/>
  <c r="D109" i="45"/>
  <c r="E109" i="45"/>
  <c r="F109" i="45"/>
  <c r="G109" i="45"/>
  <c r="H109" i="45"/>
  <c r="I109" i="45"/>
  <c r="J109" i="45"/>
  <c r="C110" i="45"/>
  <c r="D110" i="45"/>
  <c r="E110" i="45"/>
  <c r="F110" i="45"/>
  <c r="G110" i="45"/>
  <c r="H110" i="45"/>
  <c r="I110" i="45"/>
  <c r="J110" i="45"/>
  <c r="C111" i="45"/>
  <c r="D111" i="45"/>
  <c r="E111" i="45"/>
  <c r="F111" i="45"/>
  <c r="G111" i="45"/>
  <c r="H111" i="45"/>
  <c r="I111" i="45"/>
  <c r="J111" i="45"/>
  <c r="C112" i="45"/>
  <c r="E112" i="45"/>
  <c r="F112" i="45"/>
  <c r="G112" i="45"/>
  <c r="H112" i="45"/>
  <c r="I112" i="45"/>
  <c r="J112" i="45"/>
  <c r="C113" i="45"/>
  <c r="D113" i="45"/>
  <c r="E113" i="45"/>
  <c r="F113" i="45"/>
  <c r="G113" i="45"/>
  <c r="H113" i="45"/>
  <c r="I113" i="45"/>
  <c r="J113" i="45"/>
  <c r="C114" i="45"/>
  <c r="D114" i="45"/>
  <c r="E114" i="45"/>
  <c r="F114" i="45"/>
  <c r="G114" i="45"/>
  <c r="H114" i="45"/>
  <c r="I114" i="45"/>
  <c r="J114" i="45"/>
  <c r="C115" i="45"/>
  <c r="E115" i="45"/>
  <c r="F115" i="45"/>
  <c r="G115" i="45"/>
  <c r="H115" i="45"/>
  <c r="I115" i="45"/>
  <c r="J115" i="45"/>
  <c r="C116" i="45"/>
  <c r="E116" i="45"/>
  <c r="F116" i="45"/>
  <c r="G116" i="45"/>
  <c r="H116" i="45"/>
  <c r="I116" i="45"/>
  <c r="J116" i="45"/>
  <c r="C117" i="45"/>
  <c r="D117" i="45"/>
  <c r="E117" i="45"/>
  <c r="F117" i="45"/>
  <c r="G117" i="45"/>
  <c r="H117" i="45"/>
  <c r="I117" i="45"/>
  <c r="J117" i="45"/>
  <c r="C118" i="45"/>
  <c r="D118" i="45"/>
  <c r="E118" i="45"/>
  <c r="F118" i="45"/>
  <c r="G118" i="45"/>
  <c r="H118" i="45"/>
  <c r="I118" i="45"/>
  <c r="J118" i="45"/>
  <c r="C119" i="45"/>
  <c r="D119" i="45"/>
  <c r="E119" i="45"/>
  <c r="F119" i="45"/>
  <c r="G119" i="45"/>
  <c r="H119" i="45"/>
  <c r="I119" i="45"/>
  <c r="J119" i="45"/>
  <c r="C120" i="45"/>
  <c r="D120" i="45"/>
  <c r="E120" i="45"/>
  <c r="F120" i="45"/>
  <c r="G120" i="45"/>
  <c r="H120" i="45"/>
  <c r="I120" i="45"/>
  <c r="J120" i="45"/>
  <c r="C121" i="45"/>
  <c r="D121" i="45"/>
  <c r="E121" i="45"/>
  <c r="F121" i="45"/>
  <c r="G121" i="45"/>
  <c r="H121" i="45"/>
  <c r="I121" i="45"/>
  <c r="J121" i="45"/>
  <c r="C122" i="45"/>
  <c r="E122" i="45"/>
  <c r="F122" i="45"/>
  <c r="G122" i="45"/>
  <c r="H122" i="45"/>
  <c r="I122" i="45"/>
  <c r="J122" i="45"/>
  <c r="C123" i="45"/>
  <c r="E123" i="45"/>
  <c r="F123" i="45"/>
  <c r="G123" i="45"/>
  <c r="H123" i="45"/>
  <c r="I123" i="45"/>
  <c r="J123" i="45"/>
  <c r="C124" i="45"/>
  <c r="D124" i="45"/>
  <c r="E124" i="45"/>
  <c r="F124" i="45"/>
  <c r="G124" i="45"/>
  <c r="H124" i="45"/>
  <c r="I124" i="45"/>
  <c r="J124" i="45"/>
  <c r="C125" i="45"/>
  <c r="D125" i="45"/>
  <c r="E125" i="45"/>
  <c r="F125" i="45"/>
  <c r="G125" i="45"/>
  <c r="H125" i="45"/>
  <c r="I125" i="45"/>
  <c r="J125" i="45"/>
  <c r="C126" i="45"/>
  <c r="E126" i="45"/>
  <c r="F126" i="45"/>
  <c r="G126" i="45"/>
  <c r="H126" i="45"/>
  <c r="I126" i="45"/>
  <c r="J126" i="45"/>
  <c r="C127" i="45"/>
  <c r="E127" i="45"/>
  <c r="F127" i="45"/>
  <c r="G127" i="45"/>
  <c r="H127" i="45"/>
  <c r="I127" i="45"/>
  <c r="J127" i="45"/>
  <c r="C128" i="45"/>
  <c r="E128" i="45"/>
  <c r="F128" i="45"/>
  <c r="G128" i="45"/>
  <c r="H128" i="45"/>
  <c r="I128" i="45"/>
  <c r="J128" i="45"/>
  <c r="C129" i="45"/>
  <c r="E129" i="45"/>
  <c r="F129" i="45"/>
  <c r="G129" i="45"/>
  <c r="H129" i="45"/>
  <c r="I129" i="45"/>
  <c r="J129" i="45"/>
  <c r="C130" i="45"/>
  <c r="E130" i="45"/>
  <c r="F130" i="45"/>
  <c r="G130" i="45"/>
  <c r="H130" i="45"/>
  <c r="I130" i="45"/>
  <c r="J130" i="45"/>
  <c r="C131" i="45"/>
  <c r="D131" i="45"/>
  <c r="E131" i="45"/>
  <c r="F131" i="45"/>
  <c r="G131" i="45"/>
  <c r="H131" i="45"/>
  <c r="I131" i="45"/>
  <c r="J131" i="45"/>
  <c r="C132" i="45"/>
  <c r="D132" i="45"/>
  <c r="E132" i="45"/>
  <c r="F132" i="45"/>
  <c r="G132" i="45"/>
  <c r="H132" i="45"/>
  <c r="I132" i="45"/>
  <c r="J132" i="45"/>
  <c r="C133" i="45"/>
  <c r="D133" i="45"/>
  <c r="E133" i="45"/>
  <c r="F133" i="45"/>
  <c r="G133" i="45"/>
  <c r="H133" i="45"/>
  <c r="I133" i="45"/>
  <c r="J133" i="45"/>
  <c r="C134" i="45"/>
  <c r="D134" i="45"/>
  <c r="E134" i="45"/>
  <c r="F134" i="45"/>
  <c r="G134" i="45"/>
  <c r="H134" i="45"/>
  <c r="I134" i="45"/>
  <c r="J134" i="45"/>
  <c r="C135" i="45"/>
  <c r="E135" i="45"/>
  <c r="F135" i="45"/>
  <c r="G135" i="45"/>
  <c r="H135" i="45"/>
  <c r="I135" i="45"/>
  <c r="J135" i="45"/>
  <c r="C136" i="45"/>
  <c r="E136" i="45"/>
  <c r="F136" i="45"/>
  <c r="G136" i="45"/>
  <c r="H136" i="45"/>
  <c r="I136" i="45"/>
  <c r="J136" i="45"/>
  <c r="C137" i="45"/>
  <c r="E137" i="45"/>
  <c r="F137" i="45"/>
  <c r="G137" i="45"/>
  <c r="H137" i="45"/>
  <c r="I137" i="45"/>
  <c r="J137" i="45"/>
  <c r="C138" i="45"/>
  <c r="E138" i="45"/>
  <c r="F138" i="45"/>
  <c r="G138" i="45"/>
  <c r="H138" i="45"/>
  <c r="I138" i="45"/>
  <c r="J138" i="45"/>
  <c r="C139" i="45"/>
  <c r="D139" i="45"/>
  <c r="E139" i="45"/>
  <c r="F139" i="45"/>
  <c r="G139" i="45"/>
  <c r="H139" i="45"/>
  <c r="I139" i="45"/>
  <c r="J139" i="45"/>
  <c r="C140" i="45"/>
  <c r="D140" i="45"/>
  <c r="E140" i="45"/>
  <c r="F140" i="45"/>
  <c r="G140" i="45"/>
  <c r="H140" i="45"/>
  <c r="I140" i="45"/>
  <c r="J140" i="45"/>
  <c r="C141" i="45"/>
  <c r="D141" i="45"/>
  <c r="E141" i="45"/>
  <c r="F141" i="45"/>
  <c r="G141" i="45"/>
  <c r="H141" i="45"/>
  <c r="I141" i="45"/>
  <c r="J141" i="45"/>
  <c r="C142" i="45"/>
  <c r="D142" i="45"/>
  <c r="E142" i="45"/>
  <c r="F142" i="45"/>
  <c r="G142" i="45"/>
  <c r="H142" i="45"/>
  <c r="I142" i="45"/>
  <c r="J142" i="45"/>
  <c r="C143" i="45"/>
  <c r="D143" i="45"/>
  <c r="E143" i="45"/>
  <c r="F143" i="45"/>
  <c r="G143" i="45"/>
  <c r="H143" i="45"/>
  <c r="I143" i="45"/>
  <c r="J143" i="45"/>
  <c r="C144" i="45"/>
  <c r="E144" i="45"/>
  <c r="F144" i="45"/>
  <c r="G144" i="45"/>
  <c r="H144" i="45"/>
  <c r="I144" i="45"/>
  <c r="J144" i="45"/>
  <c r="C145" i="45"/>
  <c r="E145" i="45"/>
  <c r="F145" i="45"/>
  <c r="G145" i="45"/>
  <c r="H145" i="45"/>
  <c r="I145" i="45"/>
  <c r="J145" i="45"/>
  <c r="C146" i="45"/>
  <c r="E146" i="45"/>
  <c r="F146" i="45"/>
  <c r="G146" i="45"/>
  <c r="H146" i="45"/>
  <c r="I146" i="45"/>
  <c r="J146" i="45"/>
  <c r="C147" i="45"/>
  <c r="E147" i="45"/>
  <c r="F147" i="45"/>
  <c r="G147" i="45"/>
  <c r="H147" i="45"/>
  <c r="I147" i="45"/>
  <c r="J147" i="45"/>
  <c r="C148" i="45"/>
  <c r="E148" i="45"/>
  <c r="F148" i="45"/>
  <c r="G148" i="45"/>
  <c r="H148" i="45"/>
  <c r="I148" i="45"/>
  <c r="J148" i="45"/>
  <c r="C149" i="45"/>
  <c r="D149" i="45"/>
  <c r="E149" i="45"/>
  <c r="F149" i="45"/>
  <c r="G149" i="45"/>
  <c r="H149" i="45"/>
  <c r="I149" i="45"/>
  <c r="J149" i="45"/>
  <c r="C150" i="45"/>
  <c r="D150" i="45"/>
  <c r="E150" i="45"/>
  <c r="F150" i="45"/>
  <c r="G150" i="45"/>
  <c r="H150" i="45"/>
  <c r="I150" i="45"/>
  <c r="J150" i="45"/>
  <c r="C151" i="45"/>
  <c r="D151" i="45"/>
  <c r="E151" i="45"/>
  <c r="F151" i="45"/>
  <c r="G151" i="45"/>
  <c r="H151" i="45"/>
  <c r="I151" i="45"/>
  <c r="J151" i="45"/>
  <c r="C152" i="45"/>
  <c r="D152" i="45"/>
  <c r="E152" i="45"/>
  <c r="F152" i="45"/>
  <c r="G152" i="45"/>
  <c r="H152" i="45"/>
  <c r="I152" i="45"/>
  <c r="J152" i="45"/>
  <c r="C153" i="45"/>
  <c r="E153" i="45"/>
  <c r="F153" i="45"/>
  <c r="G153" i="45"/>
  <c r="H153" i="45"/>
  <c r="I153" i="45"/>
  <c r="J153" i="45"/>
  <c r="C154" i="45"/>
  <c r="E154" i="45"/>
  <c r="F154" i="45"/>
  <c r="G154" i="45"/>
  <c r="H154" i="45"/>
  <c r="I154" i="45"/>
  <c r="J154" i="45"/>
  <c r="C155" i="45"/>
  <c r="E155" i="45"/>
  <c r="F155" i="45"/>
  <c r="G155" i="45"/>
  <c r="H155" i="45"/>
  <c r="I155" i="45"/>
  <c r="J155" i="45"/>
  <c r="C156" i="45"/>
  <c r="E156" i="45"/>
  <c r="F156" i="45"/>
  <c r="G156" i="45"/>
  <c r="H156" i="45"/>
  <c r="I156" i="45"/>
  <c r="J156" i="45"/>
  <c r="C157" i="45"/>
  <c r="E157" i="45"/>
  <c r="F157" i="45"/>
  <c r="G157" i="45"/>
  <c r="H157" i="45"/>
  <c r="I157" i="45"/>
  <c r="J157" i="45"/>
  <c r="C158" i="45"/>
  <c r="E158" i="45"/>
  <c r="F158" i="45"/>
  <c r="G158" i="45"/>
  <c r="H158" i="45"/>
  <c r="I158" i="45"/>
  <c r="J158" i="45"/>
  <c r="C159" i="45"/>
  <c r="E159" i="45"/>
  <c r="F159" i="45"/>
  <c r="G159" i="45"/>
  <c r="H159" i="45"/>
  <c r="I159" i="45"/>
  <c r="J159" i="45"/>
  <c r="C160" i="45"/>
  <c r="E160" i="45"/>
  <c r="F160" i="45"/>
  <c r="G160" i="45"/>
  <c r="H160" i="45"/>
  <c r="I160" i="45"/>
  <c r="J160" i="45"/>
  <c r="C161" i="45"/>
  <c r="E161" i="45"/>
  <c r="F161" i="45"/>
  <c r="G161" i="45"/>
  <c r="H161" i="45"/>
  <c r="I161" i="45"/>
  <c r="J161" i="45"/>
  <c r="C162" i="45"/>
  <c r="E162" i="45"/>
  <c r="F162" i="45"/>
  <c r="G162" i="45"/>
  <c r="H162" i="45"/>
  <c r="I162" i="45"/>
  <c r="J162" i="45"/>
  <c r="C163" i="45"/>
  <c r="E163" i="45"/>
  <c r="F163" i="45"/>
  <c r="G163" i="45"/>
  <c r="H163" i="45"/>
  <c r="I163" i="45"/>
  <c r="J163" i="45"/>
  <c r="C164" i="45"/>
  <c r="E164" i="45"/>
  <c r="F164" i="45"/>
  <c r="G164" i="45"/>
  <c r="H164" i="45"/>
  <c r="I164" i="45"/>
  <c r="J164" i="45"/>
  <c r="C165" i="45"/>
  <c r="E165" i="45"/>
  <c r="F165" i="45"/>
  <c r="G165" i="45"/>
  <c r="H165" i="45"/>
  <c r="I165" i="45"/>
  <c r="J165" i="45"/>
  <c r="C166" i="45"/>
  <c r="E166" i="45"/>
  <c r="F166" i="45"/>
  <c r="G166" i="45"/>
  <c r="H166" i="45"/>
  <c r="I166" i="45"/>
  <c r="J166" i="45"/>
  <c r="C167" i="45"/>
  <c r="E167" i="45"/>
  <c r="F167" i="45"/>
  <c r="G167" i="45"/>
  <c r="H167" i="45"/>
  <c r="I167" i="45"/>
  <c r="J167" i="45"/>
  <c r="C168" i="45"/>
  <c r="E168" i="45"/>
  <c r="F168" i="45"/>
  <c r="G168" i="45"/>
  <c r="H168" i="45"/>
  <c r="I168" i="45"/>
  <c r="J168" i="45"/>
  <c r="C169" i="45"/>
  <c r="E169" i="45"/>
  <c r="F169" i="45"/>
  <c r="G169" i="45"/>
  <c r="H169" i="45"/>
  <c r="I169" i="45"/>
  <c r="J169" i="45"/>
  <c r="C170" i="45"/>
  <c r="E170" i="45"/>
  <c r="F170" i="45"/>
  <c r="G170" i="45"/>
  <c r="H170" i="45"/>
  <c r="I170" i="45"/>
  <c r="J170" i="45"/>
  <c r="C171" i="45"/>
  <c r="E171" i="45"/>
  <c r="F171" i="45"/>
  <c r="G171" i="45"/>
  <c r="H171" i="45"/>
  <c r="I171" i="45"/>
  <c r="J171" i="45"/>
  <c r="C172" i="45"/>
  <c r="E172" i="45"/>
  <c r="F172" i="45"/>
  <c r="G172" i="45"/>
  <c r="H172" i="45"/>
  <c r="I172" i="45"/>
  <c r="J172" i="45"/>
  <c r="C173" i="45"/>
  <c r="E173" i="45"/>
  <c r="F173" i="45"/>
  <c r="G173" i="45"/>
  <c r="H173" i="45"/>
  <c r="I173" i="45"/>
  <c r="J173" i="45"/>
  <c r="C174" i="45"/>
  <c r="E174" i="45"/>
  <c r="F174" i="45"/>
  <c r="G174" i="45"/>
  <c r="H174" i="45"/>
  <c r="I174" i="45"/>
  <c r="J174" i="45"/>
  <c r="C175" i="45"/>
  <c r="E175" i="45"/>
  <c r="F175" i="45"/>
  <c r="G175" i="45"/>
  <c r="H175" i="45"/>
  <c r="I175" i="45"/>
  <c r="J175" i="45"/>
  <c r="C176" i="45"/>
  <c r="E176" i="45"/>
  <c r="F176" i="45"/>
  <c r="G176" i="45"/>
  <c r="H176" i="45"/>
  <c r="I176" i="45"/>
  <c r="J176" i="45"/>
  <c r="C177" i="45"/>
  <c r="E177" i="45"/>
  <c r="F177" i="45"/>
  <c r="G177" i="45"/>
  <c r="H177" i="45"/>
  <c r="I177" i="45"/>
  <c r="J177" i="45"/>
  <c r="C178" i="45"/>
  <c r="E178" i="45"/>
  <c r="F178" i="45"/>
  <c r="G178" i="45"/>
  <c r="H178" i="45"/>
  <c r="I178" i="45"/>
  <c r="J178" i="45"/>
  <c r="C179" i="45"/>
  <c r="D179" i="45"/>
  <c r="E179" i="45"/>
  <c r="F179" i="45"/>
  <c r="G179" i="45"/>
  <c r="H179" i="45"/>
  <c r="I179" i="45"/>
  <c r="J179" i="45"/>
  <c r="C180" i="45"/>
  <c r="D180" i="45"/>
  <c r="E180" i="45"/>
  <c r="F180" i="45"/>
  <c r="G180" i="45"/>
  <c r="H180" i="45"/>
  <c r="I180" i="45"/>
  <c r="J180" i="45"/>
  <c r="C181" i="45"/>
  <c r="E181" i="45"/>
  <c r="F181" i="45"/>
  <c r="G181" i="45"/>
  <c r="H181" i="45"/>
  <c r="I181" i="45"/>
  <c r="J181" i="45"/>
  <c r="C182" i="45"/>
  <c r="D182" i="45"/>
  <c r="E182" i="45"/>
  <c r="F182" i="45"/>
  <c r="G182" i="45"/>
  <c r="H182" i="45"/>
  <c r="I182" i="45"/>
  <c r="J182" i="45"/>
  <c r="C183" i="45"/>
  <c r="E183" i="45"/>
  <c r="F183" i="45"/>
  <c r="G183" i="45"/>
  <c r="H183" i="45"/>
  <c r="I183" i="45"/>
  <c r="J183" i="45"/>
  <c r="C184" i="45"/>
  <c r="E184" i="45"/>
  <c r="F184" i="45"/>
  <c r="G184" i="45"/>
  <c r="H184" i="45"/>
  <c r="I184" i="45"/>
  <c r="J184" i="45"/>
  <c r="C185" i="45"/>
  <c r="E185" i="45"/>
  <c r="F185" i="45"/>
  <c r="G185" i="45"/>
  <c r="H185" i="45"/>
  <c r="I185" i="45"/>
  <c r="J185" i="45"/>
  <c r="C186" i="45"/>
  <c r="E186" i="45"/>
  <c r="F186" i="45"/>
  <c r="G186" i="45"/>
  <c r="H186" i="45"/>
  <c r="I186" i="45"/>
  <c r="J186" i="45"/>
  <c r="C187" i="45"/>
  <c r="E187" i="45"/>
  <c r="F187" i="45"/>
  <c r="G187" i="45"/>
  <c r="H187" i="45"/>
  <c r="I187" i="45"/>
  <c r="J187" i="45"/>
  <c r="C188" i="45"/>
  <c r="D188" i="45"/>
  <c r="E188" i="45"/>
  <c r="F188" i="45"/>
  <c r="G188" i="45"/>
  <c r="H188" i="45"/>
  <c r="I188" i="45"/>
  <c r="J188" i="45"/>
  <c r="C189" i="45"/>
  <c r="D189" i="45"/>
  <c r="E189" i="45"/>
  <c r="F189" i="45"/>
  <c r="G189" i="45"/>
  <c r="H189" i="45"/>
  <c r="I189" i="45"/>
  <c r="J189" i="45"/>
  <c r="C190" i="45"/>
  <c r="E190" i="45"/>
  <c r="F190" i="45"/>
  <c r="G190" i="45"/>
  <c r="H190" i="45"/>
  <c r="I190" i="45"/>
  <c r="J190" i="45"/>
  <c r="C191" i="45"/>
  <c r="D191" i="45"/>
  <c r="E191" i="45"/>
  <c r="F191" i="45"/>
  <c r="G191" i="45"/>
  <c r="H191" i="45"/>
  <c r="I191" i="45"/>
  <c r="J191" i="45"/>
  <c r="C192" i="45"/>
  <c r="E192" i="45"/>
  <c r="F192" i="45"/>
  <c r="G192" i="45"/>
  <c r="H192" i="45"/>
  <c r="I192" i="45"/>
  <c r="J192" i="45"/>
  <c r="C193" i="45"/>
  <c r="E193" i="45"/>
  <c r="F193" i="45"/>
  <c r="G193" i="45"/>
  <c r="H193" i="45"/>
  <c r="I193" i="45"/>
  <c r="J193" i="45"/>
  <c r="C194" i="45"/>
  <c r="E194" i="45"/>
  <c r="F194" i="45"/>
  <c r="G194" i="45"/>
  <c r="H194" i="45"/>
  <c r="I194" i="45"/>
  <c r="J194" i="45"/>
  <c r="C195" i="45"/>
  <c r="E195" i="45"/>
  <c r="F195" i="45"/>
  <c r="G195" i="45"/>
  <c r="H195" i="45"/>
  <c r="I195" i="45"/>
  <c r="J195" i="45"/>
  <c r="C196" i="45"/>
  <c r="E196" i="45"/>
  <c r="F196" i="45"/>
  <c r="G196" i="45"/>
  <c r="H196" i="45"/>
  <c r="I196" i="45"/>
  <c r="J196" i="45"/>
  <c r="C197" i="45"/>
  <c r="E197" i="45"/>
  <c r="F197" i="45"/>
  <c r="G197" i="45"/>
  <c r="H197" i="45"/>
  <c r="I197" i="45"/>
  <c r="J197" i="45"/>
  <c r="C198" i="45"/>
  <c r="E198" i="45"/>
  <c r="F198" i="45"/>
  <c r="G198" i="45"/>
  <c r="H198" i="45"/>
  <c r="I198" i="45"/>
  <c r="J198" i="45"/>
  <c r="C199" i="45"/>
  <c r="D199" i="45"/>
  <c r="E199" i="45"/>
  <c r="F199" i="45"/>
  <c r="G199" i="45"/>
  <c r="H199" i="45"/>
  <c r="I199" i="45"/>
  <c r="J199" i="45"/>
  <c r="C200" i="45"/>
  <c r="D200" i="45"/>
  <c r="E200" i="45"/>
  <c r="F200" i="45"/>
  <c r="G200" i="45"/>
  <c r="H200" i="45"/>
  <c r="I200" i="45"/>
  <c r="J200" i="45"/>
  <c r="C201" i="45"/>
  <c r="D201" i="45"/>
  <c r="E201" i="45"/>
  <c r="F201" i="45"/>
  <c r="G201" i="45"/>
  <c r="H201" i="45"/>
  <c r="I201" i="45"/>
  <c r="J201" i="45"/>
  <c r="C202" i="45"/>
  <c r="D202" i="45"/>
  <c r="E202" i="45"/>
  <c r="F202" i="45"/>
  <c r="G202" i="45"/>
  <c r="H202" i="45"/>
  <c r="I202" i="45"/>
  <c r="J202" i="45"/>
  <c r="C203" i="45"/>
  <c r="D203" i="45"/>
  <c r="E203" i="45"/>
  <c r="F203" i="45"/>
  <c r="G203" i="45"/>
  <c r="H203" i="45"/>
  <c r="I203" i="45"/>
  <c r="J203" i="45"/>
  <c r="C204" i="45"/>
  <c r="D204" i="45"/>
  <c r="E204" i="45"/>
  <c r="F204" i="45"/>
  <c r="G204" i="45"/>
  <c r="H204" i="45"/>
  <c r="I204" i="45"/>
  <c r="J204" i="45"/>
  <c r="C205" i="45"/>
  <c r="D205" i="45"/>
  <c r="E205" i="45"/>
  <c r="F205" i="45"/>
  <c r="G205" i="45"/>
  <c r="H205" i="45"/>
  <c r="I205" i="45"/>
  <c r="J205" i="45"/>
  <c r="C206" i="45"/>
  <c r="E206" i="45"/>
  <c r="F206" i="45"/>
  <c r="G206" i="45"/>
  <c r="H206" i="45"/>
  <c r="I206" i="45"/>
  <c r="J206" i="45"/>
  <c r="C207" i="45"/>
  <c r="D207" i="45"/>
  <c r="E207" i="45"/>
  <c r="F207" i="45"/>
  <c r="G207" i="45"/>
  <c r="H207" i="45"/>
  <c r="I207" i="45"/>
  <c r="J207" i="45"/>
  <c r="C208" i="45"/>
  <c r="D208" i="45"/>
  <c r="E208" i="45"/>
  <c r="F208" i="45"/>
  <c r="G208" i="45"/>
  <c r="H208" i="45"/>
  <c r="I208" i="45"/>
  <c r="J208" i="45"/>
  <c r="C209" i="45"/>
  <c r="E209" i="45"/>
  <c r="F209" i="45"/>
  <c r="G209" i="45"/>
  <c r="H209" i="45"/>
  <c r="I209" i="45"/>
  <c r="J209" i="45"/>
  <c r="C210" i="45"/>
  <c r="D210" i="45"/>
  <c r="E210" i="45"/>
  <c r="F210" i="45"/>
  <c r="G210" i="45"/>
  <c r="H210" i="45"/>
  <c r="I210" i="45"/>
  <c r="J210" i="45"/>
  <c r="C211" i="45"/>
  <c r="D211" i="45"/>
  <c r="E211" i="45"/>
  <c r="F211" i="45"/>
  <c r="G211" i="45"/>
  <c r="H211" i="45"/>
  <c r="I211" i="45"/>
  <c r="J211" i="45"/>
  <c r="C212" i="45"/>
  <c r="D212" i="45"/>
  <c r="E212" i="45"/>
  <c r="F212" i="45"/>
  <c r="G212" i="45"/>
  <c r="H212" i="45"/>
  <c r="I212" i="45"/>
  <c r="J212" i="45"/>
  <c r="C213" i="45"/>
  <c r="E213" i="45"/>
  <c r="F213" i="45"/>
  <c r="G213" i="45"/>
  <c r="H213" i="45"/>
  <c r="I213" i="45"/>
  <c r="J213" i="45"/>
  <c r="C214" i="45"/>
  <c r="D214" i="45"/>
  <c r="E214" i="45"/>
  <c r="F214" i="45"/>
  <c r="G214" i="45"/>
  <c r="H214" i="45"/>
  <c r="I214" i="45"/>
  <c r="J214" i="45"/>
  <c r="C215" i="45"/>
  <c r="D215" i="45"/>
  <c r="E215" i="45"/>
  <c r="F215" i="45"/>
  <c r="G215" i="45"/>
  <c r="H215" i="45"/>
  <c r="I215" i="45"/>
  <c r="J215" i="45"/>
  <c r="C216" i="45"/>
  <c r="D216" i="45"/>
  <c r="E216" i="45"/>
  <c r="F216" i="45"/>
  <c r="G216" i="45"/>
  <c r="H216" i="45"/>
  <c r="I216" i="45"/>
  <c r="J216" i="45"/>
  <c r="C217" i="45"/>
  <c r="D217" i="45"/>
  <c r="E217" i="45"/>
  <c r="F217" i="45"/>
  <c r="G217" i="45"/>
  <c r="H217" i="45"/>
  <c r="I217" i="45"/>
  <c r="J217" i="45"/>
  <c r="C218" i="45"/>
  <c r="E218" i="45"/>
  <c r="F218" i="45"/>
  <c r="G218" i="45"/>
  <c r="H218" i="45"/>
  <c r="I218" i="45"/>
  <c r="J218" i="45"/>
  <c r="C219" i="45"/>
  <c r="E219" i="45"/>
  <c r="F219" i="45"/>
  <c r="G219" i="45"/>
  <c r="H219" i="45"/>
  <c r="I219" i="45"/>
  <c r="J219" i="45"/>
  <c r="C220" i="45"/>
  <c r="E220" i="45"/>
  <c r="F220" i="45"/>
  <c r="G220" i="45"/>
  <c r="H220" i="45"/>
  <c r="I220" i="45"/>
  <c r="J220" i="45"/>
  <c r="C221" i="45"/>
  <c r="E221" i="45"/>
  <c r="F221" i="45"/>
  <c r="G221" i="45"/>
  <c r="H221" i="45"/>
  <c r="I221" i="45"/>
  <c r="J221" i="45"/>
  <c r="C222" i="45"/>
  <c r="E222" i="45"/>
  <c r="F222" i="45"/>
  <c r="G222" i="45"/>
  <c r="H222" i="45"/>
  <c r="I222" i="45"/>
  <c r="J222" i="45"/>
  <c r="C223" i="45"/>
  <c r="D223" i="45"/>
  <c r="E223" i="45"/>
  <c r="F223" i="45"/>
  <c r="G223" i="45"/>
  <c r="H223" i="45"/>
  <c r="I223" i="45"/>
  <c r="J223" i="45"/>
  <c r="C224" i="45"/>
  <c r="D224" i="45"/>
  <c r="E224" i="45"/>
  <c r="F224" i="45"/>
  <c r="G224" i="45"/>
  <c r="H224" i="45"/>
  <c r="I224" i="45"/>
  <c r="J224" i="45"/>
  <c r="C225" i="45"/>
  <c r="D225" i="45"/>
  <c r="E225" i="45"/>
  <c r="F225" i="45"/>
  <c r="G225" i="45"/>
  <c r="H225" i="45"/>
  <c r="I225" i="45"/>
  <c r="J225" i="45"/>
  <c r="C226" i="45"/>
  <c r="E226" i="45"/>
  <c r="F226" i="45"/>
  <c r="G226" i="45"/>
  <c r="H226" i="45"/>
  <c r="I226" i="45"/>
  <c r="J226" i="45"/>
  <c r="C227" i="45"/>
  <c r="E227" i="45"/>
  <c r="F227" i="45"/>
  <c r="G227" i="45"/>
  <c r="H227" i="45"/>
  <c r="I227" i="45"/>
  <c r="J227" i="45"/>
  <c r="C228" i="45"/>
  <c r="E228" i="45"/>
  <c r="F228" i="45"/>
  <c r="G228" i="45"/>
  <c r="H228" i="45"/>
  <c r="I228" i="45"/>
  <c r="J228" i="45"/>
  <c r="C229" i="45"/>
  <c r="E229" i="45"/>
  <c r="F229" i="45"/>
  <c r="G229" i="45"/>
  <c r="H229" i="45"/>
  <c r="I229" i="45"/>
  <c r="J229" i="45"/>
  <c r="C230" i="45"/>
  <c r="E230" i="45"/>
  <c r="F230" i="45"/>
  <c r="G230" i="45"/>
  <c r="H230" i="45"/>
  <c r="I230" i="45"/>
  <c r="J230" i="45"/>
  <c r="C231" i="45"/>
  <c r="E231" i="45"/>
  <c r="F231" i="45"/>
  <c r="G231" i="45"/>
  <c r="H231" i="45"/>
  <c r="I231" i="45"/>
  <c r="J231" i="45"/>
  <c r="C232" i="45"/>
  <c r="E232" i="45"/>
  <c r="F232" i="45"/>
  <c r="G232" i="45"/>
  <c r="H232" i="45"/>
  <c r="I232" i="45"/>
  <c r="J232" i="45"/>
  <c r="C233" i="45"/>
  <c r="E233" i="45"/>
  <c r="F233" i="45"/>
  <c r="G233" i="45"/>
  <c r="H233" i="45"/>
  <c r="I233" i="45"/>
  <c r="J233" i="45"/>
  <c r="C234" i="45"/>
  <c r="E234" i="45"/>
  <c r="F234" i="45"/>
  <c r="G234" i="45"/>
  <c r="H234" i="45"/>
  <c r="I234" i="45"/>
  <c r="J234" i="45"/>
  <c r="C235" i="45"/>
  <c r="E235" i="45"/>
  <c r="F235" i="45"/>
  <c r="G235" i="45"/>
  <c r="H235" i="45"/>
  <c r="I235" i="45"/>
  <c r="J235" i="45"/>
  <c r="C236" i="45"/>
  <c r="E236" i="45"/>
  <c r="F236" i="45"/>
  <c r="G236" i="45"/>
  <c r="H236" i="45"/>
  <c r="I236" i="45"/>
  <c r="J236" i="45"/>
  <c r="C237" i="45"/>
  <c r="D237" i="45"/>
  <c r="E237" i="45"/>
  <c r="F237" i="45"/>
  <c r="G237" i="45"/>
  <c r="H237" i="45"/>
  <c r="I237" i="45"/>
  <c r="J237" i="45"/>
  <c r="C238" i="45"/>
  <c r="D238" i="45"/>
  <c r="E238" i="45"/>
  <c r="F238" i="45"/>
  <c r="G238" i="45"/>
  <c r="H238" i="45"/>
  <c r="I238" i="45"/>
  <c r="J238" i="45"/>
  <c r="C239" i="45"/>
  <c r="D239" i="45"/>
  <c r="E239" i="45"/>
  <c r="F239" i="45"/>
  <c r="G239" i="45"/>
  <c r="H239" i="45"/>
  <c r="I239" i="45"/>
  <c r="J239" i="45"/>
  <c r="C240" i="45"/>
  <c r="D240" i="45"/>
  <c r="E240" i="45"/>
  <c r="F240" i="45"/>
  <c r="G240" i="45"/>
  <c r="H240" i="45"/>
  <c r="I240" i="45"/>
  <c r="J240" i="45"/>
  <c r="C241" i="45"/>
  <c r="D241" i="45"/>
  <c r="E241" i="45"/>
  <c r="F241" i="45"/>
  <c r="G241" i="45"/>
  <c r="H241" i="45"/>
  <c r="I241" i="45"/>
  <c r="J241" i="45"/>
  <c r="C242" i="45"/>
  <c r="D242" i="45"/>
  <c r="E242" i="45"/>
  <c r="F242" i="45"/>
  <c r="G242" i="45"/>
  <c r="H242" i="45"/>
  <c r="I242" i="45"/>
  <c r="J242" i="45"/>
  <c r="C243" i="45"/>
  <c r="E243" i="45"/>
  <c r="F243" i="45"/>
  <c r="G243" i="45"/>
  <c r="H243" i="45"/>
  <c r="I243" i="45"/>
  <c r="J243" i="45"/>
  <c r="C244" i="45"/>
  <c r="E244" i="45"/>
  <c r="F244" i="45"/>
  <c r="G244" i="45"/>
  <c r="H244" i="45"/>
  <c r="I244" i="45"/>
  <c r="J244" i="45"/>
  <c r="C245" i="45"/>
  <c r="D245" i="45"/>
  <c r="E245" i="45"/>
  <c r="F245" i="45"/>
  <c r="G245" i="45"/>
  <c r="H245" i="45"/>
  <c r="I245" i="45"/>
  <c r="J245" i="45"/>
  <c r="C246" i="45"/>
  <c r="D246" i="45"/>
  <c r="E246" i="45"/>
  <c r="F246" i="45"/>
  <c r="G246" i="45"/>
  <c r="H246" i="45"/>
  <c r="I246" i="45"/>
  <c r="J246" i="45"/>
  <c r="C247" i="45"/>
  <c r="D247" i="45"/>
  <c r="E247" i="45"/>
  <c r="F247" i="45"/>
  <c r="G247" i="45"/>
  <c r="H247" i="45"/>
  <c r="I247" i="45"/>
  <c r="J247" i="45"/>
  <c r="C248" i="45"/>
  <c r="D248" i="45"/>
  <c r="E248" i="45"/>
  <c r="F248" i="45"/>
  <c r="G248" i="45"/>
  <c r="H248" i="45"/>
  <c r="I248" i="45"/>
  <c r="J248" i="45"/>
  <c r="C249" i="45"/>
  <c r="D249" i="45"/>
  <c r="E249" i="45"/>
  <c r="F249" i="45"/>
  <c r="G249" i="45"/>
  <c r="H249" i="45"/>
  <c r="I249" i="45"/>
  <c r="J249" i="45"/>
  <c r="C250" i="45"/>
  <c r="D250" i="45"/>
  <c r="E250" i="45"/>
  <c r="F250" i="45"/>
  <c r="G250" i="45"/>
  <c r="H250" i="45"/>
  <c r="I250" i="45"/>
  <c r="J250" i="45"/>
  <c r="C251" i="45"/>
  <c r="D251" i="45"/>
  <c r="E251" i="45"/>
  <c r="F251" i="45"/>
  <c r="G251" i="45"/>
  <c r="H251" i="45"/>
  <c r="I251" i="45"/>
  <c r="J251" i="45"/>
  <c r="C252" i="45"/>
  <c r="E252" i="45"/>
  <c r="F252" i="45"/>
  <c r="G252" i="45"/>
  <c r="H252" i="45"/>
  <c r="I252" i="45"/>
  <c r="J252" i="45"/>
  <c r="C253" i="45"/>
  <c r="E253" i="45"/>
  <c r="F253" i="45"/>
  <c r="G253" i="45"/>
  <c r="H253" i="45"/>
  <c r="I253" i="45"/>
  <c r="J253" i="45"/>
  <c r="C254" i="45"/>
  <c r="D254" i="45"/>
  <c r="E254" i="45"/>
  <c r="F254" i="45"/>
  <c r="G254" i="45"/>
  <c r="H254" i="45"/>
  <c r="I254" i="45"/>
  <c r="J254" i="45"/>
  <c r="C255" i="45"/>
  <c r="D255" i="45"/>
  <c r="E255" i="45"/>
  <c r="F255" i="45"/>
  <c r="G255" i="45"/>
  <c r="H255" i="45"/>
  <c r="I255" i="45"/>
  <c r="J255" i="45"/>
  <c r="C256" i="45"/>
  <c r="D256" i="45"/>
  <c r="E256" i="45"/>
  <c r="F256" i="45"/>
  <c r="G256" i="45"/>
  <c r="H256" i="45"/>
  <c r="I256" i="45"/>
  <c r="J256" i="45"/>
  <c r="C257" i="45"/>
  <c r="D257" i="45"/>
  <c r="E257" i="45"/>
  <c r="F257" i="45"/>
  <c r="G257" i="45"/>
  <c r="H257" i="45"/>
  <c r="I257" i="45"/>
  <c r="J257" i="45"/>
  <c r="C258" i="45"/>
  <c r="D258" i="45"/>
  <c r="E258" i="45"/>
  <c r="F258" i="45"/>
  <c r="G258" i="45"/>
  <c r="H258" i="45"/>
  <c r="I258" i="45"/>
  <c r="J258" i="45"/>
  <c r="C259" i="45"/>
  <c r="E259" i="45"/>
  <c r="F259" i="45"/>
  <c r="G259" i="45"/>
  <c r="H259" i="45"/>
  <c r="I259" i="45"/>
  <c r="J259" i="45"/>
  <c r="C260" i="45"/>
  <c r="E260" i="45"/>
  <c r="F260" i="45"/>
  <c r="G260" i="45"/>
  <c r="H260" i="45"/>
  <c r="I260" i="45"/>
  <c r="J260" i="45"/>
  <c r="C261" i="45"/>
  <c r="E261" i="45"/>
  <c r="F261" i="45"/>
  <c r="G261" i="45"/>
  <c r="H261" i="45"/>
  <c r="I261" i="45"/>
  <c r="J261" i="45"/>
  <c r="C262" i="45"/>
  <c r="E262" i="45"/>
  <c r="F262" i="45"/>
  <c r="G262" i="45"/>
  <c r="H262" i="45"/>
  <c r="I262" i="45"/>
  <c r="J262" i="45"/>
  <c r="C263" i="45"/>
  <c r="E263" i="45"/>
  <c r="F263" i="45"/>
  <c r="G263" i="45"/>
  <c r="H263" i="45"/>
  <c r="I263" i="45"/>
  <c r="J263" i="45"/>
  <c r="C265" i="45"/>
  <c r="D265" i="45"/>
  <c r="E265" i="45"/>
  <c r="F265" i="45"/>
  <c r="G265" i="45"/>
  <c r="H265" i="45"/>
  <c r="I265" i="45"/>
  <c r="J265" i="45"/>
  <c r="C266" i="45"/>
  <c r="D266" i="45"/>
  <c r="E266" i="45"/>
  <c r="F266" i="45"/>
  <c r="G266" i="45"/>
  <c r="H266" i="45"/>
  <c r="I266" i="45"/>
  <c r="J266" i="45"/>
  <c r="C267" i="45"/>
  <c r="D267" i="45"/>
  <c r="E267" i="45"/>
  <c r="F267" i="45"/>
  <c r="G267" i="45"/>
  <c r="H267" i="45"/>
  <c r="I267" i="45"/>
  <c r="J267" i="45"/>
  <c r="C268" i="45"/>
  <c r="D268" i="45"/>
  <c r="E268" i="45"/>
  <c r="F268" i="45"/>
  <c r="G268" i="45"/>
  <c r="H268" i="45"/>
  <c r="I268" i="45"/>
  <c r="J268" i="45"/>
  <c r="C269" i="45"/>
  <c r="D269" i="45"/>
  <c r="E269" i="45"/>
  <c r="F269" i="45"/>
  <c r="G269" i="45"/>
  <c r="H269" i="45"/>
  <c r="I269" i="45"/>
  <c r="J269" i="45"/>
  <c r="C270" i="45"/>
  <c r="D270" i="45"/>
  <c r="E270" i="45"/>
  <c r="F270" i="45"/>
  <c r="G270" i="45"/>
  <c r="H270" i="45"/>
  <c r="I270" i="45"/>
  <c r="J270" i="45"/>
  <c r="C271" i="45"/>
  <c r="D271" i="45"/>
  <c r="E271" i="45"/>
  <c r="F271" i="45"/>
  <c r="G271" i="45"/>
  <c r="H271" i="45"/>
  <c r="I271" i="45"/>
  <c r="J271" i="45"/>
  <c r="C272" i="45"/>
  <c r="D272" i="45"/>
  <c r="E272" i="45"/>
  <c r="F272" i="45"/>
  <c r="G272" i="45"/>
  <c r="H272" i="45"/>
  <c r="I272" i="45"/>
  <c r="J272" i="45"/>
  <c r="C273" i="45"/>
  <c r="D273" i="45"/>
  <c r="E273" i="45"/>
  <c r="F273" i="45"/>
  <c r="G273" i="45"/>
  <c r="H273" i="45"/>
  <c r="I273" i="45"/>
  <c r="J273" i="45"/>
  <c r="C274" i="45"/>
  <c r="D274" i="45"/>
  <c r="E274" i="45"/>
  <c r="F274" i="45"/>
  <c r="G274" i="45"/>
  <c r="H274" i="45"/>
  <c r="I274" i="45"/>
  <c r="J274" i="45"/>
  <c r="C275" i="45"/>
  <c r="D275" i="45"/>
  <c r="E275" i="45"/>
  <c r="F275" i="45"/>
  <c r="G275" i="45"/>
  <c r="H275" i="45"/>
  <c r="I275" i="45"/>
  <c r="J275" i="45"/>
  <c r="C276" i="45"/>
  <c r="D276" i="45"/>
  <c r="E276" i="45"/>
  <c r="F276" i="45"/>
  <c r="G276" i="45"/>
  <c r="H276" i="45"/>
  <c r="I276" i="45"/>
  <c r="J276" i="45"/>
  <c r="C277" i="45"/>
  <c r="D277" i="45"/>
  <c r="E277" i="45"/>
  <c r="F277" i="45"/>
  <c r="G277" i="45"/>
  <c r="H277" i="45"/>
  <c r="I277" i="45"/>
  <c r="J277" i="45"/>
  <c r="C278" i="45"/>
  <c r="D278" i="45"/>
  <c r="E278" i="45"/>
  <c r="F278" i="45"/>
  <c r="G278" i="45"/>
  <c r="H278" i="45"/>
  <c r="I278" i="45"/>
  <c r="J278" i="45"/>
  <c r="C279" i="45"/>
  <c r="D279" i="45"/>
  <c r="E279" i="45"/>
  <c r="F279" i="45"/>
  <c r="G279" i="45"/>
  <c r="H279" i="45"/>
  <c r="I279" i="45"/>
  <c r="J279" i="45"/>
  <c r="C280" i="45"/>
  <c r="D280" i="45"/>
  <c r="E280" i="45"/>
  <c r="F280" i="45"/>
  <c r="G280" i="45"/>
  <c r="H280" i="45"/>
  <c r="I280" i="45"/>
  <c r="J280" i="45"/>
  <c r="C281" i="45"/>
  <c r="D281" i="45"/>
  <c r="E281" i="45"/>
  <c r="F281" i="45"/>
  <c r="G281" i="45"/>
  <c r="H281" i="45"/>
  <c r="I281" i="45"/>
  <c r="J281" i="45"/>
  <c r="C282" i="45"/>
  <c r="E282" i="45"/>
  <c r="F282" i="45"/>
  <c r="G282" i="45"/>
  <c r="H282" i="45"/>
  <c r="I282" i="45"/>
  <c r="J282" i="45"/>
  <c r="C283" i="45"/>
  <c r="E283" i="45"/>
  <c r="F283" i="45"/>
  <c r="G283" i="45"/>
  <c r="H283" i="45"/>
  <c r="I283" i="45"/>
  <c r="J283" i="45"/>
  <c r="C284" i="45"/>
  <c r="D284" i="45"/>
  <c r="E284" i="45"/>
  <c r="F284" i="45"/>
  <c r="G284" i="45"/>
  <c r="H284" i="45"/>
  <c r="I284" i="45"/>
  <c r="J284" i="45"/>
  <c r="C285" i="45"/>
  <c r="D285" i="45"/>
  <c r="E285" i="45"/>
  <c r="F285" i="45"/>
  <c r="G285" i="45"/>
  <c r="H285" i="45"/>
  <c r="I285" i="45"/>
  <c r="J285" i="45"/>
  <c r="C286" i="45"/>
  <c r="E286" i="45"/>
  <c r="F286" i="45"/>
  <c r="G286" i="45"/>
  <c r="H286" i="45"/>
  <c r="I286" i="45"/>
  <c r="J286" i="45"/>
  <c r="C287" i="45"/>
  <c r="E287" i="45"/>
  <c r="F287" i="45"/>
  <c r="G287" i="45"/>
  <c r="H287" i="45"/>
  <c r="I287" i="45"/>
  <c r="J287" i="45"/>
  <c r="C288" i="45"/>
  <c r="D288" i="45"/>
  <c r="E288" i="45"/>
  <c r="F288" i="45"/>
  <c r="G288" i="45"/>
  <c r="H288" i="45"/>
  <c r="I288" i="45"/>
  <c r="J288" i="45"/>
  <c r="C289" i="45"/>
  <c r="E289" i="45"/>
  <c r="F289" i="45"/>
  <c r="G289" i="45"/>
  <c r="H289" i="45"/>
  <c r="I289" i="45"/>
  <c r="J289" i="45"/>
  <c r="C290" i="45"/>
  <c r="D290" i="45"/>
  <c r="E290" i="45"/>
  <c r="F290" i="45"/>
  <c r="G290" i="45"/>
  <c r="H290" i="45"/>
  <c r="I290" i="45"/>
  <c r="J290" i="45"/>
  <c r="C291" i="45"/>
  <c r="D291" i="45"/>
  <c r="E291" i="45"/>
  <c r="F291" i="45"/>
  <c r="G291" i="45"/>
  <c r="H291" i="45"/>
  <c r="I291" i="45"/>
  <c r="J291" i="45"/>
  <c r="C292" i="45"/>
  <c r="D292" i="45"/>
  <c r="E292" i="45"/>
  <c r="F292" i="45"/>
  <c r="G292" i="45"/>
  <c r="H292" i="45"/>
  <c r="I292" i="45"/>
  <c r="J292" i="45"/>
  <c r="C293" i="45"/>
  <c r="D293" i="45"/>
  <c r="E293" i="45"/>
  <c r="F293" i="45"/>
  <c r="G293" i="45"/>
  <c r="H293" i="45"/>
  <c r="I293" i="45"/>
  <c r="J293" i="45"/>
  <c r="C294" i="45"/>
  <c r="E294" i="45"/>
  <c r="F294" i="45"/>
  <c r="G294" i="45"/>
  <c r="H294" i="45"/>
  <c r="I294" i="45"/>
  <c r="J294" i="45"/>
  <c r="C295" i="45"/>
  <c r="D295" i="45"/>
  <c r="E295" i="45"/>
  <c r="F295" i="45"/>
  <c r="G295" i="45"/>
  <c r="H295" i="45"/>
  <c r="I295" i="45"/>
  <c r="J295" i="45"/>
  <c r="C296" i="45"/>
  <c r="D296" i="45"/>
  <c r="E296" i="45"/>
  <c r="F296" i="45"/>
  <c r="G296" i="45"/>
  <c r="H296" i="45"/>
  <c r="I296" i="45"/>
  <c r="J296" i="45"/>
  <c r="C297" i="45"/>
  <c r="E297" i="45"/>
  <c r="F297" i="45"/>
  <c r="G297" i="45"/>
  <c r="H297" i="45"/>
  <c r="I297" i="45"/>
  <c r="J297" i="45"/>
  <c r="C298" i="45"/>
  <c r="D298" i="45"/>
  <c r="E298" i="45"/>
  <c r="F298" i="45"/>
  <c r="G298" i="45"/>
  <c r="H298" i="45"/>
  <c r="I298" i="45"/>
  <c r="J298" i="45"/>
  <c r="C299" i="45"/>
  <c r="D299" i="45"/>
  <c r="E299" i="45"/>
  <c r="F299" i="45"/>
  <c r="G299" i="45"/>
  <c r="H299" i="45"/>
  <c r="I299" i="45"/>
  <c r="J299" i="45"/>
  <c r="C300" i="45"/>
  <c r="D300" i="45"/>
  <c r="E300" i="45"/>
  <c r="F300" i="45"/>
  <c r="G300" i="45"/>
  <c r="H300" i="45"/>
  <c r="I300" i="45"/>
  <c r="J300" i="45"/>
  <c r="C301" i="45"/>
  <c r="D301" i="45"/>
  <c r="E301" i="45"/>
  <c r="F301" i="45"/>
  <c r="G301" i="45"/>
  <c r="H301" i="45"/>
  <c r="I301" i="45"/>
  <c r="J301" i="45"/>
  <c r="C302" i="45"/>
  <c r="E302" i="45"/>
  <c r="F302" i="45"/>
  <c r="G302" i="45"/>
  <c r="H302" i="45"/>
  <c r="I302" i="45"/>
  <c r="J302" i="45"/>
  <c r="C303" i="45"/>
  <c r="D303" i="45"/>
  <c r="E303" i="45"/>
  <c r="F303" i="45"/>
  <c r="G303" i="45"/>
  <c r="H303" i="45"/>
  <c r="I303" i="45"/>
  <c r="J303" i="45"/>
  <c r="C304" i="45"/>
  <c r="D304" i="45"/>
  <c r="E304" i="45"/>
  <c r="F304" i="45"/>
  <c r="G304" i="45"/>
  <c r="H304" i="45"/>
  <c r="I304" i="45"/>
  <c r="J304" i="45"/>
  <c r="C305" i="45"/>
  <c r="E305" i="45"/>
  <c r="F305" i="45"/>
  <c r="G305" i="45"/>
  <c r="H305" i="45"/>
  <c r="I305" i="45"/>
  <c r="J305" i="45"/>
  <c r="C306" i="45"/>
  <c r="E306" i="45"/>
  <c r="F306" i="45"/>
  <c r="G306" i="45"/>
  <c r="H306" i="45"/>
  <c r="I306" i="45"/>
  <c r="J306" i="45"/>
  <c r="C307" i="45"/>
  <c r="E307" i="45"/>
  <c r="F307" i="45"/>
  <c r="G307" i="45"/>
  <c r="H307" i="45"/>
  <c r="I307" i="45"/>
  <c r="J307" i="45"/>
  <c r="C308" i="45"/>
  <c r="E308" i="45"/>
  <c r="F308" i="45"/>
  <c r="G308" i="45"/>
  <c r="H308" i="45"/>
  <c r="I308" i="45"/>
  <c r="J308" i="45"/>
  <c r="C309" i="45"/>
  <c r="E309" i="45"/>
  <c r="F309" i="45"/>
  <c r="G309" i="45"/>
  <c r="H309" i="45"/>
  <c r="I309" i="45"/>
  <c r="J309" i="45"/>
  <c r="C310" i="45"/>
  <c r="E310" i="45"/>
  <c r="F310" i="45"/>
  <c r="G310" i="45"/>
  <c r="H310" i="45"/>
  <c r="I310" i="45"/>
  <c r="J310" i="45"/>
  <c r="C311" i="45"/>
  <c r="E311" i="45"/>
  <c r="F311" i="45"/>
  <c r="G311" i="45"/>
  <c r="H311" i="45"/>
  <c r="I311" i="45"/>
  <c r="J311" i="45"/>
  <c r="C312" i="45"/>
  <c r="E312" i="45"/>
  <c r="F312" i="45"/>
  <c r="G312" i="45"/>
  <c r="H312" i="45"/>
  <c r="I312" i="45"/>
  <c r="J312" i="45"/>
  <c r="C313" i="45"/>
  <c r="D313" i="45"/>
  <c r="E313" i="45"/>
  <c r="F313" i="45"/>
  <c r="G313" i="45"/>
  <c r="H313" i="45"/>
  <c r="I313" i="45"/>
  <c r="J313" i="45"/>
  <c r="C314" i="45"/>
  <c r="D314" i="45"/>
  <c r="E314" i="45"/>
  <c r="F314" i="45"/>
  <c r="G314" i="45"/>
  <c r="H314" i="45"/>
  <c r="I314" i="45"/>
  <c r="J314" i="45"/>
  <c r="C315" i="45"/>
  <c r="E315" i="45"/>
  <c r="F315" i="45"/>
  <c r="G315" i="45"/>
  <c r="H315" i="45"/>
  <c r="I315" i="45"/>
  <c r="J315" i="45"/>
  <c r="C316" i="45"/>
  <c r="E316" i="45"/>
  <c r="F316" i="45"/>
  <c r="G316" i="45"/>
  <c r="H316" i="45"/>
  <c r="I316" i="45"/>
  <c r="J316" i="45"/>
  <c r="C317" i="45"/>
  <c r="D317" i="45"/>
  <c r="E317" i="45"/>
  <c r="F317" i="45"/>
  <c r="G317" i="45"/>
  <c r="H317" i="45"/>
  <c r="I317" i="45"/>
  <c r="J317" i="45"/>
  <c r="C318" i="45"/>
  <c r="D318" i="45"/>
  <c r="E318" i="45"/>
  <c r="F318" i="45"/>
  <c r="G318" i="45"/>
  <c r="H318" i="45"/>
  <c r="I318" i="45"/>
  <c r="J318" i="45"/>
  <c r="C319" i="45"/>
  <c r="D319" i="45"/>
  <c r="E319" i="45"/>
  <c r="F319" i="45"/>
  <c r="G319" i="45"/>
  <c r="H319" i="45"/>
  <c r="I319" i="45"/>
  <c r="J319" i="45"/>
  <c r="C320" i="45"/>
  <c r="D320" i="45"/>
  <c r="E320" i="45"/>
  <c r="F320" i="45"/>
  <c r="G320" i="45"/>
  <c r="H320" i="45"/>
  <c r="I320" i="45"/>
  <c r="J320" i="45"/>
  <c r="C321" i="45"/>
  <c r="D321" i="45"/>
  <c r="E321" i="45"/>
  <c r="F321" i="45"/>
  <c r="G321" i="45"/>
  <c r="H321" i="45"/>
  <c r="I321" i="45"/>
  <c r="J321" i="45"/>
  <c r="C322" i="45"/>
  <c r="D322" i="45"/>
  <c r="E322" i="45"/>
  <c r="F322" i="45"/>
  <c r="G322" i="45"/>
  <c r="H322" i="45"/>
  <c r="I322" i="45"/>
  <c r="J322" i="45"/>
  <c r="C323" i="45"/>
  <c r="D323" i="45"/>
  <c r="E323" i="45"/>
  <c r="F323" i="45"/>
  <c r="G323" i="45"/>
  <c r="H323" i="45"/>
  <c r="I323" i="45"/>
  <c r="J323" i="45"/>
  <c r="C324" i="45"/>
  <c r="D324" i="45"/>
  <c r="E324" i="45"/>
  <c r="F324" i="45"/>
  <c r="G324" i="45"/>
  <c r="H324" i="45"/>
  <c r="I324" i="45"/>
  <c r="J324" i="45"/>
  <c r="C325" i="45"/>
  <c r="D325" i="45"/>
  <c r="E325" i="45"/>
  <c r="F325" i="45"/>
  <c r="G325" i="45"/>
  <c r="H325" i="45"/>
  <c r="I325" i="45"/>
  <c r="J325" i="45"/>
  <c r="C326" i="45"/>
  <c r="D326" i="45"/>
  <c r="E326" i="45"/>
  <c r="F326" i="45"/>
  <c r="G326" i="45"/>
  <c r="H326" i="45"/>
  <c r="I326" i="45"/>
  <c r="J326" i="45"/>
  <c r="C327" i="45"/>
  <c r="D327" i="45"/>
  <c r="E327" i="45"/>
  <c r="F327" i="45"/>
  <c r="G327" i="45"/>
  <c r="H327" i="45"/>
  <c r="I327" i="45"/>
  <c r="J327" i="45"/>
  <c r="C328" i="45"/>
  <c r="D328" i="45"/>
  <c r="E328" i="45"/>
  <c r="F328" i="45"/>
  <c r="G328" i="45"/>
  <c r="H328" i="45"/>
  <c r="I328" i="45"/>
  <c r="J328" i="45"/>
  <c r="C329" i="45"/>
  <c r="E329" i="45"/>
  <c r="F329" i="45"/>
  <c r="G329" i="45"/>
  <c r="H329" i="45"/>
  <c r="I329" i="45"/>
  <c r="J329" i="45"/>
  <c r="C330" i="45"/>
  <c r="E330" i="45"/>
  <c r="F330" i="45"/>
  <c r="G330" i="45"/>
  <c r="H330" i="45"/>
  <c r="I330" i="45"/>
  <c r="J330" i="45"/>
  <c r="J8" i="45"/>
  <c r="I8" i="45"/>
  <c r="H8" i="45"/>
  <c r="G8" i="45"/>
  <c r="F8" i="45"/>
  <c r="E8" i="45"/>
  <c r="C8" i="45"/>
  <c r="O1" i="59"/>
  <c r="Q315" i="45"/>
  <c r="Q316" i="45"/>
  <c r="Q317" i="45"/>
  <c r="Q318" i="45"/>
  <c r="Q319" i="45"/>
  <c r="Q320" i="45"/>
  <c r="Q321" i="45"/>
  <c r="Q322" i="45"/>
  <c r="Q323" i="45"/>
  <c r="Q324" i="45"/>
  <c r="Q325" i="45"/>
  <c r="Q326" i="45"/>
  <c r="Q327" i="45"/>
  <c r="Q328" i="45"/>
  <c r="Q329" i="45"/>
  <c r="Q330" i="45"/>
  <c r="Q175" i="45"/>
  <c r="Q174" i="45"/>
  <c r="P1" i="59"/>
  <c r="Q173" i="45"/>
  <c r="Q172" i="45"/>
  <c r="Q171" i="45"/>
  <c r="Q170" i="45"/>
  <c r="Q169" i="45"/>
  <c r="Q168" i="45"/>
  <c r="Q167" i="45"/>
  <c r="Q166" i="45"/>
  <c r="Q176" i="45"/>
  <c r="Q178" i="45"/>
  <c r="Q179" i="45"/>
  <c r="Q180" i="45"/>
  <c r="Q181" i="45"/>
  <c r="Q182" i="45"/>
  <c r="Q183" i="45"/>
  <c r="Q165" i="45"/>
  <c r="Q164" i="45"/>
  <c r="Q163" i="45"/>
  <c r="Q162" i="45"/>
  <c r="Q161" i="45"/>
  <c r="Q160" i="45"/>
  <c r="Q159" i="45"/>
  <c r="Q158" i="45"/>
  <c r="Q1" i="59"/>
  <c r="Q11" i="45"/>
  <c r="Q12" i="45"/>
  <c r="Q13" i="45"/>
  <c r="R1" i="59"/>
  <c r="Q53" i="45"/>
  <c r="S1" i="59"/>
  <c r="T1" i="59"/>
  <c r="B7" i="48"/>
  <c r="B8" i="48"/>
  <c r="B9" i="48"/>
  <c r="B10" i="48"/>
  <c r="B11" i="48"/>
  <c r="B12" i="48"/>
  <c r="B13" i="48"/>
  <c r="B14" i="48"/>
  <c r="B15" i="48"/>
  <c r="B16" i="48"/>
  <c r="B17" i="48"/>
  <c r="B18" i="48"/>
  <c r="B19" i="48"/>
  <c r="B20" i="48"/>
  <c r="B21" i="48"/>
  <c r="B22" i="48"/>
  <c r="B23" i="48"/>
  <c r="B24" i="48"/>
  <c r="B25" i="48"/>
  <c r="B26" i="48"/>
  <c r="B27" i="48"/>
  <c r="B28" i="48"/>
  <c r="B29" i="48"/>
  <c r="B30" i="48"/>
  <c r="B31" i="48"/>
  <c r="B32" i="48"/>
  <c r="B33" i="48"/>
  <c r="B34" i="48"/>
  <c r="B35" i="48"/>
  <c r="B36" i="48"/>
  <c r="B37" i="48"/>
  <c r="B38" i="48"/>
  <c r="B39" i="48"/>
  <c r="B40" i="48"/>
  <c r="B41" i="48"/>
  <c r="B42" i="48"/>
  <c r="B43" i="48"/>
  <c r="B44" i="48"/>
  <c r="B45" i="48"/>
  <c r="B46" i="48"/>
  <c r="B47" i="48"/>
  <c r="B48" i="48"/>
  <c r="B49" i="48"/>
  <c r="B50" i="48"/>
  <c r="B51" i="48"/>
  <c r="B52" i="48"/>
  <c r="B53" i="48"/>
  <c r="B54" i="48"/>
  <c r="B55" i="48"/>
  <c r="B56" i="48"/>
  <c r="B57" i="48"/>
  <c r="B58" i="48"/>
  <c r="B59" i="48"/>
  <c r="B60" i="48"/>
  <c r="B61" i="48"/>
  <c r="B62" i="48"/>
  <c r="B63" i="48"/>
  <c r="B64" i="48"/>
  <c r="B65" i="48"/>
  <c r="B66" i="48"/>
  <c r="B6" i="48"/>
  <c r="U1" i="59"/>
  <c r="V1" i="59"/>
  <c r="W1" i="59"/>
  <c r="X1" i="59"/>
  <c r="Y1" i="59"/>
  <c r="A6" i="50"/>
  <c r="A7" i="50"/>
  <c r="A45" i="50"/>
  <c r="B9" i="46"/>
  <c r="W9" i="46"/>
  <c r="A8" i="50"/>
  <c r="A9" i="50"/>
  <c r="A10" i="50"/>
  <c r="A11" i="50"/>
  <c r="A12" i="50"/>
  <c r="A13" i="50"/>
  <c r="A90" i="50"/>
  <c r="A89" i="50"/>
  <c r="A88" i="50"/>
  <c r="A87" i="50"/>
  <c r="A86" i="50"/>
  <c r="A85" i="50"/>
  <c r="A84" i="50"/>
  <c r="A83" i="50"/>
  <c r="A82" i="50"/>
  <c r="A81" i="50"/>
  <c r="A80" i="50"/>
  <c r="A79" i="50"/>
  <c r="A78" i="50"/>
  <c r="A77" i="50"/>
  <c r="A76" i="50"/>
  <c r="A75" i="50"/>
  <c r="A74" i="50"/>
  <c r="A73" i="50"/>
  <c r="A72" i="50"/>
  <c r="A71" i="50"/>
  <c r="A70" i="50"/>
  <c r="A69" i="50"/>
  <c r="A68" i="50"/>
  <c r="A67" i="50"/>
  <c r="A66" i="50"/>
  <c r="A65" i="50"/>
  <c r="A64" i="50"/>
  <c r="A63" i="50"/>
  <c r="A62" i="50"/>
  <c r="A61" i="50"/>
  <c r="A60" i="50"/>
  <c r="A59" i="50"/>
  <c r="A58" i="50"/>
  <c r="A57" i="50"/>
  <c r="A56" i="50"/>
  <c r="A55" i="50"/>
  <c r="A54" i="50"/>
  <c r="A53" i="50"/>
  <c r="A52" i="50"/>
  <c r="A51" i="50"/>
  <c r="A50" i="50"/>
  <c r="A49" i="50"/>
  <c r="A48" i="50"/>
  <c r="A47" i="50"/>
  <c r="A46" i="50"/>
  <c r="A44" i="50"/>
  <c r="A43" i="50"/>
  <c r="A42" i="50"/>
  <c r="A41" i="50"/>
  <c r="A40" i="50"/>
  <c r="A39" i="50"/>
  <c r="A38" i="50"/>
  <c r="A37" i="50"/>
  <c r="A36" i="50"/>
  <c r="A35" i="50"/>
  <c r="B35" i="50"/>
  <c r="C35" i="50" s="1"/>
  <c r="A34" i="50"/>
  <c r="B34" i="50"/>
  <c r="C34" i="50" s="1"/>
  <c r="A33" i="50"/>
  <c r="B33" i="50"/>
  <c r="C33" i="50" s="1"/>
  <c r="A32" i="50"/>
  <c r="B32" i="50"/>
  <c r="C32" i="50" s="1"/>
  <c r="A31" i="50"/>
  <c r="B31" i="50"/>
  <c r="C31" i="50" s="1"/>
  <c r="A30" i="50"/>
  <c r="B30" i="50"/>
  <c r="C30" i="50" s="1"/>
  <c r="A29" i="50"/>
  <c r="B29" i="50"/>
  <c r="C29" i="50" s="1"/>
  <c r="A28" i="50"/>
  <c r="B28" i="50"/>
  <c r="C28" i="50" s="1"/>
  <c r="A27" i="50"/>
  <c r="B27" i="50"/>
  <c r="C27" i="50" s="1"/>
  <c r="A26" i="50"/>
  <c r="B26" i="50"/>
  <c r="C26" i="50" s="1"/>
  <c r="A25" i="50"/>
  <c r="B25" i="50"/>
  <c r="C25" i="50" s="1"/>
  <c r="A24" i="50"/>
  <c r="B24" i="50"/>
  <c r="C24" i="50" s="1"/>
  <c r="A23" i="50"/>
  <c r="B23" i="50"/>
  <c r="C23" i="50" s="1"/>
  <c r="A22" i="50"/>
  <c r="B22" i="50"/>
  <c r="C22" i="50" s="1"/>
  <c r="A21" i="50"/>
  <c r="B21" i="50"/>
  <c r="C21" i="50" s="1"/>
  <c r="A20" i="50"/>
  <c r="B20" i="50"/>
  <c r="C20" i="50" s="1"/>
  <c r="A19" i="50"/>
  <c r="B19" i="50"/>
  <c r="C19" i="50" s="1"/>
  <c r="A18" i="50"/>
  <c r="B18" i="50"/>
  <c r="C18" i="50" s="1"/>
  <c r="A17" i="50"/>
  <c r="B17" i="50"/>
  <c r="C17" i="50" s="1"/>
  <c r="A16" i="50"/>
  <c r="B16" i="50"/>
  <c r="C16" i="50" s="1"/>
  <c r="A15" i="50"/>
  <c r="B15" i="50"/>
  <c r="C15" i="50" s="1"/>
  <c r="A14" i="50"/>
  <c r="B14" i="50"/>
  <c r="C14" i="50" s="1"/>
  <c r="B5" i="46"/>
  <c r="BK15" i="53"/>
  <c r="BK14" i="53"/>
  <c r="BJ17" i="53"/>
  <c r="BJ18" i="53"/>
  <c r="Z1" i="59"/>
  <c r="B6" i="50"/>
  <c r="C6" i="50" s="1"/>
  <c r="B11" i="50"/>
  <c r="C11" i="50" s="1"/>
  <c r="B12" i="50"/>
  <c r="C12" i="50" s="1"/>
  <c r="B7" i="50"/>
  <c r="C7" i="50" s="1"/>
  <c r="B9" i="50"/>
  <c r="C9" i="50" s="1"/>
  <c r="B10" i="50"/>
  <c r="C10" i="50" s="1"/>
  <c r="B8" i="50"/>
  <c r="C8" i="50" s="1"/>
  <c r="B13" i="50"/>
  <c r="C13" i="50" s="1"/>
  <c r="B84" i="46"/>
  <c r="AC84" i="46"/>
  <c r="B83" i="46"/>
  <c r="B82" i="46"/>
  <c r="B81" i="46"/>
  <c r="B80" i="46"/>
  <c r="BW80" i="46"/>
  <c r="B79" i="46"/>
  <c r="B78" i="46"/>
  <c r="B77" i="46"/>
  <c r="B76" i="46"/>
  <c r="B75" i="46"/>
  <c r="B74" i="46"/>
  <c r="B73" i="46"/>
  <c r="B72" i="46"/>
  <c r="R72" i="46"/>
  <c r="B69" i="46"/>
  <c r="B68" i="46"/>
  <c r="B67" i="46"/>
  <c r="B66" i="46"/>
  <c r="H66" i="46"/>
  <c r="B65" i="46"/>
  <c r="B62" i="46"/>
  <c r="CK62" i="46"/>
  <c r="B61" i="46"/>
  <c r="B60" i="46"/>
  <c r="B59" i="46"/>
  <c r="B58" i="46"/>
  <c r="B57" i="46"/>
  <c r="B56" i="46"/>
  <c r="B55" i="46"/>
  <c r="M55" i="46"/>
  <c r="B54" i="46"/>
  <c r="B53" i="46"/>
  <c r="B52" i="46"/>
  <c r="D52" i="46"/>
  <c r="B51" i="46"/>
  <c r="B50" i="46"/>
  <c r="B49" i="46"/>
  <c r="B48" i="46"/>
  <c r="B47" i="46"/>
  <c r="B46" i="46"/>
  <c r="B45" i="46"/>
  <c r="B44" i="46"/>
  <c r="B43" i="46"/>
  <c r="B42" i="46"/>
  <c r="V42" i="46"/>
  <c r="B41" i="46"/>
  <c r="B40" i="46"/>
  <c r="B36" i="46"/>
  <c r="B35" i="46"/>
  <c r="B34" i="46"/>
  <c r="F34" i="46"/>
  <c r="B33" i="46"/>
  <c r="B32" i="46"/>
  <c r="B31" i="46"/>
  <c r="P31" i="46"/>
  <c r="B30" i="46"/>
  <c r="B29" i="46"/>
  <c r="B28" i="46"/>
  <c r="B26" i="46"/>
  <c r="B25" i="46"/>
  <c r="B24" i="46"/>
  <c r="B23" i="46"/>
  <c r="B22" i="46"/>
  <c r="B21" i="46"/>
  <c r="B20" i="46"/>
  <c r="B19" i="46"/>
  <c r="B18" i="46"/>
  <c r="B17" i="46"/>
  <c r="B16" i="46"/>
  <c r="B15" i="46"/>
  <c r="B13" i="46"/>
  <c r="BJ82" i="53"/>
  <c r="BJ20" i="53"/>
  <c r="BJ37" i="53"/>
  <c r="BJ46" i="53"/>
  <c r="BJ33" i="53"/>
  <c r="BJ49" i="53"/>
  <c r="BJ76" i="53"/>
  <c r="BJ31" i="53"/>
  <c r="BJ43" i="53"/>
  <c r="BJ36" i="53"/>
  <c r="BJ24" i="53"/>
  <c r="BJ56" i="53"/>
  <c r="BJ61" i="53"/>
  <c r="BJ26" i="53"/>
  <c r="BJ42" i="53"/>
  <c r="BJ59" i="53"/>
  <c r="BJ28" i="53"/>
  <c r="BJ57" i="53"/>
  <c r="BJ63" i="53"/>
  <c r="BJ45" i="53"/>
  <c r="BJ50" i="53"/>
  <c r="BJ65" i="53"/>
  <c r="B14" i="46"/>
  <c r="BJ30" i="53"/>
  <c r="BJ35" i="53"/>
  <c r="BJ80" i="53"/>
  <c r="BJ25" i="53"/>
  <c r="BJ62" i="53"/>
  <c r="BJ66" i="53"/>
  <c r="BJ75" i="53"/>
  <c r="BJ83" i="53"/>
  <c r="BJ21" i="53"/>
  <c r="BJ5" i="53"/>
  <c r="BJ79" i="53"/>
  <c r="BJ34" i="53"/>
  <c r="BJ27" i="53"/>
  <c r="BJ74" i="53"/>
  <c r="BJ47" i="53"/>
  <c r="BJ22" i="53"/>
  <c r="BJ60" i="53"/>
  <c r="BJ29" i="53"/>
  <c r="AA1" i="59"/>
  <c r="B57" i="42"/>
  <c r="C57" i="42"/>
  <c r="E57" i="42"/>
  <c r="F57" i="42"/>
  <c r="G57" i="42"/>
  <c r="H57" i="42"/>
  <c r="I57" i="42"/>
  <c r="AB1" i="59"/>
  <c r="Q157" i="45"/>
  <c r="Q156" i="45"/>
  <c r="AC1" i="59"/>
  <c r="Q312" i="45"/>
  <c r="Q310" i="45"/>
  <c r="Q225" i="45"/>
  <c r="Q152" i="45"/>
  <c r="Q143" i="45"/>
  <c r="Q55" i="45"/>
  <c r="L7" i="42"/>
  <c r="L8" i="42"/>
  <c r="L9" i="42"/>
  <c r="L10" i="42"/>
  <c r="L11" i="42"/>
  <c r="L12" i="42"/>
  <c r="L13"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I46" i="42"/>
  <c r="H46" i="42"/>
  <c r="G46" i="42"/>
  <c r="F46" i="42"/>
  <c r="E46" i="42"/>
  <c r="D46" i="42"/>
  <c r="J46" i="42"/>
  <c r="C46" i="42"/>
  <c r="B46" i="42"/>
  <c r="K101" i="42"/>
  <c r="AD1" i="59"/>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K46" i="42"/>
  <c r="AE1" i="59"/>
  <c r="Y3" i="45"/>
  <c r="AF1" i="59"/>
  <c r="D1" i="46"/>
  <c r="E1" i="46"/>
  <c r="AG1" i="59"/>
  <c r="F1" i="46"/>
  <c r="AH1" i="59"/>
  <c r="G1" i="46"/>
  <c r="AI1" i="59"/>
  <c r="H1" i="46"/>
  <c r="AJ1" i="59"/>
  <c r="I1" i="46"/>
  <c r="J1" i="46"/>
  <c r="Q9" i="45"/>
  <c r="Q10" i="45"/>
  <c r="Q14" i="45"/>
  <c r="Q15" i="45"/>
  <c r="Q16" i="45"/>
  <c r="Q17" i="45"/>
  <c r="Q18" i="45"/>
  <c r="Q19" i="45"/>
  <c r="Q20" i="45"/>
  <c r="Q21" i="45"/>
  <c r="Q22" i="45"/>
  <c r="Q23" i="45"/>
  <c r="Q24" i="45"/>
  <c r="Q25" i="45"/>
  <c r="Q26" i="45"/>
  <c r="Q27" i="45"/>
  <c r="Q28" i="45"/>
  <c r="Q29" i="45"/>
  <c r="Q30" i="45"/>
  <c r="Q31" i="45"/>
  <c r="Q32" i="45"/>
  <c r="Q33" i="45"/>
  <c r="Q34" i="45"/>
  <c r="Q35" i="45"/>
  <c r="Q36" i="45"/>
  <c r="Q37" i="45"/>
  <c r="Q38" i="45"/>
  <c r="Q39" i="45"/>
  <c r="Q40" i="45"/>
  <c r="Q41" i="45"/>
  <c r="Q42" i="45"/>
  <c r="Q43" i="45"/>
  <c r="Q44" i="45"/>
  <c r="Q45" i="45"/>
  <c r="Q46" i="45"/>
  <c r="Q47" i="45"/>
  <c r="Q48" i="45"/>
  <c r="Q49" i="45"/>
  <c r="Q50" i="45"/>
  <c r="Q51" i="45"/>
  <c r="Q52" i="45"/>
  <c r="Q54" i="45"/>
  <c r="Q56" i="45"/>
  <c r="Q57" i="45"/>
  <c r="Q58" i="45"/>
  <c r="Q59" i="45"/>
  <c r="Q60" i="45"/>
  <c r="Q61" i="45"/>
  <c r="Q62" i="45"/>
  <c r="Q63" i="45"/>
  <c r="Q64" i="45"/>
  <c r="Q65" i="45"/>
  <c r="Q66" i="45"/>
  <c r="Q67" i="45"/>
  <c r="Q68" i="45"/>
  <c r="Q69" i="45"/>
  <c r="Q70" i="45"/>
  <c r="Q71" i="45"/>
  <c r="Q72" i="45"/>
  <c r="Q73" i="45"/>
  <c r="Q74" i="45"/>
  <c r="Q75" i="45"/>
  <c r="Q76" i="45"/>
  <c r="Q77" i="45"/>
  <c r="Q78" i="45"/>
  <c r="Q79" i="45"/>
  <c r="Q80" i="45"/>
  <c r="Q81" i="45"/>
  <c r="Q82" i="45"/>
  <c r="Q83" i="45"/>
  <c r="Q84" i="45"/>
  <c r="Q85" i="45"/>
  <c r="Q86" i="45"/>
  <c r="Q87" i="45"/>
  <c r="Q88" i="45"/>
  <c r="Q89" i="45"/>
  <c r="Q90" i="45"/>
  <c r="Q91" i="45"/>
  <c r="Q92" i="45"/>
  <c r="Q93" i="45"/>
  <c r="Q94" i="45"/>
  <c r="Q95" i="45"/>
  <c r="Q96" i="45"/>
  <c r="Q97" i="45"/>
  <c r="Q98" i="45"/>
  <c r="Q99" i="45"/>
  <c r="Q100" i="45"/>
  <c r="Q101" i="45"/>
  <c r="Q102" i="45"/>
  <c r="Q103" i="45"/>
  <c r="Q104" i="45"/>
  <c r="Q105" i="45"/>
  <c r="Q106" i="45"/>
  <c r="Q107" i="45"/>
  <c r="Q108" i="45"/>
  <c r="Q109" i="45"/>
  <c r="Q110" i="45"/>
  <c r="Q111" i="45"/>
  <c r="Q112" i="45"/>
  <c r="Q113" i="45"/>
  <c r="Q114" i="45"/>
  <c r="Q115" i="45"/>
  <c r="Q116" i="45"/>
  <c r="Q117" i="45"/>
  <c r="Q118" i="45"/>
  <c r="Q119" i="45"/>
  <c r="Q120" i="45"/>
  <c r="Q121" i="45"/>
  <c r="Q122" i="45"/>
  <c r="Q123" i="45"/>
  <c r="Q124" i="45"/>
  <c r="Q125" i="45"/>
  <c r="Q126" i="45"/>
  <c r="Q127" i="45"/>
  <c r="Q128" i="45"/>
  <c r="Q129" i="45"/>
  <c r="Q130" i="45"/>
  <c r="Q131" i="45"/>
  <c r="Q132" i="45"/>
  <c r="Q133" i="45"/>
  <c r="Q134" i="45"/>
  <c r="Q135" i="45"/>
  <c r="Q136" i="45"/>
  <c r="Q137" i="45"/>
  <c r="Q138" i="45"/>
  <c r="Q139" i="45"/>
  <c r="Q140" i="45"/>
  <c r="Q141" i="45"/>
  <c r="Q142" i="45"/>
  <c r="Q144" i="45"/>
  <c r="Q145" i="45"/>
  <c r="Q146" i="45"/>
  <c r="Q147" i="45"/>
  <c r="Q148" i="45"/>
  <c r="Q149" i="45"/>
  <c r="Q150" i="45"/>
  <c r="Q151" i="45"/>
  <c r="Q153" i="45"/>
  <c r="Q154" i="45"/>
  <c r="Q155" i="45"/>
  <c r="Q184" i="45"/>
  <c r="Q185" i="45"/>
  <c r="Q186" i="45"/>
  <c r="Q187" i="45"/>
  <c r="Q188" i="45"/>
  <c r="Q189" i="45"/>
  <c r="Q190" i="45"/>
  <c r="Q191" i="45"/>
  <c r="Q192" i="45"/>
  <c r="Q193" i="45"/>
  <c r="Q194" i="45"/>
  <c r="Q195" i="45"/>
  <c r="Q196" i="45"/>
  <c r="Q197" i="45"/>
  <c r="Q198" i="45"/>
  <c r="Q199" i="45"/>
  <c r="Q200" i="45"/>
  <c r="Q201" i="45"/>
  <c r="Q202" i="45"/>
  <c r="Q203" i="45"/>
  <c r="Q204" i="45"/>
  <c r="Q205" i="45"/>
  <c r="Q206" i="45"/>
  <c r="Q207" i="45"/>
  <c r="Q208" i="45"/>
  <c r="Q209" i="45"/>
  <c r="Q210" i="45"/>
  <c r="Q211" i="45"/>
  <c r="Q212" i="45"/>
  <c r="Q213" i="45"/>
  <c r="Q214" i="45"/>
  <c r="Q215" i="45"/>
  <c r="Q216" i="45"/>
  <c r="Q217" i="45"/>
  <c r="Q218" i="45"/>
  <c r="Q219" i="45"/>
  <c r="Q220" i="45"/>
  <c r="Q221" i="45"/>
  <c r="Q222" i="45"/>
  <c r="Q223" i="45"/>
  <c r="Q224" i="45"/>
  <c r="Q226" i="45"/>
  <c r="Q227" i="45"/>
  <c r="Q228" i="45"/>
  <c r="Q229" i="45"/>
  <c r="Q230" i="45"/>
  <c r="Q231" i="45"/>
  <c r="Q232" i="45"/>
  <c r="Q233" i="45"/>
  <c r="Q234" i="45"/>
  <c r="Q235" i="45"/>
  <c r="Q236" i="45"/>
  <c r="Q237" i="45"/>
  <c r="Q238" i="45"/>
  <c r="Q239" i="45"/>
  <c r="Q240" i="45"/>
  <c r="Q241" i="45"/>
  <c r="Q242" i="45"/>
  <c r="Q243" i="45"/>
  <c r="Q244" i="45"/>
  <c r="Q245" i="45"/>
  <c r="Q246" i="45"/>
  <c r="Q247" i="45"/>
  <c r="Q248" i="45"/>
  <c r="Q249" i="45"/>
  <c r="Q250" i="45"/>
  <c r="Q251" i="45"/>
  <c r="Q252" i="45"/>
  <c r="Q253" i="45"/>
  <c r="Q254" i="45"/>
  <c r="Q255" i="45"/>
  <c r="Q256" i="45"/>
  <c r="Q257" i="45"/>
  <c r="Q258" i="45"/>
  <c r="Q259" i="45"/>
  <c r="Q260" i="45"/>
  <c r="Q261" i="45"/>
  <c r="Q262" i="45"/>
  <c r="Q263" i="45"/>
  <c r="Q265" i="45"/>
  <c r="Q266" i="45"/>
  <c r="Q267" i="45"/>
  <c r="Q268" i="45"/>
  <c r="Q269" i="45"/>
  <c r="Q270" i="45"/>
  <c r="Q271" i="45"/>
  <c r="Q272" i="45"/>
  <c r="Q273" i="45"/>
  <c r="Q274" i="45"/>
  <c r="Q275" i="45"/>
  <c r="Q276" i="45"/>
  <c r="Q277" i="45"/>
  <c r="Q278" i="45"/>
  <c r="Q279" i="45"/>
  <c r="Q280" i="45"/>
  <c r="Q281" i="45"/>
  <c r="Q282" i="45"/>
  <c r="Q283" i="45"/>
  <c r="Q284" i="45"/>
  <c r="Q285" i="45"/>
  <c r="Q286" i="45"/>
  <c r="Q287" i="45"/>
  <c r="Q288" i="45"/>
  <c r="Q289" i="45"/>
  <c r="Q290" i="45"/>
  <c r="Q291" i="45"/>
  <c r="Q292" i="45"/>
  <c r="Q293" i="45"/>
  <c r="Q294" i="45"/>
  <c r="Q295" i="45"/>
  <c r="Q296" i="45"/>
  <c r="Q297" i="45"/>
  <c r="Q298" i="45"/>
  <c r="Q299" i="45"/>
  <c r="Q300" i="45"/>
  <c r="Q301" i="45"/>
  <c r="Q302" i="45"/>
  <c r="Q303" i="45"/>
  <c r="Q304" i="45"/>
  <c r="Q305" i="45"/>
  <c r="Q306" i="45"/>
  <c r="Q307" i="45"/>
  <c r="Q308" i="45"/>
  <c r="Q309" i="45"/>
  <c r="Q311" i="45"/>
  <c r="Q313" i="45"/>
  <c r="Q314" i="45"/>
  <c r="Q8" i="45"/>
  <c r="AK1" i="59"/>
  <c r="K1" i="46"/>
  <c r="AL1" i="59"/>
  <c r="L1" i="46"/>
  <c r="I100" i="42"/>
  <c r="I99" i="42"/>
  <c r="I97" i="42"/>
  <c r="I96" i="42"/>
  <c r="I95" i="42"/>
  <c r="I94" i="42"/>
  <c r="I93" i="42"/>
  <c r="I92" i="42"/>
  <c r="I91" i="42"/>
  <c r="I90" i="42"/>
  <c r="I89" i="42"/>
  <c r="I88" i="42"/>
  <c r="I87" i="42"/>
  <c r="I86" i="42"/>
  <c r="I85" i="42"/>
  <c r="I84" i="42"/>
  <c r="I83" i="42"/>
  <c r="I82" i="42"/>
  <c r="I81" i="42"/>
  <c r="I80" i="42"/>
  <c r="I79" i="42"/>
  <c r="I78" i="42"/>
  <c r="I77" i="42"/>
  <c r="I76" i="42"/>
  <c r="I75" i="42"/>
  <c r="I74" i="42"/>
  <c r="I73" i="42"/>
  <c r="I72" i="42"/>
  <c r="I71" i="42"/>
  <c r="I70" i="42"/>
  <c r="I69" i="42"/>
  <c r="I68" i="42"/>
  <c r="I67" i="42"/>
  <c r="I66" i="42"/>
  <c r="I65" i="42"/>
  <c r="I64" i="42"/>
  <c r="I63" i="42"/>
  <c r="I62" i="42"/>
  <c r="I61" i="42"/>
  <c r="I60" i="42"/>
  <c r="I59" i="42"/>
  <c r="I58" i="42"/>
  <c r="I56" i="42"/>
  <c r="I55" i="42"/>
  <c r="I54" i="42"/>
  <c r="I53" i="42"/>
  <c r="I52" i="42"/>
  <c r="I51" i="42"/>
  <c r="I50" i="42"/>
  <c r="I49" i="42"/>
  <c r="I48" i="42"/>
  <c r="I47" i="42"/>
  <c r="I45" i="42"/>
  <c r="I44" i="42"/>
  <c r="I43" i="42"/>
  <c r="I42" i="42"/>
  <c r="I41" i="42"/>
  <c r="I40" i="42"/>
  <c r="I39" i="42"/>
  <c r="I38" i="42"/>
  <c r="I37" i="42"/>
  <c r="I36" i="42"/>
  <c r="I35" i="42"/>
  <c r="I34" i="42"/>
  <c r="I33" i="42"/>
  <c r="I32" i="42"/>
  <c r="I31" i="42"/>
  <c r="I30" i="42"/>
  <c r="I29" i="42"/>
  <c r="I28" i="42"/>
  <c r="I27" i="42"/>
  <c r="I26" i="42"/>
  <c r="I25" i="42"/>
  <c r="I24" i="42"/>
  <c r="I23" i="42"/>
  <c r="I22" i="42"/>
  <c r="I21" i="42"/>
  <c r="I20" i="42"/>
  <c r="I19" i="42"/>
  <c r="I18" i="42"/>
  <c r="I17" i="42"/>
  <c r="I16" i="42"/>
  <c r="I15" i="42"/>
  <c r="I14" i="42"/>
  <c r="I13" i="42"/>
  <c r="I12" i="42"/>
  <c r="I11" i="42"/>
  <c r="I10" i="42"/>
  <c r="I9" i="42"/>
  <c r="I8" i="42"/>
  <c r="I7" i="42"/>
  <c r="I6" i="42"/>
  <c r="I98" i="42"/>
  <c r="AM1" i="59"/>
  <c r="M1" i="46"/>
  <c r="H100" i="42"/>
  <c r="G100" i="42"/>
  <c r="F100" i="42"/>
  <c r="E100" i="42"/>
  <c r="C100" i="42"/>
  <c r="B100" i="42"/>
  <c r="H99" i="42"/>
  <c r="G99" i="42"/>
  <c r="F99" i="42"/>
  <c r="E99" i="42"/>
  <c r="D99" i="42"/>
  <c r="J99" i="42"/>
  <c r="C99" i="42"/>
  <c r="B99" i="42"/>
  <c r="H98" i="42"/>
  <c r="G98" i="42"/>
  <c r="F98" i="42"/>
  <c r="E98" i="42"/>
  <c r="D98" i="42"/>
  <c r="J98" i="42"/>
  <c r="C98" i="42"/>
  <c r="B98" i="42"/>
  <c r="H97" i="42"/>
  <c r="G97" i="42"/>
  <c r="F97" i="42"/>
  <c r="E97" i="42"/>
  <c r="D97" i="42"/>
  <c r="J97" i="42"/>
  <c r="C97" i="42"/>
  <c r="B97" i="42"/>
  <c r="H96" i="42"/>
  <c r="G96" i="42"/>
  <c r="F96" i="42"/>
  <c r="E96" i="42"/>
  <c r="C96" i="42"/>
  <c r="B96" i="42"/>
  <c r="H95" i="42"/>
  <c r="G95" i="42"/>
  <c r="F95" i="42"/>
  <c r="E95" i="42"/>
  <c r="C95" i="42"/>
  <c r="B95" i="42"/>
  <c r="H94" i="42"/>
  <c r="G94" i="42"/>
  <c r="F94" i="42"/>
  <c r="E94" i="42"/>
  <c r="D94" i="42"/>
  <c r="J94" i="42"/>
  <c r="C94" i="42"/>
  <c r="B94" i="42"/>
  <c r="H93" i="42"/>
  <c r="G93" i="42"/>
  <c r="F93" i="42"/>
  <c r="E93" i="42"/>
  <c r="D93" i="42"/>
  <c r="J93" i="42"/>
  <c r="C93" i="42"/>
  <c r="B93" i="42"/>
  <c r="H92" i="42"/>
  <c r="G92" i="42"/>
  <c r="F92" i="42"/>
  <c r="E92" i="42"/>
  <c r="D92" i="42"/>
  <c r="J92" i="42"/>
  <c r="C92" i="42"/>
  <c r="B92" i="42"/>
  <c r="H91" i="42"/>
  <c r="G91" i="42"/>
  <c r="F91" i="42"/>
  <c r="E91" i="42"/>
  <c r="D91" i="42"/>
  <c r="J91" i="42"/>
  <c r="C91" i="42"/>
  <c r="B91" i="42"/>
  <c r="H90" i="42"/>
  <c r="G90" i="42"/>
  <c r="F90" i="42"/>
  <c r="E90" i="42"/>
  <c r="D90" i="42"/>
  <c r="J90" i="42"/>
  <c r="C90" i="42"/>
  <c r="B90" i="42"/>
  <c r="H89" i="42"/>
  <c r="G89" i="42"/>
  <c r="F89" i="42"/>
  <c r="E89" i="42"/>
  <c r="D89" i="42"/>
  <c r="J89" i="42"/>
  <c r="C89" i="42"/>
  <c r="B89" i="42"/>
  <c r="H88" i="42"/>
  <c r="G88" i="42"/>
  <c r="F88" i="42"/>
  <c r="E88" i="42"/>
  <c r="D88" i="42"/>
  <c r="J88" i="42"/>
  <c r="C88" i="42"/>
  <c r="B88" i="42"/>
  <c r="H87" i="42"/>
  <c r="G87" i="42"/>
  <c r="F87" i="42"/>
  <c r="E87" i="42"/>
  <c r="D87" i="42"/>
  <c r="J87" i="42"/>
  <c r="C87" i="42"/>
  <c r="B87" i="42"/>
  <c r="H86" i="42"/>
  <c r="G86" i="42"/>
  <c r="F86" i="42"/>
  <c r="E86" i="42"/>
  <c r="D86" i="42"/>
  <c r="J86" i="42"/>
  <c r="C86" i="42"/>
  <c r="B86" i="42"/>
  <c r="H85" i="42"/>
  <c r="G85" i="42"/>
  <c r="F85" i="42"/>
  <c r="E85" i="42"/>
  <c r="C85" i="42"/>
  <c r="B85" i="42"/>
  <c r="H84" i="42"/>
  <c r="G84" i="42"/>
  <c r="F84" i="42"/>
  <c r="E84" i="42"/>
  <c r="C84" i="42"/>
  <c r="B84" i="42"/>
  <c r="H83" i="42"/>
  <c r="G83" i="42"/>
  <c r="F83" i="42"/>
  <c r="E83" i="42"/>
  <c r="C83" i="42"/>
  <c r="B83" i="42"/>
  <c r="H82" i="42"/>
  <c r="G82" i="42"/>
  <c r="F82" i="42"/>
  <c r="E82" i="42"/>
  <c r="C82" i="42"/>
  <c r="B82" i="42"/>
  <c r="H81" i="42"/>
  <c r="G81" i="42"/>
  <c r="F81" i="42"/>
  <c r="E81" i="42"/>
  <c r="C81" i="42"/>
  <c r="B81" i="42"/>
  <c r="H80" i="42"/>
  <c r="G80" i="42"/>
  <c r="F80" i="42"/>
  <c r="E80" i="42"/>
  <c r="C80" i="42"/>
  <c r="B80" i="42"/>
  <c r="H79" i="42"/>
  <c r="G79" i="42"/>
  <c r="F79" i="42"/>
  <c r="E79" i="42"/>
  <c r="C79" i="42"/>
  <c r="B79" i="42"/>
  <c r="H78" i="42"/>
  <c r="G78" i="42"/>
  <c r="F78" i="42"/>
  <c r="E78" i="42"/>
  <c r="C78" i="42"/>
  <c r="B78" i="42"/>
  <c r="H77" i="42"/>
  <c r="G77" i="42"/>
  <c r="F77" i="42"/>
  <c r="E77" i="42"/>
  <c r="D77" i="42"/>
  <c r="J77" i="42"/>
  <c r="C77" i="42"/>
  <c r="B77" i="42"/>
  <c r="H76" i="42"/>
  <c r="G76" i="42"/>
  <c r="F76" i="42"/>
  <c r="E76" i="42"/>
  <c r="D76" i="42"/>
  <c r="J76" i="42"/>
  <c r="C76" i="42"/>
  <c r="B76" i="42"/>
  <c r="H75" i="42"/>
  <c r="G75" i="42"/>
  <c r="F75" i="42"/>
  <c r="E75" i="42"/>
  <c r="C75" i="42"/>
  <c r="B75" i="42"/>
  <c r="H74" i="42"/>
  <c r="G74" i="42"/>
  <c r="F74" i="42"/>
  <c r="E74" i="42"/>
  <c r="D74" i="42"/>
  <c r="J74" i="42"/>
  <c r="C74" i="42"/>
  <c r="B74" i="42"/>
  <c r="H73" i="42"/>
  <c r="G73" i="42"/>
  <c r="F73" i="42"/>
  <c r="E73" i="42"/>
  <c r="C73" i="42"/>
  <c r="B73" i="42"/>
  <c r="H72" i="42"/>
  <c r="G72" i="42"/>
  <c r="F72" i="42"/>
  <c r="E72" i="42"/>
  <c r="C72" i="42"/>
  <c r="B72" i="42"/>
  <c r="H71" i="42"/>
  <c r="G71" i="42"/>
  <c r="F71" i="42"/>
  <c r="E71" i="42"/>
  <c r="C71" i="42"/>
  <c r="B71" i="42"/>
  <c r="H70" i="42"/>
  <c r="G70" i="42"/>
  <c r="F70" i="42"/>
  <c r="E70" i="42"/>
  <c r="C70" i="42"/>
  <c r="B70" i="42"/>
  <c r="H69" i="42"/>
  <c r="G69" i="42"/>
  <c r="F69" i="42"/>
  <c r="E69" i="42"/>
  <c r="C69" i="42"/>
  <c r="B69" i="42"/>
  <c r="H68" i="42"/>
  <c r="G68" i="42"/>
  <c r="F68" i="42"/>
  <c r="E68" i="42"/>
  <c r="C68" i="42"/>
  <c r="B68" i="42"/>
  <c r="H67" i="42"/>
  <c r="G67" i="42"/>
  <c r="F67" i="42"/>
  <c r="E67" i="42"/>
  <c r="D67" i="42"/>
  <c r="C67" i="42"/>
  <c r="B67" i="42"/>
  <c r="H66" i="42"/>
  <c r="G66" i="42"/>
  <c r="F66" i="42"/>
  <c r="E66" i="42"/>
  <c r="C66" i="42"/>
  <c r="B66" i="42"/>
  <c r="H65" i="42"/>
  <c r="G65" i="42"/>
  <c r="F65" i="42"/>
  <c r="E65" i="42"/>
  <c r="C65" i="42"/>
  <c r="B65" i="42"/>
  <c r="H64" i="42"/>
  <c r="G64" i="42"/>
  <c r="F64" i="42"/>
  <c r="E64" i="42"/>
  <c r="C64" i="42"/>
  <c r="B64" i="42"/>
  <c r="H63" i="42"/>
  <c r="G63" i="42"/>
  <c r="F63" i="42"/>
  <c r="E63" i="42"/>
  <c r="C63" i="42"/>
  <c r="B63" i="42"/>
  <c r="H62" i="42"/>
  <c r="G62" i="42"/>
  <c r="F62" i="42"/>
  <c r="E62" i="42"/>
  <c r="C62" i="42"/>
  <c r="B62" i="42"/>
  <c r="H61" i="42"/>
  <c r="G61" i="42"/>
  <c r="F61" i="42"/>
  <c r="E61" i="42"/>
  <c r="D61" i="42"/>
  <c r="J61" i="42"/>
  <c r="C61" i="42"/>
  <c r="B61" i="42"/>
  <c r="H60" i="42"/>
  <c r="G60" i="42"/>
  <c r="F60" i="42"/>
  <c r="E60" i="42"/>
  <c r="C60" i="42"/>
  <c r="B60" i="42"/>
  <c r="H59" i="42"/>
  <c r="G59" i="42"/>
  <c r="F59" i="42"/>
  <c r="E59" i="42"/>
  <c r="C59" i="42"/>
  <c r="B59" i="42"/>
  <c r="H58" i="42"/>
  <c r="G58" i="42"/>
  <c r="F58" i="42"/>
  <c r="E58" i="42"/>
  <c r="C58" i="42"/>
  <c r="B58" i="42"/>
  <c r="H56" i="42"/>
  <c r="G56" i="42"/>
  <c r="F56" i="42"/>
  <c r="E56" i="42"/>
  <c r="D56" i="42"/>
  <c r="J56" i="42"/>
  <c r="C56" i="42"/>
  <c r="B56" i="42"/>
  <c r="H55" i="42"/>
  <c r="G55" i="42"/>
  <c r="F55" i="42"/>
  <c r="E55" i="42"/>
  <c r="C55" i="42"/>
  <c r="B55" i="42"/>
  <c r="H54" i="42"/>
  <c r="G54" i="42"/>
  <c r="F54" i="42"/>
  <c r="E54" i="42"/>
  <c r="C54" i="42"/>
  <c r="B54" i="42"/>
  <c r="H53" i="42"/>
  <c r="G53" i="42"/>
  <c r="F53" i="42"/>
  <c r="E53" i="42"/>
  <c r="D53" i="42"/>
  <c r="J53" i="42"/>
  <c r="C53" i="42"/>
  <c r="B53" i="42"/>
  <c r="H52" i="42"/>
  <c r="G52" i="42"/>
  <c r="F52" i="42"/>
  <c r="E52" i="42"/>
  <c r="D52" i="42"/>
  <c r="J52" i="42"/>
  <c r="C52" i="42"/>
  <c r="B52" i="42"/>
  <c r="H51" i="42"/>
  <c r="G51" i="42"/>
  <c r="F51" i="42"/>
  <c r="E51" i="42"/>
  <c r="D51" i="42"/>
  <c r="J51" i="42"/>
  <c r="C51" i="42"/>
  <c r="B51" i="42"/>
  <c r="H50" i="42"/>
  <c r="G50" i="42"/>
  <c r="F50" i="42"/>
  <c r="E50" i="42"/>
  <c r="D50" i="42"/>
  <c r="J50" i="42"/>
  <c r="C50" i="42"/>
  <c r="B50" i="42"/>
  <c r="H49" i="42"/>
  <c r="G49" i="42"/>
  <c r="F49" i="42"/>
  <c r="E49" i="42"/>
  <c r="C49" i="42"/>
  <c r="B49" i="42"/>
  <c r="H48" i="42"/>
  <c r="G48" i="42"/>
  <c r="F48" i="42"/>
  <c r="E48" i="42"/>
  <c r="D48" i="42"/>
  <c r="J48" i="42"/>
  <c r="C48" i="42"/>
  <c r="B48" i="42"/>
  <c r="H47" i="42"/>
  <c r="G47" i="42"/>
  <c r="F47" i="42"/>
  <c r="E47" i="42"/>
  <c r="D47" i="42"/>
  <c r="J47" i="42"/>
  <c r="C47" i="42"/>
  <c r="B47" i="42"/>
  <c r="H45" i="42"/>
  <c r="G45" i="42"/>
  <c r="F45" i="42"/>
  <c r="E45" i="42"/>
  <c r="D45" i="42"/>
  <c r="J45" i="42"/>
  <c r="C45" i="42"/>
  <c r="B45" i="42"/>
  <c r="H44" i="42"/>
  <c r="G44" i="42"/>
  <c r="F44" i="42"/>
  <c r="E44" i="42"/>
  <c r="D44" i="42"/>
  <c r="J44" i="42"/>
  <c r="C44" i="42"/>
  <c r="B44" i="42"/>
  <c r="H43" i="42"/>
  <c r="G43" i="42"/>
  <c r="F43" i="42"/>
  <c r="E43" i="42"/>
  <c r="D43" i="42"/>
  <c r="J43" i="42"/>
  <c r="C43" i="42"/>
  <c r="B43" i="42"/>
  <c r="H42" i="42"/>
  <c r="G42" i="42"/>
  <c r="F42" i="42"/>
  <c r="E42" i="42"/>
  <c r="D42" i="42"/>
  <c r="J42" i="42"/>
  <c r="C42" i="42"/>
  <c r="B42" i="42"/>
  <c r="H41" i="42"/>
  <c r="G41" i="42"/>
  <c r="F41" i="42"/>
  <c r="E41" i="42"/>
  <c r="D41" i="42"/>
  <c r="J41" i="42"/>
  <c r="C41" i="42"/>
  <c r="B41" i="42"/>
  <c r="H40" i="42"/>
  <c r="G40" i="42"/>
  <c r="F40" i="42"/>
  <c r="E40" i="42"/>
  <c r="D40" i="42"/>
  <c r="J40" i="42"/>
  <c r="C40" i="42"/>
  <c r="B40" i="42"/>
  <c r="H39" i="42"/>
  <c r="G39" i="42"/>
  <c r="F39" i="42"/>
  <c r="E39" i="42"/>
  <c r="D39" i="42"/>
  <c r="J39" i="42"/>
  <c r="C39" i="42"/>
  <c r="B39" i="42"/>
  <c r="H38" i="42"/>
  <c r="G38" i="42"/>
  <c r="F38" i="42"/>
  <c r="E38" i="42"/>
  <c r="D38" i="42"/>
  <c r="J38" i="42"/>
  <c r="C38" i="42"/>
  <c r="B38" i="42"/>
  <c r="H37" i="42"/>
  <c r="G37" i="42"/>
  <c r="F37" i="42"/>
  <c r="E37" i="42"/>
  <c r="D37" i="42"/>
  <c r="J37" i="42"/>
  <c r="C37" i="42"/>
  <c r="B37" i="42"/>
  <c r="H36" i="42"/>
  <c r="G36" i="42"/>
  <c r="F36" i="42"/>
  <c r="E36" i="42"/>
  <c r="D36" i="42"/>
  <c r="J36" i="42"/>
  <c r="C36" i="42"/>
  <c r="B36" i="42"/>
  <c r="H35" i="42"/>
  <c r="G35" i="42"/>
  <c r="F35" i="42"/>
  <c r="E35" i="42"/>
  <c r="D35" i="42"/>
  <c r="J35" i="42"/>
  <c r="C35" i="42"/>
  <c r="B35" i="42"/>
  <c r="H34" i="42"/>
  <c r="G34" i="42"/>
  <c r="F34" i="42"/>
  <c r="E34" i="42"/>
  <c r="D34" i="42"/>
  <c r="J34" i="42"/>
  <c r="C34" i="42"/>
  <c r="B34" i="42"/>
  <c r="H33" i="42"/>
  <c r="G33" i="42"/>
  <c r="F33" i="42"/>
  <c r="E33" i="42"/>
  <c r="D33" i="42"/>
  <c r="J33" i="42"/>
  <c r="C33" i="42"/>
  <c r="B33" i="42"/>
  <c r="H32" i="42"/>
  <c r="G32" i="42"/>
  <c r="F32" i="42"/>
  <c r="E32" i="42"/>
  <c r="D32" i="42"/>
  <c r="J32" i="42"/>
  <c r="C32" i="42"/>
  <c r="B32" i="42"/>
  <c r="H31" i="42"/>
  <c r="G31" i="42"/>
  <c r="F31" i="42"/>
  <c r="E31" i="42"/>
  <c r="D31" i="42"/>
  <c r="J31" i="42"/>
  <c r="C31" i="42"/>
  <c r="B31" i="42"/>
  <c r="H30" i="42"/>
  <c r="G30" i="42"/>
  <c r="F30" i="42"/>
  <c r="E30" i="42"/>
  <c r="D30" i="42"/>
  <c r="J30" i="42"/>
  <c r="C30" i="42"/>
  <c r="B30" i="42"/>
  <c r="H29" i="42"/>
  <c r="G29" i="42"/>
  <c r="F29" i="42"/>
  <c r="E29" i="42"/>
  <c r="D29" i="42"/>
  <c r="J29" i="42"/>
  <c r="C29" i="42"/>
  <c r="B29" i="42"/>
  <c r="H28" i="42"/>
  <c r="G28" i="42"/>
  <c r="F28" i="42"/>
  <c r="E28" i="42"/>
  <c r="C28" i="42"/>
  <c r="B28" i="42"/>
  <c r="H27" i="42"/>
  <c r="G27" i="42"/>
  <c r="F27" i="42"/>
  <c r="E27" i="42"/>
  <c r="C27" i="42"/>
  <c r="B27" i="42"/>
  <c r="H26" i="42"/>
  <c r="G26" i="42"/>
  <c r="F26" i="42"/>
  <c r="E26" i="42"/>
  <c r="C26" i="42"/>
  <c r="B26" i="42"/>
  <c r="H25" i="42"/>
  <c r="G25" i="42"/>
  <c r="F25" i="42"/>
  <c r="E25" i="42"/>
  <c r="D25" i="42"/>
  <c r="J25" i="42"/>
  <c r="C25" i="42"/>
  <c r="B25" i="42"/>
  <c r="H24" i="42"/>
  <c r="G24" i="42"/>
  <c r="F24" i="42"/>
  <c r="E24" i="42"/>
  <c r="D24" i="42"/>
  <c r="J24" i="42"/>
  <c r="C24" i="42"/>
  <c r="B24" i="42"/>
  <c r="H23" i="42"/>
  <c r="G23" i="42"/>
  <c r="F23" i="42"/>
  <c r="E23" i="42"/>
  <c r="C23" i="42"/>
  <c r="B23" i="42"/>
  <c r="H22" i="42"/>
  <c r="G22" i="42"/>
  <c r="F22" i="42"/>
  <c r="E22" i="42"/>
  <c r="C22" i="42"/>
  <c r="B22" i="42"/>
  <c r="H21" i="42"/>
  <c r="G21" i="42"/>
  <c r="F21" i="42"/>
  <c r="E21" i="42"/>
  <c r="D21" i="42"/>
  <c r="J21" i="42"/>
  <c r="C21" i="42"/>
  <c r="B21" i="42"/>
  <c r="H20" i="42"/>
  <c r="G20" i="42"/>
  <c r="F20" i="42"/>
  <c r="E20" i="42"/>
  <c r="D20" i="42"/>
  <c r="J20" i="42"/>
  <c r="C20" i="42"/>
  <c r="B20" i="42"/>
  <c r="H19" i="42"/>
  <c r="G19" i="42"/>
  <c r="F19" i="42"/>
  <c r="E19" i="42"/>
  <c r="C19" i="42"/>
  <c r="B19" i="42"/>
  <c r="H18" i="42"/>
  <c r="G18" i="42"/>
  <c r="F18" i="42"/>
  <c r="E18" i="42"/>
  <c r="D18" i="42"/>
  <c r="J18" i="42"/>
  <c r="C18" i="42"/>
  <c r="B18" i="42"/>
  <c r="H17" i="42"/>
  <c r="G17" i="42"/>
  <c r="F17" i="42"/>
  <c r="E17" i="42"/>
  <c r="C17" i="42"/>
  <c r="B17" i="42"/>
  <c r="H16" i="42"/>
  <c r="G16" i="42"/>
  <c r="F16" i="42"/>
  <c r="E16" i="42"/>
  <c r="D16" i="42"/>
  <c r="J16" i="42"/>
  <c r="C16" i="42"/>
  <c r="B16" i="42"/>
  <c r="H15" i="42"/>
  <c r="G15" i="42"/>
  <c r="F15" i="42"/>
  <c r="E15" i="42"/>
  <c r="D15" i="42"/>
  <c r="J15" i="42"/>
  <c r="C15" i="42"/>
  <c r="B15" i="42"/>
  <c r="L4" i="46"/>
  <c r="H14" i="42"/>
  <c r="G14" i="42"/>
  <c r="F14" i="42"/>
  <c r="E14" i="42"/>
  <c r="C14" i="42"/>
  <c r="B14" i="42"/>
  <c r="K4" i="46"/>
  <c r="H13" i="42"/>
  <c r="G13" i="42"/>
  <c r="F13" i="42"/>
  <c r="E13" i="42"/>
  <c r="D13" i="42"/>
  <c r="J13" i="42"/>
  <c r="C13" i="42"/>
  <c r="B13" i="42"/>
  <c r="J4" i="46"/>
  <c r="H12" i="42"/>
  <c r="G12" i="42"/>
  <c r="F12" i="42"/>
  <c r="E12" i="42"/>
  <c r="D12" i="42"/>
  <c r="J12" i="42"/>
  <c r="C12" i="42"/>
  <c r="B12" i="42"/>
  <c r="I4" i="46"/>
  <c r="H11" i="42"/>
  <c r="G11" i="42"/>
  <c r="F11" i="42"/>
  <c r="E11" i="42"/>
  <c r="D11" i="42"/>
  <c r="J11" i="42"/>
  <c r="C11" i="42"/>
  <c r="B11" i="42"/>
  <c r="H4" i="46"/>
  <c r="H10" i="42"/>
  <c r="G10" i="42"/>
  <c r="F10" i="42"/>
  <c r="E10" i="42"/>
  <c r="D10" i="42"/>
  <c r="J10" i="42"/>
  <c r="C10" i="42"/>
  <c r="B10" i="42"/>
  <c r="G4" i="46"/>
  <c r="H9" i="42"/>
  <c r="G9" i="42"/>
  <c r="F9" i="42"/>
  <c r="E9" i="42"/>
  <c r="C9" i="42"/>
  <c r="B9" i="42"/>
  <c r="F4" i="46"/>
  <c r="H8" i="42"/>
  <c r="G8" i="42"/>
  <c r="F8" i="42"/>
  <c r="E8" i="42"/>
  <c r="D8" i="42"/>
  <c r="J8" i="42"/>
  <c r="C8" i="42"/>
  <c r="B8" i="42"/>
  <c r="E4" i="46"/>
  <c r="H7" i="42"/>
  <c r="G7" i="42"/>
  <c r="F7" i="42"/>
  <c r="E7" i="42"/>
  <c r="D7" i="42"/>
  <c r="J7" i="42"/>
  <c r="C7" i="42"/>
  <c r="B7" i="42"/>
  <c r="D4" i="46"/>
  <c r="H6" i="42"/>
  <c r="G6" i="42"/>
  <c r="F6" i="42"/>
  <c r="E6" i="42"/>
  <c r="D6" i="42"/>
  <c r="J6" i="42"/>
  <c r="C6" i="42"/>
  <c r="B6" i="42"/>
  <c r="A388" i="45"/>
  <c r="AN1" i="59"/>
  <c r="S264" i="45"/>
  <c r="V264" i="45"/>
  <c r="N326" i="45"/>
  <c r="N318" i="45"/>
  <c r="N310" i="45"/>
  <c r="N325" i="45"/>
  <c r="N317" i="45"/>
  <c r="N309" i="45"/>
  <c r="N301" i="45"/>
  <c r="N328" i="45"/>
  <c r="N320" i="45"/>
  <c r="N312" i="45"/>
  <c r="N304" i="45"/>
  <c r="N296" i="45"/>
  <c r="N327" i="45"/>
  <c r="N319" i="45"/>
  <c r="N311" i="45"/>
  <c r="N303" i="45"/>
  <c r="N295" i="45"/>
  <c r="N324" i="45"/>
  <c r="N278" i="45"/>
  <c r="N270" i="45"/>
  <c r="N245" i="45"/>
  <c r="N237" i="45"/>
  <c r="N205" i="45"/>
  <c r="N189" i="45"/>
  <c r="N149" i="45"/>
  <c r="N141" i="45"/>
  <c r="N133" i="45"/>
  <c r="N117" i="45"/>
  <c r="N109" i="45"/>
  <c r="N85" i="45"/>
  <c r="N61" i="45"/>
  <c r="N45" i="45"/>
  <c r="N21" i="45"/>
  <c r="N13" i="45"/>
  <c r="N323" i="45"/>
  <c r="N293" i="45"/>
  <c r="N277" i="45"/>
  <c r="N212" i="45"/>
  <c r="N204" i="45"/>
  <c r="N188" i="45"/>
  <c r="N180" i="45"/>
  <c r="N140" i="45"/>
  <c r="N132" i="45"/>
  <c r="N124" i="45"/>
  <c r="N108" i="45"/>
  <c r="N100" i="45"/>
  <c r="N92" i="45"/>
  <c r="N84" i="45"/>
  <c r="N36" i="45"/>
  <c r="N28" i="45"/>
  <c r="N20" i="45"/>
  <c r="N12" i="45"/>
  <c r="N322" i="45"/>
  <c r="N292" i="45"/>
  <c r="N284" i="45"/>
  <c r="N276" i="45"/>
  <c r="N268" i="45"/>
  <c r="N251" i="45"/>
  <c r="N211" i="45"/>
  <c r="N203" i="45"/>
  <c r="N179" i="45"/>
  <c r="N139" i="45"/>
  <c r="N131" i="45"/>
  <c r="N107" i="45"/>
  <c r="N99" i="45"/>
  <c r="N91" i="45"/>
  <c r="N83" i="45"/>
  <c r="N67" i="45"/>
  <c r="N43" i="45"/>
  <c r="N35" i="45"/>
  <c r="N27" i="45"/>
  <c r="N19" i="45"/>
  <c r="N11" i="45"/>
  <c r="N321" i="45"/>
  <c r="N291" i="45"/>
  <c r="N275" i="45"/>
  <c r="N267" i="45"/>
  <c r="N258" i="45"/>
  <c r="N250" i="45"/>
  <c r="N242" i="45"/>
  <c r="N210" i="45"/>
  <c r="N202" i="45"/>
  <c r="N114" i="45"/>
  <c r="N106" i="45"/>
  <c r="N90" i="45"/>
  <c r="N34" i="45"/>
  <c r="N273" i="45"/>
  <c r="N256" i="45"/>
  <c r="N240" i="45"/>
  <c r="N224" i="45"/>
  <c r="N208" i="45"/>
  <c r="N176" i="45"/>
  <c r="N96" i="45"/>
  <c r="N48" i="45"/>
  <c r="N32" i="45"/>
  <c r="N16" i="45"/>
  <c r="L311" i="45"/>
  <c r="L134" i="45"/>
  <c r="N300" i="45"/>
  <c r="N314" i="45"/>
  <c r="N288" i="45"/>
  <c r="N272" i="45"/>
  <c r="N255" i="45"/>
  <c r="N239" i="45"/>
  <c r="N223" i="45"/>
  <c r="N207" i="45"/>
  <c r="N191" i="45"/>
  <c r="N143" i="45"/>
  <c r="N111" i="45"/>
  <c r="N95" i="45"/>
  <c r="N79" i="45"/>
  <c r="N15" i="45"/>
  <c r="L310" i="45"/>
  <c r="N313" i="45"/>
  <c r="N271" i="45"/>
  <c r="N254" i="45"/>
  <c r="N238" i="45"/>
  <c r="N142" i="45"/>
  <c r="N110" i="45"/>
  <c r="N78" i="45"/>
  <c r="N46" i="45"/>
  <c r="N14" i="45"/>
  <c r="L309" i="45"/>
  <c r="N266" i="45"/>
  <c r="N299" i="45"/>
  <c r="N281" i="45"/>
  <c r="N265" i="45"/>
  <c r="N248" i="45"/>
  <c r="N216" i="45"/>
  <c r="N200" i="45"/>
  <c r="N152" i="45"/>
  <c r="N120" i="45"/>
  <c r="N104" i="45"/>
  <c r="N88" i="45"/>
  <c r="N40" i="45"/>
  <c r="N24" i="45"/>
  <c r="N249" i="45"/>
  <c r="N217" i="45"/>
  <c r="N121" i="45"/>
  <c r="N89" i="45"/>
  <c r="N25" i="45"/>
  <c r="N241" i="45"/>
  <c r="L152" i="45"/>
  <c r="N225" i="45"/>
  <c r="L55" i="45"/>
  <c r="N290" i="45"/>
  <c r="N247" i="45"/>
  <c r="N215" i="45"/>
  <c r="N151" i="45"/>
  <c r="N119" i="45"/>
  <c r="N87" i="45"/>
  <c r="N55" i="45"/>
  <c r="N23" i="45"/>
  <c r="L225" i="45"/>
  <c r="L177" i="45"/>
  <c r="N17" i="45"/>
  <c r="N134" i="45"/>
  <c r="N298" i="45"/>
  <c r="N280" i="45"/>
  <c r="N246" i="45"/>
  <c r="N214" i="45"/>
  <c r="N182" i="45"/>
  <c r="N150" i="45"/>
  <c r="N118" i="45"/>
  <c r="N86" i="45"/>
  <c r="N54" i="45"/>
  <c r="N22" i="45"/>
  <c r="L176" i="45"/>
  <c r="N177" i="45"/>
  <c r="N113" i="45"/>
  <c r="N81" i="45"/>
  <c r="N49" i="45"/>
  <c r="L143" i="45"/>
  <c r="N201" i="45"/>
  <c r="N105" i="45"/>
  <c r="N41" i="45"/>
  <c r="N9" i="45"/>
  <c r="N102" i="45"/>
  <c r="N38" i="45"/>
  <c r="N257" i="45"/>
  <c r="N33" i="45"/>
  <c r="N199" i="45"/>
  <c r="N103" i="45"/>
  <c r="L312" i="45"/>
  <c r="S317" i="45"/>
  <c r="S321" i="45"/>
  <c r="S325" i="45"/>
  <c r="S329" i="45"/>
  <c r="S324" i="45"/>
  <c r="V324" i="45"/>
  <c r="S175" i="45"/>
  <c r="V175" i="45"/>
  <c r="S328" i="45"/>
  <c r="V328" i="45"/>
  <c r="S318" i="45"/>
  <c r="V318" i="45"/>
  <c r="S322" i="45"/>
  <c r="V322" i="45"/>
  <c r="S326" i="45"/>
  <c r="V326" i="45"/>
  <c r="S330" i="45"/>
  <c r="V330" i="45"/>
  <c r="S320" i="45"/>
  <c r="V320" i="45"/>
  <c r="S315" i="45"/>
  <c r="S319" i="45"/>
  <c r="S323" i="45"/>
  <c r="S327" i="45"/>
  <c r="S316" i="45"/>
  <c r="V316" i="45"/>
  <c r="S174" i="45"/>
  <c r="S173" i="45"/>
  <c r="V173" i="45"/>
  <c r="S169" i="45"/>
  <c r="V169" i="45"/>
  <c r="S180" i="45"/>
  <c r="V180" i="45"/>
  <c r="S160" i="45"/>
  <c r="S158" i="45"/>
  <c r="S176" i="45"/>
  <c r="S164" i="45"/>
  <c r="S163" i="45"/>
  <c r="V163" i="45"/>
  <c r="S183" i="45"/>
  <c r="S172" i="45"/>
  <c r="S168" i="45"/>
  <c r="S177" i="45"/>
  <c r="V177" i="45"/>
  <c r="S181" i="45"/>
  <c r="V181" i="45"/>
  <c r="S159" i="45"/>
  <c r="V159" i="45"/>
  <c r="S166" i="45"/>
  <c r="S165" i="45"/>
  <c r="V165" i="45"/>
  <c r="S161" i="45"/>
  <c r="V161" i="45"/>
  <c r="S170" i="45"/>
  <c r="S171" i="45"/>
  <c r="V171" i="45"/>
  <c r="S167" i="45"/>
  <c r="V167" i="45"/>
  <c r="S178" i="45"/>
  <c r="S182" i="45"/>
  <c r="V182" i="45"/>
  <c r="S162" i="45"/>
  <c r="S179" i="45"/>
  <c r="V179" i="45"/>
  <c r="S13" i="45"/>
  <c r="S11" i="45"/>
  <c r="V11" i="45"/>
  <c r="S12" i="45"/>
  <c r="V12" i="45"/>
  <c r="S53" i="45"/>
  <c r="V53" i="45"/>
  <c r="M4" i="46"/>
  <c r="K8" i="42"/>
  <c r="L32" i="45"/>
  <c r="K20" i="42"/>
  <c r="L90" i="45"/>
  <c r="K86" i="42"/>
  <c r="L85" i="45"/>
  <c r="M85" i="45"/>
  <c r="K94" i="42"/>
  <c r="L267" i="45"/>
  <c r="K90" i="42"/>
  <c r="L19" i="45"/>
  <c r="K16" i="42"/>
  <c r="L41" i="45"/>
  <c r="M41" i="45"/>
  <c r="K41" i="42"/>
  <c r="L202" i="45"/>
  <c r="K15" i="42"/>
  <c r="L38" i="45"/>
  <c r="M38" i="45"/>
  <c r="K21" i="42"/>
  <c r="L46" i="45"/>
  <c r="K32" i="42"/>
  <c r="L11" i="45"/>
  <c r="K40" i="42"/>
  <c r="L113" i="45"/>
  <c r="K6" i="42"/>
  <c r="L21" i="45"/>
  <c r="K13" i="42"/>
  <c r="L89" i="45"/>
  <c r="M89" i="45"/>
  <c r="K24" i="42"/>
  <c r="L48" i="45"/>
  <c r="M48" i="45"/>
  <c r="K29" i="42"/>
  <c r="L200" i="45"/>
  <c r="K37" i="42"/>
  <c r="L199" i="45"/>
  <c r="K45" i="42"/>
  <c r="L328" i="45"/>
  <c r="K53" i="42"/>
  <c r="L313" i="45"/>
  <c r="K36" i="42"/>
  <c r="L189" i="45"/>
  <c r="K44" i="42"/>
  <c r="L249" i="45"/>
  <c r="K52" i="42"/>
  <c r="L205" i="45"/>
  <c r="M205" i="45"/>
  <c r="S156" i="45"/>
  <c r="S157" i="45"/>
  <c r="V157" i="45"/>
  <c r="S10" i="45"/>
  <c r="V10" i="45"/>
  <c r="S20" i="45"/>
  <c r="V20" i="45"/>
  <c r="S28" i="45"/>
  <c r="V28" i="45"/>
  <c r="S36" i="45"/>
  <c r="V36" i="45"/>
  <c r="S44" i="45"/>
  <c r="V44" i="45"/>
  <c r="S52" i="45"/>
  <c r="V52" i="45"/>
  <c r="S61" i="45"/>
  <c r="V61" i="45"/>
  <c r="S69" i="45"/>
  <c r="V69" i="45"/>
  <c r="S77" i="45"/>
  <c r="V77" i="45"/>
  <c r="S85" i="45"/>
  <c r="V85" i="45"/>
  <c r="S93" i="45"/>
  <c r="V93" i="45"/>
  <c r="S101" i="45"/>
  <c r="V101" i="45"/>
  <c r="S109" i="45"/>
  <c r="V109" i="45"/>
  <c r="S117" i="45"/>
  <c r="S125" i="45"/>
  <c r="V125" i="45"/>
  <c r="S133" i="45"/>
  <c r="V133" i="45"/>
  <c r="S141" i="45"/>
  <c r="V141" i="45"/>
  <c r="S149" i="45"/>
  <c r="V149" i="45"/>
  <c r="S186" i="45"/>
  <c r="S194" i="45"/>
  <c r="V194" i="45"/>
  <c r="S202" i="45"/>
  <c r="V202" i="45"/>
  <c r="S210" i="45"/>
  <c r="S218" i="45"/>
  <c r="S226" i="45"/>
  <c r="V226" i="45"/>
  <c r="S234" i="45"/>
  <c r="V234" i="45"/>
  <c r="S242" i="45"/>
  <c r="V242" i="45"/>
  <c r="S250" i="45"/>
  <c r="V250" i="45"/>
  <c r="S258" i="45"/>
  <c r="V258" i="45"/>
  <c r="S267" i="45"/>
  <c r="V267" i="45"/>
  <c r="S275" i="45"/>
  <c r="S283" i="45"/>
  <c r="V283" i="45"/>
  <c r="S291" i="45"/>
  <c r="V291" i="45"/>
  <c r="S299" i="45"/>
  <c r="S307" i="45"/>
  <c r="V307" i="45"/>
  <c r="S18" i="45"/>
  <c r="V18" i="45"/>
  <c r="S67" i="45"/>
  <c r="V67" i="45"/>
  <c r="S107" i="45"/>
  <c r="V107" i="45"/>
  <c r="S147" i="45"/>
  <c r="V147" i="45"/>
  <c r="S208" i="45"/>
  <c r="V208" i="45"/>
  <c r="S256" i="45"/>
  <c r="S297" i="45"/>
  <c r="V297" i="45"/>
  <c r="S51" i="45"/>
  <c r="V51" i="45"/>
  <c r="S132" i="45"/>
  <c r="V132" i="45"/>
  <c r="S193" i="45"/>
  <c r="V193" i="45"/>
  <c r="S241" i="45"/>
  <c r="S290" i="45"/>
  <c r="S312" i="45"/>
  <c r="V312" i="45"/>
  <c r="S21" i="45"/>
  <c r="S29" i="45"/>
  <c r="S37" i="45"/>
  <c r="V37" i="45"/>
  <c r="S45" i="45"/>
  <c r="V45" i="45"/>
  <c r="S54" i="45"/>
  <c r="V54" i="45"/>
  <c r="S62" i="45"/>
  <c r="V62" i="45"/>
  <c r="S70" i="45"/>
  <c r="V70" i="45"/>
  <c r="S78" i="45"/>
  <c r="S86" i="45"/>
  <c r="S94" i="45"/>
  <c r="V94" i="45"/>
  <c r="S102" i="45"/>
  <c r="V102" i="45"/>
  <c r="S110" i="45"/>
  <c r="V110" i="45"/>
  <c r="S118" i="45"/>
  <c r="V118" i="45"/>
  <c r="S126" i="45"/>
  <c r="S134" i="45"/>
  <c r="V134" i="45"/>
  <c r="S142" i="45"/>
  <c r="V142" i="45"/>
  <c r="S150" i="45"/>
  <c r="V150" i="45"/>
  <c r="S187" i="45"/>
  <c r="V187" i="45"/>
  <c r="S195" i="45"/>
  <c r="S203" i="45"/>
  <c r="S211" i="45"/>
  <c r="V211" i="45"/>
  <c r="S219" i="45"/>
  <c r="V219" i="45"/>
  <c r="S227" i="45"/>
  <c r="V227" i="45"/>
  <c r="S235" i="45"/>
  <c r="S243" i="45"/>
  <c r="S251" i="45"/>
  <c r="S259" i="45"/>
  <c r="S268" i="45"/>
  <c r="V268" i="45"/>
  <c r="S276" i="45"/>
  <c r="V276" i="45"/>
  <c r="S284" i="45"/>
  <c r="V284" i="45"/>
  <c r="S292" i="45"/>
  <c r="S300" i="45"/>
  <c r="V300" i="45"/>
  <c r="S308" i="45"/>
  <c r="V308" i="45"/>
  <c r="S42" i="45"/>
  <c r="V42" i="45"/>
  <c r="S59" i="45"/>
  <c r="V59" i="45"/>
  <c r="S91" i="45"/>
  <c r="V91" i="45"/>
  <c r="S131" i="45"/>
  <c r="V131" i="45"/>
  <c r="S184" i="45"/>
  <c r="V184" i="45"/>
  <c r="S224" i="45"/>
  <c r="V224" i="45"/>
  <c r="S273" i="45"/>
  <c r="V273" i="45"/>
  <c r="S43" i="45"/>
  <c r="V43" i="45"/>
  <c r="S124" i="45"/>
  <c r="V124" i="45"/>
  <c r="S201" i="45"/>
  <c r="V201" i="45"/>
  <c r="S249" i="45"/>
  <c r="V249" i="45"/>
  <c r="S298" i="45"/>
  <c r="V298" i="45"/>
  <c r="S14" i="45"/>
  <c r="V14" i="45"/>
  <c r="S22" i="45"/>
  <c r="V22" i="45"/>
  <c r="S30" i="45"/>
  <c r="V30" i="45"/>
  <c r="S38" i="45"/>
  <c r="S46" i="45"/>
  <c r="V46" i="45"/>
  <c r="S55" i="45"/>
  <c r="V55" i="45"/>
  <c r="S63" i="45"/>
  <c r="V63" i="45"/>
  <c r="S71" i="45"/>
  <c r="V71" i="45"/>
  <c r="S79" i="45"/>
  <c r="V79" i="45"/>
  <c r="S87" i="45"/>
  <c r="V87" i="45"/>
  <c r="S95" i="45"/>
  <c r="S103" i="45"/>
  <c r="S111" i="45"/>
  <c r="V111" i="45"/>
  <c r="S119" i="45"/>
  <c r="V119" i="45"/>
  <c r="S127" i="45"/>
  <c r="V127" i="45"/>
  <c r="S135" i="45"/>
  <c r="V135" i="45"/>
  <c r="S143" i="45"/>
  <c r="V143" i="45"/>
  <c r="S151" i="45"/>
  <c r="V151" i="45"/>
  <c r="S188" i="45"/>
  <c r="S196" i="45"/>
  <c r="V196" i="45"/>
  <c r="S204" i="45"/>
  <c r="V204" i="45"/>
  <c r="S212" i="45"/>
  <c r="V212" i="45"/>
  <c r="S220" i="45"/>
  <c r="V220" i="45"/>
  <c r="S228" i="45"/>
  <c r="V228" i="45"/>
  <c r="S236" i="45"/>
  <c r="V236" i="45"/>
  <c r="S244" i="45"/>
  <c r="V244" i="45"/>
  <c r="S252" i="45"/>
  <c r="V252" i="45"/>
  <c r="S260" i="45"/>
  <c r="V260" i="45"/>
  <c r="S269" i="45"/>
  <c r="V269" i="45"/>
  <c r="S277" i="45"/>
  <c r="V277" i="45"/>
  <c r="S285" i="45"/>
  <c r="V285" i="45"/>
  <c r="S293" i="45"/>
  <c r="V293" i="45"/>
  <c r="S301" i="45"/>
  <c r="V301" i="45"/>
  <c r="S309" i="45"/>
  <c r="S50" i="45"/>
  <c r="V50" i="45"/>
  <c r="S83" i="45"/>
  <c r="V83" i="45"/>
  <c r="S123" i="45"/>
  <c r="V123" i="45"/>
  <c r="S200" i="45"/>
  <c r="V200" i="45"/>
  <c r="S240" i="45"/>
  <c r="V240" i="45"/>
  <c r="S289" i="45"/>
  <c r="V289" i="45"/>
  <c r="S9" i="45"/>
  <c r="V9" i="45"/>
  <c r="S27" i="45"/>
  <c r="S68" i="45"/>
  <c r="V68" i="45"/>
  <c r="S92" i="45"/>
  <c r="V92" i="45"/>
  <c r="S100" i="45"/>
  <c r="V100" i="45"/>
  <c r="S116" i="45"/>
  <c r="V116" i="45"/>
  <c r="S185" i="45"/>
  <c r="V185" i="45"/>
  <c r="S233" i="45"/>
  <c r="S282" i="45"/>
  <c r="V282" i="45"/>
  <c r="S15" i="45"/>
  <c r="V15" i="45"/>
  <c r="S23" i="45"/>
  <c r="V23" i="45"/>
  <c r="S31" i="45"/>
  <c r="V31" i="45"/>
  <c r="S39" i="45"/>
  <c r="V39" i="45"/>
  <c r="S47" i="45"/>
  <c r="V47" i="45"/>
  <c r="S56" i="45"/>
  <c r="V56" i="45"/>
  <c r="S64" i="45"/>
  <c r="S72" i="45"/>
  <c r="S80" i="45"/>
  <c r="V80" i="45"/>
  <c r="S88" i="45"/>
  <c r="V88" i="45"/>
  <c r="S96" i="45"/>
  <c r="V96" i="45"/>
  <c r="S104" i="45"/>
  <c r="V104" i="45"/>
  <c r="S112" i="45"/>
  <c r="S120" i="45"/>
  <c r="V120" i="45"/>
  <c r="S128" i="45"/>
  <c r="V128" i="45"/>
  <c r="S136" i="45"/>
  <c r="V136" i="45"/>
  <c r="S144" i="45"/>
  <c r="V144" i="45"/>
  <c r="S152" i="45"/>
  <c r="V152" i="45"/>
  <c r="S189" i="45"/>
  <c r="V189" i="45"/>
  <c r="S197" i="45"/>
  <c r="S205" i="45"/>
  <c r="V205" i="45"/>
  <c r="S213" i="45"/>
  <c r="V213" i="45"/>
  <c r="S221" i="45"/>
  <c r="V221" i="45"/>
  <c r="S229" i="45"/>
  <c r="V229" i="45"/>
  <c r="S237" i="45"/>
  <c r="S245" i="45"/>
  <c r="S253" i="45"/>
  <c r="V253" i="45"/>
  <c r="S261" i="45"/>
  <c r="V261" i="45"/>
  <c r="S270" i="45"/>
  <c r="S278" i="45"/>
  <c r="V278" i="45"/>
  <c r="S286" i="45"/>
  <c r="S294" i="45"/>
  <c r="V294" i="45"/>
  <c r="S302" i="45"/>
  <c r="S311" i="45"/>
  <c r="S139" i="45"/>
  <c r="V139" i="45"/>
  <c r="S248" i="45"/>
  <c r="V248" i="45"/>
  <c r="S305" i="45"/>
  <c r="V305" i="45"/>
  <c r="S19" i="45"/>
  <c r="V19" i="45"/>
  <c r="S60" i="45"/>
  <c r="S84" i="45"/>
  <c r="V84" i="45"/>
  <c r="S108" i="45"/>
  <c r="S148" i="45"/>
  <c r="S217" i="45"/>
  <c r="V217" i="45"/>
  <c r="S274" i="45"/>
  <c r="V274" i="45"/>
  <c r="S310" i="45"/>
  <c r="V310" i="45"/>
  <c r="S16" i="45"/>
  <c r="V16" i="45"/>
  <c r="S24" i="45"/>
  <c r="V24" i="45"/>
  <c r="S32" i="45"/>
  <c r="S40" i="45"/>
  <c r="V40" i="45"/>
  <c r="S48" i="45"/>
  <c r="V48" i="45"/>
  <c r="S57" i="45"/>
  <c r="V57" i="45"/>
  <c r="S65" i="45"/>
  <c r="V65" i="45"/>
  <c r="S73" i="45"/>
  <c r="V73" i="45"/>
  <c r="S81" i="45"/>
  <c r="V81" i="45"/>
  <c r="S89" i="45"/>
  <c r="V89" i="45"/>
  <c r="S97" i="45"/>
  <c r="S105" i="45"/>
  <c r="V105" i="45"/>
  <c r="S113" i="45"/>
  <c r="V113" i="45"/>
  <c r="S121" i="45"/>
  <c r="V121" i="45"/>
  <c r="S129" i="45"/>
  <c r="V129" i="45"/>
  <c r="S137" i="45"/>
  <c r="V137" i="45"/>
  <c r="S145" i="45"/>
  <c r="V145" i="45"/>
  <c r="S153" i="45"/>
  <c r="V153" i="45"/>
  <c r="S190" i="45"/>
  <c r="S198" i="45"/>
  <c r="V198" i="45"/>
  <c r="S206" i="45"/>
  <c r="V206" i="45"/>
  <c r="S214" i="45"/>
  <c r="V214" i="45"/>
  <c r="S222" i="45"/>
  <c r="V222" i="45"/>
  <c r="S230" i="45"/>
  <c r="V230" i="45"/>
  <c r="S238" i="45"/>
  <c r="V238" i="45"/>
  <c r="S246" i="45"/>
  <c r="V246" i="45"/>
  <c r="S254" i="45"/>
  <c r="S262" i="45"/>
  <c r="V262" i="45"/>
  <c r="S271" i="45"/>
  <c r="V271" i="45"/>
  <c r="S279" i="45"/>
  <c r="V279" i="45"/>
  <c r="S287" i="45"/>
  <c r="V287" i="45"/>
  <c r="S295" i="45"/>
  <c r="V295" i="45"/>
  <c r="S303" i="45"/>
  <c r="V303" i="45"/>
  <c r="S313" i="45"/>
  <c r="S26" i="45"/>
  <c r="V26" i="45"/>
  <c r="S99" i="45"/>
  <c r="V99" i="45"/>
  <c r="S155" i="45"/>
  <c r="V155" i="45"/>
  <c r="S216" i="45"/>
  <c r="V216" i="45"/>
  <c r="S265" i="45"/>
  <c r="S35" i="45"/>
  <c r="V35" i="45"/>
  <c r="S140" i="45"/>
  <c r="V140" i="45"/>
  <c r="S209" i="45"/>
  <c r="V209" i="45"/>
  <c r="S266" i="45"/>
  <c r="V266" i="45"/>
  <c r="S17" i="45"/>
  <c r="V17" i="45"/>
  <c r="S25" i="45"/>
  <c r="V25" i="45"/>
  <c r="S33" i="45"/>
  <c r="V33" i="45"/>
  <c r="S41" i="45"/>
  <c r="V41" i="45"/>
  <c r="S49" i="45"/>
  <c r="V49" i="45"/>
  <c r="S58" i="45"/>
  <c r="V58" i="45"/>
  <c r="S66" i="45"/>
  <c r="S74" i="45"/>
  <c r="V74" i="45"/>
  <c r="S82" i="45"/>
  <c r="V82" i="45"/>
  <c r="S90" i="45"/>
  <c r="V90" i="45"/>
  <c r="S98" i="45"/>
  <c r="V98" i="45"/>
  <c r="S106" i="45"/>
  <c r="S114" i="45"/>
  <c r="V114" i="45"/>
  <c r="S122" i="45"/>
  <c r="V122" i="45"/>
  <c r="S130" i="45"/>
  <c r="S138" i="45"/>
  <c r="S146" i="45"/>
  <c r="V146" i="45"/>
  <c r="S154" i="45"/>
  <c r="V154" i="45"/>
  <c r="S191" i="45"/>
  <c r="V191" i="45"/>
  <c r="S199" i="45"/>
  <c r="S207" i="45"/>
  <c r="V207" i="45"/>
  <c r="S215" i="45"/>
  <c r="S223" i="45"/>
  <c r="V223" i="45"/>
  <c r="S231" i="45"/>
  <c r="S239" i="45"/>
  <c r="S247" i="45"/>
  <c r="S255" i="45"/>
  <c r="V255" i="45"/>
  <c r="S263" i="45"/>
  <c r="V263" i="45"/>
  <c r="S272" i="45"/>
  <c r="V272" i="45"/>
  <c r="S280" i="45"/>
  <c r="S288" i="45"/>
  <c r="V288" i="45"/>
  <c r="S296" i="45"/>
  <c r="S304" i="45"/>
  <c r="V304" i="45"/>
  <c r="S314" i="45"/>
  <c r="V314" i="45"/>
  <c r="S34" i="45"/>
  <c r="V34" i="45"/>
  <c r="S75" i="45"/>
  <c r="V75" i="45"/>
  <c r="S115" i="45"/>
  <c r="V115" i="45"/>
  <c r="S192" i="45"/>
  <c r="V192" i="45"/>
  <c r="S232" i="45"/>
  <c r="V232" i="45"/>
  <c r="S281" i="45"/>
  <c r="V281" i="45"/>
  <c r="S76" i="45"/>
  <c r="V76" i="45"/>
  <c r="S225" i="45"/>
  <c r="V225" i="45"/>
  <c r="S257" i="45"/>
  <c r="V257" i="45"/>
  <c r="S306" i="45"/>
  <c r="V306" i="45"/>
  <c r="K10" i="42"/>
  <c r="L211" i="45"/>
  <c r="M211" i="45"/>
  <c r="K34" i="42"/>
  <c r="L150" i="45"/>
  <c r="K42" i="42"/>
  <c r="L191" i="45"/>
  <c r="K50" i="42"/>
  <c r="L103" i="45"/>
  <c r="M103" i="45"/>
  <c r="K56" i="42"/>
  <c r="L114" i="45"/>
  <c r="K88" i="42"/>
  <c r="K67" i="42"/>
  <c r="L63" i="45"/>
  <c r="K76" i="42"/>
  <c r="L208" i="45"/>
  <c r="M208" i="45"/>
  <c r="K92" i="42"/>
  <c r="L182" i="45"/>
  <c r="M182" i="45"/>
  <c r="K98" i="42"/>
  <c r="L295" i="45"/>
  <c r="M295" i="45"/>
  <c r="K33" i="42"/>
  <c r="L149" i="45"/>
  <c r="K87" i="42"/>
  <c r="K31" i="42"/>
  <c r="L28" i="45"/>
  <c r="K39" i="42"/>
  <c r="L238" i="45"/>
  <c r="K48" i="42"/>
  <c r="K77" i="42"/>
  <c r="L214" i="45"/>
  <c r="M214" i="45"/>
  <c r="K93" i="42"/>
  <c r="L12" i="45"/>
  <c r="K99" i="42"/>
  <c r="L278" i="45"/>
  <c r="M278" i="45"/>
  <c r="C4" i="46"/>
  <c r="C13" i="46"/>
  <c r="K7" i="42"/>
  <c r="L87" i="45"/>
  <c r="M87" i="45"/>
  <c r="K25" i="42"/>
  <c r="L293" i="45"/>
  <c r="K30" i="42"/>
  <c r="L266" i="45"/>
  <c r="K38" i="42"/>
  <c r="L151" i="45"/>
  <c r="K47" i="42"/>
  <c r="L104" i="45"/>
  <c r="M104" i="45"/>
  <c r="K91" i="42"/>
  <c r="L120" i="45"/>
  <c r="K97" i="42"/>
  <c r="L20" i="45"/>
  <c r="K12" i="42"/>
  <c r="L215" i="45"/>
  <c r="M215" i="45"/>
  <c r="K18" i="42"/>
  <c r="L43" i="45"/>
  <c r="M43" i="45"/>
  <c r="K11" i="42"/>
  <c r="L216" i="45"/>
  <c r="K35" i="42"/>
  <c r="L141" i="45"/>
  <c r="K43" i="42"/>
  <c r="L67" i="45"/>
  <c r="K51" i="42"/>
  <c r="L320" i="45"/>
  <c r="M320" i="45"/>
  <c r="K61" i="42"/>
  <c r="L99" i="45"/>
  <c r="M99" i="45"/>
  <c r="K74" i="42"/>
  <c r="L301" i="45"/>
  <c r="M301" i="45"/>
  <c r="K89" i="42"/>
  <c r="L255" i="45"/>
  <c r="M255" i="45"/>
  <c r="S8" i="45"/>
  <c r="J67" i="42"/>
  <c r="N63" i="45"/>
  <c r="N1" i="46"/>
  <c r="N4" i="46"/>
  <c r="AO1" i="59"/>
  <c r="L258" i="45"/>
  <c r="L132" i="45"/>
  <c r="L280" i="45"/>
  <c r="M280" i="45"/>
  <c r="L303" i="45"/>
  <c r="L257" i="45"/>
  <c r="M257" i="45"/>
  <c r="M19" i="45"/>
  <c r="M12" i="45"/>
  <c r="L79" i="45"/>
  <c r="M79" i="45"/>
  <c r="L288" i="45"/>
  <c r="L210" i="45"/>
  <c r="M210" i="45"/>
  <c r="L180" i="45"/>
  <c r="M180" i="45"/>
  <c r="M21" i="45"/>
  <c r="L96" i="45"/>
  <c r="L275" i="45"/>
  <c r="M275" i="45"/>
  <c r="L246" i="45"/>
  <c r="M246" i="45"/>
  <c r="L325" i="45"/>
  <c r="M325" i="45"/>
  <c r="L95" i="45"/>
  <c r="L224" i="45"/>
  <c r="L327" i="45"/>
  <c r="M20" i="45"/>
  <c r="L314" i="45"/>
  <c r="M314" i="45"/>
  <c r="L27" i="45"/>
  <c r="L321" i="45"/>
  <c r="M321" i="45"/>
  <c r="L45" i="45"/>
  <c r="N60" i="45"/>
  <c r="M32" i="45"/>
  <c r="L284" i="45"/>
  <c r="M284" i="45"/>
  <c r="L247" i="45"/>
  <c r="L109" i="45"/>
  <c r="M109" i="45"/>
  <c r="L54" i="45"/>
  <c r="M216" i="45"/>
  <c r="M293" i="45"/>
  <c r="M258" i="45"/>
  <c r="M267" i="45"/>
  <c r="M313" i="45"/>
  <c r="M120" i="45"/>
  <c r="M46" i="45"/>
  <c r="M303" i="45"/>
  <c r="L298" i="45"/>
  <c r="M298" i="45"/>
  <c r="L300" i="45"/>
  <c r="M300" i="45"/>
  <c r="L33" i="45"/>
  <c r="M33" i="45"/>
  <c r="L290" i="45"/>
  <c r="M290" i="45"/>
  <c r="L131" i="45"/>
  <c r="L60" i="45"/>
  <c r="L124" i="45"/>
  <c r="M124" i="45"/>
  <c r="L188" i="45"/>
  <c r="L317" i="45"/>
  <c r="M317" i="45"/>
  <c r="L254" i="45"/>
  <c r="M254" i="45"/>
  <c r="L319" i="45"/>
  <c r="M319" i="45"/>
  <c r="L17" i="45"/>
  <c r="L118" i="45"/>
  <c r="M118" i="45"/>
  <c r="L15" i="45"/>
  <c r="L276" i="45"/>
  <c r="L34" i="45"/>
  <c r="L9" i="45"/>
  <c r="L201" i="45"/>
  <c r="L24" i="45"/>
  <c r="M24" i="45"/>
  <c r="L203" i="45"/>
  <c r="M203" i="45"/>
  <c r="L240" i="45"/>
  <c r="L119" i="45"/>
  <c r="M119" i="45"/>
  <c r="L223" i="45"/>
  <c r="L322" i="45"/>
  <c r="M322" i="45"/>
  <c r="L35" i="45"/>
  <c r="M35" i="45"/>
  <c r="L292" i="45"/>
  <c r="M292" i="45"/>
  <c r="L106" i="45"/>
  <c r="L299" i="45"/>
  <c r="L140" i="45"/>
  <c r="L204" i="45"/>
  <c r="M204" i="45"/>
  <c r="L117" i="45"/>
  <c r="M117" i="45"/>
  <c r="L245" i="45"/>
  <c r="M245" i="45"/>
  <c r="L14" i="45"/>
  <c r="M14" i="45"/>
  <c r="L78" i="45"/>
  <c r="L142" i="45"/>
  <c r="L271" i="45"/>
  <c r="L291" i="45"/>
  <c r="L23" i="45"/>
  <c r="L40" i="45"/>
  <c r="M40" i="45"/>
  <c r="L25" i="45"/>
  <c r="L217" i="45"/>
  <c r="M217" i="45"/>
  <c r="L91" i="45"/>
  <c r="M91" i="45"/>
  <c r="L256" i="45"/>
  <c r="M256" i="45"/>
  <c r="L281" i="45"/>
  <c r="L81" i="45"/>
  <c r="M81" i="45"/>
  <c r="L88" i="45"/>
  <c r="L111" i="45"/>
  <c r="M111" i="45"/>
  <c r="L179" i="45"/>
  <c r="M179" i="45"/>
  <c r="L242" i="45"/>
  <c r="L84" i="45"/>
  <c r="M84" i="45"/>
  <c r="L212" i="45"/>
  <c r="M212" i="45"/>
  <c r="L277" i="45"/>
  <c r="M277" i="45"/>
  <c r="L61" i="45"/>
  <c r="L318" i="45"/>
  <c r="M318" i="45"/>
  <c r="L22" i="45"/>
  <c r="L86" i="45"/>
  <c r="M86" i="45"/>
  <c r="L105" i="45"/>
  <c r="M105" i="45"/>
  <c r="L107" i="45"/>
  <c r="M107" i="45"/>
  <c r="L296" i="45"/>
  <c r="M296" i="45"/>
  <c r="L272" i="45"/>
  <c r="M272" i="45"/>
  <c r="L16" i="45"/>
  <c r="L273" i="45"/>
  <c r="M273" i="45"/>
  <c r="L304" i="45"/>
  <c r="M304" i="45"/>
  <c r="L324" i="45"/>
  <c r="M324" i="45"/>
  <c r="L250" i="45"/>
  <c r="L92" i="45"/>
  <c r="M92" i="45"/>
  <c r="L133" i="45"/>
  <c r="L326" i="45"/>
  <c r="M326" i="45"/>
  <c r="L49" i="45"/>
  <c r="M49" i="45"/>
  <c r="L237" i="45"/>
  <c r="L248" i="45"/>
  <c r="L251" i="45"/>
  <c r="M251" i="45"/>
  <c r="L241" i="45"/>
  <c r="L207" i="45"/>
  <c r="M207" i="45"/>
  <c r="L83" i="45"/>
  <c r="M83" i="45"/>
  <c r="L323" i="45"/>
  <c r="L36" i="45"/>
  <c r="L100" i="45"/>
  <c r="L13" i="45"/>
  <c r="L270" i="45"/>
  <c r="M270" i="45"/>
  <c r="L102" i="45"/>
  <c r="M102" i="45"/>
  <c r="L265" i="45"/>
  <c r="M265" i="45"/>
  <c r="L121" i="45"/>
  <c r="M121" i="45"/>
  <c r="L139" i="45"/>
  <c r="L268" i="45"/>
  <c r="M268" i="45"/>
  <c r="L239" i="45"/>
  <c r="L108" i="45"/>
  <c r="M108" i="45"/>
  <c r="L110" i="45"/>
  <c r="O1" i="46"/>
  <c r="O4" i="46"/>
  <c r="AP1" i="59"/>
  <c r="M13" i="45"/>
  <c r="M16" i="45"/>
  <c r="M23" i="45"/>
  <c r="M15" i="45"/>
  <c r="M22" i="45"/>
  <c r="M299" i="45"/>
  <c r="M36" i="45"/>
  <c r="M106" i="45"/>
  <c r="M100" i="45"/>
  <c r="M323" i="45"/>
  <c r="M88" i="45"/>
  <c r="M78" i="45"/>
  <c r="M291" i="45"/>
  <c r="M281" i="45"/>
  <c r="M34" i="45"/>
  <c r="M110" i="45"/>
  <c r="P1" i="46"/>
  <c r="P4" i="46"/>
  <c r="AQ1" i="59"/>
  <c r="Q1" i="46"/>
  <c r="Q4" i="46"/>
  <c r="AR1" i="59"/>
  <c r="R1" i="46"/>
  <c r="R4" i="46"/>
  <c r="A431" i="45"/>
  <c r="A430" i="45"/>
  <c r="A429" i="45"/>
  <c r="A428" i="45"/>
  <c r="A427" i="45"/>
  <c r="A426" i="45"/>
  <c r="A425" i="45"/>
  <c r="A424" i="45"/>
  <c r="A423" i="45"/>
  <c r="A422" i="45"/>
  <c r="A421" i="45"/>
  <c r="A420" i="45"/>
  <c r="A419" i="45"/>
  <c r="A418" i="45"/>
  <c r="A417" i="45"/>
  <c r="A416" i="45"/>
  <c r="A415" i="45"/>
  <c r="A414" i="45"/>
  <c r="A413" i="45"/>
  <c r="A412" i="45"/>
  <c r="A411" i="45"/>
  <c r="A410" i="45"/>
  <c r="A409" i="45"/>
  <c r="A408" i="45"/>
  <c r="A407" i="45"/>
  <c r="A406" i="45"/>
  <c r="A405" i="45"/>
  <c r="A404" i="45"/>
  <c r="A403" i="45"/>
  <c r="A402" i="45"/>
  <c r="A401" i="45"/>
  <c r="A400" i="45"/>
  <c r="A399" i="45"/>
  <c r="A398" i="45"/>
  <c r="A397" i="45"/>
  <c r="A396" i="45"/>
  <c r="A395" i="45"/>
  <c r="A394" i="45"/>
  <c r="A393" i="45"/>
  <c r="A392" i="45"/>
  <c r="A391" i="45"/>
  <c r="A390" i="45"/>
  <c r="A389" i="45"/>
  <c r="A387" i="45"/>
  <c r="A386" i="45"/>
  <c r="A385" i="45"/>
  <c r="A384" i="45"/>
  <c r="A383" i="45"/>
  <c r="A382" i="45"/>
  <c r="A381" i="45"/>
  <c r="A380" i="45"/>
  <c r="A379" i="45"/>
  <c r="A378" i="45"/>
  <c r="A377" i="45"/>
  <c r="A376" i="45"/>
  <c r="A375" i="45"/>
  <c r="A374" i="45"/>
  <c r="A373" i="45"/>
  <c r="A372" i="45"/>
  <c r="A371" i="45"/>
  <c r="A370" i="45"/>
  <c r="A369" i="45"/>
  <c r="A368" i="45"/>
  <c r="A367" i="45"/>
  <c r="A366" i="45"/>
  <c r="A365" i="45"/>
  <c r="A364" i="45"/>
  <c r="A363" i="45"/>
  <c r="A362" i="45"/>
  <c r="A361" i="45"/>
  <c r="A360" i="45"/>
  <c r="A359" i="45"/>
  <c r="A358" i="45"/>
  <c r="A357" i="45"/>
  <c r="A356" i="45"/>
  <c r="A355" i="45"/>
  <c r="A354" i="45"/>
  <c r="A353" i="45"/>
  <c r="A352" i="45"/>
  <c r="A351" i="45"/>
  <c r="A350" i="45"/>
  <c r="A349" i="45"/>
  <c r="A348" i="45"/>
  <c r="A347" i="45"/>
  <c r="A346" i="45"/>
  <c r="A345" i="45"/>
  <c r="A344" i="45"/>
  <c r="A343" i="45"/>
  <c r="A342" i="45"/>
  <c r="A341" i="45"/>
  <c r="A340" i="45"/>
  <c r="A339" i="45"/>
  <c r="AS1" i="59"/>
  <c r="S1" i="46"/>
  <c r="S4" i="46"/>
  <c r="C85" i="40"/>
  <c r="D194" i="45"/>
  <c r="C84" i="40"/>
  <c r="C83" i="40"/>
  <c r="C82" i="40"/>
  <c r="C81" i="40"/>
  <c r="D77" i="45"/>
  <c r="C80" i="40"/>
  <c r="D209" i="45"/>
  <c r="C79" i="40"/>
  <c r="D308" i="45"/>
  <c r="C78" i="40"/>
  <c r="D71" i="45"/>
  <c r="C96" i="40"/>
  <c r="C95" i="40"/>
  <c r="C100" i="40"/>
  <c r="C75" i="40"/>
  <c r="C73" i="40"/>
  <c r="C72" i="40"/>
  <c r="C71" i="40"/>
  <c r="C70" i="40"/>
  <c r="D229" i="45"/>
  <c r="C69" i="40"/>
  <c r="C68" i="40"/>
  <c r="C66" i="40"/>
  <c r="C65" i="40"/>
  <c r="C64" i="40"/>
  <c r="D127" i="45"/>
  <c r="C63" i="40"/>
  <c r="C62" i="40"/>
  <c r="C60" i="40"/>
  <c r="C59" i="40"/>
  <c r="D192" i="45"/>
  <c r="C58" i="40"/>
  <c r="C57" i="40"/>
  <c r="D184" i="45"/>
  <c r="C55" i="40"/>
  <c r="C54" i="40"/>
  <c r="C49" i="40"/>
  <c r="C28" i="40"/>
  <c r="C27" i="40"/>
  <c r="C26" i="40"/>
  <c r="C23" i="40"/>
  <c r="D53" i="45"/>
  <c r="C22" i="40"/>
  <c r="C19" i="40"/>
  <c r="D44" i="45"/>
  <c r="C17" i="40"/>
  <c r="C14" i="40"/>
  <c r="C9" i="40"/>
  <c r="AT1" i="59"/>
  <c r="D264" i="45"/>
  <c r="D253" i="45"/>
  <c r="D198" i="45"/>
  <c r="D196" i="45"/>
  <c r="D195" i="45"/>
  <c r="D197" i="45"/>
  <c r="D93" i="45"/>
  <c r="D178" i="45"/>
  <c r="D181" i="45"/>
  <c r="D50" i="45"/>
  <c r="D260" i="45"/>
  <c r="D220" i="45"/>
  <c r="D243" i="45"/>
  <c r="D263" i="45"/>
  <c r="D244" i="45"/>
  <c r="D283" i="45"/>
  <c r="D123" i="45"/>
  <c r="D51" i="45"/>
  <c r="D259" i="45"/>
  <c r="D221" i="45"/>
  <c r="D261" i="45"/>
  <c r="D144" i="45"/>
  <c r="D190" i="45"/>
  <c r="D193" i="45"/>
  <c r="D233" i="45"/>
  <c r="D129" i="45"/>
  <c r="D232" i="45"/>
  <c r="D234" i="45"/>
  <c r="D302" i="45"/>
  <c r="D235" i="45"/>
  <c r="D307" i="45"/>
  <c r="D231" i="45"/>
  <c r="D236" i="45"/>
  <c r="D39" i="45"/>
  <c r="D41" i="45"/>
  <c r="D219" i="45"/>
  <c r="D56" i="45"/>
  <c r="D187" i="45"/>
  <c r="D186" i="45"/>
  <c r="D10" i="45"/>
  <c r="D18" i="45"/>
  <c r="D26" i="45"/>
  <c r="D37" i="45"/>
  <c r="D57" i="45"/>
  <c r="D62" i="45"/>
  <c r="D69" i="45"/>
  <c r="D75" i="45"/>
  <c r="D82" i="45"/>
  <c r="D94" i="45"/>
  <c r="D8" i="45"/>
  <c r="D162" i="45"/>
  <c r="D166" i="45"/>
  <c r="D173" i="45"/>
  <c r="D252" i="45"/>
  <c r="D153" i="45"/>
  <c r="D160" i="45"/>
  <c r="D167" i="45"/>
  <c r="D172" i="45"/>
  <c r="D227" i="45"/>
  <c r="D305" i="45"/>
  <c r="D159" i="45"/>
  <c r="D164" i="45"/>
  <c r="D170" i="45"/>
  <c r="D175" i="45"/>
  <c r="D115" i="45"/>
  <c r="D135" i="45"/>
  <c r="D156" i="45"/>
  <c r="D158" i="45"/>
  <c r="D163" i="45"/>
  <c r="D168" i="45"/>
  <c r="D171" i="45"/>
  <c r="D145" i="45"/>
  <c r="D157" i="45"/>
  <c r="D161" i="45"/>
  <c r="D165" i="45"/>
  <c r="D169" i="45"/>
  <c r="D174" i="45"/>
  <c r="D206" i="45"/>
  <c r="D294" i="45"/>
  <c r="D137" i="45"/>
  <c r="D147" i="45"/>
  <c r="D230" i="45"/>
  <c r="D297" i="45"/>
  <c r="D155" i="45"/>
  <c r="D42" i="45"/>
  <c r="D73" i="45"/>
  <c r="D80" i="45"/>
  <c r="D97" i="45"/>
  <c r="D315" i="45"/>
  <c r="D329" i="45"/>
  <c r="D287" i="45"/>
  <c r="D330" i="45"/>
  <c r="D316" i="45"/>
  <c r="D98" i="45"/>
  <c r="D286" i="45"/>
  <c r="D116" i="45"/>
  <c r="D112" i="45"/>
  <c r="D52" i="45"/>
  <c r="D222" i="45"/>
  <c r="D64" i="45"/>
  <c r="D65" i="45"/>
  <c r="D68" i="45"/>
  <c r="D226" i="45"/>
  <c r="D213" i="45"/>
  <c r="D126" i="45"/>
  <c r="D128" i="45"/>
  <c r="D66" i="45"/>
  <c r="D70" i="45"/>
  <c r="D177" i="45"/>
  <c r="D309" i="45"/>
  <c r="D310" i="45"/>
  <c r="D306" i="45"/>
  <c r="D311" i="45"/>
  <c r="D176" i="45"/>
  <c r="D312" i="45"/>
  <c r="D101" i="45"/>
  <c r="D289" i="45"/>
  <c r="D47" i="45"/>
  <c r="D74" i="45"/>
  <c r="D72" i="45"/>
  <c r="D76" i="45"/>
  <c r="D30" i="45"/>
  <c r="D58" i="45"/>
  <c r="D183" i="45"/>
  <c r="D185" i="45"/>
  <c r="D130" i="45"/>
  <c r="D154" i="45"/>
  <c r="D228" i="45"/>
  <c r="D262" i="45"/>
  <c r="D218" i="45"/>
  <c r="D148" i="45"/>
  <c r="D136" i="45"/>
  <c r="D138" i="45"/>
  <c r="D146" i="45"/>
  <c r="D122" i="45"/>
  <c r="D282" i="45"/>
  <c r="D29" i="45"/>
  <c r="D31" i="45"/>
  <c r="D59" i="45"/>
  <c r="D23" i="42"/>
  <c r="K23" i="42"/>
  <c r="L53" i="45"/>
  <c r="D57" i="42"/>
  <c r="T1" i="46"/>
  <c r="T4" i="46"/>
  <c r="D9" i="42"/>
  <c r="K9" i="42"/>
  <c r="D28" i="42"/>
  <c r="K28" i="42"/>
  <c r="D71" i="42"/>
  <c r="K71" i="42"/>
  <c r="D79" i="42"/>
  <c r="K79" i="42"/>
  <c r="L308" i="45"/>
  <c r="D14" i="42"/>
  <c r="K14" i="42"/>
  <c r="D49" i="42"/>
  <c r="K49" i="42"/>
  <c r="D63" i="42"/>
  <c r="K63" i="42"/>
  <c r="D72" i="42"/>
  <c r="K72" i="42"/>
  <c r="D80" i="42"/>
  <c r="K80" i="42"/>
  <c r="L209" i="45"/>
  <c r="D17" i="42"/>
  <c r="K17" i="42"/>
  <c r="D54" i="42"/>
  <c r="K54" i="42"/>
  <c r="D64" i="42"/>
  <c r="K64" i="42"/>
  <c r="L127" i="45"/>
  <c r="D73" i="42"/>
  <c r="K73" i="42"/>
  <c r="D81" i="42"/>
  <c r="K81" i="42"/>
  <c r="L77" i="45"/>
  <c r="D19" i="42"/>
  <c r="K19" i="42"/>
  <c r="L44" i="45"/>
  <c r="D55" i="42"/>
  <c r="K55" i="42"/>
  <c r="D65" i="42"/>
  <c r="K65" i="42"/>
  <c r="D75" i="42"/>
  <c r="K75" i="42"/>
  <c r="D82" i="42"/>
  <c r="K82" i="42"/>
  <c r="D22" i="42"/>
  <c r="K22" i="42"/>
  <c r="D66" i="42"/>
  <c r="K66" i="42"/>
  <c r="D100" i="42"/>
  <c r="K100" i="42"/>
  <c r="D58" i="42"/>
  <c r="K58" i="42"/>
  <c r="D68" i="42"/>
  <c r="K68" i="42"/>
  <c r="D95" i="42"/>
  <c r="K95" i="42"/>
  <c r="D26" i="42"/>
  <c r="K26" i="42"/>
  <c r="D59" i="42"/>
  <c r="K59" i="42"/>
  <c r="L192" i="45"/>
  <c r="D69" i="42"/>
  <c r="K69" i="42"/>
  <c r="D96" i="42"/>
  <c r="K96" i="42"/>
  <c r="D27" i="42"/>
  <c r="K27" i="42"/>
  <c r="D60" i="42"/>
  <c r="K60" i="42"/>
  <c r="D70" i="42"/>
  <c r="K70" i="42"/>
  <c r="L229" i="45"/>
  <c r="D78" i="42"/>
  <c r="K78" i="42"/>
  <c r="L71" i="45"/>
  <c r="AU1" i="59"/>
  <c r="L264" i="45"/>
  <c r="L253" i="45"/>
  <c r="J23" i="42"/>
  <c r="N53" i="45"/>
  <c r="L123" i="45"/>
  <c r="L283" i="45"/>
  <c r="L76" i="45"/>
  <c r="L72" i="45"/>
  <c r="L116" i="45"/>
  <c r="L112" i="45"/>
  <c r="L39" i="45"/>
  <c r="L219" i="45"/>
  <c r="L98" i="45"/>
  <c r="L316" i="45"/>
  <c r="L329" i="45"/>
  <c r="L287" i="45"/>
  <c r="L315" i="45"/>
  <c r="L97" i="45"/>
  <c r="L330" i="45"/>
  <c r="L286" i="45"/>
  <c r="L80" i="45"/>
  <c r="L260" i="45"/>
  <c r="L220" i="45"/>
  <c r="L50" i="45"/>
  <c r="L263" i="45"/>
  <c r="L244" i="45"/>
  <c r="L243" i="45"/>
  <c r="L74" i="45"/>
  <c r="L47" i="45"/>
  <c r="L236" i="45"/>
  <c r="L129" i="45"/>
  <c r="L302" i="45"/>
  <c r="L232" i="45"/>
  <c r="L231" i="45"/>
  <c r="L235" i="45"/>
  <c r="L233" i="45"/>
  <c r="L307" i="45"/>
  <c r="L234" i="45"/>
  <c r="L289" i="45"/>
  <c r="L101" i="45"/>
  <c r="L70" i="45"/>
  <c r="L66" i="45"/>
  <c r="L306" i="45"/>
  <c r="L73" i="45"/>
  <c r="L42" i="45"/>
  <c r="L52" i="45"/>
  <c r="L222" i="45"/>
  <c r="L282" i="45"/>
  <c r="L122" i="45"/>
  <c r="L213" i="45"/>
  <c r="L128" i="45"/>
  <c r="L126" i="45"/>
  <c r="L197" i="45"/>
  <c r="L195" i="45"/>
  <c r="L198" i="45"/>
  <c r="L196" i="45"/>
  <c r="L138" i="45"/>
  <c r="L228" i="45"/>
  <c r="L130" i="45"/>
  <c r="L136" i="45"/>
  <c r="L148" i="45"/>
  <c r="L146" i="45"/>
  <c r="L262" i="45"/>
  <c r="L218" i="45"/>
  <c r="L154" i="45"/>
  <c r="L68" i="45"/>
  <c r="L226" i="45"/>
  <c r="L297" i="45"/>
  <c r="L155" i="45"/>
  <c r="L230" i="45"/>
  <c r="L137" i="45"/>
  <c r="L147" i="45"/>
  <c r="L144" i="45"/>
  <c r="L193" i="45"/>
  <c r="L190" i="45"/>
  <c r="L183" i="45"/>
  <c r="L185" i="45"/>
  <c r="L174" i="45"/>
  <c r="L172" i="45"/>
  <c r="L10" i="45"/>
  <c r="L227" i="45"/>
  <c r="L305" i="45"/>
  <c r="M305" i="45"/>
  <c r="L157" i="45"/>
  <c r="L82" i="45"/>
  <c r="L166" i="45"/>
  <c r="L164" i="45"/>
  <c r="L160" i="45"/>
  <c r="L135" i="45"/>
  <c r="L158" i="45"/>
  <c r="L94" i="45"/>
  <c r="L69" i="45"/>
  <c r="L156" i="45"/>
  <c r="L159" i="45"/>
  <c r="L168" i="45"/>
  <c r="L57" i="45"/>
  <c r="L173" i="45"/>
  <c r="L162" i="45"/>
  <c r="L175" i="45"/>
  <c r="L18" i="45"/>
  <c r="L167" i="45"/>
  <c r="L206" i="45"/>
  <c r="L170" i="45"/>
  <c r="L163" i="45"/>
  <c r="L8" i="45"/>
  <c r="L75" i="45"/>
  <c r="L145" i="45"/>
  <c r="L153" i="45"/>
  <c r="L115" i="45"/>
  <c r="L62" i="45"/>
  <c r="L294" i="45"/>
  <c r="L165" i="45"/>
  <c r="L37" i="45"/>
  <c r="L252" i="45"/>
  <c r="M252" i="45"/>
  <c r="L26" i="45"/>
  <c r="L161" i="45"/>
  <c r="L171" i="45"/>
  <c r="L169" i="45"/>
  <c r="L65" i="45"/>
  <c r="L64" i="45"/>
  <c r="L261" i="45"/>
  <c r="L51" i="45"/>
  <c r="L221" i="45"/>
  <c r="L259" i="45"/>
  <c r="L285" i="45"/>
  <c r="L274" i="45"/>
  <c r="L279" i="45"/>
  <c r="L125" i="45"/>
  <c r="L269" i="45"/>
  <c r="L56" i="45"/>
  <c r="L186" i="45"/>
  <c r="L187" i="45"/>
  <c r="K57" i="42"/>
  <c r="L184" i="45"/>
  <c r="J57" i="42"/>
  <c r="N184" i="45"/>
  <c r="J96" i="42"/>
  <c r="J100" i="42"/>
  <c r="J54" i="42"/>
  <c r="J78" i="42"/>
  <c r="N71" i="45"/>
  <c r="J83" i="42"/>
  <c r="J66" i="42"/>
  <c r="J82" i="42"/>
  <c r="J73" i="42"/>
  <c r="J81" i="42"/>
  <c r="N77" i="45"/>
  <c r="J65" i="42"/>
  <c r="J62" i="42"/>
  <c r="J55" i="42"/>
  <c r="J49" i="42"/>
  <c r="J70" i="42"/>
  <c r="N229" i="45"/>
  <c r="J84" i="42"/>
  <c r="J28" i="42"/>
  <c r="J85" i="42"/>
  <c r="J59" i="42"/>
  <c r="N192" i="45"/>
  <c r="J68" i="42"/>
  <c r="J75" i="42"/>
  <c r="J80" i="42"/>
  <c r="N209" i="45"/>
  <c r="J27" i="42"/>
  <c r="J72" i="42"/>
  <c r="J64" i="42"/>
  <c r="N127" i="45"/>
  <c r="J79" i="42"/>
  <c r="N308" i="45"/>
  <c r="J19" i="42"/>
  <c r="N44" i="45"/>
  <c r="J14" i="42"/>
  <c r="J71" i="42"/>
  <c r="J26" i="42"/>
  <c r="J69" i="42"/>
  <c r="J17" i="42"/>
  <c r="J60" i="42"/>
  <c r="J95" i="42"/>
  <c r="J58" i="42"/>
  <c r="J22" i="42"/>
  <c r="J63" i="42"/>
  <c r="J9" i="42"/>
  <c r="U1" i="46"/>
  <c r="U4" i="46"/>
  <c r="AV1" i="59"/>
  <c r="N264" i="45"/>
  <c r="N253" i="45"/>
  <c r="N282" i="45"/>
  <c r="N122" i="45"/>
  <c r="N129" i="45"/>
  <c r="N231" i="45"/>
  <c r="N307" i="45"/>
  <c r="N236" i="45"/>
  <c r="N232" i="45"/>
  <c r="N234" i="45"/>
  <c r="N302" i="45"/>
  <c r="N233" i="45"/>
  <c r="N235" i="45"/>
  <c r="K85" i="42"/>
  <c r="L194" i="45"/>
  <c r="N194" i="45"/>
  <c r="N283" i="45"/>
  <c r="N123" i="45"/>
  <c r="N190" i="45"/>
  <c r="N193" i="45"/>
  <c r="N144" i="45"/>
  <c r="N52" i="45"/>
  <c r="N222" i="45"/>
  <c r="N116" i="45"/>
  <c r="N112" i="45"/>
  <c r="N73" i="45"/>
  <c r="N42" i="45"/>
  <c r="N137" i="45"/>
  <c r="N155" i="45"/>
  <c r="N297" i="45"/>
  <c r="N230" i="45"/>
  <c r="N147" i="45"/>
  <c r="K84" i="42"/>
  <c r="N31" i="45"/>
  <c r="N29" i="45"/>
  <c r="N59" i="45"/>
  <c r="N289" i="45"/>
  <c r="N101" i="45"/>
  <c r="N244" i="45"/>
  <c r="N263" i="45"/>
  <c r="N243" i="45"/>
  <c r="N261" i="45"/>
  <c r="N221" i="45"/>
  <c r="N259" i="45"/>
  <c r="N51" i="45"/>
  <c r="N76" i="45"/>
  <c r="N72" i="45"/>
  <c r="N197" i="45"/>
  <c r="N195" i="45"/>
  <c r="N198" i="45"/>
  <c r="N196" i="45"/>
  <c r="N220" i="45"/>
  <c r="N50" i="45"/>
  <c r="N260" i="45"/>
  <c r="N187" i="45"/>
  <c r="N186" i="45"/>
  <c r="N56" i="45"/>
  <c r="K83" i="42"/>
  <c r="N58" i="45"/>
  <c r="N30" i="45"/>
  <c r="N69" i="45"/>
  <c r="N227" i="45"/>
  <c r="N163" i="45"/>
  <c r="N82" i="45"/>
  <c r="N18" i="45"/>
  <c r="N159" i="45"/>
  <c r="N206" i="45"/>
  <c r="N8" i="45"/>
  <c r="N57" i="45"/>
  <c r="N135" i="45"/>
  <c r="N157" i="45"/>
  <c r="N305" i="45"/>
  <c r="N172" i="45"/>
  <c r="N10" i="45"/>
  <c r="N62" i="45"/>
  <c r="N153" i="45"/>
  <c r="N145" i="45"/>
  <c r="N175" i="45"/>
  <c r="N94" i="45"/>
  <c r="N169" i="45"/>
  <c r="N164" i="45"/>
  <c r="N174" i="45"/>
  <c r="N173" i="45"/>
  <c r="N156" i="45"/>
  <c r="N75" i="45"/>
  <c r="N160" i="45"/>
  <c r="N158" i="45"/>
  <c r="N171" i="45"/>
  <c r="N167" i="45"/>
  <c r="N294" i="45"/>
  <c r="N165" i="45"/>
  <c r="N37" i="45"/>
  <c r="N161" i="45"/>
  <c r="N170" i="45"/>
  <c r="N115" i="45"/>
  <c r="N162" i="45"/>
  <c r="N168" i="45"/>
  <c r="N252" i="45"/>
  <c r="N26" i="45"/>
  <c r="N166" i="45"/>
  <c r="N64" i="45"/>
  <c r="N65" i="45"/>
  <c r="N66" i="45"/>
  <c r="N70" i="45"/>
  <c r="N306" i="45"/>
  <c r="N68" i="45"/>
  <c r="N226" i="45"/>
  <c r="N74" i="45"/>
  <c r="N47" i="45"/>
  <c r="N219" i="45"/>
  <c r="N39" i="45"/>
  <c r="N146" i="45"/>
  <c r="N136" i="45"/>
  <c r="N138" i="45"/>
  <c r="N262" i="45"/>
  <c r="N218" i="45"/>
  <c r="N228" i="45"/>
  <c r="N130" i="45"/>
  <c r="N154" i="45"/>
  <c r="N148" i="45"/>
  <c r="K62" i="42"/>
  <c r="N181" i="45"/>
  <c r="N93" i="45"/>
  <c r="N178" i="45"/>
  <c r="N80" i="45"/>
  <c r="N315" i="45"/>
  <c r="N287" i="45"/>
  <c r="N330" i="45"/>
  <c r="N329" i="45"/>
  <c r="N286" i="45"/>
  <c r="N98" i="45"/>
  <c r="N316" i="45"/>
  <c r="N97" i="45"/>
  <c r="N185" i="45"/>
  <c r="N183" i="45"/>
  <c r="N126" i="45"/>
  <c r="N128" i="45"/>
  <c r="N213" i="45"/>
  <c r="N125" i="45"/>
  <c r="N285" i="45"/>
  <c r="N279" i="45"/>
  <c r="N269" i="45"/>
  <c r="N274" i="45"/>
  <c r="V1" i="46"/>
  <c r="V4" i="46"/>
  <c r="AW1" i="59"/>
  <c r="L31" i="45"/>
  <c r="L59" i="45"/>
  <c r="L29" i="45"/>
  <c r="L93" i="45"/>
  <c r="M93" i="45"/>
  <c r="L178" i="45"/>
  <c r="L181" i="45"/>
  <c r="M181" i="45"/>
  <c r="L30" i="45"/>
  <c r="L58" i="45"/>
  <c r="W1" i="46"/>
  <c r="W4" i="46"/>
  <c r="J59" i="33"/>
  <c r="J58" i="33"/>
  <c r="AX1" i="59"/>
  <c r="M178" i="45"/>
  <c r="X1" i="46"/>
  <c r="X4" i="46"/>
  <c r="T59" i="33"/>
  <c r="T58" i="33"/>
  <c r="T57" i="33"/>
  <c r="T56" i="33"/>
  <c r="T55" i="33"/>
  <c r="T54" i="33"/>
  <c r="T53" i="33"/>
  <c r="T52" i="33"/>
  <c r="T51" i="33"/>
  <c r="T50" i="33"/>
  <c r="T49" i="33"/>
  <c r="T48" i="33"/>
  <c r="T47" i="33"/>
  <c r="T46" i="33"/>
  <c r="T45" i="33"/>
  <c r="T44" i="33"/>
  <c r="T43" i="33"/>
  <c r="T42" i="33"/>
  <c r="T41" i="33"/>
  <c r="T40" i="33"/>
  <c r="T39" i="33"/>
  <c r="T38" i="33"/>
  <c r="T37" i="33"/>
  <c r="T36" i="33"/>
  <c r="T35" i="33"/>
  <c r="T34" i="33"/>
  <c r="T33" i="33"/>
  <c r="T32" i="33"/>
  <c r="T31" i="33"/>
  <c r="T30" i="33"/>
  <c r="T29" i="33"/>
  <c r="T28" i="33"/>
  <c r="T27" i="33"/>
  <c r="T26" i="33"/>
  <c r="T25" i="33"/>
  <c r="T24" i="33"/>
  <c r="T23" i="33"/>
  <c r="T22" i="33"/>
  <c r="T21" i="33"/>
  <c r="T20" i="33"/>
  <c r="T19" i="33"/>
  <c r="T18" i="33"/>
  <c r="T17" i="33"/>
  <c r="T16" i="33"/>
  <c r="T15" i="33"/>
  <c r="T14" i="33"/>
  <c r="T13" i="33"/>
  <c r="T12" i="33"/>
  <c r="T11" i="33"/>
  <c r="T10" i="33"/>
  <c r="T9" i="33"/>
  <c r="T8" i="33"/>
  <c r="T7" i="33"/>
  <c r="T6" i="33"/>
  <c r="T5" i="33"/>
  <c r="T4" i="33"/>
  <c r="T3" i="33"/>
  <c r="M59" i="33"/>
  <c r="M58" i="33"/>
  <c r="M57" i="33"/>
  <c r="M56" i="33"/>
  <c r="M55" i="33"/>
  <c r="M54" i="33"/>
  <c r="M53" i="33"/>
  <c r="M52" i="33"/>
  <c r="M51" i="33"/>
  <c r="M50" i="33"/>
  <c r="M49" i="33"/>
  <c r="M48" i="33"/>
  <c r="M47" i="33"/>
  <c r="M46" i="33"/>
  <c r="M45" i="33"/>
  <c r="M44" i="33"/>
  <c r="M43" i="33"/>
  <c r="M42" i="33"/>
  <c r="M41" i="33"/>
  <c r="M40" i="33"/>
  <c r="M39" i="33"/>
  <c r="M38" i="33"/>
  <c r="M37" i="33"/>
  <c r="M36" i="33"/>
  <c r="M35" i="33"/>
  <c r="M34" i="33"/>
  <c r="M33" i="33"/>
  <c r="M32" i="33"/>
  <c r="M31" i="33"/>
  <c r="M30" i="33"/>
  <c r="M29" i="33"/>
  <c r="M28" i="33"/>
  <c r="M27" i="33"/>
  <c r="M26" i="33"/>
  <c r="M25" i="33"/>
  <c r="M24" i="33"/>
  <c r="M23" i="33"/>
  <c r="M22" i="33"/>
  <c r="M21" i="33"/>
  <c r="M20" i="33"/>
  <c r="M19" i="33"/>
  <c r="M18" i="33"/>
  <c r="M17" i="33"/>
  <c r="M16" i="33"/>
  <c r="M15" i="33"/>
  <c r="M14" i="33"/>
  <c r="M13" i="33"/>
  <c r="M12" i="33"/>
  <c r="M11" i="33"/>
  <c r="M10" i="33"/>
  <c r="M9" i="33"/>
  <c r="M8" i="33"/>
  <c r="M7" i="33"/>
  <c r="M6" i="33"/>
  <c r="M5" i="33"/>
  <c r="M4" i="33"/>
  <c r="M3" i="33"/>
  <c r="AY1" i="59"/>
  <c r="Y1" i="46"/>
  <c r="Y4" i="46"/>
  <c r="R8" i="33"/>
  <c r="R53" i="33"/>
  <c r="R52" i="33"/>
  <c r="R50" i="33"/>
  <c r="R49" i="33"/>
  <c r="R48" i="33"/>
  <c r="R47" i="33"/>
  <c r="R46" i="33"/>
  <c r="R45" i="33"/>
  <c r="R44" i="33"/>
  <c r="R43" i="33"/>
  <c r="R42" i="33"/>
  <c r="R41" i="33"/>
  <c r="R40" i="33"/>
  <c r="R39" i="33"/>
  <c r="R38" i="33"/>
  <c r="R37" i="33"/>
  <c r="R36" i="33"/>
  <c r="R35" i="33"/>
  <c r="R34" i="33"/>
  <c r="R33" i="33"/>
  <c r="R32" i="33"/>
  <c r="R31" i="33"/>
  <c r="R30" i="33"/>
  <c r="R27" i="33"/>
  <c r="R25" i="33"/>
  <c r="R23" i="33"/>
  <c r="R22" i="33"/>
  <c r="R21" i="33"/>
  <c r="R20" i="33"/>
  <c r="R19" i="33"/>
  <c r="R18" i="33"/>
  <c r="R17" i="33"/>
  <c r="R16" i="33"/>
  <c r="R15" i="33"/>
  <c r="R14" i="33"/>
  <c r="R12" i="33"/>
  <c r="R11" i="33"/>
  <c r="R10" i="33"/>
  <c r="R9" i="33"/>
  <c r="R7" i="33"/>
  <c r="R6" i="33"/>
  <c r="R5" i="33"/>
  <c r="R4" i="33"/>
  <c r="R3" i="33"/>
  <c r="O5" i="33"/>
  <c r="O59" i="33"/>
  <c r="O58" i="33"/>
  <c r="O57" i="33"/>
  <c r="O56" i="33"/>
  <c r="O55" i="33"/>
  <c r="O54" i="33"/>
  <c r="O53" i="33"/>
  <c r="O52" i="33"/>
  <c r="O51" i="33"/>
  <c r="O50" i="33"/>
  <c r="O49" i="33"/>
  <c r="O48" i="33"/>
  <c r="O44" i="33"/>
  <c r="O43" i="33"/>
  <c r="O42" i="33"/>
  <c r="O41" i="33"/>
  <c r="O40" i="33"/>
  <c r="O39" i="33"/>
  <c r="O38" i="33"/>
  <c r="O37" i="33"/>
  <c r="O36" i="33"/>
  <c r="O35" i="33"/>
  <c r="O34" i="33"/>
  <c r="O32" i="33"/>
  <c r="O31" i="33"/>
  <c r="O30" i="33"/>
  <c r="O29" i="33"/>
  <c r="O28" i="33"/>
  <c r="O27" i="33"/>
  <c r="O26" i="33"/>
  <c r="O25" i="33"/>
  <c r="O24" i="33"/>
  <c r="O23" i="33"/>
  <c r="O22" i="33"/>
  <c r="O21" i="33"/>
  <c r="O20" i="33"/>
  <c r="O19" i="33"/>
  <c r="O18" i="33"/>
  <c r="O17" i="33"/>
  <c r="O14" i="33"/>
  <c r="O13" i="33"/>
  <c r="O12" i="33"/>
  <c r="O11" i="33"/>
  <c r="O10" i="33"/>
  <c r="O9" i="33"/>
  <c r="O8" i="33"/>
  <c r="O7" i="33"/>
  <c r="O3" i="33"/>
  <c r="O47" i="33"/>
  <c r="O46" i="33"/>
  <c r="O45" i="33"/>
  <c r="O33" i="33"/>
  <c r="G8" i="33"/>
  <c r="J8" i="33"/>
  <c r="G57" i="33"/>
  <c r="J57" i="33"/>
  <c r="G56" i="33"/>
  <c r="J56" i="33"/>
  <c r="G55" i="33"/>
  <c r="J55" i="33"/>
  <c r="G54" i="33"/>
  <c r="J54" i="33"/>
  <c r="G53" i="33"/>
  <c r="J53" i="33"/>
  <c r="G52" i="33"/>
  <c r="J52" i="33"/>
  <c r="G51" i="33"/>
  <c r="J51" i="33"/>
  <c r="G50" i="33"/>
  <c r="J50" i="33"/>
  <c r="G49" i="33"/>
  <c r="J49" i="33"/>
  <c r="G48" i="33"/>
  <c r="J48" i="33"/>
  <c r="G47" i="33"/>
  <c r="G46" i="33"/>
  <c r="J46" i="33"/>
  <c r="G45" i="33"/>
  <c r="J45" i="33"/>
  <c r="G44" i="33"/>
  <c r="J44" i="33"/>
  <c r="G43" i="33"/>
  <c r="G42" i="33"/>
  <c r="J42" i="33"/>
  <c r="G41" i="33"/>
  <c r="J41" i="33"/>
  <c r="G40" i="33"/>
  <c r="G39" i="33"/>
  <c r="J39" i="33"/>
  <c r="G38" i="33"/>
  <c r="J38" i="33"/>
  <c r="G37" i="33"/>
  <c r="J37" i="33"/>
  <c r="G36" i="33"/>
  <c r="J36" i="33"/>
  <c r="G35" i="33"/>
  <c r="G34" i="33"/>
  <c r="J34" i="33"/>
  <c r="G33" i="33"/>
  <c r="J33" i="33"/>
  <c r="G32" i="33"/>
  <c r="J32" i="33"/>
  <c r="G31" i="33"/>
  <c r="G30" i="33"/>
  <c r="J30" i="33"/>
  <c r="G29" i="33"/>
  <c r="J29" i="33"/>
  <c r="G28" i="33"/>
  <c r="J28" i="33"/>
  <c r="G27" i="33"/>
  <c r="J27" i="33"/>
  <c r="G26" i="33"/>
  <c r="J26" i="33"/>
  <c r="G25" i="33"/>
  <c r="J25" i="33"/>
  <c r="G24" i="33"/>
  <c r="J24" i="33"/>
  <c r="G23" i="33"/>
  <c r="G22" i="33"/>
  <c r="J22" i="33"/>
  <c r="G21" i="33"/>
  <c r="J21" i="33"/>
  <c r="G20" i="33"/>
  <c r="G19" i="33"/>
  <c r="J19" i="33"/>
  <c r="G18" i="33"/>
  <c r="J18" i="33"/>
  <c r="G17" i="33"/>
  <c r="J17" i="33"/>
  <c r="G16" i="33"/>
  <c r="J16" i="33"/>
  <c r="G15" i="33"/>
  <c r="J15" i="33"/>
  <c r="G14" i="33"/>
  <c r="J14" i="33"/>
  <c r="G13" i="33"/>
  <c r="J13" i="33"/>
  <c r="G12" i="33"/>
  <c r="J12" i="33"/>
  <c r="G11" i="33"/>
  <c r="J11" i="33"/>
  <c r="G10" i="33"/>
  <c r="J10" i="33"/>
  <c r="G9" i="33"/>
  <c r="J9" i="33"/>
  <c r="G7" i="33"/>
  <c r="J7" i="33"/>
  <c r="G6" i="33"/>
  <c r="J6" i="33"/>
  <c r="G5" i="33"/>
  <c r="J5" i="33"/>
  <c r="G4" i="33"/>
  <c r="J4" i="33"/>
  <c r="G3" i="33"/>
  <c r="J3" i="33"/>
  <c r="H70" i="34"/>
  <c r="I70" i="34"/>
  <c r="H69" i="34"/>
  <c r="I69" i="34"/>
  <c r="H68" i="34"/>
  <c r="I68" i="34"/>
  <c r="H67" i="34"/>
  <c r="I67" i="34"/>
  <c r="H66" i="34"/>
  <c r="I66" i="34"/>
  <c r="H65" i="34"/>
  <c r="I65" i="34"/>
  <c r="H64" i="34"/>
  <c r="I64" i="34"/>
  <c r="H63" i="34"/>
  <c r="I63" i="34"/>
  <c r="H62" i="34"/>
  <c r="I62" i="34"/>
  <c r="H61" i="34"/>
  <c r="I61" i="34"/>
  <c r="H60" i="34"/>
  <c r="I60" i="34"/>
  <c r="H59" i="34"/>
  <c r="I59" i="34"/>
  <c r="H58" i="34"/>
  <c r="I58" i="34"/>
  <c r="H57" i="34"/>
  <c r="I57" i="34"/>
  <c r="H55" i="34"/>
  <c r="I55" i="34"/>
  <c r="H54" i="34"/>
  <c r="I54" i="34"/>
  <c r="H53" i="34"/>
  <c r="I53" i="34"/>
  <c r="H52" i="34"/>
  <c r="I52" i="34"/>
  <c r="H51" i="34"/>
  <c r="I51" i="34"/>
  <c r="H50" i="34"/>
  <c r="I50" i="34"/>
  <c r="H49" i="34"/>
  <c r="I49" i="34"/>
  <c r="H48" i="34"/>
  <c r="I48" i="34"/>
  <c r="H47" i="34"/>
  <c r="I47" i="34"/>
  <c r="H46" i="34"/>
  <c r="I46" i="34"/>
  <c r="H42" i="34"/>
  <c r="I42" i="34"/>
  <c r="H40" i="34"/>
  <c r="I40" i="34"/>
  <c r="H39" i="34"/>
  <c r="I39" i="34"/>
  <c r="H38" i="34"/>
  <c r="I38" i="34"/>
  <c r="H37" i="34"/>
  <c r="I37" i="34"/>
  <c r="H36" i="34"/>
  <c r="I36" i="34"/>
  <c r="H35" i="34"/>
  <c r="I35" i="34"/>
  <c r="H34" i="34"/>
  <c r="I34" i="34"/>
  <c r="H33" i="34"/>
  <c r="I33" i="34"/>
  <c r="H32" i="34"/>
  <c r="I32" i="34"/>
  <c r="H31" i="34"/>
  <c r="I31" i="34"/>
  <c r="H30" i="34"/>
  <c r="I30" i="34"/>
  <c r="H29" i="34"/>
  <c r="I29" i="34"/>
  <c r="H28" i="34"/>
  <c r="I28" i="34"/>
  <c r="H27" i="34"/>
  <c r="I27" i="34"/>
  <c r="H26" i="34"/>
  <c r="I26" i="34"/>
  <c r="H25" i="34"/>
  <c r="I25" i="34"/>
  <c r="H24" i="34"/>
  <c r="I24" i="34"/>
  <c r="H23" i="34"/>
  <c r="I23" i="34"/>
  <c r="H22" i="34"/>
  <c r="I22" i="34"/>
  <c r="H21" i="34"/>
  <c r="I21" i="34"/>
  <c r="H20" i="34"/>
  <c r="I20" i="34"/>
  <c r="H19" i="34"/>
  <c r="I19" i="34"/>
  <c r="H18" i="34"/>
  <c r="I18" i="34"/>
  <c r="H17" i="34"/>
  <c r="I17" i="34"/>
  <c r="H14" i="34"/>
  <c r="I14" i="34"/>
  <c r="H13" i="34"/>
  <c r="I13" i="34"/>
  <c r="H12" i="34"/>
  <c r="I12" i="34"/>
  <c r="H11" i="34"/>
  <c r="I11" i="34"/>
  <c r="H10" i="34"/>
  <c r="I10" i="34"/>
  <c r="H5" i="34"/>
  <c r="I5" i="34"/>
  <c r="AZ1" i="59"/>
  <c r="Z1" i="46"/>
  <c r="Z4" i="46"/>
  <c r="J43" i="33"/>
  <c r="J20" i="33"/>
  <c r="J31" i="33"/>
  <c r="J35" i="33"/>
  <c r="J40" i="33"/>
  <c r="J23" i="33"/>
  <c r="J47" i="33"/>
  <c r="BA1" i="59"/>
  <c r="AA1" i="46"/>
  <c r="AA4" i="46"/>
  <c r="BB1" i="59"/>
  <c r="B36" i="50"/>
  <c r="C36" i="50" s="1"/>
  <c r="AB1" i="46"/>
  <c r="BC1" i="59"/>
  <c r="B37" i="50"/>
  <c r="C37" i="50" s="1"/>
  <c r="AC1" i="46"/>
  <c r="BD1" i="59"/>
  <c r="B38" i="50"/>
  <c r="C38" i="50" s="1"/>
  <c r="AD1" i="46"/>
  <c r="BE1" i="59"/>
  <c r="B39" i="50"/>
  <c r="C39" i="50" s="1"/>
  <c r="AE1" i="46"/>
  <c r="BF1" i="59"/>
  <c r="B40" i="50"/>
  <c r="C40" i="50" s="1"/>
  <c r="AF1" i="46"/>
  <c r="BG1" i="59"/>
  <c r="B41" i="50"/>
  <c r="C41" i="50" s="1"/>
  <c r="AG1" i="46"/>
  <c r="BH1" i="59"/>
  <c r="B42" i="50"/>
  <c r="C42" i="50" s="1"/>
  <c r="AH1" i="46"/>
  <c r="BI1" i="59"/>
  <c r="B43" i="50"/>
  <c r="C43" i="50" s="1"/>
  <c r="AI1" i="46"/>
  <c r="BJ1" i="59"/>
  <c r="B44" i="50"/>
  <c r="C44" i="50" s="1"/>
  <c r="AJ1" i="46"/>
  <c r="BK1" i="59"/>
  <c r="B45" i="50"/>
  <c r="C45" i="50" s="1"/>
  <c r="AK1" i="46"/>
  <c r="BL1" i="59"/>
  <c r="B46" i="50"/>
  <c r="C46" i="50" s="1"/>
  <c r="AL1" i="46"/>
  <c r="BM1" i="59"/>
  <c r="B47" i="50"/>
  <c r="C47" i="50" s="1"/>
  <c r="AM1" i="46"/>
  <c r="BN1" i="59"/>
  <c r="B48" i="50"/>
  <c r="C48" i="50" s="1"/>
  <c r="AN1" i="46"/>
  <c r="BO1" i="59"/>
  <c r="B49" i="50"/>
  <c r="C49" i="50" s="1"/>
  <c r="AO1" i="46"/>
  <c r="B50" i="50"/>
  <c r="C50" i="50" s="1"/>
  <c r="BP1" i="59"/>
  <c r="AP1" i="46"/>
  <c r="BQ1" i="59"/>
  <c r="B51" i="50"/>
  <c r="C51" i="50" s="1"/>
  <c r="AQ1" i="46"/>
  <c r="B52" i="50"/>
  <c r="C52" i="50" s="1"/>
  <c r="BR1" i="59"/>
  <c r="AR1" i="46"/>
  <c r="BS1" i="59"/>
  <c r="B53" i="50"/>
  <c r="C53" i="50" s="1"/>
  <c r="AS1" i="46"/>
  <c r="BT1" i="59"/>
  <c r="B54" i="50"/>
  <c r="C54" i="50" s="1"/>
  <c r="AT1" i="46"/>
  <c r="BU1" i="59"/>
  <c r="B55" i="50"/>
  <c r="C55" i="50" s="1"/>
  <c r="AU1" i="46"/>
  <c r="BV1" i="59"/>
  <c r="B56" i="50"/>
  <c r="C56" i="50" s="1"/>
  <c r="AV1" i="46"/>
  <c r="B57" i="50"/>
  <c r="C57" i="50" s="1"/>
  <c r="BW1" i="59"/>
  <c r="AW1" i="46"/>
  <c r="BX1" i="59"/>
  <c r="B58" i="50"/>
  <c r="C58" i="50" s="1"/>
  <c r="AX1" i="46"/>
  <c r="B59" i="50"/>
  <c r="C59" i="50" s="1"/>
  <c r="BY1" i="59"/>
  <c r="AY1" i="46"/>
  <c r="B60" i="50"/>
  <c r="C60" i="50" s="1"/>
  <c r="BZ1" i="59"/>
  <c r="AZ1" i="46"/>
  <c r="CA1" i="59"/>
  <c r="B61" i="50"/>
  <c r="C61" i="50" s="1"/>
  <c r="BA1" i="46"/>
  <c r="CB1" i="59"/>
  <c r="B62" i="50"/>
  <c r="C62" i="50" s="1"/>
  <c r="BB1" i="46"/>
  <c r="CC1" i="59"/>
  <c r="B63" i="50"/>
  <c r="C63" i="50" s="1"/>
  <c r="BC1" i="46"/>
  <c r="B64" i="50"/>
  <c r="C64" i="50" s="1"/>
  <c r="CD1" i="59"/>
  <c r="BD1" i="46"/>
  <c r="B65" i="50"/>
  <c r="C65" i="50" s="1"/>
  <c r="CE1" i="59"/>
  <c r="BE1" i="46"/>
  <c r="B66" i="50"/>
  <c r="C66" i="50" s="1"/>
  <c r="CF1" i="59"/>
  <c r="BF1" i="46"/>
  <c r="CG1" i="59"/>
  <c r="B67" i="50"/>
  <c r="C67" i="50" s="1"/>
  <c r="BG1" i="46"/>
  <c r="B68" i="50"/>
  <c r="C68" i="50" s="1"/>
  <c r="CH1" i="59"/>
  <c r="BH1" i="46"/>
  <c r="CI1" i="59"/>
  <c r="B69" i="50"/>
  <c r="C69" i="50" s="1"/>
  <c r="BI1" i="46"/>
  <c r="CJ1" i="59"/>
  <c r="B70" i="50"/>
  <c r="C70" i="50" s="1"/>
  <c r="BJ1" i="46"/>
  <c r="CK1" i="59"/>
  <c r="B71" i="50"/>
  <c r="C71" i="50" s="1"/>
  <c r="BK1" i="46"/>
  <c r="CL1" i="59"/>
  <c r="B72" i="50"/>
  <c r="C72" i="50" s="1"/>
  <c r="BL1" i="46"/>
  <c r="CM1" i="59"/>
  <c r="B73" i="50"/>
  <c r="C73" i="50" s="1"/>
  <c r="BM1" i="46"/>
  <c r="CN1" i="59"/>
  <c r="B74" i="50"/>
  <c r="C74" i="50" s="1"/>
  <c r="BN1" i="46"/>
  <c r="CO1" i="59"/>
  <c r="B75" i="50"/>
  <c r="C75" i="50" s="1"/>
  <c r="BO1" i="46"/>
  <c r="CP1" i="59"/>
  <c r="B76" i="50"/>
  <c r="C76" i="50" s="1"/>
  <c r="BP1" i="46"/>
  <c r="CQ1" i="59"/>
  <c r="B77" i="50"/>
  <c r="C77" i="50" s="1"/>
  <c r="BQ1" i="46"/>
  <c r="CR1" i="59"/>
  <c r="B78" i="50"/>
  <c r="C78" i="50" s="1"/>
  <c r="BR1" i="46"/>
  <c r="CS1" i="59"/>
  <c r="B79" i="50"/>
  <c r="C79" i="50" s="1"/>
  <c r="BS1" i="46"/>
  <c r="CT1" i="59"/>
  <c r="B80" i="50"/>
  <c r="C80" i="50" s="1"/>
  <c r="BT1" i="46"/>
  <c r="B81" i="50"/>
  <c r="C81" i="50" s="1"/>
  <c r="BU1" i="46"/>
  <c r="B82" i="50"/>
  <c r="C82" i="50" s="1"/>
  <c r="BV1" i="46"/>
  <c r="B83" i="50"/>
  <c r="C83" i="50" s="1"/>
  <c r="BW1" i="46"/>
  <c r="B84" i="50"/>
  <c r="C84" i="50" s="1"/>
  <c r="BX1" i="46"/>
  <c r="B85" i="50"/>
  <c r="C85" i="50" s="1"/>
  <c r="BY1" i="46"/>
  <c r="B86" i="50"/>
  <c r="C86" i="50" s="1"/>
  <c r="BZ1" i="46"/>
  <c r="B87" i="50"/>
  <c r="C87" i="50" s="1"/>
  <c r="CA1" i="46"/>
  <c r="B89" i="50"/>
  <c r="C89" i="50" s="1"/>
  <c r="B88" i="50"/>
  <c r="C88" i="50" s="1"/>
  <c r="CB1" i="46"/>
  <c r="CC1" i="46"/>
  <c r="CD1" i="46"/>
  <c r="CE1" i="46"/>
  <c r="CF1" i="46"/>
  <c r="CG1" i="46"/>
  <c r="CH1" i="46"/>
  <c r="CI1" i="46"/>
  <c r="CJ1" i="46"/>
  <c r="CK1" i="46"/>
  <c r="CL1" i="46"/>
  <c r="CM1" i="46"/>
  <c r="CN1" i="46"/>
  <c r="CO1" i="46"/>
  <c r="CP1" i="46"/>
  <c r="CQ1" i="46"/>
  <c r="CR1" i="46"/>
  <c r="CS1" i="46"/>
  <c r="CT1" i="46"/>
  <c r="AV86" i="53"/>
  <c r="AS87" i="53"/>
  <c r="BA86" i="53"/>
  <c r="M84" i="65"/>
  <c r="N85" i="53" s="1"/>
  <c r="M73" i="65"/>
  <c r="N74" i="53" s="1"/>
  <c r="M69" i="65"/>
  <c r="N70" i="53" s="1"/>
  <c r="M63" i="65"/>
  <c r="N64" i="53" s="1"/>
  <c r="M57" i="65"/>
  <c r="N58" i="53" s="1"/>
  <c r="M52" i="65"/>
  <c r="N53" i="53" s="1"/>
  <c r="M42" i="65"/>
  <c r="N43" i="53" s="1"/>
  <c r="M39" i="65"/>
  <c r="N40" i="53"/>
  <c r="M86" i="65"/>
  <c r="N87" i="53" s="1"/>
  <c r="M64" i="65"/>
  <c r="N65" i="53"/>
  <c r="M59" i="65"/>
  <c r="N60" i="53" s="1"/>
  <c r="M4" i="65"/>
  <c r="N5" i="53"/>
  <c r="M80" i="65"/>
  <c r="N81" i="53" s="1"/>
  <c r="M58" i="65"/>
  <c r="N59" i="53"/>
  <c r="M37" i="65"/>
  <c r="N38" i="53" s="1"/>
  <c r="M40" i="65"/>
  <c r="N41" i="53" s="1"/>
  <c r="M68" i="65"/>
  <c r="N69" i="53" s="1"/>
  <c r="M65" i="65"/>
  <c r="N66" i="53" s="1"/>
  <c r="M60" i="65"/>
  <c r="N61" i="53" s="1"/>
  <c r="M56" i="65"/>
  <c r="N57" i="53" s="1"/>
  <c r="M51" i="65"/>
  <c r="N52" i="53" s="1"/>
  <c r="M49" i="65"/>
  <c r="N50" i="53" s="1"/>
  <c r="M44" i="65"/>
  <c r="N45" i="53" s="1"/>
  <c r="M83" i="65"/>
  <c r="N84" i="53" s="1"/>
  <c r="M66" i="65"/>
  <c r="N67" i="53" s="1"/>
  <c r="M45" i="65"/>
  <c r="N46" i="53" s="1"/>
  <c r="M38" i="65"/>
  <c r="N39" i="53" s="1"/>
  <c r="M36" i="65"/>
  <c r="N37" i="53"/>
  <c r="M75" i="65"/>
  <c r="N76" i="53" s="1"/>
  <c r="M72" i="65"/>
  <c r="N73" i="53" s="1"/>
  <c r="M70" i="65"/>
  <c r="N71" i="53" s="1"/>
  <c r="M62" i="65"/>
  <c r="N63" i="53" s="1"/>
  <c r="M50" i="65"/>
  <c r="N51" i="53" s="1"/>
  <c r="M48" i="65"/>
  <c r="N49" i="53" s="1"/>
  <c r="M41" i="65"/>
  <c r="N42" i="53" s="1"/>
  <c r="M85" i="65"/>
  <c r="N86" i="53" s="1"/>
  <c r="M71" i="65"/>
  <c r="N72" i="53" s="1"/>
  <c r="M78" i="65"/>
  <c r="N79" i="53" s="1"/>
  <c r="M67" i="65"/>
  <c r="N68" i="53" s="1"/>
  <c r="M55" i="65"/>
  <c r="N56" i="53" s="1"/>
  <c r="M54" i="65"/>
  <c r="N55" i="53" s="1"/>
  <c r="M74" i="65"/>
  <c r="N75" i="53" s="1"/>
  <c r="M53" i="65"/>
  <c r="N54" i="53" s="1"/>
  <c r="M82" i="65"/>
  <c r="N83" i="53" s="1"/>
  <c r="M81" i="65"/>
  <c r="N82" i="53" s="1"/>
  <c r="M79" i="65"/>
  <c r="N80" i="53" s="1"/>
  <c r="M77" i="65"/>
  <c r="N78" i="53" s="1"/>
  <c r="M76" i="65"/>
  <c r="N77" i="53" s="1"/>
  <c r="M43" i="65"/>
  <c r="N44" i="53"/>
  <c r="M61" i="65"/>
  <c r="N62" i="53" s="1"/>
  <c r="M47" i="65"/>
  <c r="N48" i="53"/>
  <c r="M46" i="65"/>
  <c r="N47" i="53" s="1"/>
  <c r="N1" i="65"/>
  <c r="AF87" i="53"/>
  <c r="AG87" i="53"/>
  <c r="AH86" i="53"/>
  <c r="AJ86" i="53"/>
  <c r="AF86" i="53"/>
  <c r="AI86" i="53"/>
  <c r="AG86" i="53"/>
  <c r="AK86" i="53"/>
  <c r="AM86" i="53"/>
  <c r="E34" i="53"/>
  <c r="AL86" i="53"/>
  <c r="F34" i="53"/>
  <c r="G34" i="53"/>
  <c r="G21" i="53"/>
  <c r="J21" i="53"/>
  <c r="I21" i="53"/>
  <c r="H21" i="53"/>
  <c r="F21" i="53"/>
  <c r="E21" i="53"/>
  <c r="AW83" i="59"/>
  <c r="S83" i="59"/>
  <c r="C83" i="59"/>
  <c r="BY83" i="59"/>
  <c r="BU83" i="59"/>
  <c r="CI83" i="59"/>
  <c r="BW83" i="59"/>
  <c r="BI83" i="59"/>
  <c r="CS84" i="59"/>
  <c r="BM84" i="59"/>
  <c r="O84" i="59"/>
  <c r="CB84" i="59"/>
  <c r="AV84" i="59"/>
  <c r="N84" i="59"/>
  <c r="CQ84" i="59"/>
  <c r="BK84" i="59"/>
  <c r="AE84" i="59"/>
  <c r="BZ84" i="59"/>
  <c r="AT84" i="59"/>
  <c r="L84" i="59"/>
  <c r="BY84" i="59"/>
  <c r="AS84" i="59"/>
  <c r="K84" i="59"/>
  <c r="BX84" i="59"/>
  <c r="AR84" i="59"/>
  <c r="J84" i="59"/>
  <c r="Z84" i="59"/>
  <c r="BU84" i="59"/>
  <c r="CM84" i="59"/>
  <c r="BW84" i="59"/>
  <c r="BG84" i="59"/>
  <c r="AQ84" i="59"/>
  <c r="AA84" i="59"/>
  <c r="CL84" i="59"/>
  <c r="BV84" i="59"/>
  <c r="BF84" i="59"/>
  <c r="AP84" i="59"/>
  <c r="H84" i="59"/>
  <c r="G84" i="59"/>
  <c r="T84" i="59"/>
  <c r="CK84" i="59"/>
  <c r="BE84" i="59"/>
  <c r="AO84" i="59"/>
  <c r="Y84" i="59"/>
  <c r="F84" i="59"/>
  <c r="CJ84" i="59"/>
  <c r="BT84" i="59"/>
  <c r="BD84" i="59"/>
  <c r="AN84" i="59"/>
  <c r="X84" i="59"/>
  <c r="U84" i="59"/>
  <c r="E84" i="59"/>
  <c r="CI84" i="59"/>
  <c r="BS84" i="59"/>
  <c r="BC84" i="59"/>
  <c r="AM84" i="59"/>
  <c r="W84" i="59"/>
  <c r="D84" i="59"/>
  <c r="BR84" i="59"/>
  <c r="BB84" i="59"/>
  <c r="V84" i="59"/>
  <c r="C84" i="59"/>
  <c r="CG84" i="59"/>
  <c r="BA84" i="59"/>
  <c r="AK84" i="59"/>
  <c r="S84" i="59"/>
  <c r="CE84" i="59"/>
  <c r="AY84" i="59"/>
  <c r="Q84" i="59"/>
  <c r="CD84" i="59"/>
  <c r="AX84" i="59"/>
  <c r="AH84" i="59"/>
  <c r="AW84" i="59"/>
  <c r="AG84" i="59"/>
  <c r="CR84" i="59"/>
  <c r="BL84" i="59"/>
  <c r="AF84" i="59"/>
  <c r="CA84" i="59"/>
  <c r="AU84" i="59"/>
  <c r="M84" i="59"/>
  <c r="CP84" i="59"/>
  <c r="BJ84" i="59"/>
  <c r="AD84" i="59"/>
  <c r="CO84" i="59"/>
  <c r="BI84" i="59"/>
  <c r="AC84" i="59"/>
  <c r="CN84" i="59"/>
  <c r="BH84" i="59"/>
  <c r="AB84" i="59"/>
  <c r="CC84" i="59"/>
  <c r="CH84" i="59"/>
  <c r="AL84" i="59"/>
  <c r="BQ84" i="59"/>
  <c r="I84" i="59"/>
  <c r="CF84" i="59"/>
  <c r="BP84" i="59"/>
  <c r="AZ84" i="59"/>
  <c r="AJ84" i="59"/>
  <c r="R84" i="59"/>
  <c r="BO84" i="59"/>
  <c r="AI84" i="59"/>
  <c r="CT84" i="59"/>
  <c r="BN84" i="59"/>
  <c r="P84" i="59"/>
  <c r="CA88" i="59"/>
  <c r="AU88" i="59"/>
  <c r="O88" i="59"/>
  <c r="AI88" i="59"/>
  <c r="S88" i="59"/>
  <c r="BB88" i="59"/>
  <c r="CP88" i="59"/>
  <c r="BJ88" i="59"/>
  <c r="AD88" i="59"/>
  <c r="AL88" i="59"/>
  <c r="BQ88" i="59"/>
  <c r="BN88" i="59"/>
  <c r="BC88" i="59"/>
  <c r="BS88" i="59"/>
  <c r="CO88" i="59"/>
  <c r="BI88" i="59"/>
  <c r="AC88" i="59"/>
  <c r="AH88" i="59"/>
  <c r="R88" i="59"/>
  <c r="AK88" i="59"/>
  <c r="CI88" i="59"/>
  <c r="H88" i="59"/>
  <c r="CN88" i="59"/>
  <c r="X88" i="59"/>
  <c r="AB88" i="59"/>
  <c r="U88" i="59"/>
  <c r="V88" i="59"/>
  <c r="CS88" i="59"/>
  <c r="AN88" i="59"/>
  <c r="BD88" i="59"/>
  <c r="BT88" i="59"/>
  <c r="CJ88" i="59"/>
  <c r="I88" i="59"/>
  <c r="Y88" i="59"/>
  <c r="BE88" i="59"/>
  <c r="BU88" i="59"/>
  <c r="CK88" i="59"/>
  <c r="J88" i="59"/>
  <c r="Z88" i="59"/>
  <c r="AP88" i="59"/>
  <c r="BF88" i="59"/>
  <c r="BV88" i="59"/>
  <c r="CL88" i="59"/>
  <c r="BW88" i="59"/>
  <c r="CM88" i="59"/>
  <c r="K88" i="59"/>
  <c r="AA88" i="59"/>
  <c r="AQ88" i="59"/>
  <c r="BG88" i="59"/>
  <c r="AV88" i="59"/>
  <c r="L88" i="59"/>
  <c r="AR88" i="59"/>
  <c r="BX88" i="59"/>
  <c r="M88" i="59"/>
  <c r="AS88" i="59"/>
  <c r="BY88" i="59"/>
  <c r="N88" i="59"/>
  <c r="AT88" i="59"/>
  <c r="BZ88" i="59"/>
  <c r="BM88" i="59"/>
  <c r="AE88" i="59"/>
  <c r="BK88" i="59"/>
  <c r="CQ88" i="59"/>
  <c r="P88" i="59"/>
  <c r="CB88" i="59"/>
  <c r="AG88" i="59"/>
  <c r="CC88" i="59"/>
  <c r="AX88" i="59"/>
  <c r="CD88" i="59"/>
  <c r="CT88" i="59"/>
  <c r="C88" i="59"/>
  <c r="BO88" i="59"/>
  <c r="CE88" i="59"/>
  <c r="D88" i="59"/>
  <c r="T88" i="59"/>
  <c r="AJ88" i="59"/>
  <c r="AZ88" i="59"/>
  <c r="BP88" i="59"/>
  <c r="E88" i="59"/>
  <c r="BA88" i="59"/>
  <c r="CG88" i="59"/>
  <c r="AW88" i="59"/>
  <c r="Q88" i="59"/>
  <c r="AO88" i="59"/>
  <c r="F88" i="59"/>
  <c r="CH88" i="59"/>
  <c r="G88" i="59"/>
  <c r="CR88" i="59"/>
  <c r="BL88" i="59"/>
  <c r="AF88" i="59"/>
  <c r="BR88" i="59"/>
  <c r="CF88" i="59"/>
  <c r="AY88" i="59"/>
  <c r="W88" i="59"/>
  <c r="AM88" i="59"/>
  <c r="BH88" i="59"/>
  <c r="B19" i="59"/>
  <c r="BJ19" i="53"/>
  <c r="AI87" i="53"/>
  <c r="AM87" i="53"/>
  <c r="AK87" i="53"/>
  <c r="AH87" i="53"/>
  <c r="AJ87" i="53"/>
  <c r="AL87" i="53"/>
  <c r="T140" i="58"/>
  <c r="R140" i="58"/>
  <c r="T151" i="58"/>
  <c r="R151" i="58"/>
  <c r="T163" i="58"/>
  <c r="R163" i="58"/>
  <c r="T158" i="58"/>
  <c r="R158" i="58"/>
  <c r="T157" i="58"/>
  <c r="R157" i="58"/>
  <c r="T156" i="58"/>
  <c r="R156" i="58"/>
  <c r="BJ78" i="53"/>
  <c r="B77" i="59"/>
  <c r="BJ41" i="53"/>
  <c r="B41" i="59"/>
  <c r="BJ40" i="53"/>
  <c r="B40" i="59"/>
  <c r="B5" i="59"/>
  <c r="R13" i="58"/>
  <c r="T16" i="58"/>
  <c r="T13" i="58"/>
  <c r="R16" i="58"/>
  <c r="R17" i="58"/>
  <c r="R14" i="58"/>
  <c r="R15" i="58"/>
  <c r="T14" i="58"/>
  <c r="T17" i="58"/>
  <c r="S48" i="58"/>
  <c r="I9" i="57"/>
  <c r="S32" i="58"/>
  <c r="V32" i="58"/>
  <c r="S92" i="58"/>
  <c r="V92" i="58"/>
  <c r="S51" i="58"/>
  <c r="V51" i="58"/>
  <c r="S40" i="58"/>
  <c r="V40" i="58"/>
  <c r="N223" i="58"/>
  <c r="N214" i="58"/>
  <c r="L96" i="58"/>
  <c r="M96" i="58"/>
  <c r="L340" i="58"/>
  <c r="M340" i="58"/>
  <c r="L341" i="58"/>
  <c r="M341" i="58"/>
  <c r="L52" i="58"/>
  <c r="M52" i="58"/>
  <c r="L21" i="58"/>
  <c r="M21" i="58"/>
  <c r="L167" i="58"/>
  <c r="M167" i="58"/>
  <c r="L90" i="58"/>
  <c r="M90" i="58"/>
  <c r="L22" i="58"/>
  <c r="M22" i="58"/>
  <c r="L55" i="58"/>
  <c r="M55" i="58"/>
  <c r="L239" i="58"/>
  <c r="M239" i="58"/>
  <c r="L77" i="58"/>
  <c r="M77" i="58"/>
  <c r="L58" i="58"/>
  <c r="M58" i="58"/>
  <c r="L94" i="58"/>
  <c r="M94" i="58"/>
  <c r="L61" i="58"/>
  <c r="M61" i="58"/>
  <c r="L78" i="58"/>
  <c r="M78" i="58"/>
  <c r="L63" i="58"/>
  <c r="M63" i="58"/>
  <c r="L66" i="58"/>
  <c r="M66" i="58"/>
  <c r="L179" i="58"/>
  <c r="M179" i="58"/>
  <c r="L240" i="58"/>
  <c r="M240" i="58"/>
  <c r="N67" i="58"/>
  <c r="L68" i="58"/>
  <c r="M68" i="58"/>
  <c r="L242" i="58"/>
  <c r="M242" i="58"/>
  <c r="N230" i="58"/>
  <c r="N213" i="58"/>
  <c r="N222" i="58"/>
  <c r="L289" i="58"/>
  <c r="M289" i="58"/>
  <c r="L290" i="58"/>
  <c r="M290" i="58"/>
  <c r="N234" i="58"/>
  <c r="N226" i="58"/>
  <c r="N218" i="58"/>
  <c r="N53" i="58"/>
  <c r="N42" i="58"/>
  <c r="N205" i="58"/>
  <c r="N216" i="58"/>
  <c r="N86" i="58"/>
  <c r="N232" i="58"/>
  <c r="N224" i="58"/>
  <c r="N98" i="58"/>
  <c r="N34" i="58"/>
  <c r="N73" i="58"/>
  <c r="N10" i="58"/>
  <c r="N79" i="58"/>
  <c r="N99" i="58"/>
  <c r="N220" i="58"/>
  <c r="N228" i="58"/>
  <c r="N210" i="58"/>
  <c r="N100" i="58"/>
  <c r="N106" i="58"/>
  <c r="N89" i="58"/>
  <c r="N82" i="58"/>
  <c r="L35" i="58"/>
  <c r="M35" i="58"/>
  <c r="N35" i="58"/>
  <c r="L348" i="58"/>
  <c r="M348" i="58"/>
  <c r="L281" i="58"/>
  <c r="M281" i="58"/>
  <c r="L246" i="58"/>
  <c r="M246" i="58"/>
  <c r="N13" i="58"/>
  <c r="N102" i="58"/>
  <c r="N27" i="58"/>
  <c r="N84" i="58"/>
  <c r="N101" i="58"/>
  <c r="N28" i="58"/>
  <c r="N14" i="58"/>
  <c r="L259" i="58"/>
  <c r="M259" i="58"/>
  <c r="L260" i="58"/>
  <c r="M260" i="58"/>
  <c r="L182" i="58"/>
  <c r="M182" i="58"/>
  <c r="N110" i="58"/>
  <c r="N112" i="58"/>
  <c r="N15" i="58"/>
  <c r="N114" i="58"/>
  <c r="N111" i="58"/>
  <c r="N16" i="58"/>
  <c r="N108" i="58"/>
  <c r="N113" i="58"/>
  <c r="N171" i="58"/>
  <c r="N173" i="58"/>
  <c r="N115" i="58"/>
  <c r="N109" i="58"/>
  <c r="N107" i="58"/>
  <c r="N212" i="58"/>
  <c r="N292" i="58"/>
  <c r="N72" i="58"/>
  <c r="N175" i="58"/>
  <c r="N174" i="58"/>
  <c r="L192" i="58"/>
  <c r="M192" i="58"/>
  <c r="L189" i="58"/>
  <c r="M189" i="58"/>
  <c r="L190" i="58"/>
  <c r="M190" i="58"/>
  <c r="L191" i="58"/>
  <c r="M191" i="58"/>
  <c r="N41" i="58"/>
  <c r="N33" i="58"/>
  <c r="N229" i="58"/>
  <c r="N244" i="58"/>
  <c r="N211" i="58"/>
  <c r="N221" i="58"/>
  <c r="N25" i="58"/>
  <c r="N26" i="58"/>
  <c r="N215" i="58"/>
  <c r="N187" i="58"/>
  <c r="N184" i="58"/>
  <c r="N130" i="58"/>
  <c r="N196" i="58"/>
  <c r="N132" i="58"/>
  <c r="N176" i="58"/>
  <c r="N177" i="58"/>
  <c r="N217" i="58"/>
  <c r="N209" i="58"/>
  <c r="N181" i="58"/>
  <c r="N233" i="58"/>
  <c r="N248" i="58"/>
  <c r="N238" i="58"/>
  <c r="N225" i="58"/>
  <c r="N227" i="58"/>
  <c r="N219" i="58"/>
  <c r="N168" i="58"/>
  <c r="N103" i="58"/>
  <c r="N195" i="58"/>
  <c r="N85" i="58"/>
  <c r="L172" i="58"/>
  <c r="M172" i="58"/>
  <c r="N172" i="58"/>
  <c r="S15" i="46"/>
  <c r="X5" i="46"/>
  <c r="B88" i="46"/>
  <c r="B86" i="46"/>
  <c r="B85" i="46"/>
  <c r="BL9" i="46"/>
  <c r="BJ9" i="46"/>
  <c r="B71" i="46"/>
  <c r="B70" i="46"/>
  <c r="B64" i="46"/>
  <c r="B63" i="46"/>
  <c r="AD54" i="46"/>
  <c r="AE88" i="46"/>
  <c r="AH9" i="46"/>
  <c r="AN81" i="46"/>
  <c r="AR79" i="46"/>
  <c r="AU59" i="46"/>
  <c r="AX33" i="46"/>
  <c r="BD80" i="46"/>
  <c r="BG45" i="46"/>
  <c r="BO43" i="46"/>
  <c r="BU43" i="46"/>
  <c r="CB86" i="46"/>
  <c r="CM45" i="46"/>
  <c r="CR88" i="46"/>
  <c r="AI43" i="46"/>
  <c r="AK32" i="46"/>
  <c r="AT72" i="46"/>
  <c r="BA78" i="46"/>
  <c r="BF15" i="46"/>
  <c r="BH34" i="46"/>
  <c r="BS88" i="46"/>
  <c r="BV52" i="46"/>
  <c r="CA51" i="46"/>
  <c r="CL85" i="46"/>
  <c r="AJ88" i="46"/>
  <c r="AM17" i="46"/>
  <c r="AS68" i="46"/>
  <c r="AY72" i="46"/>
  <c r="BE47" i="46"/>
  <c r="BZ16" i="46"/>
  <c r="CG59" i="46"/>
  <c r="CQ78" i="46"/>
  <c r="AB52" i="46"/>
  <c r="G13" i="46"/>
  <c r="Y5" i="46"/>
  <c r="T254" i="45"/>
  <c r="T250" i="45"/>
  <c r="T246" i="45"/>
  <c r="T242" i="45"/>
  <c r="T238" i="45"/>
  <c r="T234" i="45"/>
  <c r="T230" i="45"/>
  <c r="T226" i="45"/>
  <c r="T222" i="45"/>
  <c r="T218" i="45"/>
  <c r="T214" i="45"/>
  <c r="T210" i="45"/>
  <c r="T206" i="45"/>
  <c r="T202" i="45"/>
  <c r="T198" i="45"/>
  <c r="T194" i="45"/>
  <c r="T190" i="45"/>
  <c r="T186" i="45"/>
  <c r="T153" i="45"/>
  <c r="T149" i="45"/>
  <c r="T145" i="45"/>
  <c r="T141" i="45"/>
  <c r="T283" i="45"/>
  <c r="T52" i="45"/>
  <c r="T48" i="45"/>
  <c r="T137" i="45"/>
  <c r="T133" i="45"/>
  <c r="T262" i="45"/>
  <c r="T258" i="45"/>
  <c r="T129" i="45"/>
  <c r="T125" i="45"/>
  <c r="T121" i="45"/>
  <c r="T117" i="45"/>
  <c r="T113" i="45"/>
  <c r="T109" i="45"/>
  <c r="T105" i="45"/>
  <c r="T101" i="45"/>
  <c r="T97" i="45"/>
  <c r="R121" i="45"/>
  <c r="T93" i="45"/>
  <c r="T89" i="45"/>
  <c r="T85" i="45"/>
  <c r="T81" i="45"/>
  <c r="T77" i="45"/>
  <c r="T73" i="45"/>
  <c r="T69" i="45"/>
  <c r="T65" i="45"/>
  <c r="R123" i="45"/>
  <c r="R120" i="45"/>
  <c r="D9" i="48"/>
  <c r="F9" i="48" s="1"/>
  <c r="R117" i="45"/>
  <c r="V117" i="45"/>
  <c r="D19" i="48"/>
  <c r="F19" i="48" s="1"/>
  <c r="R119" i="45"/>
  <c r="R125" i="45"/>
  <c r="T61" i="45"/>
  <c r="T57" i="45"/>
  <c r="T279" i="45"/>
  <c r="T275" i="45"/>
  <c r="T271" i="45"/>
  <c r="T267" i="45"/>
  <c r="R124" i="45"/>
  <c r="R30" i="45"/>
  <c r="T310" i="45"/>
  <c r="T313" i="45"/>
  <c r="T307" i="45"/>
  <c r="T303" i="45"/>
  <c r="T299" i="45"/>
  <c r="T295" i="45"/>
  <c r="T291" i="45"/>
  <c r="T287" i="45"/>
  <c r="D22" i="48"/>
  <c r="F22" i="48" s="1"/>
  <c r="B6" i="46"/>
  <c r="R122" i="45"/>
  <c r="R118" i="45"/>
  <c r="R91" i="45"/>
  <c r="R67" i="45"/>
  <c r="B7" i="46"/>
  <c r="T21" i="45"/>
  <c r="T17" i="45"/>
  <c r="B8" i="46"/>
  <c r="T41" i="45"/>
  <c r="T29" i="45"/>
  <c r="T45" i="45"/>
  <c r="T37" i="45"/>
  <c r="T33" i="45"/>
  <c r="T25" i="45"/>
  <c r="T62" i="45"/>
  <c r="B10" i="46"/>
  <c r="T70" i="45"/>
  <c r="T66" i="45"/>
  <c r="T58" i="45"/>
  <c r="T54" i="45"/>
  <c r="T49" i="45"/>
  <c r="T78" i="45"/>
  <c r="T74" i="45"/>
  <c r="B11" i="46"/>
  <c r="T82" i="45"/>
  <c r="T86" i="45"/>
  <c r="B12" i="46"/>
  <c r="T102" i="45"/>
  <c r="T98" i="45"/>
  <c r="T94" i="45"/>
  <c r="T90" i="45"/>
  <c r="R280" i="45"/>
  <c r="V280" i="45"/>
  <c r="R299" i="45"/>
  <c r="V299" i="45"/>
  <c r="R302" i="45"/>
  <c r="V302" i="45"/>
  <c r="D33" i="48"/>
  <c r="F33" i="48" s="1"/>
  <c r="K298" i="45"/>
  <c r="K167" i="45"/>
  <c r="R213" i="45"/>
  <c r="R217" i="45"/>
  <c r="R225" i="45"/>
  <c r="R219" i="45"/>
  <c r="R228" i="45"/>
  <c r="R230" i="45"/>
  <c r="K197" i="45"/>
  <c r="K176" i="45"/>
  <c r="K118" i="45"/>
  <c r="K120" i="45"/>
  <c r="K98" i="45"/>
  <c r="K71" i="45"/>
  <c r="D14" i="48"/>
  <c r="F14" i="48" s="1"/>
  <c r="R275" i="45"/>
  <c r="V275" i="45"/>
  <c r="R235" i="45"/>
  <c r="V235" i="45"/>
  <c r="D54" i="48"/>
  <c r="F54" i="48" s="1"/>
  <c r="R240" i="45"/>
  <c r="R241" i="45"/>
  <c r="V241" i="45"/>
  <c r="R243" i="45"/>
  <c r="V243" i="45"/>
  <c r="R257" i="45"/>
  <c r="D61" i="48"/>
  <c r="F61" i="48" s="1"/>
  <c r="R268" i="45"/>
  <c r="R318" i="45"/>
  <c r="R295" i="45"/>
  <c r="R296" i="45"/>
  <c r="V296" i="45"/>
  <c r="R326" i="45"/>
  <c r="R308" i="45"/>
  <c r="D6" i="48"/>
  <c r="F6" i="48" s="1"/>
  <c r="R244" i="45"/>
  <c r="K297" i="45"/>
  <c r="K159" i="45"/>
  <c r="D52" i="48"/>
  <c r="F52" i="48" s="1"/>
  <c r="R216" i="45"/>
  <c r="R224" i="45"/>
  <c r="R227" i="45"/>
  <c r="R221" i="45"/>
  <c r="R223" i="45"/>
  <c r="K301" i="45"/>
  <c r="T181" i="45"/>
  <c r="T168" i="45"/>
  <c r="K227" i="45"/>
  <c r="K193" i="45"/>
  <c r="K270" i="45"/>
  <c r="D62" i="48"/>
  <c r="F62" i="48" s="1"/>
  <c r="R272" i="45"/>
  <c r="R285" i="45"/>
  <c r="R290" i="45"/>
  <c r="V290" i="45"/>
  <c r="R324" i="45"/>
  <c r="R306" i="45"/>
  <c r="R8" i="45"/>
  <c r="V8" i="45"/>
  <c r="R232" i="45"/>
  <c r="R233" i="45"/>
  <c r="V233" i="45"/>
  <c r="R238" i="45"/>
  <c r="R247" i="45"/>
  <c r="V247" i="45"/>
  <c r="R253" i="45"/>
  <c r="R259" i="45"/>
  <c r="V259" i="45"/>
  <c r="B87" i="46"/>
  <c r="R266" i="45"/>
  <c r="R279" i="45"/>
  <c r="R316" i="45"/>
  <c r="R319" i="45"/>
  <c r="V319" i="45"/>
  <c r="R321" i="45"/>
  <c r="V321" i="45"/>
  <c r="R303" i="45"/>
  <c r="R310" i="45"/>
  <c r="R9" i="45"/>
  <c r="R197" i="45"/>
  <c r="V197" i="45"/>
  <c r="K172" i="45"/>
  <c r="K69" i="45"/>
  <c r="K133" i="45"/>
  <c r="K138" i="45"/>
  <c r="T323" i="45"/>
  <c r="K139" i="45"/>
  <c r="K226" i="45"/>
  <c r="K135" i="45"/>
  <c r="R260" i="45"/>
  <c r="R273" i="45"/>
  <c r="R289" i="45"/>
  <c r="R292" i="45"/>
  <c r="V292" i="45"/>
  <c r="R322" i="45"/>
  <c r="R301" i="45"/>
  <c r="R305" i="45"/>
  <c r="R309" i="45"/>
  <c r="V309" i="45"/>
  <c r="R12" i="45"/>
  <c r="R314" i="45"/>
  <c r="K320" i="45"/>
  <c r="K252" i="45"/>
  <c r="T326" i="45"/>
  <c r="K250" i="45"/>
  <c r="K205" i="45"/>
  <c r="R294" i="45"/>
  <c r="R200" i="45"/>
  <c r="R202" i="45"/>
  <c r="R204" i="45"/>
  <c r="R209" i="45"/>
  <c r="R205" i="45"/>
  <c r="R208" i="45"/>
  <c r="R210" i="45"/>
  <c r="V210" i="45"/>
  <c r="R214" i="45"/>
  <c r="D53" i="48"/>
  <c r="F53" i="48" s="1"/>
  <c r="R246" i="45"/>
  <c r="R250" i="45"/>
  <c r="D57" i="48"/>
  <c r="F57" i="48" s="1"/>
  <c r="R263" i="45"/>
  <c r="R267" i="45"/>
  <c r="K261" i="45"/>
  <c r="K12" i="45"/>
  <c r="T172" i="45"/>
  <c r="K123" i="45"/>
  <c r="K141" i="45"/>
  <c r="D16" i="48"/>
  <c r="F16" i="48" s="1"/>
  <c r="R261" i="45"/>
  <c r="R270" i="45"/>
  <c r="V270" i="45"/>
  <c r="D65" i="48"/>
  <c r="F65" i="48" s="1"/>
  <c r="R287" i="45"/>
  <c r="R298" i="45"/>
  <c r="R328" i="45"/>
  <c r="R311" i="45"/>
  <c r="V311" i="45"/>
  <c r="R313" i="45"/>
  <c r="V313" i="45"/>
  <c r="R274" i="45"/>
  <c r="K75" i="45"/>
  <c r="K158" i="45"/>
  <c r="R226" i="45"/>
  <c r="K191" i="45"/>
  <c r="K169" i="45"/>
  <c r="K244" i="45"/>
  <c r="D17" i="48"/>
  <c r="F17" i="48" s="1"/>
  <c r="R278" i="45"/>
  <c r="R288" i="45"/>
  <c r="R293" i="45"/>
  <c r="R330" i="45"/>
  <c r="R231" i="45"/>
  <c r="V231" i="45"/>
  <c r="R234" i="45"/>
  <c r="R236" i="45"/>
  <c r="D55" i="48"/>
  <c r="F55" i="48" s="1"/>
  <c r="D56" i="48"/>
  <c r="F56" i="48" s="1"/>
  <c r="K287" i="45"/>
  <c r="K259" i="45"/>
  <c r="K180" i="45"/>
  <c r="R269" i="45"/>
  <c r="D64" i="48"/>
  <c r="F64" i="48" s="1"/>
  <c r="R284" i="45"/>
  <c r="R248" i="45"/>
  <c r="K222" i="45"/>
  <c r="T12" i="45"/>
  <c r="K122" i="45"/>
  <c r="K199" i="45"/>
  <c r="R315" i="45"/>
  <c r="V315" i="45"/>
  <c r="R254" i="45"/>
  <c r="V254" i="45"/>
  <c r="R256" i="45"/>
  <c r="V256" i="45"/>
  <c r="D59" i="48"/>
  <c r="F59" i="48" s="1"/>
  <c r="R320" i="45"/>
  <c r="K255" i="45"/>
  <c r="T318" i="45"/>
  <c r="K309" i="45"/>
  <c r="R277" i="45"/>
  <c r="R307" i="45"/>
  <c r="R312" i="45"/>
  <c r="R323" i="45"/>
  <c r="V323" i="45"/>
  <c r="R325" i="45"/>
  <c r="V325" i="45"/>
  <c r="R327" i="45"/>
  <c r="V327" i="45"/>
  <c r="K326" i="45"/>
  <c r="K238" i="45"/>
  <c r="K282" i="45"/>
  <c r="K230" i="45"/>
  <c r="R329" i="45"/>
  <c r="V329" i="45"/>
  <c r="R11" i="45"/>
  <c r="D25" i="48"/>
  <c r="F25" i="48" s="1"/>
  <c r="K94" i="45"/>
  <c r="T183" i="45"/>
  <c r="K289" i="45"/>
  <c r="K263" i="45"/>
  <c r="D15" i="48"/>
  <c r="F15" i="48" s="1"/>
  <c r="R265" i="45"/>
  <c r="V265" i="45"/>
  <c r="R276" i="45"/>
  <c r="R281" i="45"/>
  <c r="R291" i="45"/>
  <c r="D34" i="48"/>
  <c r="F34" i="48" s="1"/>
  <c r="R10" i="45"/>
  <c r="D49" i="48"/>
  <c r="F49" i="48" s="1"/>
  <c r="R198" i="45"/>
  <c r="D50" i="48"/>
  <c r="F50" i="48" s="1"/>
  <c r="R199" i="45"/>
  <c r="V199" i="45"/>
  <c r="R201" i="45"/>
  <c r="K127" i="45"/>
  <c r="T317" i="45"/>
  <c r="K116" i="45"/>
  <c r="D63" i="48"/>
  <c r="F63" i="48" s="1"/>
  <c r="D18" i="48"/>
  <c r="F18" i="48" s="1"/>
  <c r="D51" i="48"/>
  <c r="F51" i="48" s="1"/>
  <c r="R207" i="45"/>
  <c r="R206" i="45"/>
  <c r="R203" i="45"/>
  <c r="V203" i="45"/>
  <c r="R211" i="45"/>
  <c r="R212" i="45"/>
  <c r="R220" i="45"/>
  <c r="K296" i="45"/>
  <c r="K236" i="45"/>
  <c r="K184" i="45"/>
  <c r="K324" i="45"/>
  <c r="K322" i="45"/>
  <c r="K102" i="45"/>
  <c r="R282" i="45"/>
  <c r="R317" i="45"/>
  <c r="V317" i="45"/>
  <c r="R300" i="45"/>
  <c r="K166" i="45"/>
  <c r="D28" i="48"/>
  <c r="F28" i="48" s="1"/>
  <c r="R215" i="45"/>
  <c r="V215" i="45"/>
  <c r="R222" i="45"/>
  <c r="R229" i="45"/>
  <c r="R218" i="45"/>
  <c r="V218" i="45"/>
  <c r="R264" i="45"/>
  <c r="R237" i="45"/>
  <c r="V237" i="45"/>
  <c r="R239" i="45"/>
  <c r="V239" i="45"/>
  <c r="R251" i="45"/>
  <c r="V251" i="45"/>
  <c r="D58" i="48"/>
  <c r="F58" i="48" s="1"/>
  <c r="D60" i="48"/>
  <c r="F60" i="48" s="1"/>
  <c r="R271" i="45"/>
  <c r="R283" i="45"/>
  <c r="R286" i="45"/>
  <c r="V286" i="45"/>
  <c r="R297" i="45"/>
  <c r="R304" i="45"/>
  <c r="D29" i="48"/>
  <c r="F29" i="48" s="1"/>
  <c r="R242" i="45"/>
  <c r="R245" i="45"/>
  <c r="V245" i="45"/>
  <c r="R249" i="45"/>
  <c r="R252" i="45"/>
  <c r="R255" i="45"/>
  <c r="R258" i="45"/>
  <c r="R262" i="45"/>
  <c r="AA43" i="46"/>
  <c r="BN43" i="46"/>
  <c r="B39" i="46"/>
  <c r="B38" i="46"/>
  <c r="B37" i="46"/>
  <c r="K206" i="45"/>
  <c r="K271" i="45"/>
  <c r="K111" i="45"/>
  <c r="K175" i="45"/>
  <c r="K239" i="45"/>
  <c r="K304" i="45"/>
  <c r="T329" i="45"/>
  <c r="K171" i="45"/>
  <c r="K314" i="45"/>
  <c r="K209" i="45"/>
  <c r="K188" i="45"/>
  <c r="K213" i="45"/>
  <c r="K174" i="45"/>
  <c r="K211" i="45"/>
  <c r="K179" i="45"/>
  <c r="K192" i="45"/>
  <c r="K130" i="45"/>
  <c r="K325" i="45"/>
  <c r="K182" i="45"/>
  <c r="K215" i="45"/>
  <c r="T165" i="45"/>
  <c r="T163" i="45"/>
  <c r="T166" i="45"/>
  <c r="T167" i="45"/>
  <c r="T180" i="45"/>
  <c r="T320" i="45"/>
  <c r="T315" i="45"/>
  <c r="K105" i="45"/>
  <c r="K195" i="45"/>
  <c r="K313" i="45"/>
  <c r="K243" i="45"/>
  <c r="K217" i="45"/>
  <c r="K200" i="45"/>
  <c r="K316" i="45"/>
  <c r="K90" i="45"/>
  <c r="K218" i="45"/>
  <c r="K128" i="45"/>
  <c r="K290" i="45"/>
  <c r="K66" i="45"/>
  <c r="K194" i="45"/>
  <c r="K323" i="45"/>
  <c r="K100" i="45"/>
  <c r="K164" i="45"/>
  <c r="K228" i="45"/>
  <c r="K125" i="45"/>
  <c r="K189" i="45"/>
  <c r="K253" i="45"/>
  <c r="K318" i="45"/>
  <c r="K86" i="45"/>
  <c r="K150" i="45"/>
  <c r="K214" i="45"/>
  <c r="K279" i="45"/>
  <c r="K119" i="45"/>
  <c r="K183" i="45"/>
  <c r="K247" i="45"/>
  <c r="K312" i="45"/>
  <c r="T158" i="45"/>
  <c r="K201" i="45"/>
  <c r="K149" i="45"/>
  <c r="K207" i="45"/>
  <c r="T164" i="45"/>
  <c r="K203" i="45"/>
  <c r="K187" i="45"/>
  <c r="K321" i="45"/>
  <c r="K260" i="45"/>
  <c r="K157" i="45"/>
  <c r="K151" i="45"/>
  <c r="T170" i="45"/>
  <c r="T169" i="45"/>
  <c r="T178" i="45"/>
  <c r="T330" i="45"/>
  <c r="K67" i="45"/>
  <c r="K137" i="45"/>
  <c r="K99" i="45"/>
  <c r="K107" i="45"/>
  <c r="K104" i="45"/>
  <c r="K88" i="45"/>
  <c r="K131" i="45"/>
  <c r="K249" i="45"/>
  <c r="K329" i="45"/>
  <c r="K91" i="45"/>
  <c r="K8" i="45"/>
  <c r="K106" i="45"/>
  <c r="K234" i="45"/>
  <c r="K144" i="45"/>
  <c r="K273" i="45"/>
  <c r="K177" i="45"/>
  <c r="K306" i="45"/>
  <c r="K82" i="45"/>
  <c r="K210" i="45"/>
  <c r="K108" i="45"/>
  <c r="T209" i="45"/>
  <c r="T217" i="45"/>
  <c r="T229" i="45"/>
  <c r="T241" i="45"/>
  <c r="T253" i="45"/>
  <c r="T266" i="45"/>
  <c r="T278" i="45"/>
  <c r="T290" i="45"/>
  <c r="T302" i="45"/>
  <c r="R22" i="45"/>
  <c r="T8" i="45"/>
  <c r="R62" i="45"/>
  <c r="T10" i="45"/>
  <c r="T24" i="45"/>
  <c r="T36" i="45"/>
  <c r="K257" i="45"/>
  <c r="K258" i="45"/>
  <c r="K77" i="45"/>
  <c r="T201" i="45"/>
  <c r="T221" i="45"/>
  <c r="T233" i="45"/>
  <c r="T249" i="45"/>
  <c r="T261" i="45"/>
  <c r="T274" i="45"/>
  <c r="T286" i="45"/>
  <c r="T298" i="45"/>
  <c r="T311" i="45"/>
  <c r="R87" i="45"/>
  <c r="T20" i="45"/>
  <c r="T28" i="45"/>
  <c r="T40" i="45"/>
  <c r="K161" i="45"/>
  <c r="K295" i="45"/>
  <c r="K72" i="45"/>
  <c r="K76" i="45"/>
  <c r="D23" i="48"/>
  <c r="F23" i="48" s="1"/>
  <c r="D24" i="48"/>
  <c r="F24" i="48" s="1"/>
  <c r="K242" i="45"/>
  <c r="K47" i="45"/>
  <c r="K61" i="45"/>
  <c r="K50" i="45"/>
  <c r="K19" i="45"/>
  <c r="K42" i="45"/>
  <c r="K21" i="45"/>
  <c r="K30" i="45"/>
  <c r="R13" i="45"/>
  <c r="V13" i="45"/>
  <c r="K54" i="45"/>
  <c r="K44" i="45"/>
  <c r="K27" i="45"/>
  <c r="K26" i="45"/>
  <c r="K59" i="45"/>
  <c r="K22" i="45"/>
  <c r="K23" i="45"/>
  <c r="D11" i="48"/>
  <c r="F11" i="48" s="1"/>
  <c r="K63" i="45"/>
  <c r="K60" i="45"/>
  <c r="K20" i="45"/>
  <c r="K34" i="45"/>
  <c r="D26" i="48"/>
  <c r="F26" i="48" s="1"/>
  <c r="D27" i="48"/>
  <c r="F27" i="48" s="1"/>
  <c r="T157" i="45"/>
  <c r="T156" i="45"/>
  <c r="T9" i="45"/>
  <c r="T15" i="45"/>
  <c r="T19" i="45"/>
  <c r="T23" i="45"/>
  <c r="T27" i="45"/>
  <c r="T31" i="45"/>
  <c r="T35" i="45"/>
  <c r="T39" i="45"/>
  <c r="T43" i="45"/>
  <c r="T47" i="45"/>
  <c r="T51" i="45"/>
  <c r="T56" i="45"/>
  <c r="T60" i="45"/>
  <c r="T64" i="45"/>
  <c r="T68" i="45"/>
  <c r="T72" i="45"/>
  <c r="T76" i="45"/>
  <c r="T80" i="45"/>
  <c r="T84" i="45"/>
  <c r="T88" i="45"/>
  <c r="T92" i="45"/>
  <c r="T96" i="45"/>
  <c r="T100" i="45"/>
  <c r="T104" i="45"/>
  <c r="T108" i="45"/>
  <c r="T112" i="45"/>
  <c r="T116" i="45"/>
  <c r="T120" i="45"/>
  <c r="T124" i="45"/>
  <c r="T128" i="45"/>
  <c r="T132" i="45"/>
  <c r="T136" i="45"/>
  <c r="T140" i="45"/>
  <c r="T144" i="45"/>
  <c r="T148" i="45"/>
  <c r="T152" i="45"/>
  <c r="T185" i="45"/>
  <c r="T189" i="45"/>
  <c r="T193" i="45"/>
  <c r="T197" i="45"/>
  <c r="T205" i="45"/>
  <c r="T213" i="45"/>
  <c r="T225" i="45"/>
  <c r="T237" i="45"/>
  <c r="T245" i="45"/>
  <c r="T257" i="45"/>
  <c r="T270" i="45"/>
  <c r="T282" i="45"/>
  <c r="T294" i="45"/>
  <c r="T306" i="45"/>
  <c r="R59" i="45"/>
  <c r="R25" i="45"/>
  <c r="R88" i="45"/>
  <c r="T16" i="45"/>
  <c r="T32" i="45"/>
  <c r="T44" i="45"/>
  <c r="K256" i="45"/>
  <c r="K292" i="45"/>
  <c r="K294" i="45"/>
  <c r="K73" i="45"/>
  <c r="K24" i="45"/>
  <c r="K57" i="45"/>
  <c r="K51" i="45"/>
  <c r="T53" i="45"/>
  <c r="D46" i="48"/>
  <c r="F46" i="48" s="1"/>
  <c r="B27" i="46"/>
  <c r="K62" i="45"/>
  <c r="K53" i="45"/>
  <c r="K36" i="45"/>
  <c r="K35" i="45"/>
  <c r="K18" i="45"/>
  <c r="K17" i="45"/>
  <c r="K29" i="45"/>
  <c r="K41" i="45"/>
  <c r="D10" i="48"/>
  <c r="F10" i="48" s="1"/>
  <c r="K28" i="45"/>
  <c r="K16" i="45"/>
  <c r="K56" i="45"/>
  <c r="D7" i="48"/>
  <c r="F7" i="48" s="1"/>
  <c r="K38" i="45"/>
  <c r="K65" i="45"/>
  <c r="K32" i="45"/>
  <c r="K31" i="45"/>
  <c r="T13" i="45"/>
  <c r="K55" i="45"/>
  <c r="D12" i="48"/>
  <c r="F12" i="48" s="1"/>
  <c r="K45" i="45"/>
  <c r="K64" i="45"/>
  <c r="K33" i="45"/>
  <c r="K43" i="45"/>
  <c r="D8" i="48"/>
  <c r="F8" i="48" s="1"/>
  <c r="K15" i="45"/>
  <c r="K39" i="45"/>
  <c r="K37" i="45"/>
  <c r="K48" i="45"/>
  <c r="K40" i="45"/>
  <c r="K25" i="45"/>
  <c r="D13" i="48"/>
  <c r="F13" i="48" s="1"/>
  <c r="K46" i="45"/>
  <c r="K52" i="45"/>
  <c r="K49" i="45"/>
  <c r="K58" i="45"/>
  <c r="K13" i="45"/>
  <c r="K14" i="45"/>
  <c r="R53" i="45"/>
  <c r="K264" i="45"/>
  <c r="K328" i="45"/>
  <c r="T264" i="45"/>
  <c r="K280" i="45"/>
  <c r="K83" i="45"/>
  <c r="K114" i="45"/>
  <c r="K110" i="45"/>
  <c r="K85" i="45"/>
  <c r="K81" i="45"/>
  <c r="K93" i="45"/>
  <c r="K89" i="45"/>
  <c r="K68" i="45"/>
  <c r="K79" i="45"/>
  <c r="K124" i="45"/>
  <c r="K87" i="45"/>
  <c r="K152" i="45"/>
  <c r="K155" i="45"/>
  <c r="K305" i="45"/>
  <c r="K278" i="45"/>
  <c r="K303" i="45"/>
  <c r="T179" i="45"/>
  <c r="T325" i="45"/>
  <c r="K232" i="45"/>
  <c r="K97" i="45"/>
  <c r="K196" i="45"/>
  <c r="K246" i="45"/>
  <c r="T171" i="45"/>
  <c r="T177" i="45"/>
  <c r="T160" i="45"/>
  <c r="T321" i="45"/>
  <c r="T319" i="45"/>
  <c r="K266" i="45"/>
  <c r="K9" i="45"/>
  <c r="K235" i="45"/>
  <c r="K276" i="45"/>
  <c r="K216" i="45"/>
  <c r="K121" i="45"/>
  <c r="K163" i="45"/>
  <c r="K308" i="45"/>
  <c r="K219" i="45"/>
  <c r="K170" i="45"/>
  <c r="K299" i="45"/>
  <c r="K80" i="45"/>
  <c r="K208" i="45"/>
  <c r="K11" i="45"/>
  <c r="K113" i="45"/>
  <c r="K241" i="45"/>
  <c r="K146" i="45"/>
  <c r="K275" i="45"/>
  <c r="K140" i="45"/>
  <c r="K204" i="45"/>
  <c r="K269" i="45"/>
  <c r="K101" i="45"/>
  <c r="T154" i="45"/>
  <c r="T187" i="45"/>
  <c r="T191" i="45"/>
  <c r="T195" i="45"/>
  <c r="T199" i="45"/>
  <c r="T203" i="45"/>
  <c r="T207" i="45"/>
  <c r="T211" i="45"/>
  <c r="T215" i="45"/>
  <c r="T219" i="45"/>
  <c r="T223" i="45"/>
  <c r="T227" i="45"/>
  <c r="T231" i="45"/>
  <c r="T235" i="45"/>
  <c r="T239" i="45"/>
  <c r="T243" i="45"/>
  <c r="T247" i="45"/>
  <c r="T251" i="45"/>
  <c r="T255" i="45"/>
  <c r="T259" i="45"/>
  <c r="T263" i="45"/>
  <c r="T268" i="45"/>
  <c r="T272" i="45"/>
  <c r="T276" i="45"/>
  <c r="T280" i="45"/>
  <c r="T284" i="45"/>
  <c r="T288" i="45"/>
  <c r="T292" i="45"/>
  <c r="T296" i="45"/>
  <c r="T300" i="45"/>
  <c r="T304" i="45"/>
  <c r="T308" i="45"/>
  <c r="T314" i="45"/>
  <c r="R33" i="45"/>
  <c r="R14" i="45"/>
  <c r="R36" i="45"/>
  <c r="R72" i="45"/>
  <c r="V72" i="45"/>
  <c r="R93" i="45"/>
  <c r="T312" i="45"/>
  <c r="R20" i="45"/>
  <c r="R49" i="45"/>
  <c r="R86" i="45"/>
  <c r="V86" i="45"/>
  <c r="R96" i="45"/>
  <c r="T14" i="45"/>
  <c r="T46" i="45"/>
  <c r="T79" i="45"/>
  <c r="T111" i="45"/>
  <c r="T143" i="45"/>
  <c r="T196" i="45"/>
  <c r="T228" i="45"/>
  <c r="T260" i="45"/>
  <c r="T293" i="45"/>
  <c r="R41" i="45"/>
  <c r="T200" i="45"/>
  <c r="T38" i="45"/>
  <c r="T252" i="45"/>
  <c r="T34" i="45"/>
  <c r="T67" i="45"/>
  <c r="T99" i="45"/>
  <c r="T131" i="45"/>
  <c r="T184" i="45"/>
  <c r="T216" i="45"/>
  <c r="T248" i="45"/>
  <c r="T281" i="45"/>
  <c r="R64" i="45"/>
  <c r="V64" i="45"/>
  <c r="T115" i="45"/>
  <c r="R17" i="45"/>
  <c r="T22" i="45"/>
  <c r="T55" i="45"/>
  <c r="T87" i="45"/>
  <c r="T119" i="45"/>
  <c r="T151" i="45"/>
  <c r="T204" i="45"/>
  <c r="T236" i="45"/>
  <c r="T269" i="45"/>
  <c r="T301" i="45"/>
  <c r="R70" i="45"/>
  <c r="T147" i="45"/>
  <c r="T71" i="45"/>
  <c r="T188" i="45"/>
  <c r="T42" i="45"/>
  <c r="T75" i="45"/>
  <c r="T107" i="45"/>
  <c r="T139" i="45"/>
  <c r="T192" i="45"/>
  <c r="T224" i="45"/>
  <c r="T256" i="45"/>
  <c r="T289" i="45"/>
  <c r="R75" i="45"/>
  <c r="T83" i="45"/>
  <c r="T297" i="45"/>
  <c r="R94" i="45"/>
  <c r="T30" i="45"/>
  <c r="T63" i="45"/>
  <c r="T95" i="45"/>
  <c r="T127" i="45"/>
  <c r="T212" i="45"/>
  <c r="T244" i="45"/>
  <c r="T277" i="45"/>
  <c r="T309" i="45"/>
  <c r="R89" i="45"/>
  <c r="T50" i="45"/>
  <c r="T232" i="45"/>
  <c r="T103" i="45"/>
  <c r="T285" i="45"/>
  <c r="T26" i="45"/>
  <c r="T59" i="45"/>
  <c r="T91" i="45"/>
  <c r="T123" i="45"/>
  <c r="T155" i="45"/>
  <c r="T208" i="45"/>
  <c r="T240" i="45"/>
  <c r="T273" i="45"/>
  <c r="T305" i="45"/>
  <c r="R29" i="45"/>
  <c r="V29" i="45"/>
  <c r="R99" i="45"/>
  <c r="T18" i="45"/>
  <c r="T265" i="45"/>
  <c r="R92" i="45"/>
  <c r="T135" i="45"/>
  <c r="T220" i="45"/>
  <c r="R39" i="45"/>
  <c r="R15" i="45"/>
  <c r="R38" i="45"/>
  <c r="V38" i="45"/>
  <c r="R46" i="45"/>
  <c r="R101" i="45"/>
  <c r="R19" i="45"/>
  <c r="R76" i="45"/>
  <c r="R83" i="45"/>
  <c r="R82" i="45"/>
  <c r="R97" i="45"/>
  <c r="V97" i="45"/>
  <c r="R60" i="45"/>
  <c r="V60" i="45"/>
  <c r="R66" i="45"/>
  <c r="V66" i="45"/>
  <c r="R79" i="45"/>
  <c r="R85" i="45"/>
  <c r="R68" i="45"/>
  <c r="R74" i="45"/>
  <c r="R65" i="45"/>
  <c r="R31" i="45"/>
  <c r="R71" i="45"/>
  <c r="R102" i="45"/>
  <c r="R77" i="45"/>
  <c r="R50" i="45"/>
  <c r="R58" i="45"/>
  <c r="R57" i="45"/>
  <c r="R90" i="45"/>
  <c r="R63" i="45"/>
  <c r="R78" i="45"/>
  <c r="V78" i="45"/>
  <c r="R69" i="45"/>
  <c r="R42" i="45"/>
  <c r="R48" i="45"/>
  <c r="R47" i="45"/>
  <c r="R23" i="45"/>
  <c r="R27" i="45"/>
  <c r="V27" i="45"/>
  <c r="R32" i="45"/>
  <c r="V32" i="45"/>
  <c r="R54" i="45"/>
  <c r="R52" i="45"/>
  <c r="R61" i="45"/>
  <c r="R34" i="45"/>
  <c r="R40" i="45"/>
  <c r="R56" i="45"/>
  <c r="R21" i="45"/>
  <c r="V21" i="45"/>
  <c r="R80" i="45"/>
  <c r="R35" i="45"/>
  <c r="R84" i="45"/>
  <c r="R55" i="45"/>
  <c r="R98" i="45"/>
  <c r="R73" i="45"/>
  <c r="R51" i="45"/>
  <c r="R24" i="45"/>
  <c r="R43" i="45"/>
  <c r="R16" i="45"/>
  <c r="R95" i="45"/>
  <c r="V95" i="45"/>
  <c r="R45" i="45"/>
  <c r="R37" i="45"/>
  <c r="R100" i="45"/>
  <c r="R44" i="45"/>
  <c r="R26" i="45"/>
  <c r="R28" i="45"/>
  <c r="R18" i="45"/>
  <c r="R81" i="45"/>
  <c r="K160" i="45"/>
  <c r="K293" i="45"/>
  <c r="K74" i="45"/>
  <c r="K165" i="45"/>
  <c r="K229" i="45"/>
  <c r="K126" i="45"/>
  <c r="K190" i="45"/>
  <c r="K254" i="45"/>
  <c r="K319" i="45"/>
  <c r="K95" i="45"/>
  <c r="K223" i="45"/>
  <c r="K288" i="45"/>
  <c r="T327" i="45"/>
  <c r="K147" i="45"/>
  <c r="K267" i="45"/>
  <c r="K272" i="45"/>
  <c r="T316" i="45"/>
  <c r="K233" i="45"/>
  <c r="K283" i="45"/>
  <c r="K225" i="45"/>
  <c r="K132" i="45"/>
  <c r="K286" i="45"/>
  <c r="T173" i="45"/>
  <c r="T176" i="45"/>
  <c r="T162" i="45"/>
  <c r="T174" i="45"/>
  <c r="T328" i="45"/>
  <c r="T175" i="45"/>
  <c r="K268" i="45"/>
  <c r="K248" i="45"/>
  <c r="D44" i="48"/>
  <c r="F44" i="48" s="1"/>
  <c r="R104" i="45"/>
  <c r="R103" i="45"/>
  <c r="V103" i="45"/>
  <c r="R105" i="45"/>
  <c r="R166" i="45"/>
  <c r="V166" i="45"/>
  <c r="R158" i="45"/>
  <c r="V158" i="45"/>
  <c r="R167" i="45"/>
  <c r="R159" i="45"/>
  <c r="R107" i="45"/>
  <c r="R106" i="45"/>
  <c r="V106" i="45"/>
  <c r="R160" i="45"/>
  <c r="V160" i="45"/>
  <c r="R161" i="45"/>
  <c r="R109" i="45"/>
  <c r="R110" i="45"/>
  <c r="R111" i="45"/>
  <c r="R108" i="45"/>
  <c r="V108" i="45"/>
  <c r="R162" i="45"/>
  <c r="V162" i="45"/>
  <c r="R163" i="45"/>
  <c r="R116" i="45"/>
  <c r="R114" i="45"/>
  <c r="R112" i="45"/>
  <c r="V112" i="45"/>
  <c r="R113" i="45"/>
  <c r="R115" i="45"/>
  <c r="R165" i="45"/>
  <c r="R164" i="45"/>
  <c r="V164" i="45"/>
  <c r="R175" i="45"/>
  <c r="R148" i="45"/>
  <c r="V148" i="45"/>
  <c r="R155" i="45"/>
  <c r="R149" i="45"/>
  <c r="R153" i="45"/>
  <c r="R154" i="45"/>
  <c r="R150" i="45"/>
  <c r="R176" i="45"/>
  <c r="V176" i="45"/>
  <c r="D30" i="48"/>
  <c r="F30" i="48" s="1"/>
  <c r="R156" i="45"/>
  <c r="V156" i="45"/>
  <c r="R157" i="45"/>
  <c r="R182" i="45"/>
  <c r="R179" i="45"/>
  <c r="R180" i="45"/>
  <c r="D38" i="48"/>
  <c r="F38" i="48" s="1"/>
  <c r="D42" i="48"/>
  <c r="F42" i="48" s="1"/>
  <c r="D43" i="48"/>
  <c r="F43" i="48" s="1"/>
  <c r="D40" i="48"/>
  <c r="F40" i="48" s="1"/>
  <c r="R185" i="45"/>
  <c r="R186" i="45"/>
  <c r="V186" i="45"/>
  <c r="R187" i="45"/>
  <c r="R188" i="45"/>
  <c r="V188" i="45"/>
  <c r="R192" i="45"/>
  <c r="R194" i="45"/>
  <c r="R193" i="45"/>
  <c r="R191" i="45"/>
  <c r="R196" i="45"/>
  <c r="K153" i="45"/>
  <c r="K251" i="45"/>
  <c r="K186" i="45"/>
  <c r="K315" i="45"/>
  <c r="K96" i="45"/>
  <c r="K224" i="45"/>
  <c r="K129" i="45"/>
  <c r="K162" i="45"/>
  <c r="K291" i="45"/>
  <c r="K84" i="45"/>
  <c r="K148" i="45"/>
  <c r="K212" i="45"/>
  <c r="K277" i="45"/>
  <c r="K109" i="45"/>
  <c r="K173" i="45"/>
  <c r="K237" i="45"/>
  <c r="K302" i="45"/>
  <c r="K70" i="45"/>
  <c r="K134" i="45"/>
  <c r="K198" i="45"/>
  <c r="K262" i="45"/>
  <c r="K327" i="45"/>
  <c r="K103" i="45"/>
  <c r="K231" i="45"/>
  <c r="T11" i="45"/>
  <c r="T322" i="45"/>
  <c r="K136" i="45"/>
  <c r="K317" i="45"/>
  <c r="K143" i="45"/>
  <c r="K265" i="45"/>
  <c r="K168" i="45"/>
  <c r="K154" i="45"/>
  <c r="R127" i="45"/>
  <c r="R128" i="45"/>
  <c r="R171" i="45"/>
  <c r="R170" i="45"/>
  <c r="V170" i="45"/>
  <c r="R137" i="45"/>
  <c r="R133" i="45"/>
  <c r="R136" i="45"/>
  <c r="R131" i="45"/>
  <c r="R134" i="45"/>
  <c r="R132" i="45"/>
  <c r="R130" i="45"/>
  <c r="V130" i="45"/>
  <c r="R135" i="45"/>
  <c r="R172" i="45"/>
  <c r="V172" i="45"/>
  <c r="R173" i="45"/>
  <c r="R144" i="45"/>
  <c r="R147" i="45"/>
  <c r="R146" i="45"/>
  <c r="R140" i="45"/>
  <c r="R138" i="45"/>
  <c r="V138" i="45"/>
  <c r="R139" i="45"/>
  <c r="R142" i="45"/>
  <c r="R141" i="45"/>
  <c r="R143" i="45"/>
  <c r="R145" i="45"/>
  <c r="R174" i="45"/>
  <c r="V174" i="45"/>
  <c r="R152" i="45"/>
  <c r="R151" i="45"/>
  <c r="R181" i="45"/>
  <c r="R178" i="45"/>
  <c r="V178" i="45"/>
  <c r="D31" i="48"/>
  <c r="F31" i="48" s="1"/>
  <c r="R183" i="45"/>
  <c r="V183" i="45"/>
  <c r="D32" i="48"/>
  <c r="F32" i="48" s="1"/>
  <c r="D35" i="48"/>
  <c r="F35" i="48" s="1"/>
  <c r="D36" i="48"/>
  <c r="F36" i="48" s="1"/>
  <c r="D21" i="48"/>
  <c r="F21" i="48" s="1"/>
  <c r="D20" i="48"/>
  <c r="F20" i="48" s="1"/>
  <c r="D37" i="48"/>
  <c r="F37" i="48" s="1"/>
  <c r="D39" i="48"/>
  <c r="F39" i="48" s="1"/>
  <c r="D41" i="48"/>
  <c r="F41" i="48" s="1"/>
  <c r="D66" i="48"/>
  <c r="F66" i="48" s="1"/>
  <c r="D45" i="48"/>
  <c r="F45" i="48" s="1"/>
  <c r="R184" i="45"/>
  <c r="D47" i="48"/>
  <c r="F47" i="48" s="1"/>
  <c r="R189" i="45"/>
  <c r="R190" i="45"/>
  <c r="V190" i="45"/>
  <c r="D48" i="48"/>
  <c r="F48" i="48" s="1"/>
  <c r="R195" i="45"/>
  <c r="V195" i="45"/>
  <c r="K221" i="45"/>
  <c r="K311" i="45"/>
  <c r="T159" i="45"/>
  <c r="T161" i="45"/>
  <c r="T182" i="45"/>
  <c r="T324" i="45"/>
  <c r="K330" i="45"/>
  <c r="K300" i="45"/>
  <c r="K281" i="45"/>
  <c r="K115" i="45"/>
  <c r="K185" i="45"/>
  <c r="K284" i="45"/>
  <c r="K202" i="45"/>
  <c r="K10" i="45"/>
  <c r="K112" i="45"/>
  <c r="K240" i="45"/>
  <c r="K145" i="45"/>
  <c r="K274" i="45"/>
  <c r="K178" i="45"/>
  <c r="K307" i="45"/>
  <c r="K92" i="45"/>
  <c r="K156" i="45"/>
  <c r="K220" i="45"/>
  <c r="K285" i="45"/>
  <c r="K117" i="45"/>
  <c r="K181" i="45"/>
  <c r="K245" i="45"/>
  <c r="K310" i="45"/>
  <c r="K78" i="45"/>
  <c r="K142" i="45"/>
  <c r="T106" i="45"/>
  <c r="T110" i="45"/>
  <c r="T114" i="45"/>
  <c r="T118" i="45"/>
  <c r="T122" i="45"/>
  <c r="T130" i="45"/>
  <c r="T134" i="45"/>
  <c r="T138" i="45"/>
  <c r="R168" i="45"/>
  <c r="V168" i="45"/>
  <c r="R169" i="45"/>
  <c r="R126" i="45"/>
  <c r="V126" i="45"/>
  <c r="R129" i="45"/>
  <c r="T142" i="45"/>
  <c r="T146" i="45"/>
  <c r="T150" i="45"/>
  <c r="T126" i="45"/>
  <c r="AV5" i="53"/>
  <c r="T22" i="58"/>
  <c r="BJ73" i="53"/>
  <c r="R18" i="58"/>
  <c r="AW87" i="53"/>
  <c r="T18" i="58"/>
  <c r="AV87" i="53"/>
  <c r="AR87" i="53"/>
  <c r="T15" i="58"/>
  <c r="AZ5" i="53"/>
  <c r="D52" i="60"/>
  <c r="F52" i="60" s="1"/>
  <c r="AW86" i="53"/>
  <c r="AX86" i="53"/>
  <c r="AS86" i="53"/>
  <c r="BJ71" i="53"/>
  <c r="AB55" i="46"/>
  <c r="AB21" i="46"/>
  <c r="AB78" i="46"/>
  <c r="AW13" i="46"/>
  <c r="AW9" i="46"/>
  <c r="CT62" i="46"/>
  <c r="CT72" i="46"/>
  <c r="BM26" i="46"/>
  <c r="BM44" i="46"/>
  <c r="BM62" i="46"/>
  <c r="AB72" i="46"/>
  <c r="AB9" i="46"/>
  <c r="AB40" i="46"/>
  <c r="AB82" i="46"/>
  <c r="AW23" i="46"/>
  <c r="AW19" i="46"/>
  <c r="AB54" i="46"/>
  <c r="AW14" i="46"/>
  <c r="AH65" i="46"/>
  <c r="AH52" i="46"/>
  <c r="AH29" i="46"/>
  <c r="AH55" i="46"/>
  <c r="AH54" i="46"/>
  <c r="AH51" i="46"/>
  <c r="AH17" i="46"/>
  <c r="AH25" i="46"/>
  <c r="AH50" i="46"/>
  <c r="AH77" i="46"/>
  <c r="AH61" i="46"/>
  <c r="AH49" i="46"/>
  <c r="AH20" i="46"/>
  <c r="AH30" i="46"/>
  <c r="AH53" i="46"/>
  <c r="AH26" i="46"/>
  <c r="AW33" i="46"/>
  <c r="AW15" i="46"/>
  <c r="AB57" i="46"/>
  <c r="AB31" i="46"/>
  <c r="AB88" i="46"/>
  <c r="AB35" i="46"/>
  <c r="AB69" i="46"/>
  <c r="AB15" i="46"/>
  <c r="AB43" i="46"/>
  <c r="AB26" i="46"/>
  <c r="AB48" i="46"/>
  <c r="AB17" i="46"/>
  <c r="AB86" i="46"/>
  <c r="AB50" i="46"/>
  <c r="AB58" i="46"/>
  <c r="AH41" i="46"/>
  <c r="CD55" i="46"/>
  <c r="CD35" i="46"/>
  <c r="AG50" i="46"/>
  <c r="AG44" i="46"/>
  <c r="AG61" i="46"/>
  <c r="AG49" i="46"/>
  <c r="BN72" i="46"/>
  <c r="BN73" i="46"/>
  <c r="BN53" i="46"/>
  <c r="AX35" i="46"/>
  <c r="AX79" i="46"/>
  <c r="AX14" i="46"/>
  <c r="AX13" i="46"/>
  <c r="AX63" i="46"/>
  <c r="AX61" i="46"/>
  <c r="AX65" i="46"/>
  <c r="AX44" i="46"/>
  <c r="AX54" i="46"/>
  <c r="AX40" i="46"/>
  <c r="AX66" i="46"/>
  <c r="AX25" i="46"/>
  <c r="AX22" i="46"/>
  <c r="AX82" i="46"/>
  <c r="AX45" i="46"/>
  <c r="AX67" i="46"/>
  <c r="AX58" i="46"/>
  <c r="AX43" i="46"/>
  <c r="AX53" i="46"/>
  <c r="AX88" i="46"/>
  <c r="AX70" i="46"/>
  <c r="AX16" i="46"/>
  <c r="CD41" i="46"/>
  <c r="CD60" i="46"/>
  <c r="CD32" i="46"/>
  <c r="CD81" i="46"/>
  <c r="CD16" i="46"/>
  <c r="CD83" i="46"/>
  <c r="BN55" i="46"/>
  <c r="BN83" i="46"/>
  <c r="BN14" i="46"/>
  <c r="BN75" i="46"/>
  <c r="BN41" i="46"/>
  <c r="BN77" i="46"/>
  <c r="BN80" i="46"/>
  <c r="BN26" i="46"/>
  <c r="BN70" i="46"/>
  <c r="BN18" i="46"/>
  <c r="BN54" i="46"/>
  <c r="BN66" i="46"/>
  <c r="CC67" i="46"/>
  <c r="AB24" i="46"/>
  <c r="AB66" i="46"/>
  <c r="AH66" i="46"/>
  <c r="AX15" i="46"/>
  <c r="BN58" i="46"/>
  <c r="CD76" i="46"/>
  <c r="BN21" i="46"/>
  <c r="CD59" i="46"/>
  <c r="CD30" i="46"/>
  <c r="BN60" i="46"/>
  <c r="CD21" i="46"/>
  <c r="AB68" i="46"/>
  <c r="CD19" i="46"/>
  <c r="AH68" i="46"/>
  <c r="AX59" i="46"/>
  <c r="BN35" i="46"/>
  <c r="CD80" i="46"/>
  <c r="AH78" i="46"/>
  <c r="AX41" i="46"/>
  <c r="BN51" i="46"/>
  <c r="AB74" i="46"/>
  <c r="CD49" i="46"/>
  <c r="BN61" i="46"/>
  <c r="AX31" i="46"/>
  <c r="AX20" i="46"/>
  <c r="AH84" i="46"/>
  <c r="BN65" i="46"/>
  <c r="AB42" i="46"/>
  <c r="AH48" i="46"/>
  <c r="AB47" i="46"/>
  <c r="CD45" i="46"/>
  <c r="CD22" i="46"/>
  <c r="AB51" i="46"/>
  <c r="AH45" i="46"/>
  <c r="AX28" i="46"/>
  <c r="AX78" i="46"/>
  <c r="AB16" i="46"/>
  <c r="R25" i="58"/>
  <c r="CD53" i="46"/>
  <c r="AX56" i="46"/>
  <c r="AB77" i="46"/>
  <c r="AB13" i="46"/>
  <c r="BN56" i="46"/>
  <c r="CD40" i="46"/>
  <c r="AB83" i="46"/>
  <c r="AX76" i="46"/>
  <c r="BN76" i="46"/>
  <c r="CD46" i="46"/>
  <c r="AB36" i="46"/>
  <c r="AB60" i="46"/>
  <c r="AX19" i="46"/>
  <c r="AX68" i="46"/>
  <c r="CD34" i="46"/>
  <c r="BN71" i="46"/>
  <c r="AB80" i="46"/>
  <c r="BN67" i="46"/>
  <c r="AB28" i="46"/>
  <c r="AX32" i="46"/>
  <c r="T47" i="58"/>
  <c r="CD14" i="46"/>
  <c r="CD56" i="46"/>
  <c r="BN40" i="46"/>
  <c r="AH60" i="46"/>
  <c r="CD13" i="46"/>
  <c r="AH58" i="46"/>
  <c r="BN59" i="46"/>
  <c r="AB76" i="46"/>
  <c r="AX60" i="46"/>
  <c r="BN30" i="46"/>
  <c r="AB30" i="46"/>
  <c r="AB20" i="46"/>
  <c r="CD18" i="46"/>
  <c r="BN44" i="46"/>
  <c r="CD44" i="46"/>
  <c r="AB34" i="46"/>
  <c r="AX29" i="46"/>
  <c r="AH32" i="46"/>
  <c r="CD75" i="46"/>
  <c r="AH16" i="46"/>
  <c r="CD51" i="46"/>
  <c r="AH80" i="46"/>
  <c r="AH72" i="46"/>
  <c r="T52" i="58"/>
  <c r="AX9" i="46"/>
  <c r="R195" i="58"/>
  <c r="CF77" i="46"/>
  <c r="CD15" i="46"/>
  <c r="BN50" i="46"/>
  <c r="AH13" i="46"/>
  <c r="AX73" i="46"/>
  <c r="CD36" i="46"/>
  <c r="CD82" i="46"/>
  <c r="AH69" i="46"/>
  <c r="BN84" i="46"/>
  <c r="CD65" i="46"/>
  <c r="AB59" i="46"/>
  <c r="BN34" i="46"/>
  <c r="AB81" i="46"/>
  <c r="CD63" i="46"/>
  <c r="CD29" i="46"/>
  <c r="CD79" i="46"/>
  <c r="AB79" i="46"/>
  <c r="AB67" i="46"/>
  <c r="CD28" i="46"/>
  <c r="AX55" i="46"/>
  <c r="BN31" i="46"/>
  <c r="AH57" i="46"/>
  <c r="AX49" i="46"/>
  <c r="CD58" i="46"/>
  <c r="AX42" i="46"/>
  <c r="AH36" i="46"/>
  <c r="AX84" i="46"/>
  <c r="AH23" i="46"/>
  <c r="AH33" i="46"/>
  <c r="AB84" i="46"/>
  <c r="BN69" i="46"/>
  <c r="AH47" i="46"/>
  <c r="AH18" i="46"/>
  <c r="BN68" i="46"/>
  <c r="AX52" i="46"/>
  <c r="AX86" i="46"/>
  <c r="CD33" i="46"/>
  <c r="BN16" i="46"/>
  <c r="AX71" i="46"/>
  <c r="CD52" i="46"/>
  <c r="AB62" i="46"/>
  <c r="AH62" i="46"/>
  <c r="R23" i="58"/>
  <c r="AX26" i="46"/>
  <c r="CD66" i="46"/>
  <c r="CD57" i="46"/>
  <c r="AH24" i="46"/>
  <c r="AH15" i="46"/>
  <c r="AX50" i="46"/>
  <c r="AX23" i="46"/>
  <c r="CD84" i="46"/>
  <c r="AB18" i="46"/>
  <c r="CD70" i="46"/>
  <c r="AB70" i="46"/>
  <c r="AB64" i="46"/>
  <c r="AB44" i="46"/>
  <c r="AH71" i="46"/>
  <c r="BN52" i="46"/>
  <c r="AX47" i="46"/>
  <c r="AB65" i="46"/>
  <c r="AH75" i="46"/>
  <c r="AX17" i="46"/>
  <c r="AX75" i="46"/>
  <c r="AH43" i="46"/>
  <c r="CD62" i="46"/>
  <c r="R29" i="58"/>
  <c r="CD24" i="46"/>
  <c r="AH74" i="46"/>
  <c r="AX85" i="46"/>
  <c r="AH31" i="46"/>
  <c r="AB23" i="46"/>
  <c r="BN48" i="46"/>
  <c r="BN13" i="46"/>
  <c r="AH73" i="46"/>
  <c r="CD42" i="46"/>
  <c r="AX46" i="46"/>
  <c r="AB19" i="46"/>
  <c r="AB22" i="46"/>
  <c r="CD47" i="46"/>
  <c r="AH35" i="46"/>
  <c r="AH19" i="46"/>
  <c r="BN62" i="46"/>
  <c r="BN45" i="46"/>
  <c r="AH28" i="46"/>
  <c r="AB53" i="46"/>
  <c r="AH14" i="46"/>
  <c r="BN57" i="46"/>
  <c r="AH85" i="46"/>
  <c r="AB61" i="46"/>
  <c r="CD48" i="46"/>
  <c r="AH59" i="46"/>
  <c r="CD73" i="46"/>
  <c r="AX48" i="46"/>
  <c r="AX36" i="46"/>
  <c r="AX30" i="46"/>
  <c r="AB46" i="46"/>
  <c r="CD69" i="46"/>
  <c r="AX64" i="46"/>
  <c r="BN19" i="46"/>
  <c r="AB29" i="46"/>
  <c r="AX51" i="46"/>
  <c r="AB75" i="46"/>
  <c r="BN17" i="46"/>
  <c r="CD67" i="46"/>
  <c r="AX80" i="46"/>
  <c r="R350" i="58"/>
  <c r="AB14" i="46"/>
  <c r="BN25" i="46"/>
  <c r="AX24" i="46"/>
  <c r="CD77" i="46"/>
  <c r="AX57" i="46"/>
  <c r="CD50" i="46"/>
  <c r="BN85" i="46"/>
  <c r="BN63" i="46"/>
  <c r="AH42" i="46"/>
  <c r="BN20" i="46"/>
  <c r="BN82" i="46"/>
  <c r="AH82" i="46"/>
  <c r="AX34" i="46"/>
  <c r="AX18" i="46"/>
  <c r="AH46" i="46"/>
  <c r="BN22" i="46"/>
  <c r="AX69" i="46"/>
  <c r="AH5" i="46"/>
  <c r="BN32" i="46"/>
  <c r="CD88" i="46"/>
  <c r="AB45" i="46"/>
  <c r="AX62" i="46"/>
  <c r="CD72" i="46"/>
  <c r="AB25" i="46"/>
  <c r="CD25" i="46"/>
  <c r="AB85" i="46"/>
  <c r="AX74" i="46"/>
  <c r="BN49" i="46"/>
  <c r="AB49" i="46"/>
  <c r="CD61" i="46"/>
  <c r="AH21" i="46"/>
  <c r="AH76" i="46"/>
  <c r="AX83" i="46"/>
  <c r="AH83" i="46"/>
  <c r="AX81" i="46"/>
  <c r="BN81" i="46"/>
  <c r="AH34" i="46"/>
  <c r="BN29" i="46"/>
  <c r="AX5" i="46"/>
  <c r="AB5" i="46"/>
  <c r="BN33" i="46"/>
  <c r="AH67" i="46"/>
  <c r="AX72" i="46"/>
  <c r="CD78" i="46"/>
  <c r="AB41" i="46"/>
  <c r="CD9" i="46"/>
  <c r="CD54" i="46"/>
  <c r="BN15" i="46"/>
  <c r="AH56" i="46"/>
  <c r="AB56" i="46"/>
  <c r="BN24" i="46"/>
  <c r="AX77" i="46"/>
  <c r="AH70" i="46"/>
  <c r="AB73" i="46"/>
  <c r="BN23" i="46"/>
  <c r="BN5" i="46"/>
  <c r="CD23" i="46"/>
  <c r="CD5" i="46"/>
  <c r="BN47" i="46"/>
  <c r="AH22" i="46"/>
  <c r="AH81" i="46"/>
  <c r="CD68" i="46"/>
  <c r="BN86" i="46"/>
  <c r="AB33" i="46"/>
  <c r="AH79" i="46"/>
  <c r="BN88" i="46"/>
  <c r="AB32" i="46"/>
  <c r="CD71" i="46"/>
  <c r="R27" i="58"/>
  <c r="CD26" i="46"/>
  <c r="CD31" i="46"/>
  <c r="AH40" i="46"/>
  <c r="BN74" i="46"/>
  <c r="CD74" i="46"/>
  <c r="BN36" i="46"/>
  <c r="BN42" i="46"/>
  <c r="AX21" i="46"/>
  <c r="CD20" i="46"/>
  <c r="AH86" i="46"/>
  <c r="AH44" i="46"/>
  <c r="BN46" i="46"/>
  <c r="CD86" i="46"/>
  <c r="AB63" i="46"/>
  <c r="AH63" i="46"/>
  <c r="CD17" i="46"/>
  <c r="CD43" i="46"/>
  <c r="T353" i="58"/>
  <c r="AQ86" i="53"/>
  <c r="R133" i="58"/>
  <c r="T61" i="58"/>
  <c r="R51" i="58"/>
  <c r="R21" i="58"/>
  <c r="T165" i="58"/>
  <c r="R64" i="58"/>
  <c r="R46" i="58"/>
  <c r="T26" i="58"/>
  <c r="T107" i="58"/>
  <c r="R32" i="58"/>
  <c r="R351" i="58"/>
  <c r="BJ77" i="53"/>
  <c r="AY86" i="53"/>
  <c r="T72" i="58"/>
  <c r="R75" i="58"/>
  <c r="T32" i="58"/>
  <c r="R348" i="58"/>
  <c r="T37" i="58"/>
  <c r="R26" i="58"/>
  <c r="T23" i="58"/>
  <c r="T94" i="58"/>
  <c r="T227" i="58"/>
  <c r="T43" i="58"/>
  <c r="R203" i="58"/>
  <c r="AR86" i="53"/>
  <c r="R82" i="58"/>
  <c r="V82" i="58" s="1"/>
  <c r="T71" i="58"/>
  <c r="R28" i="58"/>
  <c r="T77" i="58"/>
  <c r="R105" i="58"/>
  <c r="T40" i="58"/>
  <c r="R89" i="58"/>
  <c r="T30" i="58"/>
  <c r="T25" i="58"/>
  <c r="R47" i="58"/>
  <c r="R79" i="58"/>
  <c r="T93" i="58"/>
  <c r="R94" i="58"/>
  <c r="R44" i="58"/>
  <c r="R78" i="58"/>
  <c r="T34" i="58"/>
  <c r="T36" i="58"/>
  <c r="AP87" i="53"/>
  <c r="R172" i="58"/>
  <c r="T83" i="58"/>
  <c r="T58" i="58"/>
  <c r="T63" i="58"/>
  <c r="T46" i="58"/>
  <c r="T112" i="58"/>
  <c r="R84" i="58"/>
  <c r="T27" i="58"/>
  <c r="T92" i="58"/>
  <c r="R88" i="58"/>
  <c r="T175" i="58"/>
  <c r="R97" i="58"/>
  <c r="T20" i="58"/>
  <c r="R45" i="58"/>
  <c r="V45" i="58" s="1"/>
  <c r="T97" i="58"/>
  <c r="T203" i="58"/>
  <c r="T132" i="58"/>
  <c r="BJ72" i="53"/>
  <c r="T241" i="58"/>
  <c r="R24" i="58"/>
  <c r="R41" i="58"/>
  <c r="T85" i="58"/>
  <c r="T75" i="58"/>
  <c r="T29" i="58"/>
  <c r="T33" i="58"/>
  <c r="R112" i="58"/>
  <c r="V112" i="58" s="1"/>
  <c r="T28" i="58"/>
  <c r="T39" i="58"/>
  <c r="T95" i="58"/>
  <c r="T182" i="58"/>
  <c r="T50" i="58"/>
  <c r="T38" i="58"/>
  <c r="T48" i="58"/>
  <c r="R31" i="58"/>
  <c r="T141" i="58"/>
  <c r="R80" i="58"/>
  <c r="R77" i="58"/>
  <c r="R38" i="58"/>
  <c r="R35" i="58"/>
  <c r="T49" i="58"/>
  <c r="T67" i="58"/>
  <c r="T108" i="58"/>
  <c r="R93" i="58"/>
  <c r="R42" i="58"/>
  <c r="R22" i="58"/>
  <c r="T273" i="58"/>
  <c r="R146" i="58"/>
  <c r="T106" i="58"/>
  <c r="T45" i="58"/>
  <c r="R34" i="58"/>
  <c r="T44" i="58"/>
  <c r="T104" i="58"/>
  <c r="T109" i="58"/>
  <c r="R39" i="58"/>
  <c r="T54" i="58"/>
  <c r="T42" i="58"/>
  <c r="R87" i="58"/>
  <c r="R205" i="58"/>
  <c r="T35" i="58"/>
  <c r="R73" i="58"/>
  <c r="T352" i="58"/>
  <c r="R96" i="58"/>
  <c r="R74" i="58"/>
  <c r="R143" i="58"/>
  <c r="R33" i="58"/>
  <c r="T41" i="58"/>
  <c r="T31" i="58"/>
  <c r="R49" i="58"/>
  <c r="R36" i="58"/>
  <c r="R40" i="58"/>
  <c r="T21" i="58"/>
  <c r="T64" i="58"/>
  <c r="T53" i="58"/>
  <c r="B86" i="61"/>
  <c r="C86" i="61" s="1"/>
  <c r="R353" i="58"/>
  <c r="R76" i="58"/>
  <c r="T24" i="58"/>
  <c r="R193" i="58"/>
  <c r="R43" i="58"/>
  <c r="V43" i="58" s="1"/>
  <c r="R186" i="58"/>
  <c r="R30" i="58"/>
  <c r="R352" i="58"/>
  <c r="AO86" i="53"/>
  <c r="R37" i="58"/>
  <c r="V37" i="58" s="1"/>
  <c r="T19" i="58"/>
  <c r="R86" i="58"/>
  <c r="T86" i="58"/>
  <c r="CQ70" i="46"/>
  <c r="CA81" i="46"/>
  <c r="AE67" i="46"/>
  <c r="CA32" i="46"/>
  <c r="AE48" i="46"/>
  <c r="AE24" i="46"/>
  <c r="CA36" i="46"/>
  <c r="AE22" i="46"/>
  <c r="AU57" i="46"/>
  <c r="AU61" i="46"/>
  <c r="AE72" i="46"/>
  <c r="AU54" i="46"/>
  <c r="CA82" i="46"/>
  <c r="CA83" i="46"/>
  <c r="CQ62" i="46"/>
  <c r="AE61" i="46"/>
  <c r="CQ77" i="46"/>
  <c r="BK59" i="46"/>
  <c r="CQ18" i="46"/>
  <c r="CA5" i="46"/>
  <c r="AU32" i="46"/>
  <c r="AE53" i="46"/>
  <c r="BK58" i="46"/>
  <c r="AE40" i="46"/>
  <c r="AU73" i="46"/>
  <c r="BK50" i="46"/>
  <c r="AU77" i="46"/>
  <c r="AU35" i="46"/>
  <c r="AU29" i="46"/>
  <c r="BK72" i="46"/>
  <c r="CQ55" i="46"/>
  <c r="CQ24" i="46"/>
  <c r="AE56" i="46"/>
  <c r="CQ73" i="46"/>
  <c r="AU23" i="46"/>
  <c r="CQ83" i="46"/>
  <c r="AE83" i="46"/>
  <c r="CQ46" i="46"/>
  <c r="CQ80" i="46"/>
  <c r="CQ9" i="46"/>
  <c r="BK31" i="46"/>
  <c r="AU84" i="46"/>
  <c r="AE44" i="46"/>
  <c r="CQ5" i="46"/>
  <c r="CQ69" i="46"/>
  <c r="CA69" i="46"/>
  <c r="AU47" i="46"/>
  <c r="AU33" i="46"/>
  <c r="AU75" i="46"/>
  <c r="CT33" i="46"/>
  <c r="CT69" i="46"/>
  <c r="CT36" i="46"/>
  <c r="CT23" i="46"/>
  <c r="CT42" i="46"/>
  <c r="CT29" i="46"/>
  <c r="CT79" i="46"/>
  <c r="CT35" i="46"/>
  <c r="CT78" i="46"/>
  <c r="AR9" i="46"/>
  <c r="CT52" i="46"/>
  <c r="CT66" i="46"/>
  <c r="CT70" i="46"/>
  <c r="CT71" i="46"/>
  <c r="CN19" i="46"/>
  <c r="CT31" i="46"/>
  <c r="BI88" i="46"/>
  <c r="AC49" i="46"/>
  <c r="CO21" i="46"/>
  <c r="BI17" i="46"/>
  <c r="BI74" i="46"/>
  <c r="CO54" i="46"/>
  <c r="AC85" i="46"/>
  <c r="BY74" i="46"/>
  <c r="AC70" i="46"/>
  <c r="BY50" i="46"/>
  <c r="CO24" i="46"/>
  <c r="BI81" i="46"/>
  <c r="AS31" i="46"/>
  <c r="BY70" i="46"/>
  <c r="BY69" i="46"/>
  <c r="BY53" i="46"/>
  <c r="BI31" i="46"/>
  <c r="CO60" i="46"/>
  <c r="BY61" i="46"/>
  <c r="AC15" i="46"/>
  <c r="AC66" i="46"/>
  <c r="BI20" i="46"/>
  <c r="CO42" i="46"/>
  <c r="BI21" i="46"/>
  <c r="BY82" i="46"/>
  <c r="BI68" i="46"/>
  <c r="BY51" i="46"/>
  <c r="CO62" i="46"/>
  <c r="BI14" i="46"/>
  <c r="AC61" i="46"/>
  <c r="AC24" i="46"/>
  <c r="CO74" i="46"/>
  <c r="BY20" i="46"/>
  <c r="BI36" i="46"/>
  <c r="CO82" i="46"/>
  <c r="BY60" i="46"/>
  <c r="AC54" i="46"/>
  <c r="AC55" i="46"/>
  <c r="BI49" i="46"/>
  <c r="AC40" i="46"/>
  <c r="CO49" i="46"/>
  <c r="BY24" i="46"/>
  <c r="BI56" i="46"/>
  <c r="BI82" i="46"/>
  <c r="AC23" i="46"/>
  <c r="CO23" i="46"/>
  <c r="AC76" i="46"/>
  <c r="CO73" i="46"/>
  <c r="BY63" i="46"/>
  <c r="AC64" i="46"/>
  <c r="BY75" i="46"/>
  <c r="AC79" i="46"/>
  <c r="AC72" i="46"/>
  <c r="CO55" i="46"/>
  <c r="BY77" i="46"/>
  <c r="CO31" i="46"/>
  <c r="BI70" i="46"/>
  <c r="CO59" i="46"/>
  <c r="BY83" i="46"/>
  <c r="AC86" i="46"/>
  <c r="CO36" i="46"/>
  <c r="BY43" i="46"/>
  <c r="AC78" i="46"/>
  <c r="AC26" i="46"/>
  <c r="BY55" i="46"/>
  <c r="BI54" i="46"/>
  <c r="CO56" i="46"/>
  <c r="CO77" i="46"/>
  <c r="BI23" i="46"/>
  <c r="AC21" i="46"/>
  <c r="BY65" i="46"/>
  <c r="BY48" i="46"/>
  <c r="AC60" i="46"/>
  <c r="CO47" i="46"/>
  <c r="BY54" i="46"/>
  <c r="BI66" i="46"/>
  <c r="CO85" i="46"/>
  <c r="BY56" i="46"/>
  <c r="BI85" i="46"/>
  <c r="BI65" i="46"/>
  <c r="BI73" i="46"/>
  <c r="BI44" i="46"/>
  <c r="AC52" i="46"/>
  <c r="CO26" i="46"/>
  <c r="BY57" i="46"/>
  <c r="BI77" i="46"/>
  <c r="BI57" i="46"/>
  <c r="AC30" i="46"/>
  <c r="BY40" i="46"/>
  <c r="BI60" i="46"/>
  <c r="BY22" i="46"/>
  <c r="CO28" i="46"/>
  <c r="BI72" i="46"/>
  <c r="BI55" i="46"/>
  <c r="CO25" i="46"/>
  <c r="CO58" i="46"/>
  <c r="CO57" i="46"/>
  <c r="BI50" i="46"/>
  <c r="CO61" i="46"/>
  <c r="BI30" i="46"/>
  <c r="BY13" i="46"/>
  <c r="BY42" i="46"/>
  <c r="BY44" i="46"/>
  <c r="AC63" i="46"/>
  <c r="BI35" i="46"/>
  <c r="CO51" i="46"/>
  <c r="AC53" i="46"/>
  <c r="BI15" i="46"/>
  <c r="CO84" i="46"/>
  <c r="AC20" i="46"/>
  <c r="BI13" i="46"/>
  <c r="BY30" i="46"/>
  <c r="CO78" i="46"/>
  <c r="BY14" i="46"/>
  <c r="BI53" i="46"/>
  <c r="BI25" i="46"/>
  <c r="CO53" i="46"/>
  <c r="AC56" i="46"/>
  <c r="AC74" i="46"/>
  <c r="CO66" i="46"/>
  <c r="BI84" i="46"/>
  <c r="AC65" i="46"/>
  <c r="AC5" i="46"/>
  <c r="CO86" i="46"/>
  <c r="CO33" i="46"/>
  <c r="BI33" i="46"/>
  <c r="BY25" i="46"/>
  <c r="BY85" i="46"/>
  <c r="BI58" i="46"/>
  <c r="CO70" i="46"/>
  <c r="CO83" i="46"/>
  <c r="CO30" i="46"/>
  <c r="BY29" i="46"/>
  <c r="CO14" i="46"/>
  <c r="CO76" i="46"/>
  <c r="BY58" i="46"/>
  <c r="BY31" i="46"/>
  <c r="AC31" i="46"/>
  <c r="CO50" i="46"/>
  <c r="AC50" i="46"/>
  <c r="CO20" i="46"/>
  <c r="AC48" i="46"/>
  <c r="BY23" i="46"/>
  <c r="BY21" i="46"/>
  <c r="CO41" i="46"/>
  <c r="CO67" i="46"/>
  <c r="BY26" i="46"/>
  <c r="AC77" i="46"/>
  <c r="AC57" i="46"/>
  <c r="BY66" i="46"/>
  <c r="BY15" i="46"/>
  <c r="CO15" i="46"/>
  <c r="CO64" i="46"/>
  <c r="BI76" i="46"/>
  <c r="BY84" i="46"/>
  <c r="CO48" i="46"/>
  <c r="BY28" i="46"/>
  <c r="BY80" i="46"/>
  <c r="AC25" i="46"/>
  <c r="AC14" i="46"/>
  <c r="BI26" i="46"/>
  <c r="BY49" i="46"/>
  <c r="BI61" i="46"/>
  <c r="AC58" i="46"/>
  <c r="BI24" i="46"/>
  <c r="BY73" i="46"/>
  <c r="BI48" i="46"/>
  <c r="BI83" i="46"/>
  <c r="BY76" i="46"/>
  <c r="BI42" i="46"/>
  <c r="CO13" i="46"/>
  <c r="CO88" i="46"/>
  <c r="AT31" i="46"/>
  <c r="BJ42" i="46"/>
  <c r="BJ23" i="46"/>
  <c r="AT64" i="46"/>
  <c r="CP86" i="46"/>
  <c r="AT14" i="46"/>
  <c r="AT56" i="46"/>
  <c r="BZ24" i="46"/>
  <c r="BZ54" i="46"/>
  <c r="BZ84" i="46"/>
  <c r="BZ59" i="46"/>
  <c r="BZ9" i="46"/>
  <c r="CP74" i="46"/>
  <c r="AT68" i="46"/>
  <c r="AT71" i="46"/>
  <c r="CN13" i="46"/>
  <c r="BJ41" i="46"/>
  <c r="BX20" i="46"/>
  <c r="BJ55" i="46"/>
  <c r="BJ21" i="46"/>
  <c r="AT9" i="46"/>
  <c r="AT55" i="46"/>
  <c r="CP54" i="46"/>
  <c r="CP56" i="46"/>
  <c r="BJ61" i="46"/>
  <c r="BZ36" i="46"/>
  <c r="AT48" i="46"/>
  <c r="AT76" i="46"/>
  <c r="BZ86" i="46"/>
  <c r="BJ46" i="46"/>
  <c r="BZ29" i="46"/>
  <c r="CP63" i="46"/>
  <c r="AT34" i="46"/>
  <c r="BJ63" i="46"/>
  <c r="CP44" i="46"/>
  <c r="BJ18" i="46"/>
  <c r="CP62" i="46"/>
  <c r="BZ41" i="46"/>
  <c r="AT26" i="46"/>
  <c r="BJ26" i="46"/>
  <c r="BZ77" i="46"/>
  <c r="BZ74" i="46"/>
  <c r="BZ57" i="46"/>
  <c r="BJ56" i="46"/>
  <c r="BZ83" i="46"/>
  <c r="BZ40" i="46"/>
  <c r="BZ60" i="46"/>
  <c r="BJ64" i="46"/>
  <c r="AT35" i="46"/>
  <c r="BJ28" i="46"/>
  <c r="CP41" i="46"/>
  <c r="AT32" i="46"/>
  <c r="BZ26" i="46"/>
  <c r="BJ54" i="46"/>
  <c r="BZ70" i="46"/>
  <c r="BZ58" i="46"/>
  <c r="AT66" i="46"/>
  <c r="CP73" i="46"/>
  <c r="AT20" i="46"/>
  <c r="BJ40" i="46"/>
  <c r="BJ5" i="46"/>
  <c r="CP59" i="46"/>
  <c r="CP35" i="46"/>
  <c r="CP28" i="46"/>
  <c r="BZ88" i="46"/>
  <c r="AT33" i="46"/>
  <c r="BJ88" i="46"/>
  <c r="AT70" i="46"/>
  <c r="CP23" i="46"/>
  <c r="BZ66" i="46"/>
  <c r="AT15" i="46"/>
  <c r="CP15" i="46"/>
  <c r="AD42" i="46"/>
  <c r="CP82" i="46"/>
  <c r="BZ20" i="46"/>
  <c r="AT73" i="46"/>
  <c r="AT13" i="46"/>
  <c r="BJ48" i="46"/>
  <c r="AT29" i="46"/>
  <c r="BZ68" i="46"/>
  <c r="BJ78" i="46"/>
  <c r="AT52" i="46"/>
  <c r="BZ19" i="46"/>
  <c r="BJ62" i="46"/>
  <c r="BZ17" i="46"/>
  <c r="CP78" i="46"/>
  <c r="CP33" i="46"/>
  <c r="BZ25" i="46"/>
  <c r="AD53" i="46"/>
  <c r="AT25" i="46"/>
  <c r="BZ53" i="46"/>
  <c r="BZ65" i="46"/>
  <c r="CP31" i="46"/>
  <c r="AT77" i="46"/>
  <c r="CP40" i="46"/>
  <c r="AT74" i="46"/>
  <c r="AT42" i="46"/>
  <c r="BJ30" i="46"/>
  <c r="CP13" i="46"/>
  <c r="BJ52" i="46"/>
  <c r="CP52" i="46"/>
  <c r="AT44" i="46"/>
  <c r="BJ29" i="46"/>
  <c r="BJ81" i="46"/>
  <c r="AT43" i="46"/>
  <c r="BZ79" i="46"/>
  <c r="AT45" i="46"/>
  <c r="CP25" i="46"/>
  <c r="AT40" i="46"/>
  <c r="BJ49" i="46"/>
  <c r="CP21" i="46"/>
  <c r="CP76" i="46"/>
  <c r="BZ21" i="46"/>
  <c r="BZ82" i="46"/>
  <c r="CP42" i="46"/>
  <c r="BJ84" i="46"/>
  <c r="CP17" i="46"/>
  <c r="CP81" i="46"/>
  <c r="AT69" i="46"/>
  <c r="BJ45" i="46"/>
  <c r="BJ16" i="46"/>
  <c r="AT62" i="46"/>
  <c r="CP16" i="46"/>
  <c r="BJ51" i="46"/>
  <c r="AT53" i="46"/>
  <c r="BJ25" i="46"/>
  <c r="CP14" i="46"/>
  <c r="BJ13" i="46"/>
  <c r="BJ15" i="46"/>
  <c r="BJ70" i="46"/>
  <c r="AD13" i="46"/>
  <c r="BJ20" i="46"/>
  <c r="BJ76" i="46"/>
  <c r="CP51" i="46"/>
  <c r="AT22" i="46"/>
  <c r="BJ44" i="46"/>
  <c r="CP22" i="46"/>
  <c r="BZ81" i="46"/>
  <c r="BZ44" i="46"/>
  <c r="BZ69" i="46"/>
  <c r="CP68" i="46"/>
  <c r="CP80" i="46"/>
  <c r="CP67" i="46"/>
  <c r="BZ28" i="46"/>
  <c r="BZ43" i="46"/>
  <c r="AT88" i="46"/>
  <c r="CP60" i="46"/>
  <c r="BZ50" i="46"/>
  <c r="AT46" i="46"/>
  <c r="AT83" i="46"/>
  <c r="BJ82" i="46"/>
  <c r="AT23" i="46"/>
  <c r="CP48" i="46"/>
  <c r="BZ22" i="46"/>
  <c r="AT19" i="46"/>
  <c r="BJ34" i="46"/>
  <c r="AT5" i="46"/>
  <c r="AT16" i="46"/>
  <c r="BZ80" i="46"/>
  <c r="BZ52" i="46"/>
  <c r="AT79" i="46"/>
  <c r="BJ67" i="46"/>
  <c r="CP9" i="46"/>
  <c r="CP55" i="46"/>
  <c r="BZ61" i="46"/>
  <c r="CP58" i="46"/>
  <c r="BZ15" i="46"/>
  <c r="BJ24" i="46"/>
  <c r="AT58" i="46"/>
  <c r="BJ57" i="46"/>
  <c r="BJ31" i="46"/>
  <c r="BZ48" i="46"/>
  <c r="BJ73" i="46"/>
  <c r="BJ65" i="46"/>
  <c r="AT47" i="46"/>
  <c r="BZ34" i="46"/>
  <c r="BZ75" i="46"/>
  <c r="CP75" i="46"/>
  <c r="CP45" i="46"/>
  <c r="BZ51" i="46"/>
  <c r="AT54" i="46"/>
  <c r="CP57" i="46"/>
  <c r="BJ50" i="46"/>
  <c r="AD15" i="46"/>
  <c r="BZ42" i="46"/>
  <c r="AT65" i="46"/>
  <c r="CP83" i="46"/>
  <c r="BZ23" i="46"/>
  <c r="BJ60" i="46"/>
  <c r="CP47" i="46"/>
  <c r="BZ67" i="46"/>
  <c r="BZ47" i="46"/>
  <c r="BJ32" i="46"/>
  <c r="BJ72" i="46"/>
  <c r="CP71" i="46"/>
  <c r="BJ75" i="46"/>
  <c r="AT51" i="46"/>
  <c r="BJ80" i="46"/>
  <c r="AT78" i="46"/>
  <c r="CP5" i="46"/>
  <c r="BZ55" i="46"/>
  <c r="CP50" i="46"/>
  <c r="BJ77" i="46"/>
  <c r="BJ74" i="46"/>
  <c r="CP66" i="46"/>
  <c r="BZ49" i="46"/>
  <c r="CP30" i="46"/>
  <c r="AT36" i="46"/>
  <c r="BZ30" i="46"/>
  <c r="BJ59" i="46"/>
  <c r="CP65" i="46"/>
  <c r="CP36" i="46"/>
  <c r="CP64" i="46"/>
  <c r="CP32" i="46"/>
  <c r="BZ45" i="46"/>
  <c r="CP88" i="46"/>
  <c r="BJ43" i="46"/>
  <c r="AT75" i="46"/>
  <c r="BJ79" i="46"/>
  <c r="BZ14" i="46"/>
  <c r="BJ53" i="46"/>
  <c r="BZ56" i="46"/>
  <c r="AT61" i="46"/>
  <c r="BJ58" i="46"/>
  <c r="AT24" i="46"/>
  <c r="BJ36" i="46"/>
  <c r="BZ18" i="46"/>
  <c r="AT21" i="46"/>
  <c r="BZ13" i="46"/>
  <c r="BJ47" i="46"/>
  <c r="BJ35" i="46"/>
  <c r="AT59" i="46"/>
  <c r="BZ46" i="46"/>
  <c r="BZ5" i="46"/>
  <c r="BJ69" i="46"/>
  <c r="CP34" i="46"/>
  <c r="BJ68" i="46"/>
  <c r="BZ32" i="46"/>
  <c r="CP79" i="46"/>
  <c r="BJ14" i="46"/>
  <c r="CP53" i="46"/>
  <c r="AT49" i="46"/>
  <c r="CP61" i="46"/>
  <c r="CP24" i="46"/>
  <c r="CP85" i="46"/>
  <c r="AT30" i="46"/>
  <c r="CP20" i="46"/>
  <c r="BJ19" i="46"/>
  <c r="CP19" i="46"/>
  <c r="CP29" i="46"/>
  <c r="AT81" i="46"/>
  <c r="CP46" i="46"/>
  <c r="CP69" i="46"/>
  <c r="AT18" i="46"/>
  <c r="AT63" i="46"/>
  <c r="BJ17" i="46"/>
  <c r="BJ33" i="46"/>
  <c r="CP72" i="46"/>
  <c r="AT67" i="46"/>
  <c r="BZ72" i="46"/>
  <c r="BJ71" i="46"/>
  <c r="AT17" i="46"/>
  <c r="CP43" i="46"/>
  <c r="CP26" i="46"/>
  <c r="BJ66" i="46"/>
  <c r="AT57" i="46"/>
  <c r="BJ85" i="46"/>
  <c r="AT85" i="46"/>
  <c r="AT50" i="46"/>
  <c r="BZ31" i="46"/>
  <c r="CP77" i="46"/>
  <c r="BZ73" i="46"/>
  <c r="AT82" i="46"/>
  <c r="BJ22" i="46"/>
  <c r="BZ63" i="46"/>
  <c r="AT28" i="46"/>
  <c r="BZ62" i="46"/>
  <c r="AT41" i="46"/>
  <c r="BZ71" i="46"/>
  <c r="BZ85" i="46"/>
  <c r="CP49" i="46"/>
  <c r="AT60" i="46"/>
  <c r="CP70" i="46"/>
  <c r="BZ76" i="46"/>
  <c r="CP84" i="46"/>
  <c r="AT84" i="46"/>
  <c r="BJ83" i="46"/>
  <c r="BZ35" i="46"/>
  <c r="BZ64" i="46"/>
  <c r="CP18" i="46"/>
  <c r="AT86" i="46"/>
  <c r="BJ86" i="46"/>
  <c r="BZ78" i="46"/>
  <c r="AT80" i="46"/>
  <c r="BZ33" i="46"/>
  <c r="AZ86" i="53"/>
  <c r="R98" i="58"/>
  <c r="T69" i="58"/>
  <c r="R196" i="58"/>
  <c r="R148" i="58"/>
  <c r="T121" i="58"/>
  <c r="T87" i="58"/>
  <c r="R91" i="58"/>
  <c r="T114" i="58"/>
  <c r="T184" i="58"/>
  <c r="T103" i="58"/>
  <c r="R62" i="58"/>
  <c r="R138" i="58"/>
  <c r="T302" i="58"/>
  <c r="T51" i="58"/>
  <c r="T80" i="58"/>
  <c r="R145" i="58"/>
  <c r="T130" i="58"/>
  <c r="R188" i="58"/>
  <c r="AU87" i="53"/>
  <c r="T164" i="58"/>
  <c r="R60" i="58"/>
  <c r="T249" i="58"/>
  <c r="R71" i="58"/>
  <c r="R90" i="58"/>
  <c r="V90" i="58" s="1"/>
  <c r="T96" i="58"/>
  <c r="T118" i="58"/>
  <c r="R144" i="58"/>
  <c r="T110" i="58"/>
  <c r="R123" i="58"/>
  <c r="T176" i="58"/>
  <c r="T167" i="58"/>
  <c r="T90" i="58"/>
  <c r="R106" i="58"/>
  <c r="R126" i="58"/>
  <c r="T91" i="58"/>
  <c r="BJ39" i="53"/>
  <c r="AO87" i="53"/>
  <c r="T180" i="58"/>
  <c r="T119" i="58"/>
  <c r="T124" i="58"/>
  <c r="R57" i="58"/>
  <c r="R331" i="58"/>
  <c r="R261" i="58"/>
  <c r="V261" i="58" s="1"/>
  <c r="T117" i="58"/>
  <c r="R61" i="58"/>
  <c r="T199" i="58"/>
  <c r="T172" i="58"/>
  <c r="T289" i="58"/>
  <c r="T102" i="58"/>
  <c r="R184" i="58"/>
  <c r="V184" i="58" s="1"/>
  <c r="R102" i="58"/>
  <c r="T189" i="58"/>
  <c r="T145" i="58"/>
  <c r="T208" i="58"/>
  <c r="T79" i="58"/>
  <c r="R132" i="58"/>
  <c r="R114" i="58"/>
  <c r="T160" i="58"/>
  <c r="T138" i="58"/>
  <c r="R180" i="58"/>
  <c r="R204" i="58"/>
  <c r="R56" i="58"/>
  <c r="T194" i="58"/>
  <c r="R269" i="58"/>
  <c r="V269" i="58" s="1"/>
  <c r="R117" i="58"/>
  <c r="R227" i="58"/>
  <c r="R122" i="58"/>
  <c r="T84" i="58"/>
  <c r="R104" i="58"/>
  <c r="T155" i="58"/>
  <c r="R206" i="58"/>
  <c r="R69" i="58"/>
  <c r="T78" i="58"/>
  <c r="T134" i="58"/>
  <c r="R66" i="58"/>
  <c r="T66" i="58"/>
  <c r="AX85" i="53"/>
  <c r="R58" i="58"/>
  <c r="R185" i="58"/>
  <c r="R92" i="58"/>
  <c r="R201" i="58"/>
  <c r="T237" i="58"/>
  <c r="R134" i="58"/>
  <c r="V134" i="58" s="1"/>
  <c r="R113" i="58"/>
  <c r="R135" i="58"/>
  <c r="T161" i="58"/>
  <c r="T197" i="58"/>
  <c r="T188" i="58"/>
  <c r="T76" i="58"/>
  <c r="R162" i="58"/>
  <c r="T168" i="58"/>
  <c r="R165" i="58"/>
  <c r="R68" i="58"/>
  <c r="T170" i="58"/>
  <c r="T70" i="58"/>
  <c r="T178" i="58"/>
  <c r="R154" i="58"/>
  <c r="V154" i="58" s="1"/>
  <c r="R307" i="58"/>
  <c r="T195" i="58"/>
  <c r="R149" i="58"/>
  <c r="R197" i="58"/>
  <c r="T169" i="58"/>
  <c r="R155" i="58"/>
  <c r="T207" i="58"/>
  <c r="R141" i="58"/>
  <c r="T279" i="58"/>
  <c r="R118" i="58"/>
  <c r="T162" i="58"/>
  <c r="T129" i="58"/>
  <c r="T147" i="58"/>
  <c r="T201" i="58"/>
  <c r="T202" i="58"/>
  <c r="R127" i="58"/>
  <c r="T192" i="58"/>
  <c r="T150" i="58"/>
  <c r="R50" i="58"/>
  <c r="T205" i="58"/>
  <c r="T144" i="58"/>
  <c r="T68" i="58"/>
  <c r="T154" i="58"/>
  <c r="T89" i="58"/>
  <c r="R111" i="58"/>
  <c r="T55" i="58"/>
  <c r="T99" i="58"/>
  <c r="T88" i="58"/>
  <c r="T65" i="58"/>
  <c r="T146" i="58"/>
  <c r="R309" i="58"/>
  <c r="R173" i="58"/>
  <c r="R53" i="58"/>
  <c r="T128" i="58"/>
  <c r="T57" i="58"/>
  <c r="R194" i="58"/>
  <c r="R160" i="58"/>
  <c r="T206" i="58"/>
  <c r="T122" i="58"/>
  <c r="R116" i="58"/>
  <c r="R100" i="58"/>
  <c r="R142" i="58"/>
  <c r="T123" i="58"/>
  <c r="R301" i="58"/>
  <c r="V301" i="58" s="1"/>
  <c r="T173" i="58"/>
  <c r="R103" i="58"/>
  <c r="T82" i="58"/>
  <c r="R101" i="58"/>
  <c r="V101" i="58" s="1"/>
  <c r="R129" i="58"/>
  <c r="R125" i="58"/>
  <c r="R178" i="58"/>
  <c r="V178" i="58" s="1"/>
  <c r="R207" i="58"/>
  <c r="R131" i="58"/>
  <c r="T191" i="58"/>
  <c r="T251" i="58"/>
  <c r="R202" i="58"/>
  <c r="V202" i="58" s="1"/>
  <c r="T179" i="58"/>
  <c r="T101" i="58"/>
  <c r="T59" i="58"/>
  <c r="R168" i="58"/>
  <c r="R175" i="58"/>
  <c r="R83" i="58"/>
  <c r="R187" i="58"/>
  <c r="T74" i="58"/>
  <c r="R72" i="58"/>
  <c r="R63" i="58"/>
  <c r="R181" i="58"/>
  <c r="B25" i="59"/>
  <c r="R150" i="58"/>
  <c r="R161" i="58"/>
  <c r="V161" i="58" s="1"/>
  <c r="T174" i="58"/>
  <c r="R283" i="58"/>
  <c r="R95" i="58"/>
  <c r="T186" i="58"/>
  <c r="T187" i="58"/>
  <c r="T105" i="58"/>
  <c r="R120" i="58"/>
  <c r="T98" i="58"/>
  <c r="T198" i="58"/>
  <c r="T143" i="58"/>
  <c r="R190" i="58"/>
  <c r="R174" i="58"/>
  <c r="V174" i="58" s="1"/>
  <c r="T125" i="58"/>
  <c r="T120" i="58"/>
  <c r="R55" i="58"/>
  <c r="R198" i="58"/>
  <c r="V198" i="58" s="1"/>
  <c r="T56" i="58"/>
  <c r="R59" i="58"/>
  <c r="R48" i="58"/>
  <c r="V48" i="58" s="1"/>
  <c r="R177" i="58"/>
  <c r="T185" i="58"/>
  <c r="T149" i="58"/>
  <c r="R182" i="58"/>
  <c r="T113" i="58"/>
  <c r="T177" i="58"/>
  <c r="T196" i="58"/>
  <c r="T159" i="58"/>
  <c r="T116" i="58"/>
  <c r="R139" i="58"/>
  <c r="R52" i="58"/>
  <c r="R85" i="58"/>
  <c r="R110" i="58"/>
  <c r="V110" i="58" s="1"/>
  <c r="T135" i="58"/>
  <c r="T127" i="58"/>
  <c r="T193" i="58"/>
  <c r="R115" i="58"/>
  <c r="R54" i="58"/>
  <c r="V54" i="58" s="1"/>
  <c r="R341" i="58"/>
  <c r="R164" i="58"/>
  <c r="V164" i="58" s="1"/>
  <c r="R183" i="58"/>
  <c r="T314" i="58"/>
  <c r="T148" i="58"/>
  <c r="R65" i="58"/>
  <c r="T139" i="58"/>
  <c r="R147" i="58"/>
  <c r="V147" i="58" s="1"/>
  <c r="T200" i="58"/>
  <c r="R124" i="58"/>
  <c r="R199" i="58"/>
  <c r="R192" i="58"/>
  <c r="R159" i="58"/>
  <c r="V159" i="58" s="1"/>
  <c r="T166" i="58"/>
  <c r="T190" i="58"/>
  <c r="R130" i="58"/>
  <c r="V130" i="58" s="1"/>
  <c r="T204" i="58"/>
  <c r="T171" i="58"/>
  <c r="R67" i="58"/>
  <c r="T181" i="58"/>
  <c r="T81" i="58"/>
  <c r="T131" i="58"/>
  <c r="T73" i="58"/>
  <c r="R226" i="58"/>
  <c r="T126" i="58"/>
  <c r="R252" i="58"/>
  <c r="T183" i="58"/>
  <c r="T256" i="58"/>
  <c r="R128" i="58"/>
  <c r="R179" i="58"/>
  <c r="R208" i="58"/>
  <c r="R176" i="58"/>
  <c r="V176" i="58" s="1"/>
  <c r="R189" i="58"/>
  <c r="R216" i="58"/>
  <c r="R171" i="58"/>
  <c r="T111" i="58"/>
  <c r="T60" i="58"/>
  <c r="R191" i="58"/>
  <c r="R99" i="58"/>
  <c r="R119" i="58"/>
  <c r="R70" i="58"/>
  <c r="T62" i="58"/>
  <c r="R200" i="58"/>
  <c r="R121" i="58"/>
  <c r="V121" i="58" s="1"/>
  <c r="T115" i="58"/>
  <c r="T142" i="58"/>
  <c r="R81" i="58"/>
  <c r="T133" i="58"/>
  <c r="T100" i="58"/>
  <c r="R169" i="58"/>
  <c r="R19" i="58"/>
  <c r="CN68" i="46"/>
  <c r="CN72" i="46"/>
  <c r="CN85" i="46"/>
  <c r="BX68" i="46"/>
  <c r="BX88" i="46"/>
  <c r="BX66" i="46"/>
  <c r="AR20" i="46"/>
  <c r="BX25" i="46"/>
  <c r="BX22" i="46"/>
  <c r="BX10" i="46"/>
  <c r="BX13" i="46"/>
  <c r="BX45" i="46"/>
  <c r="CN26" i="46"/>
  <c r="BX61" i="46"/>
  <c r="BX31" i="46"/>
  <c r="CN14" i="46"/>
  <c r="BX57" i="46"/>
  <c r="CN70" i="46"/>
  <c r="AR82" i="46"/>
  <c r="BX77" i="46"/>
  <c r="BX80" i="46"/>
  <c r="CN44" i="46"/>
  <c r="BX49" i="46"/>
  <c r="BX65" i="46"/>
  <c r="CN77" i="46"/>
  <c r="AR43" i="46"/>
  <c r="BX59" i="46"/>
  <c r="BX55" i="46"/>
  <c r="CN65" i="46"/>
  <c r="BX18" i="46"/>
  <c r="BH62" i="46"/>
  <c r="AR65" i="46"/>
  <c r="BX5" i="46"/>
  <c r="AR26" i="46"/>
  <c r="AR5" i="46"/>
  <c r="BX17" i="46"/>
  <c r="AR28" i="46"/>
  <c r="AP23" i="46"/>
  <c r="BF42" i="46"/>
  <c r="AP79" i="46"/>
  <c r="BF68" i="46"/>
  <c r="AP40" i="46"/>
  <c r="BF67" i="46"/>
  <c r="BF80" i="46"/>
  <c r="BF32" i="46"/>
  <c r="AP51" i="46"/>
  <c r="AP54" i="46"/>
  <c r="BF76" i="46"/>
  <c r="CL23" i="46"/>
  <c r="X81" i="46"/>
  <c r="AP85" i="46"/>
  <c r="AP71" i="46"/>
  <c r="X31" i="46"/>
  <c r="BF23" i="46"/>
  <c r="AP74" i="46"/>
  <c r="AP49" i="46"/>
  <c r="BF71" i="46"/>
  <c r="AP43" i="46"/>
  <c r="BF75" i="46"/>
  <c r="BF83" i="46"/>
  <c r="AP82" i="46"/>
  <c r="BF54" i="46"/>
  <c r="AP84" i="46"/>
  <c r="BF66" i="46"/>
  <c r="AP56" i="46"/>
  <c r="AP72" i="46"/>
  <c r="BF86" i="46"/>
  <c r="AP17" i="46"/>
  <c r="AP22" i="46"/>
  <c r="BF62" i="46"/>
  <c r="BF19" i="46"/>
  <c r="BF79" i="46"/>
  <c r="AP16" i="46"/>
  <c r="BF40" i="46"/>
  <c r="BF58" i="46"/>
  <c r="AP76" i="46"/>
  <c r="AP50" i="46"/>
  <c r="BF69" i="46"/>
  <c r="BF17" i="46"/>
  <c r="AP78" i="46"/>
  <c r="AP15" i="46"/>
  <c r="BF29" i="46"/>
  <c r="AP42" i="46"/>
  <c r="AP65" i="46"/>
  <c r="BF61" i="46"/>
  <c r="BF53" i="46"/>
  <c r="BF46" i="46"/>
  <c r="BF63" i="46"/>
  <c r="BF81" i="46"/>
  <c r="AP25" i="46"/>
  <c r="BF20" i="46"/>
  <c r="AP66" i="46"/>
  <c r="BF50" i="46"/>
  <c r="BF65" i="46"/>
  <c r="AP14" i="46"/>
  <c r="BF44" i="46"/>
  <c r="AP31" i="46"/>
  <c r="AP67" i="46"/>
  <c r="AP80" i="46"/>
  <c r="BF59" i="46"/>
  <c r="BF72" i="46"/>
  <c r="BF18" i="46"/>
  <c r="AP35" i="46"/>
  <c r="BV72" i="46"/>
  <c r="AP55" i="46"/>
  <c r="BF84" i="46"/>
  <c r="AP30" i="46"/>
  <c r="AP46" i="46"/>
  <c r="AP81" i="46"/>
  <c r="BF70" i="46"/>
  <c r="BF25" i="46"/>
  <c r="BF26" i="46"/>
  <c r="AP41" i="46"/>
  <c r="AP60" i="46"/>
  <c r="AP21" i="46"/>
  <c r="BV45" i="46"/>
  <c r="AP33" i="46"/>
  <c r="AP75" i="46"/>
  <c r="BF33" i="46"/>
  <c r="BF24" i="46"/>
  <c r="BF60" i="46"/>
  <c r="BF28" i="46"/>
  <c r="AP86" i="46"/>
  <c r="AP28" i="46"/>
  <c r="AP45" i="46"/>
  <c r="BF82" i="46"/>
  <c r="AP20" i="46"/>
  <c r="AP5" i="46"/>
  <c r="AP36" i="46"/>
  <c r="AP58" i="46"/>
  <c r="AP18" i="46"/>
  <c r="AP53" i="46"/>
  <c r="AP68" i="46"/>
  <c r="BF41" i="46"/>
  <c r="AP29" i="46"/>
  <c r="BV50" i="46"/>
  <c r="BF57" i="46"/>
  <c r="AP61" i="46"/>
  <c r="AP34" i="46"/>
  <c r="AP52" i="46"/>
  <c r="BF47" i="46"/>
  <c r="BF56" i="46"/>
  <c r="AP73" i="46"/>
  <c r="BF55" i="46"/>
  <c r="BF5" i="46"/>
  <c r="BF73" i="46"/>
  <c r="BF64" i="46"/>
  <c r="AP63" i="46"/>
  <c r="AP24" i="46"/>
  <c r="AP13" i="46"/>
  <c r="BF52" i="46"/>
  <c r="AP47" i="46"/>
  <c r="AP9" i="46"/>
  <c r="BF45" i="46"/>
  <c r="AP62" i="46"/>
  <c r="BF35" i="46"/>
  <c r="BF74" i="46"/>
  <c r="AP19" i="46"/>
  <c r="BF21" i="46"/>
  <c r="AP48" i="46"/>
  <c r="BF85" i="46"/>
  <c r="AP69" i="46"/>
  <c r="BF49" i="46"/>
  <c r="BF31" i="46"/>
  <c r="AP32" i="46"/>
  <c r="BF14" i="46"/>
  <c r="AP44" i="46"/>
  <c r="BF78" i="46"/>
  <c r="AP64" i="46"/>
  <c r="AP57" i="46"/>
  <c r="BF9" i="46"/>
  <c r="BF77" i="46"/>
  <c r="BF48" i="46"/>
  <c r="AP26" i="46"/>
  <c r="BF30" i="46"/>
  <c r="AP59" i="46"/>
  <c r="AP77" i="46"/>
  <c r="BF22" i="46"/>
  <c r="BF43" i="46"/>
  <c r="BF16" i="46"/>
  <c r="BF88" i="46"/>
  <c r="BF51" i="46"/>
  <c r="AP88" i="46"/>
  <c r="AP70" i="46"/>
  <c r="AP83" i="46"/>
  <c r="BF34" i="46"/>
  <c r="BF36" i="46"/>
  <c r="BF13" i="46"/>
  <c r="U25" i="46"/>
  <c r="U32" i="46"/>
  <c r="AQ81" i="46"/>
  <c r="CM57" i="46"/>
  <c r="BW16" i="46"/>
  <c r="AQ79" i="46"/>
  <c r="AQ23" i="46"/>
  <c r="BW84" i="46"/>
  <c r="BW48" i="46"/>
  <c r="BW62" i="46"/>
  <c r="AQ31" i="46"/>
  <c r="AQ20" i="46"/>
  <c r="CM60" i="46"/>
  <c r="AQ57" i="46"/>
  <c r="AQ68" i="46"/>
  <c r="AQ22" i="46"/>
  <c r="BW25" i="46"/>
  <c r="BW46" i="46"/>
  <c r="AQ49" i="46"/>
  <c r="CM19" i="46"/>
  <c r="BW72" i="46"/>
  <c r="BW34" i="46"/>
  <c r="CM63" i="46"/>
  <c r="BW67" i="46"/>
  <c r="BW64" i="46"/>
  <c r="BG16" i="46"/>
  <c r="CM51" i="46"/>
  <c r="AQ73" i="46"/>
  <c r="BW36" i="46"/>
  <c r="AQ40" i="46"/>
  <c r="BW60" i="46"/>
  <c r="BW56" i="46"/>
  <c r="BG58" i="46"/>
  <c r="AQ69" i="46"/>
  <c r="AQ13" i="46"/>
  <c r="BG72" i="46"/>
  <c r="BG29" i="46"/>
  <c r="BW79" i="46"/>
  <c r="BW5" i="46"/>
  <c r="BW75" i="46"/>
  <c r="CM44" i="46"/>
  <c r="BW41" i="46"/>
  <c r="CM82" i="46"/>
  <c r="BG42" i="46"/>
  <c r="BG20" i="46"/>
  <c r="CM33" i="46"/>
  <c r="BG73" i="46"/>
  <c r="BW15" i="46"/>
  <c r="CM15" i="46"/>
  <c r="BW42" i="46"/>
  <c r="AQ47" i="46"/>
  <c r="CM25" i="46"/>
  <c r="BG28" i="46"/>
  <c r="AQ16" i="46"/>
  <c r="CM16" i="46"/>
  <c r="CM35" i="46"/>
  <c r="CM86" i="46"/>
  <c r="AQ41" i="46"/>
  <c r="CM88" i="46"/>
  <c r="CM76" i="46"/>
  <c r="AQ66" i="46"/>
  <c r="BG77" i="46"/>
  <c r="CM64" i="46"/>
  <c r="CM21" i="46"/>
  <c r="BW77" i="46"/>
  <c r="CM29" i="46"/>
  <c r="BW21" i="46"/>
  <c r="BW20" i="46"/>
  <c r="CM14" i="46"/>
  <c r="BG59" i="46"/>
  <c r="BW50" i="46"/>
  <c r="BG24" i="46"/>
  <c r="BW45" i="46"/>
  <c r="AQ63" i="46"/>
  <c r="BW9" i="46"/>
  <c r="BW68" i="46"/>
  <c r="CM28" i="46"/>
  <c r="BG17" i="46"/>
  <c r="BW22" i="46"/>
  <c r="BW74" i="46"/>
  <c r="CM85" i="46"/>
  <c r="BW58" i="46"/>
  <c r="AQ76" i="46"/>
  <c r="AQ36" i="46"/>
  <c r="CM24" i="46"/>
  <c r="BW52" i="46"/>
  <c r="BG23" i="46"/>
  <c r="CM65" i="46"/>
  <c r="CM18" i="46"/>
  <c r="AQ25" i="46"/>
  <c r="BG53" i="46"/>
  <c r="BG34" i="46"/>
  <c r="CM5" i="46"/>
  <c r="BG88" i="46"/>
  <c r="AQ5" i="46"/>
  <c r="BW47" i="46"/>
  <c r="AQ32" i="46"/>
  <c r="BG35" i="46"/>
  <c r="AQ50" i="46"/>
  <c r="BW57" i="46"/>
  <c r="BW66" i="46"/>
  <c r="BG21" i="46"/>
  <c r="CM56" i="46"/>
  <c r="CM26" i="46"/>
  <c r="BG36" i="46"/>
  <c r="BW76" i="46"/>
  <c r="CM70" i="46"/>
  <c r="BW49" i="46"/>
  <c r="BG74" i="46"/>
  <c r="BG61" i="46"/>
  <c r="CM62" i="46"/>
  <c r="BG69" i="46"/>
  <c r="CM17" i="46"/>
  <c r="CM22" i="46"/>
  <c r="AQ19" i="46"/>
  <c r="BG41" i="46"/>
  <c r="AQ46" i="46"/>
  <c r="BW85" i="46"/>
  <c r="BG40" i="46"/>
  <c r="BW31" i="46"/>
  <c r="BW73" i="46"/>
  <c r="CM31" i="46"/>
  <c r="AQ53" i="46"/>
  <c r="BG82" i="46"/>
  <c r="CM50" i="46"/>
  <c r="BG65" i="46"/>
  <c r="AQ48" i="46"/>
  <c r="BW54" i="46"/>
  <c r="CM55" i="46"/>
  <c r="AQ54" i="46"/>
  <c r="CM69" i="46"/>
  <c r="BW44" i="46"/>
  <c r="BG67" i="46"/>
  <c r="BW13" i="46"/>
  <c r="AQ88" i="46"/>
  <c r="AQ43" i="46"/>
  <c r="AQ80" i="46"/>
  <c r="BW19" i="46"/>
  <c r="BG50" i="46"/>
  <c r="BG14" i="46"/>
  <c r="AQ34" i="46"/>
  <c r="BG84" i="46"/>
  <c r="AQ56" i="46"/>
  <c r="BW70" i="46"/>
  <c r="AQ61" i="46"/>
  <c r="BW24" i="46"/>
  <c r="CM36" i="46"/>
  <c r="CM53" i="46"/>
  <c r="BG26" i="46"/>
  <c r="BW43" i="46"/>
  <c r="BG5" i="46"/>
  <c r="BG51" i="46"/>
  <c r="CM79" i="46"/>
  <c r="BW35" i="46"/>
  <c r="AQ75" i="46"/>
  <c r="AQ17" i="46"/>
  <c r="AQ35" i="46"/>
  <c r="BG80" i="46"/>
  <c r="CM68" i="46"/>
  <c r="CM48" i="46"/>
  <c r="CM66" i="46"/>
  <c r="BG25" i="46"/>
  <c r="AQ82" i="46"/>
  <c r="BG75" i="46"/>
  <c r="BG15" i="46"/>
  <c r="BG60" i="46"/>
  <c r="BG54" i="46"/>
  <c r="AQ9" i="46"/>
  <c r="BW86" i="46"/>
  <c r="BG86" i="46"/>
  <c r="CM67" i="46"/>
  <c r="BG19" i="46"/>
  <c r="BG71" i="46"/>
  <c r="AQ70" i="46"/>
  <c r="AQ33" i="46"/>
  <c r="CM40" i="46"/>
  <c r="BG56" i="46"/>
  <c r="CM74" i="46"/>
  <c r="BG43" i="46"/>
  <c r="AQ42" i="46"/>
  <c r="BG47" i="46"/>
  <c r="AQ77" i="46"/>
  <c r="AQ24" i="46"/>
  <c r="CM84" i="46"/>
  <c r="AQ18" i="46"/>
  <c r="AQ59" i="46"/>
  <c r="CM9" i="46"/>
  <c r="AQ86" i="46"/>
  <c r="BW88" i="46"/>
  <c r="AQ64" i="46"/>
  <c r="BW17" i="46"/>
  <c r="CM72" i="46"/>
  <c r="AQ74" i="46"/>
  <c r="BG64" i="46"/>
  <c r="CM20" i="46"/>
  <c r="BG85" i="46"/>
  <c r="BW26" i="46"/>
  <c r="AQ51" i="46"/>
  <c r="AQ58" i="46"/>
  <c r="BW23" i="46"/>
  <c r="AQ65" i="46"/>
  <c r="BW40" i="46"/>
  <c r="BW14" i="46"/>
  <c r="CM59" i="46"/>
  <c r="AQ44" i="46"/>
  <c r="AQ78" i="46"/>
  <c r="CM43" i="46"/>
  <c r="AQ67" i="46"/>
  <c r="BG63" i="46"/>
  <c r="AQ71" i="46"/>
  <c r="BG33" i="46"/>
  <c r="CM58" i="46"/>
  <c r="AQ52" i="46"/>
  <c r="BW83" i="46"/>
  <c r="BG57" i="46"/>
  <c r="AQ28" i="46"/>
  <c r="BW63" i="46"/>
  <c r="CM23" i="46"/>
  <c r="AQ30" i="46"/>
  <c r="BW81" i="46"/>
  <c r="BW28" i="46"/>
  <c r="AQ72" i="46"/>
  <c r="BG44" i="46"/>
  <c r="CM80" i="46"/>
  <c r="AQ62" i="46"/>
  <c r="BG66" i="46"/>
  <c r="AQ84" i="46"/>
  <c r="BG30" i="46"/>
  <c r="AQ15" i="46"/>
  <c r="BG32" i="46"/>
  <c r="BG18" i="46"/>
  <c r="CM83" i="46"/>
  <c r="BG83" i="46"/>
  <c r="BW71" i="46"/>
  <c r="BW55" i="46"/>
  <c r="BW53" i="46"/>
  <c r="CM13" i="46"/>
  <c r="CM71" i="46"/>
  <c r="BW32" i="46"/>
  <c r="BW51" i="46"/>
  <c r="CM52" i="46"/>
  <c r="CM34" i="46"/>
  <c r="BW33" i="46"/>
  <c r="CM46" i="46"/>
  <c r="BW82" i="46"/>
  <c r="CM61" i="46"/>
  <c r="BG68" i="46"/>
  <c r="BW69" i="46"/>
  <c r="CM54" i="46"/>
  <c r="AQ60" i="46"/>
  <c r="BG13" i="46"/>
  <c r="AQ83" i="46"/>
  <c r="AQ45" i="46"/>
  <c r="BG79" i="46"/>
  <c r="BW78" i="46"/>
  <c r="CM41" i="46"/>
  <c r="BG22" i="46"/>
  <c r="BG62" i="46"/>
  <c r="BG46" i="46"/>
  <c r="AQ29" i="46"/>
  <c r="BW59" i="46"/>
  <c r="BG81" i="46"/>
  <c r="BG76" i="46"/>
  <c r="BG31" i="46"/>
  <c r="AQ55" i="46"/>
  <c r="CM30" i="46"/>
  <c r="BG48" i="46"/>
  <c r="CM49" i="46"/>
  <c r="BG49" i="46"/>
  <c r="AQ26" i="46"/>
  <c r="BG55" i="46"/>
  <c r="CM75" i="46"/>
  <c r="CM78" i="46"/>
  <c r="BG78" i="46"/>
  <c r="BG9" i="46"/>
  <c r="CM32" i="46"/>
  <c r="BG52" i="46"/>
  <c r="BW18" i="46"/>
  <c r="BW29" i="46"/>
  <c r="AQ21" i="46"/>
  <c r="CM47" i="46"/>
  <c r="BW65" i="46"/>
  <c r="AQ85" i="46"/>
  <c r="CM81" i="46"/>
  <c r="CM73" i="46"/>
  <c r="CM77" i="46"/>
  <c r="CM42" i="46"/>
  <c r="BW61" i="46"/>
  <c r="AQ14" i="46"/>
  <c r="BW30" i="46"/>
  <c r="Q57" i="46"/>
  <c r="E41" i="46"/>
  <c r="G69" i="46"/>
  <c r="E66" i="46"/>
  <c r="G60" i="46"/>
  <c r="U17" i="46"/>
  <c r="BP26" i="46"/>
  <c r="CF18" i="46"/>
  <c r="CF28" i="46"/>
  <c r="U79" i="46"/>
  <c r="U83" i="46"/>
  <c r="CF49" i="46"/>
  <c r="CF65" i="46"/>
  <c r="U29" i="46"/>
  <c r="AJ56" i="46"/>
  <c r="BP80" i="46"/>
  <c r="U30" i="46"/>
  <c r="U43" i="46"/>
  <c r="U40" i="46"/>
  <c r="U28" i="46"/>
  <c r="U44" i="46"/>
  <c r="U63" i="46"/>
  <c r="U74" i="46"/>
  <c r="U71" i="46"/>
  <c r="BP76" i="46"/>
  <c r="L29" i="46"/>
  <c r="U68" i="46"/>
  <c r="G45" i="46"/>
  <c r="G44" i="46"/>
  <c r="G33" i="46"/>
  <c r="Q20" i="46"/>
  <c r="Q47" i="46"/>
  <c r="G65" i="46"/>
  <c r="Q52" i="46"/>
  <c r="Q49" i="46"/>
  <c r="Q25" i="46"/>
  <c r="Q53" i="46"/>
  <c r="Q76" i="46"/>
  <c r="E81" i="46"/>
  <c r="G53" i="46"/>
  <c r="E42" i="46"/>
  <c r="Q82" i="46"/>
  <c r="E80" i="46"/>
  <c r="E61" i="46"/>
  <c r="E65" i="46"/>
  <c r="Q61" i="46"/>
  <c r="Q15" i="46"/>
  <c r="E35" i="46"/>
  <c r="E71" i="46"/>
  <c r="G22" i="46"/>
  <c r="U22" i="46"/>
  <c r="U57" i="46"/>
  <c r="U49" i="46"/>
  <c r="U77" i="46"/>
  <c r="U33" i="46"/>
  <c r="U60" i="46"/>
  <c r="U45" i="46"/>
  <c r="U69" i="46"/>
  <c r="U88" i="46"/>
  <c r="U16" i="46"/>
  <c r="U54" i="46"/>
  <c r="U81" i="46"/>
  <c r="U64" i="46"/>
  <c r="U34" i="46"/>
  <c r="U66" i="46"/>
  <c r="U59" i="46"/>
  <c r="J41" i="46"/>
  <c r="U47" i="46"/>
  <c r="U50" i="46"/>
  <c r="U48" i="46"/>
  <c r="U56" i="46"/>
  <c r="U31" i="46"/>
  <c r="U46" i="46"/>
  <c r="L70" i="46"/>
  <c r="U23" i="46"/>
  <c r="U36" i="46"/>
  <c r="U52" i="46"/>
  <c r="U78" i="46"/>
  <c r="U61" i="46"/>
  <c r="U65" i="46"/>
  <c r="U13" i="46"/>
  <c r="U72" i="46"/>
  <c r="U76" i="46"/>
  <c r="U42" i="46"/>
  <c r="U70" i="46"/>
  <c r="U15" i="46"/>
  <c r="U75" i="46"/>
  <c r="U14" i="46"/>
  <c r="U20" i="46"/>
  <c r="U35" i="46"/>
  <c r="U19" i="46"/>
  <c r="U24" i="46"/>
  <c r="J66" i="46"/>
  <c r="U21" i="46"/>
  <c r="U85" i="46"/>
  <c r="U18" i="46"/>
  <c r="U73" i="46"/>
  <c r="U51" i="46"/>
  <c r="U84" i="46"/>
  <c r="U80" i="46"/>
  <c r="U9" i="46"/>
  <c r="U58" i="46"/>
  <c r="U41" i="46"/>
  <c r="U53" i="46"/>
  <c r="U67" i="46"/>
  <c r="U26" i="46"/>
  <c r="U86" i="46"/>
  <c r="U62" i="46"/>
  <c r="U5" i="46"/>
  <c r="U82" i="46"/>
  <c r="U55" i="46"/>
  <c r="O74" i="46"/>
  <c r="AA26" i="46"/>
  <c r="AA47" i="46"/>
  <c r="BS19" i="46"/>
  <c r="Q84" i="46"/>
  <c r="Q5" i="46"/>
  <c r="E36" i="46"/>
  <c r="E30" i="46"/>
  <c r="Q32" i="46"/>
  <c r="E22" i="46"/>
  <c r="G56" i="46"/>
  <c r="G80" i="46"/>
  <c r="G5" i="46"/>
  <c r="Q88" i="46"/>
  <c r="Q69" i="46"/>
  <c r="E60" i="46"/>
  <c r="G66" i="46"/>
  <c r="G28" i="46"/>
  <c r="E46" i="46"/>
  <c r="G15" i="46"/>
  <c r="G40" i="46"/>
  <c r="G62" i="46"/>
  <c r="E25" i="46"/>
  <c r="E21" i="46"/>
  <c r="Q77" i="46"/>
  <c r="E28" i="46"/>
  <c r="G48" i="46"/>
  <c r="E32" i="46"/>
  <c r="G36" i="46"/>
  <c r="G59" i="46"/>
  <c r="G84" i="46"/>
  <c r="Q31" i="46"/>
  <c r="E69" i="46"/>
  <c r="Q54" i="46"/>
  <c r="E77" i="46"/>
  <c r="E33" i="46"/>
  <c r="Q26" i="46"/>
  <c r="Q56" i="46"/>
  <c r="Q18" i="46"/>
  <c r="Q45" i="46"/>
  <c r="Q46" i="46"/>
  <c r="E45" i="46"/>
  <c r="E16" i="46"/>
  <c r="E84" i="46"/>
  <c r="Q42" i="46"/>
  <c r="G68" i="46"/>
  <c r="G55" i="46"/>
  <c r="G81" i="46"/>
  <c r="Q72" i="46"/>
  <c r="E15" i="46"/>
  <c r="G86" i="46"/>
  <c r="E50" i="46"/>
  <c r="Q17" i="46"/>
  <c r="Q41" i="46"/>
  <c r="Q86" i="46"/>
  <c r="Q67" i="46"/>
  <c r="E58" i="46"/>
  <c r="E49" i="46"/>
  <c r="E9" i="46"/>
  <c r="G17" i="46"/>
  <c r="G75" i="46"/>
  <c r="G32" i="46"/>
  <c r="G77" i="46"/>
  <c r="E88" i="46"/>
  <c r="G25" i="46"/>
  <c r="E23" i="46"/>
  <c r="Q34" i="46"/>
  <c r="Q79" i="46"/>
  <c r="Q14" i="46"/>
  <c r="Q81" i="46"/>
  <c r="Q16" i="46"/>
  <c r="E17" i="46"/>
  <c r="E24" i="46"/>
  <c r="G29" i="46"/>
  <c r="G49" i="46"/>
  <c r="G30" i="46"/>
  <c r="G71" i="46"/>
  <c r="G19" i="46"/>
  <c r="G41" i="46"/>
  <c r="E52" i="46"/>
  <c r="Q73" i="46"/>
  <c r="Q60" i="46"/>
  <c r="Q66" i="46"/>
  <c r="Q43" i="46"/>
  <c r="Q68" i="46"/>
  <c r="E75" i="46"/>
  <c r="E62" i="46"/>
  <c r="E29" i="46"/>
  <c r="Q62" i="46"/>
  <c r="Q22" i="46"/>
  <c r="G85" i="46"/>
  <c r="G14" i="46"/>
  <c r="G57" i="46"/>
  <c r="G82" i="46"/>
  <c r="Q70" i="46"/>
  <c r="E67" i="46"/>
  <c r="Q55" i="46"/>
  <c r="Q44" i="46"/>
  <c r="Q50" i="46"/>
  <c r="E13" i="46"/>
  <c r="E47" i="46"/>
  <c r="E51" i="46"/>
  <c r="Q35" i="46"/>
  <c r="G51" i="46"/>
  <c r="G35" i="46"/>
  <c r="G79" i="46"/>
  <c r="G23" i="46"/>
  <c r="AK54" i="46"/>
  <c r="E31" i="46"/>
  <c r="E82" i="46"/>
  <c r="Q78" i="46"/>
  <c r="Q29" i="46"/>
  <c r="Q85" i="46"/>
  <c r="E34" i="46"/>
  <c r="E68" i="46"/>
  <c r="Q71" i="46"/>
  <c r="Q13" i="46"/>
  <c r="G47" i="46"/>
  <c r="G74" i="46"/>
  <c r="G54" i="46"/>
  <c r="E72" i="46"/>
  <c r="G42" i="46"/>
  <c r="G26" i="46"/>
  <c r="Q23" i="46"/>
  <c r="Q9" i="46"/>
  <c r="E56" i="46"/>
  <c r="E83" i="46"/>
  <c r="E53" i="46"/>
  <c r="G67" i="46"/>
  <c r="E20" i="46"/>
  <c r="G72" i="46"/>
  <c r="G20" i="46"/>
  <c r="G61" i="46"/>
  <c r="G46" i="46"/>
  <c r="AK14" i="46"/>
  <c r="AI69" i="46"/>
  <c r="E44" i="46"/>
  <c r="E59" i="46"/>
  <c r="Q74" i="46"/>
  <c r="Q40" i="46"/>
  <c r="Q28" i="46"/>
  <c r="E78" i="46"/>
  <c r="E26" i="46"/>
  <c r="Q75" i="46"/>
  <c r="E18" i="46"/>
  <c r="E19" i="46"/>
  <c r="G76" i="46"/>
  <c r="G16" i="46"/>
  <c r="G83" i="46"/>
  <c r="G64" i="46"/>
  <c r="E74" i="46"/>
  <c r="E5" i="46"/>
  <c r="Q58" i="46"/>
  <c r="Q59" i="46"/>
  <c r="Q63" i="46"/>
  <c r="E14" i="46"/>
  <c r="E43" i="46"/>
  <c r="E76" i="46"/>
  <c r="E79" i="46"/>
  <c r="Q51" i="46"/>
  <c r="G31" i="46"/>
  <c r="G58" i="46"/>
  <c r="G88" i="46"/>
  <c r="AK40" i="46"/>
  <c r="Q80" i="46"/>
  <c r="G18" i="46"/>
  <c r="Q24" i="46"/>
  <c r="Q19" i="46"/>
  <c r="Q30" i="46"/>
  <c r="E57" i="46"/>
  <c r="E85" i="46"/>
  <c r="E48" i="46"/>
  <c r="Q83" i="46"/>
  <c r="G34" i="46"/>
  <c r="G70" i="46"/>
  <c r="G78" i="46"/>
  <c r="E73" i="46"/>
  <c r="G24" i="46"/>
  <c r="E63" i="46"/>
  <c r="E55" i="46"/>
  <c r="G52" i="46"/>
  <c r="E54" i="46"/>
  <c r="Q36" i="46"/>
  <c r="Q21" i="46"/>
  <c r="Q65" i="46"/>
  <c r="Q48" i="46"/>
  <c r="E86" i="46"/>
  <c r="E70" i="46"/>
  <c r="Q33" i="46"/>
  <c r="G50" i="46"/>
  <c r="G9" i="46"/>
  <c r="G73" i="46"/>
  <c r="E40" i="46"/>
  <c r="G21" i="46"/>
  <c r="G43" i="46"/>
  <c r="AY69" i="46"/>
  <c r="AI60" i="46"/>
  <c r="CE13" i="46"/>
  <c r="AY57" i="46"/>
  <c r="AI18" i="46"/>
  <c r="M68" i="46"/>
  <c r="AI56" i="46"/>
  <c r="AI53" i="46"/>
  <c r="AY55" i="46"/>
  <c r="AI41" i="46"/>
  <c r="AY16" i="46"/>
  <c r="AY83" i="46"/>
  <c r="M14" i="46"/>
  <c r="AY56" i="46"/>
  <c r="CE83" i="46"/>
  <c r="Y50" i="46"/>
  <c r="AY54" i="46"/>
  <c r="AI24" i="46"/>
  <c r="CE58" i="46"/>
  <c r="AY50" i="46"/>
  <c r="CE66" i="46"/>
  <c r="CE56" i="46"/>
  <c r="AY74" i="46"/>
  <c r="AI48" i="46"/>
  <c r="CE65" i="46"/>
  <c r="AY34" i="46"/>
  <c r="CE43" i="46"/>
  <c r="AY26" i="46"/>
  <c r="AY58" i="46"/>
  <c r="AY59" i="46"/>
  <c r="CE71" i="46"/>
  <c r="CE18" i="46"/>
  <c r="Y21" i="46"/>
  <c r="Y52" i="46"/>
  <c r="CE31" i="46"/>
  <c r="AY66" i="46"/>
  <c r="CE74" i="46"/>
  <c r="AY76" i="46"/>
  <c r="AY70" i="46"/>
  <c r="CE35" i="46"/>
  <c r="AY40" i="46"/>
  <c r="AY77" i="46"/>
  <c r="AI19" i="46"/>
  <c r="CE20" i="46"/>
  <c r="CE70" i="46"/>
  <c r="AI52" i="46"/>
  <c r="AY48" i="46"/>
  <c r="AI35" i="46"/>
  <c r="AI46" i="46"/>
  <c r="AY86" i="46"/>
  <c r="Y34" i="46"/>
  <c r="CE55" i="46"/>
  <c r="CE14" i="46"/>
  <c r="CE61" i="46"/>
  <c r="AY31" i="46"/>
  <c r="AY82" i="46"/>
  <c r="CE48" i="46"/>
  <c r="CE84" i="46"/>
  <c r="AY65" i="46"/>
  <c r="AI63" i="46"/>
  <c r="CE28" i="46"/>
  <c r="AY75" i="46"/>
  <c r="AI66" i="46"/>
  <c r="AI50" i="46"/>
  <c r="CE49" i="46"/>
  <c r="AI15" i="46"/>
  <c r="AY42" i="46"/>
  <c r="CE30" i="46"/>
  <c r="AI44" i="46"/>
  <c r="V55" i="46"/>
  <c r="Y60" i="46"/>
  <c r="AI58" i="46"/>
  <c r="CE50" i="46"/>
  <c r="AY24" i="46"/>
  <c r="AI20" i="46"/>
  <c r="AY60" i="46"/>
  <c r="AI84" i="46"/>
  <c r="CE21" i="46"/>
  <c r="CE5" i="46"/>
  <c r="AY41" i="46"/>
  <c r="AY14" i="46"/>
  <c r="AI54" i="46"/>
  <c r="AI49" i="46"/>
  <c r="CE25" i="46"/>
  <c r="AI77" i="46"/>
  <c r="AY49" i="46"/>
  <c r="CE24" i="46"/>
  <c r="CE57" i="46"/>
  <c r="AI83" i="46"/>
  <c r="CE73" i="46"/>
  <c r="AI70" i="46"/>
  <c r="AY30" i="46"/>
  <c r="CE41" i="46"/>
  <c r="AI17" i="46"/>
  <c r="CE54" i="46"/>
  <c r="AI31" i="46"/>
  <c r="CE85" i="46"/>
  <c r="AI74" i="46"/>
  <c r="AI57" i="46"/>
  <c r="AY21" i="46"/>
  <c r="BO30" i="46"/>
  <c r="V26" i="46"/>
  <c r="AI55" i="46"/>
  <c r="AY25" i="46"/>
  <c r="AI26" i="46"/>
  <c r="CE77" i="46"/>
  <c r="AI85" i="46"/>
  <c r="BO57" i="46"/>
  <c r="AY13" i="46"/>
  <c r="AY44" i="46"/>
  <c r="CE80" i="46"/>
  <c r="AY19" i="46"/>
  <c r="V80" i="46"/>
  <c r="CE26" i="46"/>
  <c r="AY61" i="46"/>
  <c r="CE36" i="46"/>
  <c r="AI61" i="46"/>
  <c r="AI36" i="46"/>
  <c r="CE33" i="46"/>
  <c r="CE53" i="46"/>
  <c r="AY53" i="46"/>
  <c r="AI40" i="46"/>
  <c r="AI23" i="46"/>
  <c r="BO20" i="46"/>
  <c r="AY64" i="46"/>
  <c r="CE44" i="46"/>
  <c r="AI22" i="46"/>
  <c r="AI14" i="46"/>
  <c r="AI25" i="46"/>
  <c r="AY85" i="46"/>
  <c r="CE82" i="46"/>
  <c r="AY22" i="46"/>
  <c r="BS68" i="46"/>
  <c r="BS41" i="46"/>
  <c r="BC45" i="46"/>
  <c r="AM67" i="46"/>
  <c r="AM75" i="46"/>
  <c r="AM45" i="46"/>
  <c r="P72" i="46"/>
  <c r="BS79" i="46"/>
  <c r="BS77" i="46"/>
  <c r="K59" i="46"/>
  <c r="AM50" i="46"/>
  <c r="R50" i="46"/>
  <c r="BS51" i="46"/>
  <c r="AA33" i="46"/>
  <c r="AA58" i="46"/>
  <c r="AA14" i="46"/>
  <c r="AA57" i="46"/>
  <c r="I59" i="46"/>
  <c r="AA28" i="46"/>
  <c r="AA30" i="46"/>
  <c r="AA82" i="46"/>
  <c r="AM31" i="46"/>
  <c r="BC36" i="46"/>
  <c r="BS32" i="46"/>
  <c r="CI48" i="46"/>
  <c r="AM35" i="46"/>
  <c r="BC20" i="46"/>
  <c r="BC67" i="46"/>
  <c r="BS21" i="46"/>
  <c r="BS84" i="46"/>
  <c r="BS42" i="46"/>
  <c r="CI74" i="46"/>
  <c r="BC62" i="46"/>
  <c r="CI68" i="46"/>
  <c r="BS56" i="46"/>
  <c r="CI86" i="46"/>
  <c r="CI63" i="46"/>
  <c r="BS46" i="46"/>
  <c r="AM85" i="46"/>
  <c r="AM44" i="46"/>
  <c r="CI77" i="46"/>
  <c r="BC19" i="46"/>
  <c r="CI59" i="46"/>
  <c r="BS64" i="46"/>
  <c r="CI56" i="46"/>
  <c r="BC16" i="46"/>
  <c r="BC46" i="46"/>
  <c r="BS53" i="46"/>
  <c r="BC5" i="46"/>
  <c r="CI45" i="46"/>
  <c r="CI40" i="46"/>
  <c r="BS69" i="46"/>
  <c r="BS34" i="46"/>
  <c r="AM58" i="46"/>
  <c r="AM68" i="46"/>
  <c r="BS47" i="46"/>
  <c r="AM24" i="46"/>
  <c r="BC31" i="46"/>
  <c r="AM52" i="46"/>
  <c r="BS62" i="46"/>
  <c r="BC40" i="46"/>
  <c r="CI65" i="46"/>
  <c r="CI17" i="46"/>
  <c r="AM78" i="46"/>
  <c r="BT24" i="46"/>
  <c r="P21" i="46"/>
  <c r="R61" i="46"/>
  <c r="CI83" i="46"/>
  <c r="AM29" i="46"/>
  <c r="BS67" i="46"/>
  <c r="AM54" i="46"/>
  <c r="CI46" i="46"/>
  <c r="AM22" i="46"/>
  <c r="CI9" i="46"/>
  <c r="BC34" i="46"/>
  <c r="AM19" i="46"/>
  <c r="BC33" i="46"/>
  <c r="BS49" i="46"/>
  <c r="BC23" i="46"/>
  <c r="CI44" i="46"/>
  <c r="CI41" i="46"/>
  <c r="AM74" i="46"/>
  <c r="BS65" i="46"/>
  <c r="CI79" i="46"/>
  <c r="CI15" i="46"/>
  <c r="BC52" i="46"/>
  <c r="CI67" i="46"/>
  <c r="AM20" i="46"/>
  <c r="P46" i="46"/>
  <c r="R30" i="46"/>
  <c r="K54" i="46"/>
  <c r="K18" i="46"/>
  <c r="K85" i="46"/>
  <c r="BC65" i="46"/>
  <c r="AM79" i="46"/>
  <c r="BS72" i="46"/>
  <c r="BC53" i="46"/>
  <c r="BS23" i="46"/>
  <c r="BC47" i="46"/>
  <c r="CI82" i="46"/>
  <c r="AM69" i="46"/>
  <c r="BC51" i="46"/>
  <c r="BC60" i="46"/>
  <c r="BS22" i="46"/>
  <c r="BS78" i="46"/>
  <c r="BS24" i="46"/>
  <c r="AM36" i="46"/>
  <c r="AM41" i="46"/>
  <c r="BS57" i="46"/>
  <c r="BS29" i="46"/>
  <c r="BS5" i="46"/>
  <c r="N17" i="46"/>
  <c r="P65" i="46"/>
  <c r="R23" i="46"/>
  <c r="N56" i="46"/>
  <c r="P24" i="46"/>
  <c r="K66" i="46"/>
  <c r="I67" i="46"/>
  <c r="CI24" i="46"/>
  <c r="AM48" i="46"/>
  <c r="BS16" i="46"/>
  <c r="BS66" i="46"/>
  <c r="BC13" i="46"/>
  <c r="BC57" i="46"/>
  <c r="BS44" i="46"/>
  <c r="BC71" i="46"/>
  <c r="BS54" i="46"/>
  <c r="BS82" i="46"/>
  <c r="BC44" i="46"/>
  <c r="BC14" i="46"/>
  <c r="CI57" i="46"/>
  <c r="CI88" i="46"/>
  <c r="BC15" i="46"/>
  <c r="CI36" i="46"/>
  <c r="BC78" i="46"/>
  <c r="AM56" i="46"/>
  <c r="BC84" i="46"/>
  <c r="R49" i="46"/>
  <c r="I22" i="46"/>
  <c r="CI31" i="46"/>
  <c r="AM65" i="46"/>
  <c r="BC43" i="46"/>
  <c r="CI25" i="46"/>
  <c r="BC56" i="46"/>
  <c r="AM76" i="46"/>
  <c r="BS80" i="46"/>
  <c r="AM61" i="46"/>
  <c r="CI20" i="46"/>
  <c r="BS71" i="46"/>
  <c r="BS14" i="46"/>
  <c r="BS50" i="46"/>
  <c r="BC29" i="46"/>
  <c r="BC69" i="46"/>
  <c r="AM66" i="46"/>
  <c r="AM71" i="46"/>
  <c r="BS15" i="46"/>
  <c r="AM73" i="46"/>
  <c r="AO65" i="46"/>
  <c r="CI26" i="46"/>
  <c r="CI60" i="46"/>
  <c r="Z60" i="46"/>
  <c r="AM77" i="46"/>
  <c r="BS48" i="46"/>
  <c r="BC81" i="46"/>
  <c r="BS18" i="46"/>
  <c r="BC83" i="46"/>
  <c r="CI51" i="46"/>
  <c r="CI53" i="46"/>
  <c r="BS70" i="46"/>
  <c r="AM46" i="46"/>
  <c r="BS26" i="46"/>
  <c r="BS60" i="46"/>
  <c r="BS74" i="46"/>
  <c r="BC18" i="46"/>
  <c r="CI13" i="46"/>
  <c r="BC77" i="46"/>
  <c r="BC79" i="46"/>
  <c r="AM83" i="46"/>
  <c r="BS59" i="46"/>
  <c r="R57" i="46"/>
  <c r="K73" i="46"/>
  <c r="K50" i="46"/>
  <c r="BC55" i="46"/>
  <c r="AM84" i="46"/>
  <c r="CI22" i="46"/>
  <c r="AM88" i="46"/>
  <c r="CI58" i="46"/>
  <c r="BS63" i="46"/>
  <c r="BS33" i="46"/>
  <c r="CI35" i="46"/>
  <c r="CI14" i="46"/>
  <c r="BC61" i="46"/>
  <c r="BS85" i="46"/>
  <c r="CI64" i="46"/>
  <c r="BC82" i="46"/>
  <c r="CI72" i="46"/>
  <c r="BS36" i="46"/>
  <c r="BS9" i="46"/>
  <c r="R71" i="46"/>
  <c r="R75" i="46"/>
  <c r="K44" i="46"/>
  <c r="K88" i="46"/>
  <c r="CI43" i="46"/>
  <c r="BC26" i="46"/>
  <c r="CI30" i="46"/>
  <c r="AM63" i="46"/>
  <c r="CI33" i="46"/>
  <c r="AM55" i="46"/>
  <c r="BS83" i="46"/>
  <c r="BS28" i="46"/>
  <c r="CI5" i="46"/>
  <c r="BC73" i="46"/>
  <c r="AM5" i="46"/>
  <c r="BS31" i="46"/>
  <c r="BS40" i="46"/>
  <c r="AM81" i="46"/>
  <c r="CI32" i="46"/>
  <c r="CI69" i="46"/>
  <c r="AM82" i="46"/>
  <c r="R56" i="46"/>
  <c r="R85" i="46"/>
  <c r="K41" i="46"/>
  <c r="K22" i="46"/>
  <c r="BC72" i="46"/>
  <c r="BS25" i="46"/>
  <c r="CI84" i="46"/>
  <c r="AM18" i="46"/>
  <c r="CI16" i="46"/>
  <c r="AM9" i="46"/>
  <c r="CI42" i="46"/>
  <c r="BC75" i="46"/>
  <c r="CI76" i="46"/>
  <c r="CI66" i="46"/>
  <c r="CI50" i="46"/>
  <c r="CI34" i="46"/>
  <c r="BS45" i="46"/>
  <c r="AM26" i="46"/>
  <c r="BS86" i="46"/>
  <c r="CI18" i="46"/>
  <c r="CI70" i="46"/>
  <c r="R81" i="46"/>
  <c r="R59" i="46"/>
  <c r="CI71" i="46"/>
  <c r="AM30" i="46"/>
  <c r="BC35" i="46"/>
  <c r="AM28" i="46"/>
  <c r="CI75" i="46"/>
  <c r="BC24" i="46"/>
  <c r="AM62" i="46"/>
  <c r="BC48" i="46"/>
  <c r="BC42" i="46"/>
  <c r="AM14" i="46"/>
  <c r="AM53" i="46"/>
  <c r="BC50" i="46"/>
  <c r="AM21" i="46"/>
  <c r="AM43" i="46"/>
  <c r="BS35" i="46"/>
  <c r="BS81" i="46"/>
  <c r="AM23" i="46"/>
  <c r="AM59" i="46"/>
  <c r="R80" i="46"/>
  <c r="K29" i="46"/>
  <c r="K61" i="46"/>
  <c r="AM72" i="46"/>
  <c r="BS30" i="46"/>
  <c r="CI78" i="46"/>
  <c r="AM33" i="46"/>
  <c r="CI61" i="46"/>
  <c r="BC41" i="46"/>
  <c r="CI28" i="46"/>
  <c r="AM42" i="46"/>
  <c r="BC21" i="46"/>
  <c r="BC58" i="46"/>
  <c r="AM25" i="46"/>
  <c r="BC30" i="46"/>
  <c r="BC17" i="46"/>
  <c r="AM13" i="46"/>
  <c r="CI29" i="46"/>
  <c r="AM57" i="46"/>
  <c r="R26" i="46"/>
  <c r="K31" i="46"/>
  <c r="CI47" i="46"/>
  <c r="AM51" i="46"/>
  <c r="AM60" i="46"/>
  <c r="BS20" i="46"/>
  <c r="BS17" i="46"/>
  <c r="BS75" i="46"/>
  <c r="BS58" i="46"/>
  <c r="CI19" i="46"/>
  <c r="BC80" i="46"/>
  <c r="AM15" i="46"/>
  <c r="BC25" i="46"/>
  <c r="BC76" i="46"/>
  <c r="BS43" i="46"/>
  <c r="BC59" i="46"/>
  <c r="CI81" i="46"/>
  <c r="BC74" i="46"/>
  <c r="CI55" i="46"/>
  <c r="CI49" i="46"/>
  <c r="R46" i="46"/>
  <c r="CI52" i="46"/>
  <c r="AM34" i="46"/>
  <c r="BC85" i="46"/>
  <c r="CI85" i="46"/>
  <c r="AM16" i="46"/>
  <c r="BC32" i="46"/>
  <c r="BS61" i="46"/>
  <c r="BS13" i="46"/>
  <c r="BS76" i="46"/>
  <c r="CI80" i="46"/>
  <c r="AM86" i="46"/>
  <c r="AM49" i="46"/>
  <c r="CI54" i="46"/>
  <c r="BC49" i="46"/>
  <c r="N15" i="46"/>
  <c r="P19" i="46"/>
  <c r="P23" i="46"/>
  <c r="BC22" i="46"/>
  <c r="AM47" i="46"/>
  <c r="BC66" i="46"/>
  <c r="CI21" i="46"/>
  <c r="BC86" i="46"/>
  <c r="BC88" i="46"/>
  <c r="BS73" i="46"/>
  <c r="BC68" i="46"/>
  <c r="BC28" i="46"/>
  <c r="BC54" i="46"/>
  <c r="AM40" i="46"/>
  <c r="AM80" i="46"/>
  <c r="CI62" i="46"/>
  <c r="BS55" i="46"/>
  <c r="BC70" i="46"/>
  <c r="BS52" i="46"/>
  <c r="BC9" i="46"/>
  <c r="CI23" i="46"/>
  <c r="AM32" i="46"/>
  <c r="K42" i="46"/>
  <c r="CI73" i="46"/>
  <c r="BP24" i="46"/>
  <c r="CF83" i="46"/>
  <c r="O52" i="46"/>
  <c r="AJ31" i="46"/>
  <c r="CF59" i="46"/>
  <c r="BP77" i="46"/>
  <c r="BP71" i="46"/>
  <c r="BP49" i="46"/>
  <c r="BP58" i="46"/>
  <c r="CF74" i="46"/>
  <c r="CF24" i="46"/>
  <c r="BP70" i="46"/>
  <c r="BP82" i="46"/>
  <c r="CF21" i="46"/>
  <c r="BP36" i="46"/>
  <c r="BP73" i="46"/>
  <c r="BP22" i="46"/>
  <c r="AJ86" i="46"/>
  <c r="BP46" i="46"/>
  <c r="O13" i="46"/>
  <c r="CF26" i="46"/>
  <c r="AZ31" i="46"/>
  <c r="CF85" i="46"/>
  <c r="BP13" i="46"/>
  <c r="CF36" i="46"/>
  <c r="CF48" i="46"/>
  <c r="BP34" i="46"/>
  <c r="CF86" i="46"/>
  <c r="CF35" i="46"/>
  <c r="BP14" i="46"/>
  <c r="BP61" i="46"/>
  <c r="CF66" i="46"/>
  <c r="BP48" i="46"/>
  <c r="BP72" i="46"/>
  <c r="CF50" i="46"/>
  <c r="BP65" i="46"/>
  <c r="AZ48" i="46"/>
  <c r="CF23" i="46"/>
  <c r="CF34" i="46"/>
  <c r="CF14" i="46"/>
  <c r="BP54" i="46"/>
  <c r="CF25" i="46"/>
  <c r="BP31" i="46"/>
  <c r="CF57" i="46"/>
  <c r="BP50" i="46"/>
  <c r="CF71" i="46"/>
  <c r="BP16" i="46"/>
  <c r="BP25" i="46"/>
  <c r="BP55" i="46"/>
  <c r="BP56" i="46"/>
  <c r="BP74" i="46"/>
  <c r="BP68" i="46"/>
  <c r="CF54" i="46"/>
  <c r="BP53" i="46"/>
  <c r="BP85" i="46"/>
  <c r="CF61" i="46"/>
  <c r="BP83" i="46"/>
  <c r="CF20" i="46"/>
  <c r="CF42" i="46"/>
  <c r="BP30" i="46"/>
  <c r="BP23" i="46"/>
  <c r="O79" i="46"/>
  <c r="CF76" i="46"/>
  <c r="CF5" i="46"/>
  <c r="BE22" i="46"/>
  <c r="BP15" i="46"/>
  <c r="CF15" i="46"/>
  <c r="CF60" i="46"/>
  <c r="AZ76" i="46"/>
  <c r="CF84" i="46"/>
  <c r="CF41" i="46"/>
  <c r="AJ55" i="46"/>
  <c r="CF58" i="46"/>
  <c r="BP59" i="46"/>
  <c r="AJ67" i="46"/>
  <c r="CF53" i="46"/>
  <c r="BP66" i="46"/>
  <c r="AJ85" i="46"/>
  <c r="BP84" i="46"/>
  <c r="CF40" i="46"/>
  <c r="BP69" i="46"/>
  <c r="BP32" i="46"/>
  <c r="O78" i="46"/>
  <c r="CF55" i="46"/>
  <c r="BP57" i="46"/>
  <c r="CF56" i="46"/>
  <c r="CF31" i="46"/>
  <c r="AZ61" i="46"/>
  <c r="CF82" i="46"/>
  <c r="CF64" i="46"/>
  <c r="CF67" i="46"/>
  <c r="BE81" i="46"/>
  <c r="AO29" i="46"/>
  <c r="BU47" i="46"/>
  <c r="BU62" i="46"/>
  <c r="CK47" i="46"/>
  <c r="BU52" i="46"/>
  <c r="AO76" i="46"/>
  <c r="D9" i="46"/>
  <c r="D36" i="46"/>
  <c r="BE56" i="46"/>
  <c r="CK61" i="46"/>
  <c r="D15" i="46"/>
  <c r="BE26" i="46"/>
  <c r="CK26" i="46"/>
  <c r="BU55" i="46"/>
  <c r="CK65" i="46"/>
  <c r="CK45" i="46"/>
  <c r="CK75" i="46"/>
  <c r="BE79" i="46"/>
  <c r="AO68" i="46"/>
  <c r="BU67" i="46"/>
  <c r="AO52" i="46"/>
  <c r="BE80" i="46"/>
  <c r="BE46" i="46"/>
  <c r="AO44" i="46"/>
  <c r="BU46" i="46"/>
  <c r="CK59" i="46"/>
  <c r="AO30" i="46"/>
  <c r="CK60" i="46"/>
  <c r="BU58" i="46"/>
  <c r="CK31" i="46"/>
  <c r="AO26" i="46"/>
  <c r="CK54" i="46"/>
  <c r="BE25" i="46"/>
  <c r="BU53" i="46"/>
  <c r="CK84" i="46"/>
  <c r="AO49" i="46"/>
  <c r="CK51" i="46"/>
  <c r="AO81" i="46"/>
  <c r="CK19" i="46"/>
  <c r="AO64" i="46"/>
  <c r="CK81" i="46"/>
  <c r="CK33" i="46"/>
  <c r="BE63" i="46"/>
  <c r="BE86" i="46"/>
  <c r="BE70" i="46"/>
  <c r="BE21" i="46"/>
  <c r="CK20" i="46"/>
  <c r="BU50" i="46"/>
  <c r="CK77" i="46"/>
  <c r="BU14" i="46"/>
  <c r="BE14" i="46"/>
  <c r="BE53" i="46"/>
  <c r="BU54" i="46"/>
  <c r="BE36" i="46"/>
  <c r="AO79" i="46"/>
  <c r="BU19" i="46"/>
  <c r="BE75" i="46"/>
  <c r="AO35" i="46"/>
  <c r="BE78" i="46"/>
  <c r="BE69" i="46"/>
  <c r="BE18" i="46"/>
  <c r="BE44" i="46"/>
  <c r="BU42" i="46"/>
  <c r="CK70" i="46"/>
  <c r="BE60" i="46"/>
  <c r="BU26" i="46"/>
  <c r="AO83" i="46"/>
  <c r="AO46" i="46"/>
  <c r="AO14" i="46"/>
  <c r="CK23" i="46"/>
  <c r="BU56" i="46"/>
  <c r="AO40" i="46"/>
  <c r="AO45" i="46"/>
  <c r="BU86" i="46"/>
  <c r="BU9" i="46"/>
  <c r="BU41" i="46"/>
  <c r="CK9" i="46"/>
  <c r="CK18" i="46"/>
  <c r="BU35" i="46"/>
  <c r="BU81" i="46"/>
  <c r="BU70" i="46"/>
  <c r="AO23" i="46"/>
  <c r="BE66" i="46"/>
  <c r="CK55" i="46"/>
  <c r="AO82" i="46"/>
  <c r="BE23" i="46"/>
  <c r="CK48" i="46"/>
  <c r="CK50" i="46"/>
  <c r="BE76" i="46"/>
  <c r="AO47" i="46"/>
  <c r="BU44" i="46"/>
  <c r="AO51" i="46"/>
  <c r="BU45" i="46"/>
  <c r="BU32" i="46"/>
  <c r="BU88" i="46"/>
  <c r="BU76" i="46"/>
  <c r="BU74" i="46"/>
  <c r="CK36" i="46"/>
  <c r="AO58" i="46"/>
  <c r="CK73" i="46"/>
  <c r="AO24" i="46"/>
  <c r="CK83" i="46"/>
  <c r="BU65" i="46"/>
  <c r="AO36" i="46"/>
  <c r="CK52" i="46"/>
  <c r="AO43" i="46"/>
  <c r="CK16" i="46"/>
  <c r="BE16" i="46"/>
  <c r="BU34" i="46"/>
  <c r="CK69" i="46"/>
  <c r="BU68" i="46"/>
  <c r="AO19" i="46"/>
  <c r="AO54" i="46"/>
  <c r="BE20" i="46"/>
  <c r="AO74" i="46"/>
  <c r="AO48" i="46"/>
  <c r="BU83" i="46"/>
  <c r="CK15" i="46"/>
  <c r="BU57" i="46"/>
  <c r="CK21" i="46"/>
  <c r="CK35" i="46"/>
  <c r="CK71" i="46"/>
  <c r="AO41" i="46"/>
  <c r="AO71" i="46"/>
  <c r="AO63" i="46"/>
  <c r="BU59" i="46"/>
  <c r="BE35" i="46"/>
  <c r="BU29" i="46"/>
  <c r="AO18" i="46"/>
  <c r="BU84" i="46"/>
  <c r="BE40" i="46"/>
  <c r="BU13" i="46"/>
  <c r="BE59" i="46"/>
  <c r="CK13" i="46"/>
  <c r="AO66" i="46"/>
  <c r="BU82" i="46"/>
  <c r="AO32" i="46"/>
  <c r="CK88" i="46"/>
  <c r="CK67" i="46"/>
  <c r="BE62" i="46"/>
  <c r="BE67" i="46"/>
  <c r="CK44" i="46"/>
  <c r="AO9" i="46"/>
  <c r="CK79" i="46"/>
  <c r="BE29" i="46"/>
  <c r="BU5" i="46"/>
  <c r="CK64" i="46"/>
  <c r="BU40" i="46"/>
  <c r="BE30" i="46"/>
  <c r="AO77" i="46"/>
  <c r="AO21" i="46"/>
  <c r="AO13" i="46"/>
  <c r="BE73" i="46"/>
  <c r="AO15" i="46"/>
  <c r="BE48" i="46"/>
  <c r="AO42" i="46"/>
  <c r="BU71" i="46"/>
  <c r="CK41" i="46"/>
  <c r="BU80" i="46"/>
  <c r="BU51" i="46"/>
  <c r="BE88" i="46"/>
  <c r="BU69" i="46"/>
  <c r="AO59" i="46"/>
  <c r="AO34" i="46"/>
  <c r="BU78" i="46"/>
  <c r="BE5" i="46"/>
  <c r="BU23" i="46"/>
  <c r="BE84" i="46"/>
  <c r="CK58" i="46"/>
  <c r="CK57" i="46"/>
  <c r="AO73" i="46"/>
  <c r="BU73" i="46"/>
  <c r="BE65" i="46"/>
  <c r="CK76" i="46"/>
  <c r="BE77" i="46"/>
  <c r="BE52" i="46"/>
  <c r="BE34" i="46"/>
  <c r="BU16" i="46"/>
  <c r="BE45" i="46"/>
  <c r="BU72" i="46"/>
  <c r="BU28" i="46"/>
  <c r="BE19" i="46"/>
  <c r="CK68" i="46"/>
  <c r="BU48" i="46"/>
  <c r="BU20" i="46"/>
  <c r="CK30" i="46"/>
  <c r="AO53" i="46"/>
  <c r="CK25" i="46"/>
  <c r="CK40" i="46"/>
  <c r="AO50" i="46"/>
  <c r="BE42" i="46"/>
  <c r="AO85" i="46"/>
  <c r="CK86" i="46"/>
  <c r="CK80" i="46"/>
  <c r="BU33" i="46"/>
  <c r="CK5" i="46"/>
  <c r="BE72" i="46"/>
  <c r="CK43" i="46"/>
  <c r="BE68" i="46"/>
  <c r="CK82" i="46"/>
  <c r="AO31" i="46"/>
  <c r="BE13" i="46"/>
  <c r="AO69" i="46"/>
  <c r="BU25" i="46"/>
  <c r="BU77" i="46"/>
  <c r="BE85" i="46"/>
  <c r="BU36" i="46"/>
  <c r="AO20" i="46"/>
  <c r="BU30" i="46"/>
  <c r="BE58" i="46"/>
  <c r="CK72" i="46"/>
  <c r="BE9" i="46"/>
  <c r="BE28" i="46"/>
  <c r="BE32" i="46"/>
  <c r="BE51" i="46"/>
  <c r="AO16" i="46"/>
  <c r="AO72" i="46"/>
  <c r="BE71" i="46"/>
  <c r="CK29" i="46"/>
  <c r="AO5" i="46"/>
  <c r="BU63" i="46"/>
  <c r="AO84" i="46"/>
  <c r="CK56" i="46"/>
  <c r="AO57" i="46"/>
  <c r="BU60" i="46"/>
  <c r="BU31" i="46"/>
  <c r="CK24" i="46"/>
  <c r="AO60" i="46"/>
  <c r="BU49" i="46"/>
  <c r="CK14" i="46"/>
  <c r="CK17" i="46"/>
  <c r="BU75" i="46"/>
  <c r="AO28" i="46"/>
  <c r="AO78" i="46"/>
  <c r="BE17" i="46"/>
  <c r="CK22" i="46"/>
  <c r="CK46" i="46"/>
  <c r="AO88" i="46"/>
  <c r="CK34" i="46"/>
  <c r="BE82" i="46"/>
  <c r="BE74" i="46"/>
  <c r="BE57" i="46"/>
  <c r="BU21" i="46"/>
  <c r="CK42" i="46"/>
  <c r="CK49" i="46"/>
  <c r="BU66" i="46"/>
  <c r="BE24" i="46"/>
  <c r="AO61" i="46"/>
  <c r="AO80" i="46"/>
  <c r="BU79" i="46"/>
  <c r="AO75" i="46"/>
  <c r="BE43" i="46"/>
  <c r="AO67" i="46"/>
  <c r="AO33" i="46"/>
  <c r="CK32" i="46"/>
  <c r="AO62" i="46"/>
  <c r="BE64" i="46"/>
  <c r="CK28" i="46"/>
  <c r="AO22" i="46"/>
  <c r="BE83" i="46"/>
  <c r="BE61" i="46"/>
  <c r="BE49" i="46"/>
  <c r="BU15" i="46"/>
  <c r="CK85" i="46"/>
  <c r="CK66" i="46"/>
  <c r="CK53" i="46"/>
  <c r="BU24" i="46"/>
  <c r="BU61" i="46"/>
  <c r="BE54" i="46"/>
  <c r="BE33" i="46"/>
  <c r="BE41" i="46"/>
  <c r="BU17" i="46"/>
  <c r="BU18" i="46"/>
  <c r="CK78" i="46"/>
  <c r="AO17" i="46"/>
  <c r="AO86" i="46"/>
  <c r="BU22" i="46"/>
  <c r="AO55" i="46"/>
  <c r="BE50" i="46"/>
  <c r="BE31" i="46"/>
  <c r="AO56" i="46"/>
  <c r="BE55" i="46"/>
  <c r="BE15" i="46"/>
  <c r="AO25" i="46"/>
  <c r="CK74" i="46"/>
  <c r="R51" i="46"/>
  <c r="K52" i="46"/>
  <c r="K5" i="46"/>
  <c r="R44" i="46"/>
  <c r="K15" i="46"/>
  <c r="CN62" i="46"/>
  <c r="CN88" i="46"/>
  <c r="AR80" i="46"/>
  <c r="AR45" i="46"/>
  <c r="CN34" i="46"/>
  <c r="CN82" i="46"/>
  <c r="CN5" i="46"/>
  <c r="CT85" i="46"/>
  <c r="CT19" i="46"/>
  <c r="BX69" i="46"/>
  <c r="CT13" i="46"/>
  <c r="BX41" i="46"/>
  <c r="AR13" i="46"/>
  <c r="AR83" i="46"/>
  <c r="BH52" i="46"/>
  <c r="CT88" i="46"/>
  <c r="AR24" i="46"/>
  <c r="BX46" i="46"/>
  <c r="CT25" i="46"/>
  <c r="BH80" i="46"/>
  <c r="AK62" i="46"/>
  <c r="R86" i="46"/>
  <c r="R83" i="46"/>
  <c r="R54" i="46"/>
  <c r="P33" i="46"/>
  <c r="P9" i="46"/>
  <c r="P36" i="46"/>
  <c r="R35" i="46"/>
  <c r="M62" i="46"/>
  <c r="K33" i="46"/>
  <c r="K81" i="46"/>
  <c r="K21" i="46"/>
  <c r="K63" i="46"/>
  <c r="R77" i="46"/>
  <c r="K43" i="46"/>
  <c r="CN80" i="46"/>
  <c r="CN43" i="46"/>
  <c r="CT59" i="46"/>
  <c r="CN84" i="46"/>
  <c r="AR18" i="46"/>
  <c r="CN54" i="46"/>
  <c r="BX48" i="46"/>
  <c r="AR31" i="46"/>
  <c r="AR73" i="46"/>
  <c r="AR78" i="46"/>
  <c r="BX40" i="46"/>
  <c r="CN47" i="46"/>
  <c r="CT65" i="46"/>
  <c r="AK76" i="46"/>
  <c r="CO80" i="46"/>
  <c r="P50" i="46"/>
  <c r="P25" i="46"/>
  <c r="P61" i="46"/>
  <c r="R53" i="46"/>
  <c r="R76" i="46"/>
  <c r="R70" i="46"/>
  <c r="R43" i="46"/>
  <c r="R47" i="46"/>
  <c r="R55" i="46"/>
  <c r="P13" i="46"/>
  <c r="P26" i="46"/>
  <c r="P51" i="46"/>
  <c r="K49" i="46"/>
  <c r="P69" i="46"/>
  <c r="K28" i="46"/>
  <c r="K32" i="46"/>
  <c r="R69" i="46"/>
  <c r="K60" i="46"/>
  <c r="CT83" i="46"/>
  <c r="CN81" i="46"/>
  <c r="BX42" i="46"/>
  <c r="CT14" i="46"/>
  <c r="CN46" i="46"/>
  <c r="CN73" i="46"/>
  <c r="CT57" i="46"/>
  <c r="CT43" i="46"/>
  <c r="CN66" i="46"/>
  <c r="CT73" i="46"/>
  <c r="BX34" i="46"/>
  <c r="CN48" i="46"/>
  <c r="AR48" i="46"/>
  <c r="BX47" i="46"/>
  <c r="BX64" i="46"/>
  <c r="CT21" i="46"/>
  <c r="CN28" i="46"/>
  <c r="CT15" i="46"/>
  <c r="CO32" i="46"/>
  <c r="P66" i="46"/>
  <c r="K86" i="46"/>
  <c r="P17" i="46"/>
  <c r="P32" i="46"/>
  <c r="P77" i="46"/>
  <c r="P79" i="46"/>
  <c r="P63" i="46"/>
  <c r="R18" i="46"/>
  <c r="R20" i="46"/>
  <c r="R31" i="46"/>
  <c r="R36" i="46"/>
  <c r="R21" i="46"/>
  <c r="P47" i="46"/>
  <c r="P54" i="46"/>
  <c r="K64" i="46"/>
  <c r="K14" i="46"/>
  <c r="K57" i="46"/>
  <c r="K75" i="46"/>
  <c r="K24" i="46"/>
  <c r="CN75" i="46"/>
  <c r="AR19" i="46"/>
  <c r="BX84" i="46"/>
  <c r="AR84" i="46"/>
  <c r="CT41" i="46"/>
  <c r="AR54" i="46"/>
  <c r="AR25" i="46"/>
  <c r="CT40" i="46"/>
  <c r="AR68" i="46"/>
  <c r="BX74" i="46"/>
  <c r="AR57" i="46"/>
  <c r="CT18" i="46"/>
  <c r="BX82" i="46"/>
  <c r="AR42" i="46"/>
  <c r="CT22" i="46"/>
  <c r="CT81" i="46"/>
  <c r="CT53" i="46"/>
  <c r="P59" i="46"/>
  <c r="P49" i="46"/>
  <c r="P84" i="46"/>
  <c r="R82" i="46"/>
  <c r="R84" i="46"/>
  <c r="R88" i="46"/>
  <c r="R29" i="46"/>
  <c r="P67" i="46"/>
  <c r="P55" i="46"/>
  <c r="P88" i="46"/>
  <c r="K76" i="46"/>
  <c r="K35" i="46"/>
  <c r="K19" i="46"/>
  <c r="K69" i="46"/>
  <c r="X35" i="46"/>
  <c r="CN78" i="46"/>
  <c r="BX62" i="46"/>
  <c r="BX58" i="46"/>
  <c r="AR47" i="46"/>
  <c r="BX9" i="46"/>
  <c r="AR30" i="46"/>
  <c r="CT68" i="46"/>
  <c r="CT61" i="46"/>
  <c r="AR56" i="46"/>
  <c r="CN20" i="46"/>
  <c r="BX81" i="46"/>
  <c r="CN56" i="46"/>
  <c r="CN15" i="46"/>
  <c r="CN22" i="46"/>
  <c r="CT76" i="46"/>
  <c r="AR60" i="46"/>
  <c r="AR51" i="46"/>
  <c r="AK24" i="46"/>
  <c r="P42" i="46"/>
  <c r="P43" i="46"/>
  <c r="K48" i="46"/>
  <c r="K55" i="46"/>
  <c r="AR61" i="46"/>
  <c r="BX43" i="46"/>
  <c r="CN50" i="46"/>
  <c r="BX75" i="46"/>
  <c r="BX73" i="46"/>
  <c r="CT80" i="46"/>
  <c r="BX23" i="46"/>
  <c r="BX15" i="46"/>
  <c r="CT84" i="46"/>
  <c r="AR46" i="46"/>
  <c r="CN76" i="46"/>
  <c r="AR49" i="46"/>
  <c r="BX60" i="46"/>
  <c r="AR34" i="46"/>
  <c r="BA57" i="46"/>
  <c r="P22" i="46"/>
  <c r="P30" i="46"/>
  <c r="R34" i="46"/>
  <c r="R60" i="46"/>
  <c r="R67" i="46"/>
  <c r="P35" i="46"/>
  <c r="P14" i="46"/>
  <c r="R73" i="46"/>
  <c r="R17" i="46"/>
  <c r="R41" i="46"/>
  <c r="R48" i="46"/>
  <c r="P76" i="46"/>
  <c r="P40" i="46"/>
  <c r="P78" i="46"/>
  <c r="P81" i="46"/>
  <c r="P45" i="46"/>
  <c r="X47" i="46"/>
  <c r="R15" i="46"/>
  <c r="P83" i="46"/>
  <c r="K78" i="46"/>
  <c r="K67" i="46"/>
  <c r="K23" i="46"/>
  <c r="K47" i="46"/>
  <c r="K80" i="46"/>
  <c r="K46" i="46"/>
  <c r="K40" i="46"/>
  <c r="CT67" i="46"/>
  <c r="CT16" i="46"/>
  <c r="CT32" i="46"/>
  <c r="AR74" i="46"/>
  <c r="AR81" i="46"/>
  <c r="AR50" i="46"/>
  <c r="CN21" i="46"/>
  <c r="BX51" i="46"/>
  <c r="CN30" i="46"/>
  <c r="AR16" i="46"/>
  <c r="CT55" i="46"/>
  <c r="CT30" i="46"/>
  <c r="BX85" i="46"/>
  <c r="CN23" i="46"/>
  <c r="BX44" i="46"/>
  <c r="BX53" i="46"/>
  <c r="CN61" i="46"/>
  <c r="CN35" i="46"/>
  <c r="BX67" i="46"/>
  <c r="CT24" i="46"/>
  <c r="CT64" i="46"/>
  <c r="AK66" i="46"/>
  <c r="AK82" i="46"/>
  <c r="P86" i="46"/>
  <c r="P73" i="46"/>
  <c r="R14" i="46"/>
  <c r="R45" i="46"/>
  <c r="R79" i="46"/>
  <c r="R13" i="46"/>
  <c r="R33" i="46"/>
  <c r="P70" i="46"/>
  <c r="P85" i="46"/>
  <c r="P60" i="46"/>
  <c r="K26" i="46"/>
  <c r="P34" i="46"/>
  <c r="K83" i="46"/>
  <c r="K30" i="46"/>
  <c r="K25" i="46"/>
  <c r="R19" i="46"/>
  <c r="K9" i="46"/>
  <c r="K56" i="46"/>
  <c r="CN51" i="46"/>
  <c r="CT51" i="46"/>
  <c r="AR72" i="46"/>
  <c r="CT60" i="46"/>
  <c r="CN41" i="46"/>
  <c r="AR15" i="46"/>
  <c r="AR22" i="46"/>
  <c r="CN33" i="46"/>
  <c r="AR62" i="46"/>
  <c r="CN55" i="46"/>
  <c r="BX24" i="46"/>
  <c r="AR76" i="46"/>
  <c r="CT49" i="46"/>
  <c r="AR52" i="46"/>
  <c r="BX56" i="46"/>
  <c r="CT74" i="46"/>
  <c r="BX70" i="46"/>
  <c r="AK33" i="46"/>
  <c r="P58" i="46"/>
  <c r="P44" i="46"/>
  <c r="K20" i="46"/>
  <c r="K72" i="46"/>
  <c r="P71" i="46"/>
  <c r="AR67" i="46"/>
  <c r="CT45" i="46"/>
  <c r="AR41" i="46"/>
  <c r="CN58" i="46"/>
  <c r="AR29" i="46"/>
  <c r="CT82" i="46"/>
  <c r="BX72" i="46"/>
  <c r="CT44" i="46"/>
  <c r="AR77" i="46"/>
  <c r="CT17" i="46"/>
  <c r="BX36" i="46"/>
  <c r="CN45" i="46"/>
  <c r="CN64" i="46"/>
  <c r="CT54" i="46"/>
  <c r="CT28" i="46"/>
  <c r="CN83" i="46"/>
  <c r="CN31" i="46"/>
  <c r="CT47" i="46"/>
  <c r="R68" i="46"/>
  <c r="R78" i="46"/>
  <c r="P64" i="46"/>
  <c r="P80" i="46"/>
  <c r="K62" i="46"/>
  <c r="K13" i="46"/>
  <c r="K71" i="46"/>
  <c r="K36" i="46"/>
  <c r="P28" i="46"/>
  <c r="R28" i="46"/>
  <c r="R64" i="46"/>
  <c r="R74" i="46"/>
  <c r="R63" i="46"/>
  <c r="P56" i="46"/>
  <c r="K74" i="46"/>
  <c r="K34" i="46"/>
  <c r="K45" i="46"/>
  <c r="K51" i="46"/>
  <c r="K68" i="46"/>
  <c r="K79" i="46"/>
  <c r="K84" i="46"/>
  <c r="CT9" i="46"/>
  <c r="BX32" i="46"/>
  <c r="BX52" i="46"/>
  <c r="CN74" i="46"/>
  <c r="AR59" i="46"/>
  <c r="CN24" i="46"/>
  <c r="CN9" i="46"/>
  <c r="CT50" i="46"/>
  <c r="CN71" i="46"/>
  <c r="BX86" i="46"/>
  <c r="CT58" i="46"/>
  <c r="CN79" i="46"/>
  <c r="CT26" i="46"/>
  <c r="CT48" i="46"/>
  <c r="BX63" i="46"/>
  <c r="BX78" i="46"/>
  <c r="AR85" i="46"/>
  <c r="BX21" i="46"/>
  <c r="AR14" i="46"/>
  <c r="CN16" i="46"/>
  <c r="BX50" i="46"/>
  <c r="AR66" i="46"/>
  <c r="BX29" i="46"/>
  <c r="CT56" i="46"/>
  <c r="P5" i="46"/>
  <c r="P75" i="46"/>
  <c r="R66" i="46"/>
  <c r="R40" i="46"/>
  <c r="R16" i="46"/>
  <c r="R32" i="46"/>
  <c r="P15" i="46"/>
  <c r="P16" i="46"/>
  <c r="P52" i="46"/>
  <c r="P74" i="46"/>
  <c r="K65" i="46"/>
  <c r="K17" i="46"/>
  <c r="K82" i="46"/>
  <c r="BX79" i="46"/>
  <c r="AR88" i="46"/>
  <c r="AR33" i="46"/>
  <c r="BX14" i="46"/>
  <c r="CN18" i="46"/>
  <c r="AR23" i="46"/>
  <c r="CN17" i="46"/>
  <c r="CT63" i="46"/>
  <c r="BX30" i="46"/>
  <c r="AR35" i="46"/>
  <c r="AR40" i="46"/>
  <c r="AR86" i="46"/>
  <c r="CN53" i="46"/>
  <c r="CN60" i="46"/>
  <c r="CT46" i="46"/>
  <c r="BX83" i="46"/>
  <c r="BX54" i="46"/>
  <c r="CN29" i="46"/>
  <c r="CN25" i="46"/>
  <c r="BX26" i="46"/>
  <c r="CN40" i="46"/>
  <c r="P82" i="46"/>
  <c r="P62" i="46"/>
  <c r="R62" i="46"/>
  <c r="R9" i="46"/>
  <c r="R24" i="46"/>
  <c r="P68" i="46"/>
  <c r="P57" i="46"/>
  <c r="P29" i="46"/>
  <c r="P48" i="46"/>
  <c r="K77" i="46"/>
  <c r="K58" i="46"/>
  <c r="R25" i="46"/>
  <c r="CN67" i="46"/>
  <c r="AR32" i="46"/>
  <c r="BX16" i="46"/>
  <c r="AR71" i="46"/>
  <c r="AR69" i="46"/>
  <c r="CN86" i="46"/>
  <c r="AR55" i="46"/>
  <c r="BX71" i="46"/>
  <c r="AR44" i="46"/>
  <c r="BX19" i="46"/>
  <c r="CN52" i="46"/>
  <c r="CN36" i="46"/>
  <c r="AR36" i="46"/>
  <c r="CN57" i="46"/>
  <c r="CT34" i="46"/>
  <c r="CN42" i="46"/>
  <c r="BX76" i="46"/>
  <c r="AR53" i="46"/>
  <c r="AR58" i="46"/>
  <c r="P53" i="46"/>
  <c r="P41" i="46"/>
  <c r="R22" i="46"/>
  <c r="R52" i="46"/>
  <c r="R65" i="46"/>
  <c r="R5" i="46"/>
  <c r="P18" i="46"/>
  <c r="P20" i="46"/>
  <c r="K53" i="46"/>
  <c r="K70" i="46"/>
  <c r="R42" i="46"/>
  <c r="R58" i="46"/>
  <c r="K16" i="46"/>
  <c r="AR75" i="46"/>
  <c r="BX28" i="46"/>
  <c r="BX33" i="46"/>
  <c r="CN59" i="46"/>
  <c r="AR63" i="46"/>
  <c r="CT77" i="46"/>
  <c r="CT5" i="46"/>
  <c r="CT20" i="46"/>
  <c r="BX35" i="46"/>
  <c r="AR70" i="46"/>
  <c r="CT86" i="46"/>
  <c r="AR21" i="46"/>
  <c r="AR17" i="46"/>
  <c r="CN32" i="46"/>
  <c r="CN49" i="46"/>
  <c r="CT75" i="46"/>
  <c r="CN69" i="46"/>
  <c r="CS65" i="46"/>
  <c r="AW73" i="46"/>
  <c r="Y55" i="46"/>
  <c r="V77" i="46"/>
  <c r="V86" i="46"/>
  <c r="V48" i="46"/>
  <c r="V85" i="46"/>
  <c r="Y73" i="46"/>
  <c r="Y32" i="46"/>
  <c r="Y83" i="46"/>
  <c r="AG25" i="46"/>
  <c r="AG14" i="46"/>
  <c r="BM73" i="46"/>
  <c r="BM74" i="46"/>
  <c r="CC15" i="46"/>
  <c r="BM84" i="46"/>
  <c r="AG18" i="46"/>
  <c r="AW78" i="46"/>
  <c r="AG62" i="46"/>
  <c r="AG26" i="46"/>
  <c r="V53" i="46"/>
  <c r="V32" i="46"/>
  <c r="AW74" i="46"/>
  <c r="BM58" i="46"/>
  <c r="AG31" i="46"/>
  <c r="AW82" i="46"/>
  <c r="CS20" i="46"/>
  <c r="AG70" i="46"/>
  <c r="CC64" i="46"/>
  <c r="AG78" i="46"/>
  <c r="AG71" i="46"/>
  <c r="AG51" i="46"/>
  <c r="BM9" i="46"/>
  <c r="BM20" i="46"/>
  <c r="Y88" i="46"/>
  <c r="V19" i="46"/>
  <c r="Y65" i="46"/>
  <c r="Y54" i="46"/>
  <c r="AW53" i="46"/>
  <c r="BM25" i="46"/>
  <c r="AW21" i="46"/>
  <c r="AG74" i="46"/>
  <c r="AW49" i="46"/>
  <c r="AG40" i="46"/>
  <c r="BM23" i="46"/>
  <c r="AG83" i="46"/>
  <c r="BM60" i="46"/>
  <c r="AW76" i="46"/>
  <c r="BM45" i="46"/>
  <c r="AW86" i="46"/>
  <c r="BM69" i="46"/>
  <c r="AW46" i="46"/>
  <c r="AW34" i="46"/>
  <c r="AG22" i="46"/>
  <c r="AW79" i="46"/>
  <c r="BM51" i="46"/>
  <c r="AW16" i="46"/>
  <c r="AG41" i="46"/>
  <c r="BM41" i="46"/>
  <c r="AG80" i="46"/>
  <c r="V16" i="46"/>
  <c r="V57" i="46"/>
  <c r="V28" i="46"/>
  <c r="V22" i="46"/>
  <c r="V78" i="46"/>
  <c r="Y80" i="46"/>
  <c r="Y20" i="46"/>
  <c r="AW54" i="46"/>
  <c r="AG24" i="46"/>
  <c r="BM77" i="46"/>
  <c r="AG66" i="46"/>
  <c r="AG59" i="46"/>
  <c r="AG48" i="46"/>
  <c r="BM30" i="46"/>
  <c r="AG64" i="46"/>
  <c r="AG35" i="46"/>
  <c r="AG81" i="46"/>
  <c r="AW35" i="46"/>
  <c r="BM71" i="46"/>
  <c r="AG33" i="46"/>
  <c r="Y40" i="46"/>
  <c r="V5" i="46"/>
  <c r="Y56" i="46"/>
  <c r="AG85" i="46"/>
  <c r="AW43" i="46"/>
  <c r="V69" i="46"/>
  <c r="Y46" i="46"/>
  <c r="V33" i="46"/>
  <c r="V44" i="46"/>
  <c r="Y29" i="46"/>
  <c r="V54" i="46"/>
  <c r="V21" i="46"/>
  <c r="V70" i="46"/>
  <c r="V35" i="46"/>
  <c r="V52" i="46"/>
  <c r="V84" i="46"/>
  <c r="V63" i="46"/>
  <c r="Y77" i="46"/>
  <c r="Y66" i="46"/>
  <c r="Y14" i="46"/>
  <c r="Y18" i="46"/>
  <c r="Y82" i="46"/>
  <c r="AW66" i="46"/>
  <c r="AG23" i="46"/>
  <c r="AG60" i="46"/>
  <c r="AG84" i="46"/>
  <c r="BM22" i="46"/>
  <c r="BM75" i="46"/>
  <c r="BM79" i="46"/>
  <c r="AW28" i="46"/>
  <c r="BM17" i="46"/>
  <c r="AW20" i="46"/>
  <c r="V45" i="46"/>
  <c r="Y85" i="46"/>
  <c r="V9" i="46"/>
  <c r="Y25" i="46"/>
  <c r="Y16" i="46"/>
  <c r="Y72" i="46"/>
  <c r="Y78" i="46"/>
  <c r="AG54" i="46"/>
  <c r="BM54" i="46"/>
  <c r="AW26" i="46"/>
  <c r="BM49" i="46"/>
  <c r="AW61" i="46"/>
  <c r="AW48" i="46"/>
  <c r="CS77" i="46"/>
  <c r="AG76" i="46"/>
  <c r="BM34" i="46"/>
  <c r="BM18" i="46"/>
  <c r="AG63" i="46"/>
  <c r="AW18" i="46"/>
  <c r="CS5" i="46"/>
  <c r="BM29" i="46"/>
  <c r="AW64" i="46"/>
  <c r="AG67" i="46"/>
  <c r="BM33" i="46"/>
  <c r="V17" i="46"/>
  <c r="BM19" i="46"/>
  <c r="Y71" i="46"/>
  <c r="V60" i="46"/>
  <c r="V73" i="46"/>
  <c r="V66" i="46"/>
  <c r="V46" i="46"/>
  <c r="V36" i="46"/>
  <c r="V76" i="46"/>
  <c r="V41" i="46"/>
  <c r="V30" i="46"/>
  <c r="V13" i="46"/>
  <c r="V15" i="46"/>
  <c r="Y28" i="46"/>
  <c r="V83" i="46"/>
  <c r="Y33" i="46"/>
  <c r="Y36" i="46"/>
  <c r="Y57" i="46"/>
  <c r="Y53" i="46"/>
  <c r="AG53" i="46"/>
  <c r="BM53" i="46"/>
  <c r="AW85" i="46"/>
  <c r="BM15" i="46"/>
  <c r="CC36" i="46"/>
  <c r="AG86" i="46"/>
  <c r="AG5" i="46"/>
  <c r="AW63" i="46"/>
  <c r="BM52" i="46"/>
  <c r="AG43" i="46"/>
  <c r="BM16" i="46"/>
  <c r="AW45" i="46"/>
  <c r="V62" i="46"/>
  <c r="V31" i="46"/>
  <c r="V20" i="46"/>
  <c r="V14" i="46"/>
  <c r="V50" i="46"/>
  <c r="V34" i="46"/>
  <c r="Y61" i="46"/>
  <c r="V61" i="46"/>
  <c r="Y13" i="46"/>
  <c r="Y49" i="46"/>
  <c r="Y86" i="46"/>
  <c r="AW50" i="46"/>
  <c r="BM50" i="46"/>
  <c r="AW31" i="46"/>
  <c r="AW30" i="46"/>
  <c r="BM85" i="46"/>
  <c r="BM31" i="46"/>
  <c r="AW57" i="46"/>
  <c r="BM61" i="46"/>
  <c r="AW44" i="46"/>
  <c r="BM13" i="46"/>
  <c r="AW42" i="46"/>
  <c r="BM65" i="46"/>
  <c r="BM35" i="46"/>
  <c r="AW52" i="46"/>
  <c r="AW68" i="46"/>
  <c r="BM5" i="46"/>
  <c r="AW69" i="46"/>
  <c r="AW17" i="46"/>
  <c r="AW80" i="46"/>
  <c r="AW72" i="46"/>
  <c r="BM28" i="46"/>
  <c r="V47" i="46"/>
  <c r="V74" i="46"/>
  <c r="V88" i="46"/>
  <c r="V65" i="46"/>
  <c r="V23" i="46"/>
  <c r="Y62" i="46"/>
  <c r="Y9" i="46"/>
  <c r="Y47" i="46"/>
  <c r="Y69" i="46"/>
  <c r="Y41" i="46"/>
  <c r="Y17" i="46"/>
  <c r="AG15" i="46"/>
  <c r="BM57" i="46"/>
  <c r="AG56" i="46"/>
  <c r="BM82" i="46"/>
  <c r="AW29" i="46"/>
  <c r="AW81" i="46"/>
  <c r="AG32" i="46"/>
  <c r="AG79" i="46"/>
  <c r="AW75" i="46"/>
  <c r="AG58" i="46"/>
  <c r="BM83" i="46"/>
  <c r="BM68" i="46"/>
  <c r="V25" i="46"/>
  <c r="V79" i="46"/>
  <c r="V51" i="46"/>
  <c r="V75" i="46"/>
  <c r="V59" i="46"/>
  <c r="Y22" i="46"/>
  <c r="Y23" i="46"/>
  <c r="Y26" i="46"/>
  <c r="Y43" i="46"/>
  <c r="Y31" i="46"/>
  <c r="Y81" i="46"/>
  <c r="Y84" i="46"/>
  <c r="Y74" i="46"/>
  <c r="AG77" i="46"/>
  <c r="AW24" i="46"/>
  <c r="AG65" i="46"/>
  <c r="BM64" i="46"/>
  <c r="AG68" i="46"/>
  <c r="BM80" i="46"/>
  <c r="AG16" i="46"/>
  <c r="AW8" i="46"/>
  <c r="V67" i="46"/>
  <c r="Y68" i="46"/>
  <c r="AG21" i="46"/>
  <c r="BM78" i="46"/>
  <c r="V68" i="46"/>
  <c r="V29" i="46"/>
  <c r="V56" i="46"/>
  <c r="V43" i="46"/>
  <c r="Y42" i="46"/>
  <c r="Y30" i="46"/>
  <c r="Y64" i="46"/>
  <c r="Y51" i="46"/>
  <c r="Y45" i="46"/>
  <c r="Y48" i="46"/>
  <c r="Y44" i="46"/>
  <c r="AW25" i="46"/>
  <c r="AW58" i="46"/>
  <c r="AW40" i="46"/>
  <c r="AG13" i="46"/>
  <c r="AW83" i="46"/>
  <c r="BM42" i="46"/>
  <c r="BM36" i="46"/>
  <c r="BM21" i="46"/>
  <c r="AG52" i="46"/>
  <c r="AW22" i="46"/>
  <c r="AG46" i="46"/>
  <c r="AW41" i="46"/>
  <c r="AG75" i="46"/>
  <c r="AW32" i="46"/>
  <c r="BM43" i="46"/>
  <c r="AW62" i="46"/>
  <c r="V40" i="46"/>
  <c r="Y58" i="46"/>
  <c r="Y59" i="46"/>
  <c r="V71" i="46"/>
  <c r="AW56" i="46"/>
  <c r="BM40" i="46"/>
  <c r="BM76" i="46"/>
  <c r="AW65" i="46"/>
  <c r="AW36" i="46"/>
  <c r="AG36" i="46"/>
  <c r="AG20" i="46"/>
  <c r="AG73" i="46"/>
  <c r="AG29" i="46"/>
  <c r="AW47" i="46"/>
  <c r="BM86" i="46"/>
  <c r="AG47" i="46"/>
  <c r="BM47" i="46"/>
  <c r="AW59" i="46"/>
  <c r="AG34" i="46"/>
  <c r="BM32" i="46"/>
  <c r="AW71" i="46"/>
  <c r="BM67" i="46"/>
  <c r="V81" i="46"/>
  <c r="V72" i="46"/>
  <c r="V24" i="46"/>
  <c r="Y75" i="46"/>
  <c r="Y76" i="46"/>
  <c r="Y79" i="46"/>
  <c r="Y15" i="46"/>
  <c r="Y70" i="46"/>
  <c r="AG55" i="46"/>
  <c r="BM24" i="46"/>
  <c r="CC66" i="46"/>
  <c r="AG57" i="46"/>
  <c r="CC40" i="46"/>
  <c r="AW84" i="46"/>
  <c r="BM59" i="46"/>
  <c r="AW60" i="46"/>
  <c r="AW88" i="46"/>
  <c r="AG69" i="46"/>
  <c r="AG19" i="46"/>
  <c r="BM81" i="46"/>
  <c r="AG72" i="46"/>
  <c r="BM88" i="46"/>
  <c r="V18" i="46"/>
  <c r="V58" i="46"/>
  <c r="V49" i="46"/>
  <c r="V82" i="46"/>
  <c r="Y19" i="46"/>
  <c r="Y24" i="46"/>
  <c r="Y35" i="46"/>
  <c r="Y67" i="46"/>
  <c r="AW55" i="46"/>
  <c r="BM14" i="46"/>
  <c r="BM55" i="46"/>
  <c r="BM66" i="46"/>
  <c r="BM56" i="46"/>
  <c r="AW77" i="46"/>
  <c r="AG82" i="46"/>
  <c r="AW70" i="46"/>
  <c r="BM46" i="46"/>
  <c r="AG30" i="46"/>
  <c r="BM48" i="46"/>
  <c r="AG42" i="46"/>
  <c r="AW5" i="46"/>
  <c r="BM72" i="46"/>
  <c r="AW67" i="46"/>
  <c r="AG88" i="46"/>
  <c r="AW51" i="46"/>
  <c r="H65" i="46"/>
  <c r="X22" i="46"/>
  <c r="BD18" i="46"/>
  <c r="X51" i="46"/>
  <c r="X80" i="46"/>
  <c r="X77" i="46"/>
  <c r="X69" i="46"/>
  <c r="X33" i="46"/>
  <c r="X85" i="46"/>
  <c r="X15" i="46"/>
  <c r="X65" i="46"/>
  <c r="AN40" i="46"/>
  <c r="X57" i="46"/>
  <c r="X71" i="46"/>
  <c r="X43" i="46"/>
  <c r="AN9" i="46"/>
  <c r="X67" i="46"/>
  <c r="X56" i="46"/>
  <c r="X9" i="46"/>
  <c r="X14" i="46"/>
  <c r="X84" i="46"/>
  <c r="BD69" i="46"/>
  <c r="X16" i="46"/>
  <c r="X66" i="46"/>
  <c r="X24" i="46"/>
  <c r="X25" i="46"/>
  <c r="X45" i="46"/>
  <c r="X30" i="46"/>
  <c r="BD75" i="46"/>
  <c r="X83" i="46"/>
  <c r="X68" i="46"/>
  <c r="X34" i="46"/>
  <c r="CJ48" i="46"/>
  <c r="X17" i="46"/>
  <c r="X18" i="46"/>
  <c r="X42" i="46"/>
  <c r="X59" i="46"/>
  <c r="X48" i="46"/>
  <c r="Z23" i="46"/>
  <c r="X58" i="46"/>
  <c r="X73" i="46"/>
  <c r="X61" i="46"/>
  <c r="X64" i="46"/>
  <c r="X41" i="46"/>
  <c r="AN78" i="46"/>
  <c r="BD78" i="46"/>
  <c r="CJ68" i="46"/>
  <c r="X32" i="46"/>
  <c r="X70" i="46"/>
  <c r="Z9" i="46"/>
  <c r="X72" i="46"/>
  <c r="X75" i="46"/>
  <c r="X13" i="46"/>
  <c r="X78" i="46"/>
  <c r="X36" i="46"/>
  <c r="X49" i="46"/>
  <c r="CJ29" i="46"/>
  <c r="AN22" i="46"/>
  <c r="X86" i="46"/>
  <c r="X28" i="46"/>
  <c r="AN35" i="46"/>
  <c r="X26" i="46"/>
  <c r="Z68" i="46"/>
  <c r="X88" i="46"/>
  <c r="X29" i="46"/>
  <c r="X53" i="46"/>
  <c r="X82" i="46"/>
  <c r="X76" i="46"/>
  <c r="BD31" i="46"/>
  <c r="X63" i="46"/>
  <c r="BT13" i="46"/>
  <c r="X79" i="46"/>
  <c r="X44" i="46"/>
  <c r="X19" i="46"/>
  <c r="BT5" i="46"/>
  <c r="BT70" i="46"/>
  <c r="X21" i="46"/>
  <c r="X60" i="46"/>
  <c r="Z14" i="46"/>
  <c r="X54" i="46"/>
  <c r="BT19" i="46"/>
  <c r="X46" i="46"/>
  <c r="X40" i="46"/>
  <c r="X74" i="46"/>
  <c r="X20" i="46"/>
  <c r="X50" i="46"/>
  <c r="X55" i="46"/>
  <c r="X23" i="46"/>
  <c r="X62" i="46"/>
  <c r="X52" i="46"/>
  <c r="AN21" i="46"/>
  <c r="AA55" i="46"/>
  <c r="Z59" i="46"/>
  <c r="AA35" i="46"/>
  <c r="AA61" i="46"/>
  <c r="Z64" i="46"/>
  <c r="AA21" i="46"/>
  <c r="Z40" i="46"/>
  <c r="Z53" i="46"/>
  <c r="Z33" i="46"/>
  <c r="Z72" i="46"/>
  <c r="AU14" i="46"/>
  <c r="CQ54" i="46"/>
  <c r="AE57" i="46"/>
  <c r="AE18" i="46"/>
  <c r="BK15" i="46"/>
  <c r="AE21" i="46"/>
  <c r="AU58" i="46"/>
  <c r="BK77" i="46"/>
  <c r="CQ82" i="46"/>
  <c r="AU44" i="46"/>
  <c r="CA20" i="46"/>
  <c r="AU70" i="46"/>
  <c r="AE73" i="46"/>
  <c r="AC42" i="46"/>
  <c r="AU88" i="46"/>
  <c r="AC34" i="46"/>
  <c r="AU64" i="46"/>
  <c r="CA35" i="46"/>
  <c r="BK67" i="46"/>
  <c r="BI5" i="46"/>
  <c r="CO81" i="46"/>
  <c r="CQ43" i="46"/>
  <c r="AE33" i="46"/>
  <c r="AC45" i="46"/>
  <c r="BI16" i="46"/>
  <c r="BI32" i="46"/>
  <c r="AU43" i="46"/>
  <c r="AC32" i="46"/>
  <c r="CA80" i="46"/>
  <c r="BI78" i="46"/>
  <c r="CA88" i="46"/>
  <c r="CA33" i="46"/>
  <c r="CQ32" i="46"/>
  <c r="AA74" i="46"/>
  <c r="Z82" i="46"/>
  <c r="AA60" i="46"/>
  <c r="AA16" i="46"/>
  <c r="AA79" i="46"/>
  <c r="AA20" i="46"/>
  <c r="Z42" i="46"/>
  <c r="AA48" i="46"/>
  <c r="AA52" i="46"/>
  <c r="Z79" i="46"/>
  <c r="Z66" i="46"/>
  <c r="CQ14" i="46"/>
  <c r="AE25" i="46"/>
  <c r="CA53" i="46"/>
  <c r="AE54" i="46"/>
  <c r="CA25" i="46"/>
  <c r="CA61" i="46"/>
  <c r="AE85" i="46"/>
  <c r="BK23" i="46"/>
  <c r="AE65" i="46"/>
  <c r="AE76" i="46"/>
  <c r="BK82" i="46"/>
  <c r="CA73" i="46"/>
  <c r="CO65" i="46"/>
  <c r="BK73" i="46"/>
  <c r="AU48" i="46"/>
  <c r="CQ20" i="46"/>
  <c r="AC13" i="46"/>
  <c r="BI47" i="46"/>
  <c r="BY36" i="46"/>
  <c r="CA22" i="46"/>
  <c r="BY18" i="46"/>
  <c r="CQ59" i="46"/>
  <c r="AU34" i="46"/>
  <c r="CA46" i="46"/>
  <c r="AE19" i="46"/>
  <c r="CQ33" i="46"/>
  <c r="AC35" i="46"/>
  <c r="CQ34" i="46"/>
  <c r="BY64" i="46"/>
  <c r="CQ44" i="46"/>
  <c r="CA19" i="46"/>
  <c r="AU72" i="46"/>
  <c r="CO71" i="46"/>
  <c r="AU78" i="46"/>
  <c r="BY67" i="46"/>
  <c r="CO43" i="46"/>
  <c r="AE28" i="46"/>
  <c r="AU16" i="46"/>
  <c r="CQ75" i="46"/>
  <c r="CQ79" i="46"/>
  <c r="CA43" i="46"/>
  <c r="BY79" i="46"/>
  <c r="AU45" i="46"/>
  <c r="BI9" i="46"/>
  <c r="AU19" i="46"/>
  <c r="AA78" i="46"/>
  <c r="AA76" i="46"/>
  <c r="AA18" i="46"/>
  <c r="AA40" i="46"/>
  <c r="Z74" i="46"/>
  <c r="Z47" i="46"/>
  <c r="Z52" i="46"/>
  <c r="Z20" i="46"/>
  <c r="Z18" i="46"/>
  <c r="CQ53" i="46"/>
  <c r="AU26" i="46"/>
  <c r="BK54" i="46"/>
  <c r="BK66" i="46"/>
  <c r="AU56" i="46"/>
  <c r="AU31" i="46"/>
  <c r="BK57" i="46"/>
  <c r="AU50" i="46"/>
  <c r="CQ15" i="46"/>
  <c r="AE49" i="46"/>
  <c r="AE20" i="46"/>
  <c r="AE60" i="46"/>
  <c r="CQ48" i="46"/>
  <c r="AU82" i="46"/>
  <c r="CO46" i="46"/>
  <c r="CA34" i="46"/>
  <c r="AE34" i="46"/>
  <c r="BY35" i="46"/>
  <c r="BY86" i="46"/>
  <c r="BI34" i="46"/>
  <c r="AE5" i="46"/>
  <c r="BY72" i="46"/>
  <c r="CA72" i="46"/>
  <c r="AC17" i="46"/>
  <c r="AC88" i="46"/>
  <c r="CA16" i="46"/>
  <c r="CO72" i="46"/>
  <c r="AE32" i="46"/>
  <c r="AC80" i="46"/>
  <c r="AE9" i="46"/>
  <c r="AA86" i="46"/>
  <c r="AA62" i="46"/>
  <c r="AA63" i="46"/>
  <c r="AA84" i="46"/>
  <c r="Z55" i="46"/>
  <c r="Z70" i="46"/>
  <c r="Z71" i="46"/>
  <c r="CA49" i="46"/>
  <c r="CA24" i="46"/>
  <c r="CA85" i="46"/>
  <c r="BK61" i="46"/>
  <c r="AE15" i="46"/>
  <c r="CA76" i="46"/>
  <c r="AE23" i="46"/>
  <c r="CA48" i="46"/>
  <c r="BK84" i="46"/>
  <c r="CQ42" i="46"/>
  <c r="CA44" i="46"/>
  <c r="BK60" i="46"/>
  <c r="BI69" i="46"/>
  <c r="AE68" i="46"/>
  <c r="AE29" i="46"/>
  <c r="CO18" i="46"/>
  <c r="CA86" i="46"/>
  <c r="AU68" i="46"/>
  <c r="AC19" i="46"/>
  <c r="BY81" i="46"/>
  <c r="AE86" i="46"/>
  <c r="CO22" i="46"/>
  <c r="CA28" i="46"/>
  <c r="BI43" i="46"/>
  <c r="AC75" i="46"/>
  <c r="AC43" i="46"/>
  <c r="AC41" i="46"/>
  <c r="BI28" i="46"/>
  <c r="BI75" i="46"/>
  <c r="AA77" i="46"/>
  <c r="AA71" i="46"/>
  <c r="AA46" i="46"/>
  <c r="AA29" i="46"/>
  <c r="Z80" i="46"/>
  <c r="Z41" i="46"/>
  <c r="H54" i="46"/>
  <c r="CA55" i="46"/>
  <c r="BK24" i="46"/>
  <c r="CA77" i="46"/>
  <c r="AE31" i="46"/>
  <c r="AU60" i="46"/>
  <c r="AU18" i="46"/>
  <c r="BK44" i="46"/>
  <c r="CQ21" i="46"/>
  <c r="AC73" i="46"/>
  <c r="AU83" i="46"/>
  <c r="BK83" i="46"/>
  <c r="BI40" i="46"/>
  <c r="AC82" i="46"/>
  <c r="BY34" i="46"/>
  <c r="AC44" i="46"/>
  <c r="BK29" i="46"/>
  <c r="CQ47" i="46"/>
  <c r="CO34" i="46"/>
  <c r="AC18" i="46"/>
  <c r="CA68" i="46"/>
  <c r="AC22" i="46"/>
  <c r="BI59" i="46"/>
  <c r="BK86" i="46"/>
  <c r="CQ29" i="46"/>
  <c r="AU86" i="46"/>
  <c r="BK88" i="46"/>
  <c r="BK28" i="46"/>
  <c r="AU80" i="46"/>
  <c r="CA78" i="46"/>
  <c r="CA67" i="46"/>
  <c r="CO75" i="46"/>
  <c r="BI41" i="46"/>
  <c r="BY88" i="46"/>
  <c r="CQ88" i="46"/>
  <c r="AC16" i="46"/>
  <c r="Z45" i="46"/>
  <c r="Z21" i="46"/>
  <c r="Z28" i="46"/>
  <c r="Z85" i="46"/>
  <c r="Z34" i="46"/>
  <c r="AA22" i="46"/>
  <c r="Z67" i="46"/>
  <c r="Z31" i="46"/>
  <c r="Z69" i="46"/>
  <c r="AU25" i="46"/>
  <c r="CA40" i="46"/>
  <c r="CQ50" i="46"/>
  <c r="CQ56" i="46"/>
  <c r="AV57" i="46"/>
  <c r="BK36" i="46"/>
  <c r="CA60" i="46"/>
  <c r="AU65" i="46"/>
  <c r="CQ63" i="46"/>
  <c r="AU36" i="46"/>
  <c r="CQ23" i="46"/>
  <c r="BK13" i="46"/>
  <c r="AU46" i="46"/>
  <c r="BY17" i="46"/>
  <c r="BY5" i="46"/>
  <c r="BI19" i="46"/>
  <c r="BK81" i="46"/>
  <c r="CQ22" i="46"/>
  <c r="CQ52" i="46"/>
  <c r="CO69" i="46"/>
  <c r="BY68" i="46"/>
  <c r="AF86" i="46"/>
  <c r="CA64" i="46"/>
  <c r="AE52" i="46"/>
  <c r="CQ67" i="46"/>
  <c r="BK45" i="46"/>
  <c r="CO17" i="46"/>
  <c r="AU41" i="46"/>
  <c r="CA52" i="46"/>
  <c r="BI71" i="46"/>
  <c r="AC67" i="46"/>
  <c r="BK17" i="46"/>
  <c r="BK51" i="46"/>
  <c r="AU71" i="46"/>
  <c r="Z15" i="46"/>
  <c r="Z32" i="46"/>
  <c r="Z46" i="46"/>
  <c r="CQ25" i="46"/>
  <c r="BK26" i="46"/>
  <c r="CA58" i="46"/>
  <c r="AU74" i="46"/>
  <c r="AE84" i="46"/>
  <c r="CQ58" i="46"/>
  <c r="CA56" i="46"/>
  <c r="AU40" i="46"/>
  <c r="BK30" i="46"/>
  <c r="CA84" i="46"/>
  <c r="CA21" i="46"/>
  <c r="AU76" i="46"/>
  <c r="CQ13" i="46"/>
  <c r="AE59" i="46"/>
  <c r="BK64" i="46"/>
  <c r="CQ35" i="46"/>
  <c r="BK46" i="46"/>
  <c r="BK62" i="46"/>
  <c r="CA45" i="46"/>
  <c r="AE16" i="46"/>
  <c r="CQ16" i="46"/>
  <c r="BK71" i="46"/>
  <c r="CA9" i="46"/>
  <c r="Z35" i="46"/>
  <c r="Z26" i="46"/>
  <c r="Z44" i="46"/>
  <c r="Z81" i="46"/>
  <c r="AA66" i="46"/>
  <c r="AA83" i="46"/>
  <c r="Z76" i="46"/>
  <c r="Z36" i="46"/>
  <c r="Z83" i="46"/>
  <c r="Z24" i="46"/>
  <c r="CA54" i="46"/>
  <c r="BK55" i="46"/>
  <c r="CA50" i="46"/>
  <c r="CQ85" i="46"/>
  <c r="AE36" i="46"/>
  <c r="CQ57" i="46"/>
  <c r="BK48" i="46"/>
  <c r="CQ49" i="46"/>
  <c r="CQ36" i="46"/>
  <c r="CQ40" i="46"/>
  <c r="AU13" i="46"/>
  <c r="BK76" i="46"/>
  <c r="CQ84" i="46"/>
  <c r="AE13" i="46"/>
  <c r="AU30" i="46"/>
  <c r="BK65" i="46"/>
  <c r="CQ86" i="46"/>
  <c r="BK68" i="46"/>
  <c r="CQ19" i="46"/>
  <c r="CQ81" i="46"/>
  <c r="BK47" i="46"/>
  <c r="BI64" i="46"/>
  <c r="CO16" i="46"/>
  <c r="AE46" i="46"/>
  <c r="CO68" i="46"/>
  <c r="AC46" i="46"/>
  <c r="BI62" i="46"/>
  <c r="CO45" i="46"/>
  <c r="BK79" i="46"/>
  <c r="BK78" i="46"/>
  <c r="BY32" i="46"/>
  <c r="CA62" i="46"/>
  <c r="AS45" i="46"/>
  <c r="AC28" i="46"/>
  <c r="AE71" i="46"/>
  <c r="Z63" i="46"/>
  <c r="Z88" i="46"/>
  <c r="Z50" i="46"/>
  <c r="C49" i="46"/>
  <c r="AA81" i="46"/>
  <c r="AA42" i="46"/>
  <c r="Z56" i="46"/>
  <c r="Z16" i="46"/>
  <c r="AA24" i="46"/>
  <c r="Z51" i="46"/>
  <c r="Z48" i="46"/>
  <c r="Z78" i="46"/>
  <c r="AA49" i="46"/>
  <c r="CA26" i="46"/>
  <c r="AE55" i="46"/>
  <c r="BK74" i="46"/>
  <c r="BK85" i="46"/>
  <c r="BK49" i="46"/>
  <c r="CQ30" i="46"/>
  <c r="CA42" i="46"/>
  <c r="CA23" i="46"/>
  <c r="AU20" i="46"/>
  <c r="AE42" i="46"/>
  <c r="CA65" i="46"/>
  <c r="CQ65" i="46"/>
  <c r="BK22" i="46"/>
  <c r="CQ68" i="46"/>
  <c r="AC68" i="46"/>
  <c r="CO5" i="46"/>
  <c r="AU5" i="46"/>
  <c r="BY46" i="46"/>
  <c r="BK19" i="46"/>
  <c r="BY62" i="46"/>
  <c r="BK63" i="46"/>
  <c r="AC59" i="46"/>
  <c r="AC33" i="46"/>
  <c r="CQ45" i="46"/>
  <c r="AC51" i="46"/>
  <c r="BI67" i="46"/>
  <c r="AU17" i="46"/>
  <c r="AE41" i="46"/>
  <c r="AU62" i="46"/>
  <c r="BY33" i="46"/>
  <c r="AE51" i="46"/>
  <c r="BY45" i="46"/>
  <c r="AE79" i="46"/>
  <c r="AU28" i="46"/>
  <c r="BK41" i="46"/>
  <c r="BY71" i="46"/>
  <c r="BY11" i="46"/>
  <c r="AC8" i="46"/>
  <c r="CO7" i="46"/>
  <c r="BY8" i="46"/>
  <c r="AE8" i="46"/>
  <c r="CA11" i="46"/>
  <c r="AA34" i="46"/>
  <c r="Z12" i="46"/>
  <c r="AA54" i="46"/>
  <c r="Z13" i="46"/>
  <c r="Z22" i="46"/>
  <c r="Z75" i="46"/>
  <c r="AA44" i="46"/>
  <c r="Z62" i="46"/>
  <c r="Z19" i="46"/>
  <c r="AE14" i="46"/>
  <c r="BK25" i="46"/>
  <c r="AU15" i="46"/>
  <c r="CQ74" i="46"/>
  <c r="BK56" i="46"/>
  <c r="BK40" i="46"/>
  <c r="AU24" i="46"/>
  <c r="AU66" i="46"/>
  <c r="CA57" i="46"/>
  <c r="AU85" i="46"/>
  <c r="CA13" i="46"/>
  <c r="AU21" i="46"/>
  <c r="CQ76" i="46"/>
  <c r="CA30" i="46"/>
  <c r="AE82" i="46"/>
  <c r="BK5" i="46"/>
  <c r="CA59" i="46"/>
  <c r="BK52" i="46"/>
  <c r="BI22" i="46"/>
  <c r="BI46" i="46"/>
  <c r="CO19" i="46"/>
  <c r="BY59" i="46"/>
  <c r="AE17" i="46"/>
  <c r="BY78" i="46"/>
  <c r="AU79" i="46"/>
  <c r="CA17" i="46"/>
  <c r="CQ41" i="46"/>
  <c r="BK80" i="46"/>
  <c r="AU67" i="46"/>
  <c r="BY41" i="46"/>
  <c r="BK9" i="46"/>
  <c r="CA18" i="46"/>
  <c r="Z49" i="46"/>
  <c r="Z54" i="46"/>
  <c r="AA75" i="46"/>
  <c r="AA17" i="46"/>
  <c r="Z5" i="46"/>
  <c r="Z57" i="46"/>
  <c r="AA68" i="46"/>
  <c r="AA72" i="46"/>
  <c r="AE26" i="46"/>
  <c r="AE74" i="46"/>
  <c r="AE77" i="46"/>
  <c r="AE50" i="46"/>
  <c r="CQ66" i="46"/>
  <c r="AU42" i="46"/>
  <c r="AC36" i="46"/>
  <c r="BK42" i="46"/>
  <c r="AE47" i="46"/>
  <c r="AC69" i="46"/>
  <c r="AU52" i="46"/>
  <c r="BI29" i="46"/>
  <c r="CO35" i="46"/>
  <c r="BI86" i="46"/>
  <c r="BK34" i="46"/>
  <c r="AC47" i="46"/>
  <c r="CA29" i="46"/>
  <c r="AE35" i="46"/>
  <c r="CA47" i="46"/>
  <c r="AC29" i="46"/>
  <c r="CA71" i="46"/>
  <c r="AC62" i="46"/>
  <c r="BK43" i="46"/>
  <c r="CQ72" i="46"/>
  <c r="CA79" i="46"/>
  <c r="BI79" i="46"/>
  <c r="AU51" i="46"/>
  <c r="CQ51" i="46"/>
  <c r="AU9" i="46"/>
  <c r="BY9" i="46"/>
  <c r="BK14" i="46"/>
  <c r="Z61" i="46"/>
  <c r="AA80" i="46"/>
  <c r="Z65" i="46"/>
  <c r="Z17" i="46"/>
  <c r="Z58" i="46"/>
  <c r="Z29" i="46"/>
  <c r="AA88" i="46"/>
  <c r="AA32" i="46"/>
  <c r="Z73" i="46"/>
  <c r="AU53" i="46"/>
  <c r="CQ26" i="46"/>
  <c r="AU55" i="46"/>
  <c r="CA14" i="46"/>
  <c r="AE58" i="46"/>
  <c r="AU49" i="46"/>
  <c r="CQ31" i="46"/>
  <c r="BK20" i="46"/>
  <c r="AE30" i="46"/>
  <c r="CA70" i="46"/>
  <c r="CO40" i="46"/>
  <c r="BK21" i="46"/>
  <c r="AC83" i="46"/>
  <c r="CO44" i="46"/>
  <c r="CO52" i="46"/>
  <c r="AE69" i="46"/>
  <c r="BK69" i="46"/>
  <c r="BI52" i="46"/>
  <c r="BY52" i="46"/>
  <c r="AU81" i="46"/>
  <c r="BY19" i="46"/>
  <c r="BK18" i="46"/>
  <c r="BY47" i="46"/>
  <c r="AU69" i="46"/>
  <c r="CO29" i="46"/>
  <c r="BI18" i="46"/>
  <c r="CO79" i="46"/>
  <c r="AE43" i="46"/>
  <c r="CA41" i="46"/>
  <c r="BK33" i="46"/>
  <c r="CQ71" i="46"/>
  <c r="CQ17" i="46"/>
  <c r="BI80" i="46"/>
  <c r="CQ28" i="46"/>
  <c r="BY16" i="46"/>
  <c r="CO9" i="46"/>
  <c r="AC9" i="46"/>
  <c r="AA9" i="46"/>
  <c r="Z84" i="46"/>
  <c r="Z86" i="46"/>
  <c r="Z43" i="46"/>
  <c r="Z30" i="46"/>
  <c r="Z25" i="46"/>
  <c r="F59" i="46"/>
  <c r="Z77" i="46"/>
  <c r="BK53" i="46"/>
  <c r="CA15" i="46"/>
  <c r="AE66" i="46"/>
  <c r="CA74" i="46"/>
  <c r="CA31" i="46"/>
  <c r="CQ61" i="46"/>
  <c r="CA66" i="46"/>
  <c r="CQ60" i="46"/>
  <c r="AE80" i="46"/>
  <c r="AE81" i="46"/>
  <c r="AU22" i="46"/>
  <c r="AE63" i="46"/>
  <c r="AC81" i="46"/>
  <c r="BK35" i="46"/>
  <c r="AE75" i="46"/>
  <c r="BK75" i="46"/>
  <c r="AE78" i="46"/>
  <c r="BI51" i="46"/>
  <c r="CA75" i="46"/>
  <c r="AE62" i="46"/>
  <c r="AE45" i="46"/>
  <c r="BK16" i="46"/>
  <c r="BI45" i="46"/>
  <c r="BK32" i="46"/>
  <c r="AC71" i="46"/>
  <c r="C62" i="46"/>
  <c r="L26" i="46"/>
  <c r="L49" i="46"/>
  <c r="L21" i="46"/>
  <c r="BD88" i="46"/>
  <c r="CJ81" i="46"/>
  <c r="CJ9" i="46"/>
  <c r="BT79" i="46"/>
  <c r="CJ46" i="46"/>
  <c r="BT62" i="46"/>
  <c r="AN67" i="46"/>
  <c r="BD19" i="46"/>
  <c r="BT82" i="46"/>
  <c r="CJ69" i="46"/>
  <c r="AN18" i="46"/>
  <c r="BD20" i="46"/>
  <c r="AN34" i="46"/>
  <c r="AN69" i="46"/>
  <c r="BT76" i="46"/>
  <c r="BT61" i="46"/>
  <c r="AN53" i="46"/>
  <c r="BT77" i="46"/>
  <c r="BT48" i="46"/>
  <c r="BD82" i="46"/>
  <c r="CJ21" i="46"/>
  <c r="AN73" i="46"/>
  <c r="AN20" i="46"/>
  <c r="CJ49" i="46"/>
  <c r="BT40" i="46"/>
  <c r="CR48" i="46"/>
  <c r="AY84" i="46"/>
  <c r="AI42" i="46"/>
  <c r="AY36" i="46"/>
  <c r="CE47" i="46"/>
  <c r="AY28" i="46"/>
  <c r="CE78" i="46"/>
  <c r="AI75" i="46"/>
  <c r="AF43" i="46"/>
  <c r="AY32" i="46"/>
  <c r="AY15" i="46"/>
  <c r="C77" i="46"/>
  <c r="L82" i="46"/>
  <c r="CJ51" i="46"/>
  <c r="BT32" i="46"/>
  <c r="CJ62" i="46"/>
  <c r="AN16" i="46"/>
  <c r="BT44" i="46"/>
  <c r="AN86" i="46"/>
  <c r="BD63" i="46"/>
  <c r="BD47" i="46"/>
  <c r="BD51" i="46"/>
  <c r="CJ76" i="46"/>
  <c r="AN46" i="46"/>
  <c r="BT46" i="46"/>
  <c r="BD73" i="46"/>
  <c r="AN31" i="46"/>
  <c r="BD30" i="46"/>
  <c r="AN85" i="46"/>
  <c r="BD70" i="46"/>
  <c r="AN48" i="46"/>
  <c r="BD85" i="46"/>
  <c r="CJ61" i="46"/>
  <c r="CE46" i="46"/>
  <c r="AY63" i="46"/>
  <c r="AI86" i="46"/>
  <c r="AY47" i="46"/>
  <c r="AI79" i="46"/>
  <c r="BL75" i="46"/>
  <c r="CE15" i="46"/>
  <c r="C58" i="46"/>
  <c r="J13" i="46"/>
  <c r="BT67" i="46"/>
  <c r="BD41" i="46"/>
  <c r="AN13" i="46"/>
  <c r="CJ78" i="46"/>
  <c r="BT81" i="46"/>
  <c r="CJ73" i="46"/>
  <c r="CJ22" i="46"/>
  <c r="BT34" i="46"/>
  <c r="BD22" i="46"/>
  <c r="CJ70" i="46"/>
  <c r="BT30" i="46"/>
  <c r="BT66" i="46"/>
  <c r="CJ84" i="46"/>
  <c r="AN49" i="46"/>
  <c r="BT85" i="46"/>
  <c r="CJ66" i="46"/>
  <c r="AN47" i="46"/>
  <c r="AN56" i="46"/>
  <c r="AV70" i="46"/>
  <c r="AY29" i="46"/>
  <c r="AY35" i="46"/>
  <c r="AY52" i="46"/>
  <c r="AI68" i="46"/>
  <c r="CE29" i="46"/>
  <c r="AI64" i="46"/>
  <c r="AY68" i="46"/>
  <c r="AI71" i="46"/>
  <c r="CE45" i="46"/>
  <c r="AY71" i="46"/>
  <c r="AI88" i="46"/>
  <c r="AY43" i="46"/>
  <c r="AI32" i="46"/>
  <c r="AI80" i="46"/>
  <c r="C20" i="46"/>
  <c r="J70" i="46"/>
  <c r="AN80" i="46"/>
  <c r="BT71" i="46"/>
  <c r="BT9" i="46"/>
  <c r="AN32" i="46"/>
  <c r="CJ5" i="46"/>
  <c r="AN64" i="46"/>
  <c r="AN65" i="46"/>
  <c r="BD36" i="46"/>
  <c r="BT56" i="46"/>
  <c r="BD68" i="46"/>
  <c r="CJ52" i="46"/>
  <c r="BD15" i="46"/>
  <c r="CJ57" i="46"/>
  <c r="CJ56" i="46"/>
  <c r="BT42" i="46"/>
  <c r="BD48" i="46"/>
  <c r="CE40" i="46"/>
  <c r="AF68" i="46"/>
  <c r="AY81" i="46"/>
  <c r="AI28" i="46"/>
  <c r="BO88" i="46"/>
  <c r="CE79" i="46"/>
  <c r="CE9" i="46"/>
  <c r="BD29" i="46"/>
  <c r="AN79" i="46"/>
  <c r="BD66" i="46"/>
  <c r="BD83" i="46"/>
  <c r="BT15" i="46"/>
  <c r="BD57" i="46"/>
  <c r="AN50" i="46"/>
  <c r="BD56" i="46"/>
  <c r="BT60" i="46"/>
  <c r="BT84" i="46"/>
  <c r="AN15" i="46"/>
  <c r="C42" i="46"/>
  <c r="J62" i="46"/>
  <c r="C48" i="46"/>
  <c r="J43" i="46"/>
  <c r="CJ28" i="46"/>
  <c r="BD45" i="46"/>
  <c r="AN28" i="46"/>
  <c r="BT41" i="46"/>
  <c r="AN51" i="46"/>
  <c r="BD71" i="46"/>
  <c r="BD34" i="46"/>
  <c r="BD74" i="46"/>
  <c r="BT26" i="46"/>
  <c r="AN36" i="46"/>
  <c r="CJ55" i="46"/>
  <c r="BD61" i="46"/>
  <c r="AN24" i="46"/>
  <c r="AN60" i="46"/>
  <c r="BD60" i="46"/>
  <c r="BT31" i="46"/>
  <c r="CJ30" i="46"/>
  <c r="BL50" i="46"/>
  <c r="CJ74" i="46"/>
  <c r="AV13" i="46"/>
  <c r="CE86" i="46"/>
  <c r="CR35" i="46"/>
  <c r="CB62" i="46"/>
  <c r="AY79" i="46"/>
  <c r="AY67" i="46"/>
  <c r="AN62" i="46"/>
  <c r="CJ36" i="46"/>
  <c r="CJ35" i="46"/>
  <c r="T15" i="46"/>
  <c r="C16" i="46"/>
  <c r="J57" i="46"/>
  <c r="T77" i="46"/>
  <c r="BD72" i="46"/>
  <c r="AN75" i="46"/>
  <c r="CJ67" i="46"/>
  <c r="BT33" i="46"/>
  <c r="BD17" i="46"/>
  <c r="CJ75" i="46"/>
  <c r="BT72" i="46"/>
  <c r="BT52" i="46"/>
  <c r="BD86" i="46"/>
  <c r="CJ50" i="46"/>
  <c r="AN42" i="46"/>
  <c r="AN54" i="46"/>
  <c r="CJ83" i="46"/>
  <c r="AN66" i="46"/>
  <c r="CJ15" i="46"/>
  <c r="CJ85" i="46"/>
  <c r="BT21" i="46"/>
  <c r="BD24" i="46"/>
  <c r="BT73" i="46"/>
  <c r="AN57" i="46"/>
  <c r="AI59" i="46"/>
  <c r="CE52" i="46"/>
  <c r="AI9" i="46"/>
  <c r="AY18" i="46"/>
  <c r="AN33" i="46"/>
  <c r="BT51" i="46"/>
  <c r="BD9" i="46"/>
  <c r="BT35" i="46"/>
  <c r="AN84" i="46"/>
  <c r="AN58" i="46"/>
  <c r="AN25" i="46"/>
  <c r="CJ82" i="46"/>
  <c r="AN55" i="46"/>
  <c r="CJ25" i="46"/>
  <c r="CJ24" i="46"/>
  <c r="CJ31" i="46"/>
  <c r="BD53" i="46"/>
  <c r="BD14" i="46"/>
  <c r="BL49" i="46"/>
  <c r="CE69" i="46"/>
  <c r="CE59" i="46"/>
  <c r="AI45" i="46"/>
  <c r="AN71" i="46"/>
  <c r="CJ72" i="46"/>
  <c r="CJ86" i="46"/>
  <c r="BT23" i="46"/>
  <c r="C32" i="46"/>
  <c r="C43" i="46"/>
  <c r="C28" i="46"/>
  <c r="CJ16" i="46"/>
  <c r="CJ41" i="46"/>
  <c r="CJ79" i="46"/>
  <c r="BT80" i="46"/>
  <c r="CJ47" i="46"/>
  <c r="BT43" i="46"/>
  <c r="BD5" i="46"/>
  <c r="AN83" i="46"/>
  <c r="BD23" i="46"/>
  <c r="CJ40" i="46"/>
  <c r="CJ60" i="46"/>
  <c r="BD25" i="46"/>
  <c r="BT53" i="46"/>
  <c r="CJ20" i="46"/>
  <c r="BD40" i="46"/>
  <c r="BT54" i="46"/>
  <c r="CB31" i="46"/>
  <c r="CE23" i="46"/>
  <c r="CE42" i="46"/>
  <c r="AI73" i="46"/>
  <c r="AI30" i="46"/>
  <c r="BO22" i="46"/>
  <c r="AI81" i="46"/>
  <c r="CE64" i="46"/>
  <c r="CE34" i="46"/>
  <c r="AI29" i="46"/>
  <c r="AI62" i="46"/>
  <c r="CE88" i="46"/>
  <c r="AY62" i="46"/>
  <c r="CE51" i="46"/>
  <c r="CE7" i="46"/>
  <c r="AI6" i="46"/>
  <c r="CJ59" i="46"/>
  <c r="AN30" i="46"/>
  <c r="C86" i="46"/>
  <c r="CJ33" i="46"/>
  <c r="BT16" i="46"/>
  <c r="AN88" i="46"/>
  <c r="BD62" i="46"/>
  <c r="CJ64" i="46"/>
  <c r="AN52" i="46"/>
  <c r="BD28" i="46"/>
  <c r="BT50" i="46"/>
  <c r="BT29" i="46"/>
  <c r="AN23" i="46"/>
  <c r="CJ13" i="46"/>
  <c r="BD77" i="46"/>
  <c r="CJ53" i="46"/>
  <c r="AN26" i="46"/>
  <c r="AI65" i="46"/>
  <c r="AY20" i="46"/>
  <c r="CE19" i="46"/>
  <c r="CE22" i="46"/>
  <c r="AY17" i="46"/>
  <c r="AY45" i="46"/>
  <c r="AY51" i="46"/>
  <c r="CE32" i="46"/>
  <c r="BT83" i="46"/>
  <c r="C54" i="46"/>
  <c r="J74" i="46"/>
  <c r="J78" i="46"/>
  <c r="AN7" i="46"/>
  <c r="CJ80" i="46"/>
  <c r="BD64" i="46"/>
  <c r="BD16" i="46"/>
  <c r="BD43" i="46"/>
  <c r="AN29" i="46"/>
  <c r="CJ34" i="46"/>
  <c r="BT86" i="46"/>
  <c r="CJ63" i="46"/>
  <c r="CJ19" i="46"/>
  <c r="AN41" i="46"/>
  <c r="AN68" i="46"/>
  <c r="CJ54" i="46"/>
  <c r="CJ42" i="46"/>
  <c r="BD49" i="46"/>
  <c r="BT49" i="46"/>
  <c r="BT36" i="46"/>
  <c r="BD26" i="46"/>
  <c r="BD54" i="46"/>
  <c r="BT25" i="46"/>
  <c r="AN59" i="46"/>
  <c r="BT59" i="46"/>
  <c r="BD13" i="46"/>
  <c r="CR66" i="46"/>
  <c r="CE17" i="46"/>
  <c r="CB22" i="46"/>
  <c r="CE68" i="46"/>
  <c r="CE63" i="46"/>
  <c r="CE81" i="46"/>
  <c r="AV62" i="46"/>
  <c r="AI67" i="46"/>
  <c r="CE6" i="46"/>
  <c r="BT45" i="46"/>
  <c r="BT28" i="46"/>
  <c r="C85" i="46"/>
  <c r="L67" i="46"/>
  <c r="L53" i="46"/>
  <c r="CJ88" i="46"/>
  <c r="BD32" i="46"/>
  <c r="AN43" i="46"/>
  <c r="BT64" i="46"/>
  <c r="AN5" i="46"/>
  <c r="BT18" i="46"/>
  <c r="BT68" i="46"/>
  <c r="CJ45" i="46"/>
  <c r="C26" i="46"/>
  <c r="AN63" i="46"/>
  <c r="BD55" i="46"/>
  <c r="AN76" i="46"/>
  <c r="BT58" i="46"/>
  <c r="BT57" i="46"/>
  <c r="BD81" i="46"/>
  <c r="AN14" i="46"/>
  <c r="AN70" i="46"/>
  <c r="BD42" i="46"/>
  <c r="AN61" i="46"/>
  <c r="AI21" i="46"/>
  <c r="CE76" i="46"/>
  <c r="CE60" i="46"/>
  <c r="AY46" i="46"/>
  <c r="BL46" i="46"/>
  <c r="AI34" i="46"/>
  <c r="AI51" i="46"/>
  <c r="AV67" i="46"/>
  <c r="CE67" i="46"/>
  <c r="AI72" i="46"/>
  <c r="BL43" i="46"/>
  <c r="AY78" i="46"/>
  <c r="CE10" i="46"/>
  <c r="AY9" i="46"/>
  <c r="C47" i="46"/>
  <c r="AN77" i="46"/>
  <c r="CJ77" i="46"/>
  <c r="BT74" i="46"/>
  <c r="CJ65" i="46"/>
  <c r="C21" i="46"/>
  <c r="L54" i="46"/>
  <c r="BT78" i="46"/>
  <c r="CJ71" i="46"/>
  <c r="AN72" i="46"/>
  <c r="CJ43" i="46"/>
  <c r="BD35" i="46"/>
  <c r="BD12" i="46"/>
  <c r="BD46" i="46"/>
  <c r="AN11" i="46"/>
  <c r="BD33" i="46"/>
  <c r="AN17" i="46"/>
  <c r="CJ32" i="46"/>
  <c r="BD67" i="46"/>
  <c r="BT55" i="46"/>
  <c r="BD84" i="46"/>
  <c r="AN74" i="46"/>
  <c r="CJ14" i="46"/>
  <c r="AN44" i="46"/>
  <c r="CJ26" i="46"/>
  <c r="BT20" i="46"/>
  <c r="BT65" i="46"/>
  <c r="AY23" i="46"/>
  <c r="CJ23" i="46"/>
  <c r="AY73" i="46"/>
  <c r="AI47" i="46"/>
  <c r="AI82" i="46"/>
  <c r="AY5" i="46"/>
  <c r="AY80" i="46"/>
  <c r="CE62" i="46"/>
  <c r="AF75" i="46"/>
  <c r="AI78" i="46"/>
  <c r="AI16" i="46"/>
  <c r="CE72" i="46"/>
  <c r="AY8" i="46"/>
  <c r="AN45" i="46"/>
  <c r="BT14" i="46"/>
  <c r="BD65" i="46"/>
  <c r="C81" i="46"/>
  <c r="L48" i="46"/>
  <c r="BT88" i="46"/>
  <c r="CJ17" i="46"/>
  <c r="BD79" i="46"/>
  <c r="BT63" i="46"/>
  <c r="BD44" i="46"/>
  <c r="AN19" i="46"/>
  <c r="BT17" i="46"/>
  <c r="BT47" i="46"/>
  <c r="BD52" i="46"/>
  <c r="BT22" i="46"/>
  <c r="BT75" i="46"/>
  <c r="CJ18" i="46"/>
  <c r="CJ44" i="46"/>
  <c r="BD76" i="46"/>
  <c r="BD58" i="46"/>
  <c r="BD59" i="46"/>
  <c r="BT69" i="46"/>
  <c r="CJ58" i="46"/>
  <c r="AN82" i="46"/>
  <c r="BD21" i="46"/>
  <c r="BD50" i="46"/>
  <c r="AI13" i="46"/>
  <c r="AI76" i="46"/>
  <c r="AI5" i="46"/>
  <c r="AY33" i="46"/>
  <c r="CE75" i="46"/>
  <c r="AI33" i="46"/>
  <c r="CE16" i="46"/>
  <c r="O56" i="46"/>
  <c r="O60" i="46"/>
  <c r="O47" i="46"/>
  <c r="O14" i="46"/>
  <c r="O66" i="46"/>
  <c r="O72" i="46"/>
  <c r="W88" i="46"/>
  <c r="C52" i="46"/>
  <c r="C15" i="46"/>
  <c r="C34" i="46"/>
  <c r="O23" i="46"/>
  <c r="O49" i="46"/>
  <c r="O88" i="46"/>
  <c r="O33" i="46"/>
  <c r="CG26" i="46"/>
  <c r="CF30" i="46"/>
  <c r="BA60" i="46"/>
  <c r="BP18" i="46"/>
  <c r="CF22" i="46"/>
  <c r="CF46" i="46"/>
  <c r="CF62" i="46"/>
  <c r="CG80" i="46"/>
  <c r="BP78" i="46"/>
  <c r="CF9" i="46"/>
  <c r="O84" i="46"/>
  <c r="O21" i="46"/>
  <c r="O86" i="46"/>
  <c r="C5" i="46"/>
  <c r="C17" i="46"/>
  <c r="O85" i="46"/>
  <c r="BA31" i="46"/>
  <c r="BQ61" i="46"/>
  <c r="CG47" i="46"/>
  <c r="CF51" i="46"/>
  <c r="O26" i="46"/>
  <c r="C55" i="46"/>
  <c r="C66" i="46"/>
  <c r="C24" i="46"/>
  <c r="C76" i="46"/>
  <c r="O83" i="46"/>
  <c r="O30" i="46"/>
  <c r="C75" i="46"/>
  <c r="C78" i="46"/>
  <c r="C57" i="46"/>
  <c r="O61" i="46"/>
  <c r="W20" i="46"/>
  <c r="CG55" i="46"/>
  <c r="BQ54" i="46"/>
  <c r="CF13" i="46"/>
  <c r="CF81" i="46"/>
  <c r="CF16" i="46"/>
  <c r="AZ80" i="46"/>
  <c r="CF32" i="46"/>
  <c r="CF43" i="46"/>
  <c r="O43" i="46"/>
  <c r="O58" i="46"/>
  <c r="C72" i="46"/>
  <c r="C46" i="46"/>
  <c r="C19" i="46"/>
  <c r="C25" i="46"/>
  <c r="O9" i="46"/>
  <c r="BA85" i="46"/>
  <c r="BP81" i="46"/>
  <c r="BP21" i="46"/>
  <c r="CF70" i="46"/>
  <c r="BP44" i="46"/>
  <c r="CF63" i="46"/>
  <c r="CF19" i="46"/>
  <c r="BQ72" i="46"/>
  <c r="AZ78" i="46"/>
  <c r="O35" i="46"/>
  <c r="O77" i="46"/>
  <c r="O76" i="46"/>
  <c r="O55" i="46"/>
  <c r="C71" i="46"/>
  <c r="C53" i="46"/>
  <c r="C30" i="46"/>
  <c r="C9" i="46"/>
  <c r="C56" i="46"/>
  <c r="O24" i="46"/>
  <c r="W26" i="46"/>
  <c r="O62" i="46"/>
  <c r="BA48" i="46"/>
  <c r="BA72" i="46"/>
  <c r="BP43" i="46"/>
  <c r="BP9" i="46"/>
  <c r="O73" i="46"/>
  <c r="C59" i="46"/>
  <c r="C14" i="46"/>
  <c r="C22" i="46"/>
  <c r="O65" i="46"/>
  <c r="C84" i="46"/>
  <c r="CF73" i="46"/>
  <c r="CG81" i="46"/>
  <c r="BP33" i="46"/>
  <c r="O45" i="46"/>
  <c r="O22" i="46"/>
  <c r="C74" i="46"/>
  <c r="C29" i="46"/>
  <c r="C69" i="46"/>
  <c r="C23" i="46"/>
  <c r="C63" i="46"/>
  <c r="C65" i="46"/>
  <c r="O69" i="46"/>
  <c r="O5" i="46"/>
  <c r="BP40" i="46"/>
  <c r="CF68" i="46"/>
  <c r="BP5" i="46"/>
  <c r="CG69" i="46"/>
  <c r="BP19" i="46"/>
  <c r="CF17" i="46"/>
  <c r="CF33" i="46"/>
  <c r="BP28" i="46"/>
  <c r="O15" i="46"/>
  <c r="O34" i="46"/>
  <c r="C82" i="46"/>
  <c r="C35" i="46"/>
  <c r="C83" i="46"/>
  <c r="C60" i="46"/>
  <c r="O57" i="46"/>
  <c r="O40" i="46"/>
  <c r="O28" i="46"/>
  <c r="C45" i="46"/>
  <c r="BP60" i="46"/>
  <c r="BP29" i="46"/>
  <c r="CF29" i="46"/>
  <c r="CF52" i="46"/>
  <c r="BQ16" i="46"/>
  <c r="BP51" i="46"/>
  <c r="AZ16" i="46"/>
  <c r="O32" i="46"/>
  <c r="W83" i="46"/>
  <c r="O81" i="46"/>
  <c r="O50" i="46"/>
  <c r="O67" i="46"/>
  <c r="BP42" i="46"/>
  <c r="CF45" i="46"/>
  <c r="BP52" i="46"/>
  <c r="CG17" i="46"/>
  <c r="BP45" i="46"/>
  <c r="O70" i="46"/>
  <c r="O17" i="46"/>
  <c r="O54" i="46"/>
  <c r="O42" i="46"/>
  <c r="O68" i="46"/>
  <c r="C40" i="46"/>
  <c r="C18" i="46"/>
  <c r="C33" i="46"/>
  <c r="C51" i="46"/>
  <c r="C31" i="46"/>
  <c r="O29" i="46"/>
  <c r="O46" i="46"/>
  <c r="W25" i="46"/>
  <c r="W71" i="46"/>
  <c r="BQ76" i="46"/>
  <c r="BP20" i="46"/>
  <c r="BP47" i="46"/>
  <c r="CG86" i="46"/>
  <c r="BP86" i="46"/>
  <c r="CF88" i="46"/>
  <c r="BP41" i="46"/>
  <c r="BP75" i="46"/>
  <c r="C50" i="46"/>
  <c r="C67" i="46"/>
  <c r="C70" i="46"/>
  <c r="C44" i="46"/>
  <c r="O51" i="46"/>
  <c r="O59" i="46"/>
  <c r="O82" i="46"/>
  <c r="C80" i="46"/>
  <c r="C61" i="46"/>
  <c r="C36" i="46"/>
  <c r="C88" i="46"/>
  <c r="O75" i="46"/>
  <c r="O44" i="46"/>
  <c r="O80" i="46"/>
  <c r="O53" i="46"/>
  <c r="CF78" i="46"/>
  <c r="CF80" i="46"/>
  <c r="O20" i="46"/>
  <c r="BQ36" i="46"/>
  <c r="O16" i="46"/>
  <c r="O25" i="46"/>
  <c r="C41" i="46"/>
  <c r="O48" i="46"/>
  <c r="C79" i="46"/>
  <c r="C73" i="46"/>
  <c r="C68" i="46"/>
  <c r="O71" i="46"/>
  <c r="O41" i="46"/>
  <c r="O19" i="46"/>
  <c r="O64" i="46"/>
  <c r="O31" i="46"/>
  <c r="O18" i="46"/>
  <c r="O36" i="46"/>
  <c r="BP64" i="46"/>
  <c r="CF47" i="46"/>
  <c r="CF79" i="46"/>
  <c r="BP67" i="46"/>
  <c r="CG79" i="46"/>
  <c r="CF72" i="46"/>
  <c r="BP62" i="46"/>
  <c r="CG53" i="46"/>
  <c r="BA58" i="46"/>
  <c r="BP79" i="46"/>
  <c r="CF69" i="46"/>
  <c r="BP35" i="46"/>
  <c r="CF44" i="46"/>
  <c r="BP17" i="46"/>
  <c r="CF75" i="46"/>
  <c r="N75" i="46"/>
  <c r="W5" i="46"/>
  <c r="W57" i="46"/>
  <c r="N79" i="46"/>
  <c r="N71" i="46"/>
  <c r="N72" i="46"/>
  <c r="W32" i="46"/>
  <c r="I31" i="46"/>
  <c r="I65" i="46"/>
  <c r="I51" i="46"/>
  <c r="I23" i="46"/>
  <c r="AF55" i="46"/>
  <c r="CR26" i="46"/>
  <c r="BL54" i="46"/>
  <c r="BL85" i="46"/>
  <c r="AF56" i="46"/>
  <c r="CB74" i="46"/>
  <c r="AV58" i="46"/>
  <c r="CR77" i="46"/>
  <c r="CB15" i="46"/>
  <c r="BL84" i="46"/>
  <c r="CR70" i="46"/>
  <c r="BL13" i="46"/>
  <c r="CB60" i="46"/>
  <c r="AV20" i="46"/>
  <c r="CB65" i="46"/>
  <c r="AV46" i="46"/>
  <c r="BL86" i="46"/>
  <c r="CR22" i="46"/>
  <c r="CB29" i="46"/>
  <c r="CR59" i="46"/>
  <c r="BL47" i="46"/>
  <c r="AF81" i="46"/>
  <c r="CR62" i="46"/>
  <c r="AV33" i="46"/>
  <c r="AF32" i="46"/>
  <c r="BL80" i="46"/>
  <c r="CR17" i="46"/>
  <c r="BL33" i="46"/>
  <c r="BL32" i="46"/>
  <c r="W67" i="46"/>
  <c r="N26" i="46"/>
  <c r="W42" i="46"/>
  <c r="W47" i="46"/>
  <c r="N41" i="46"/>
  <c r="N63" i="46"/>
  <c r="I73" i="46"/>
  <c r="I43" i="46"/>
  <c r="I14" i="46"/>
  <c r="I82" i="46"/>
  <c r="I42" i="46"/>
  <c r="I66" i="46"/>
  <c r="CR53" i="46"/>
  <c r="AV26" i="46"/>
  <c r="CB50" i="46"/>
  <c r="AV61" i="46"/>
  <c r="AV56" i="46"/>
  <c r="AV77" i="46"/>
  <c r="AV66" i="46"/>
  <c r="CR20" i="46"/>
  <c r="AF42" i="46"/>
  <c r="AV86" i="46"/>
  <c r="CR19" i="46"/>
  <c r="AV64" i="46"/>
  <c r="CB68" i="46"/>
  <c r="AF45" i="46"/>
  <c r="CR33" i="46"/>
  <c r="CR67" i="46"/>
  <c r="CR51" i="46"/>
  <c r="AV43" i="46"/>
  <c r="BL78" i="46"/>
  <c r="CB88" i="46"/>
  <c r="AV28" i="46"/>
  <c r="N48" i="46"/>
  <c r="N50" i="46"/>
  <c r="W62" i="46"/>
  <c r="W68" i="46"/>
  <c r="N62" i="46"/>
  <c r="W72" i="46"/>
  <c r="W18" i="46"/>
  <c r="W24" i="46"/>
  <c r="I88" i="46"/>
  <c r="I50" i="46"/>
  <c r="I34" i="46"/>
  <c r="I57" i="46"/>
  <c r="W66" i="46"/>
  <c r="CR55" i="46"/>
  <c r="AV49" i="46"/>
  <c r="CR82" i="46"/>
  <c r="AV73" i="46"/>
  <c r="BL63" i="46"/>
  <c r="BL64" i="46"/>
  <c r="BL69" i="46"/>
  <c r="CB80" i="46"/>
  <c r="AV16" i="46"/>
  <c r="CB75" i="46"/>
  <c r="BL88" i="46"/>
  <c r="N40" i="46"/>
  <c r="N9" i="46"/>
  <c r="W52" i="46"/>
  <c r="N64" i="46"/>
  <c r="N52" i="46"/>
  <c r="N34" i="46"/>
  <c r="W36" i="46"/>
  <c r="W77" i="46"/>
  <c r="W79" i="46"/>
  <c r="W60" i="46"/>
  <c r="I76" i="46"/>
  <c r="I46" i="46"/>
  <c r="I20" i="46"/>
  <c r="I71" i="46"/>
  <c r="I29" i="46"/>
  <c r="AF25" i="46"/>
  <c r="BL55" i="46"/>
  <c r="CR57" i="46"/>
  <c r="CR76" i="46"/>
  <c r="AV15" i="46"/>
  <c r="AF50" i="46"/>
  <c r="CR31" i="46"/>
  <c r="CB21" i="46"/>
  <c r="AF31" i="46"/>
  <c r="AV36" i="46"/>
  <c r="AF69" i="46"/>
  <c r="CB69" i="46"/>
  <c r="BL68" i="46"/>
  <c r="CR52" i="46"/>
  <c r="CB64" i="46"/>
  <c r="AF67" i="46"/>
  <c r="CR80" i="46"/>
  <c r="CR72" i="46"/>
  <c r="AV52" i="46"/>
  <c r="N45" i="46"/>
  <c r="N81" i="46"/>
  <c r="N83" i="46"/>
  <c r="N69" i="46"/>
  <c r="W15" i="46"/>
  <c r="W48" i="46"/>
  <c r="W41" i="46"/>
  <c r="W44" i="46"/>
  <c r="I9" i="46"/>
  <c r="I49" i="46"/>
  <c r="I40" i="46"/>
  <c r="I86" i="46"/>
  <c r="I47" i="46"/>
  <c r="AV53" i="46"/>
  <c r="CB55" i="46"/>
  <c r="BL57" i="46"/>
  <c r="CB56" i="46"/>
  <c r="CB20" i="46"/>
  <c r="CB82" i="46"/>
  <c r="AF30" i="46"/>
  <c r="AV21" i="46"/>
  <c r="AF19" i="46"/>
  <c r="CR83" i="46"/>
  <c r="CB30" i="46"/>
  <c r="BL21" i="46"/>
  <c r="AV42" i="46"/>
  <c r="BL44" i="46"/>
  <c r="AF63" i="46"/>
  <c r="CR69" i="46"/>
  <c r="AV75" i="46"/>
  <c r="BL22" i="46"/>
  <c r="CB17" i="46"/>
  <c r="CB16" i="46"/>
  <c r="BL51" i="46"/>
  <c r="BL67" i="46"/>
  <c r="N42" i="46"/>
  <c r="W82" i="46"/>
  <c r="W85" i="46"/>
  <c r="N49" i="46"/>
  <c r="W70" i="46"/>
  <c r="N13" i="46"/>
  <c r="N16" i="46"/>
  <c r="I25" i="46"/>
  <c r="W74" i="46"/>
  <c r="I78" i="46"/>
  <c r="I55" i="46"/>
  <c r="I53" i="46"/>
  <c r="CR25" i="46"/>
  <c r="AF24" i="46"/>
  <c r="CB66" i="46"/>
  <c r="CR61" i="46"/>
  <c r="AF85" i="46"/>
  <c r="BL61" i="46"/>
  <c r="AF84" i="46"/>
  <c r="CB84" i="46"/>
  <c r="CR42" i="46"/>
  <c r="CB63" i="46"/>
  <c r="CR34" i="46"/>
  <c r="AF44" i="46"/>
  <c r="CB51" i="46"/>
  <c r="BL16" i="46"/>
  <c r="CR41" i="46"/>
  <c r="BL17" i="46"/>
  <c r="CB32" i="46"/>
  <c r="N78" i="46"/>
  <c r="N76" i="46"/>
  <c r="W61" i="46"/>
  <c r="W64" i="46"/>
  <c r="N32" i="46"/>
  <c r="W58" i="46"/>
  <c r="W17" i="46"/>
  <c r="W22" i="46"/>
  <c r="N44" i="46"/>
  <c r="N30" i="46"/>
  <c r="N29" i="46"/>
  <c r="N35" i="46"/>
  <c r="I28" i="46"/>
  <c r="I69" i="46"/>
  <c r="I58" i="46"/>
  <c r="I81" i="46"/>
  <c r="CB53" i="46"/>
  <c r="AV54" i="46"/>
  <c r="CR15" i="46"/>
  <c r="BL56" i="46"/>
  <c r="AF57" i="46"/>
  <c r="CR85" i="46"/>
  <c r="AF40" i="46"/>
  <c r="BL83" i="46"/>
  <c r="AV84" i="46"/>
  <c r="AF70" i="46"/>
  <c r="CR13" i="46"/>
  <c r="AF65" i="46"/>
  <c r="CB42" i="46"/>
  <c r="CB76" i="46"/>
  <c r="AF20" i="46"/>
  <c r="BL36" i="46"/>
  <c r="BL34" i="46"/>
  <c r="AF59" i="46"/>
  <c r="AF33" i="46"/>
  <c r="CR64" i="46"/>
  <c r="CR63" i="46"/>
  <c r="CR86" i="46"/>
  <c r="CR45" i="46"/>
  <c r="AF79" i="46"/>
  <c r="BL79" i="46"/>
  <c r="AV78" i="46"/>
  <c r="BL62" i="46"/>
  <c r="AV45" i="46"/>
  <c r="AV51" i="46"/>
  <c r="W19" i="46"/>
  <c r="N61" i="46"/>
  <c r="N58" i="46"/>
  <c r="W46" i="46"/>
  <c r="W49" i="46"/>
  <c r="N73" i="46"/>
  <c r="W84" i="46"/>
  <c r="W40" i="46"/>
  <c r="W23" i="46"/>
  <c r="W43" i="46"/>
  <c r="N77" i="46"/>
  <c r="N74" i="46"/>
  <c r="N53" i="46"/>
  <c r="N55" i="46"/>
  <c r="I60" i="46"/>
  <c r="I16" i="46"/>
  <c r="I84" i="46"/>
  <c r="I62" i="46"/>
  <c r="AV14" i="46"/>
  <c r="CB14" i="46"/>
  <c r="AF77" i="46"/>
  <c r="CB40" i="46"/>
  <c r="BL15" i="46"/>
  <c r="AV50" i="46"/>
  <c r="CR58" i="46"/>
  <c r="CB49" i="46"/>
  <c r="CR49" i="46"/>
  <c r="AF49" i="46"/>
  <c r="AF73" i="46"/>
  <c r="AV30" i="46"/>
  <c r="CR36" i="46"/>
  <c r="BL60" i="46"/>
  <c r="BL42" i="46"/>
  <c r="AV65" i="46"/>
  <c r="CR21" i="46"/>
  <c r="AF83" i="46"/>
  <c r="AF22" i="46"/>
  <c r="CR46" i="46"/>
  <c r="AV34" i="46"/>
  <c r="CB33" i="46"/>
  <c r="BL72" i="46"/>
  <c r="AF78" i="46"/>
  <c r="BL41" i="46"/>
  <c r="CB9" i="46"/>
  <c r="W29" i="46"/>
  <c r="W33" i="46"/>
  <c r="W35" i="46"/>
  <c r="N67" i="46"/>
  <c r="W59" i="46"/>
  <c r="W63" i="46"/>
  <c r="N84" i="46"/>
  <c r="N85" i="46"/>
  <c r="N36" i="46"/>
  <c r="I74" i="46"/>
  <c r="I32" i="46"/>
  <c r="I36" i="46"/>
  <c r="I68" i="46"/>
  <c r="CR14" i="46"/>
  <c r="BL53" i="46"/>
  <c r="CR54" i="46"/>
  <c r="CB57" i="46"/>
  <c r="AF74" i="46"/>
  <c r="BL77" i="46"/>
  <c r="CB47" i="46"/>
  <c r="BL40" i="46"/>
  <c r="CB48" i="46"/>
  <c r="AV60" i="46"/>
  <c r="AF82" i="46"/>
  <c r="CB52" i="46"/>
  <c r="AV29" i="46"/>
  <c r="AF34" i="46"/>
  <c r="BL18" i="46"/>
  <c r="CB46" i="46"/>
  <c r="AF46" i="46"/>
  <c r="AF41" i="46"/>
  <c r="AV32" i="46"/>
  <c r="CR79" i="46"/>
  <c r="CR10" i="46"/>
  <c r="CR9" i="46"/>
  <c r="CR7" i="46"/>
  <c r="N8" i="46"/>
  <c r="W13" i="46"/>
  <c r="W16" i="46"/>
  <c r="W11" i="46"/>
  <c r="W56" i="46"/>
  <c r="N46" i="46"/>
  <c r="W86" i="46"/>
  <c r="W75" i="46"/>
  <c r="N14" i="46"/>
  <c r="N18" i="46"/>
  <c r="N57" i="46"/>
  <c r="I44" i="46"/>
  <c r="I48" i="46"/>
  <c r="I5" i="46"/>
  <c r="I72" i="46"/>
  <c r="I35" i="46"/>
  <c r="BL14" i="46"/>
  <c r="AF26" i="46"/>
  <c r="AF15" i="46"/>
  <c r="CB58" i="46"/>
  <c r="CR24" i="46"/>
  <c r="AV24" i="46"/>
  <c r="AF23" i="46"/>
  <c r="AV48" i="46"/>
  <c r="AV40" i="46"/>
  <c r="CR40" i="46"/>
  <c r="AF72" i="46"/>
  <c r="BL76" i="46"/>
  <c r="BL48" i="46"/>
  <c r="AF35" i="46"/>
  <c r="AV18" i="46"/>
  <c r="AF51" i="46"/>
  <c r="AV44" i="46"/>
  <c r="BL29" i="46"/>
  <c r="CR44" i="46"/>
  <c r="BL59" i="46"/>
  <c r="CB35" i="46"/>
  <c r="CR47" i="46"/>
  <c r="AV59" i="46"/>
  <c r="CB18" i="46"/>
  <c r="CR5" i="46"/>
  <c r="CR43" i="46"/>
  <c r="CR78" i="46"/>
  <c r="N33" i="46"/>
  <c r="W76" i="46"/>
  <c r="W30" i="46"/>
  <c r="W34" i="46"/>
  <c r="W81" i="46"/>
  <c r="N23" i="46"/>
  <c r="N47" i="46"/>
  <c r="N54" i="46"/>
  <c r="N86" i="46"/>
  <c r="N59" i="46"/>
  <c r="W31" i="46"/>
  <c r="I52" i="46"/>
  <c r="I21" i="46"/>
  <c r="W65" i="46"/>
  <c r="I19" i="46"/>
  <c r="AV55" i="46"/>
  <c r="CB26" i="46"/>
  <c r="CB25" i="46"/>
  <c r="AF66" i="46"/>
  <c r="CR56" i="46"/>
  <c r="CR60" i="46"/>
  <c r="BL65" i="46"/>
  <c r="AV23" i="46"/>
  <c r="CB70" i="46"/>
  <c r="CR32" i="46"/>
  <c r="CB44" i="46"/>
  <c r="CB34" i="46"/>
  <c r="CB43" i="46"/>
  <c r="AV35" i="46"/>
  <c r="CR16" i="46"/>
  <c r="CB79" i="46"/>
  <c r="CR71" i="46"/>
  <c r="CB72" i="46"/>
  <c r="CB71" i="46"/>
  <c r="CR75" i="46"/>
  <c r="CB45" i="46"/>
  <c r="N80" i="46"/>
  <c r="W45" i="46"/>
  <c r="N88" i="46"/>
  <c r="I26" i="46"/>
  <c r="I77" i="46"/>
  <c r="I80" i="46"/>
  <c r="I41" i="46"/>
  <c r="I83" i="46"/>
  <c r="CB54" i="46"/>
  <c r="AF54" i="46"/>
  <c r="AV25" i="46"/>
  <c r="CR50" i="46"/>
  <c r="AV31" i="46"/>
  <c r="AV85" i="46"/>
  <c r="BL58" i="46"/>
  <c r="CB85" i="46"/>
  <c r="BL66" i="46"/>
  <c r="CR74" i="46"/>
  <c r="CB36" i="46"/>
  <c r="BL70" i="46"/>
  <c r="AV69" i="46"/>
  <c r="BL35" i="46"/>
  <c r="CB28" i="46"/>
  <c r="AF29" i="46"/>
  <c r="AF18" i="46"/>
  <c r="CB41" i="46"/>
  <c r="CB78" i="46"/>
  <c r="W78" i="46"/>
  <c r="W80" i="46"/>
  <c r="N65" i="46"/>
  <c r="N5" i="46"/>
  <c r="N68" i="46"/>
  <c r="N20" i="46"/>
  <c r="I30" i="46"/>
  <c r="I13" i="46"/>
  <c r="I56" i="46"/>
  <c r="I15" i="46"/>
  <c r="I17" i="46"/>
  <c r="AF53" i="46"/>
  <c r="CB24" i="46"/>
  <c r="CB73" i="46"/>
  <c r="BL31" i="46"/>
  <c r="CB13" i="46"/>
  <c r="BL20" i="46"/>
  <c r="AF13" i="46"/>
  <c r="AF36" i="46"/>
  <c r="CR73" i="46"/>
  <c r="AF76" i="46"/>
  <c r="CB83" i="46"/>
  <c r="CB19" i="46"/>
  <c r="AV81" i="46"/>
  <c r="BL81" i="46"/>
  <c r="BL19" i="46"/>
  <c r="CB81" i="46"/>
  <c r="CR18" i="46"/>
  <c r="AV71" i="46"/>
  <c r="CR29" i="46"/>
  <c r="AV5" i="46"/>
  <c r="CB5" i="46"/>
  <c r="AV47" i="46"/>
  <c r="CB67" i="46"/>
  <c r="CR28" i="46"/>
  <c r="AV41" i="46"/>
  <c r="AV79" i="46"/>
  <c r="AV17" i="46"/>
  <c r="W55" i="46"/>
  <c r="W14" i="46"/>
  <c r="N43" i="46"/>
  <c r="N25" i="46"/>
  <c r="N31" i="46"/>
  <c r="W28" i="46"/>
  <c r="N51" i="46"/>
  <c r="W50" i="46"/>
  <c r="I61" i="46"/>
  <c r="I33" i="46"/>
  <c r="I18" i="46"/>
  <c r="I70" i="46"/>
  <c r="I79" i="46"/>
  <c r="BL25" i="46"/>
  <c r="AF58" i="46"/>
  <c r="BL24" i="46"/>
  <c r="CB77" i="46"/>
  <c r="AV74" i="46"/>
  <c r="AF47" i="46"/>
  <c r="AV82" i="46"/>
  <c r="BL30" i="46"/>
  <c r="CR30" i="46"/>
  <c r="AF21" i="46"/>
  <c r="AV83" i="46"/>
  <c r="CR23" i="46"/>
  <c r="AV63" i="46"/>
  <c r="AV19" i="46"/>
  <c r="AF64" i="46"/>
  <c r="BL45" i="46"/>
  <c r="BL52" i="46"/>
  <c r="AV80" i="46"/>
  <c r="AV9" i="46"/>
  <c r="N24" i="46"/>
  <c r="W69" i="46"/>
  <c r="W53" i="46"/>
  <c r="N28" i="46"/>
  <c r="W54" i="46"/>
  <c r="W21" i="46"/>
  <c r="N19" i="46"/>
  <c r="N60" i="46"/>
  <c r="N66" i="46"/>
  <c r="N70" i="46"/>
  <c r="N22" i="46"/>
  <c r="W73" i="46"/>
  <c r="N82" i="46"/>
  <c r="N21" i="46"/>
  <c r="W51" i="46"/>
  <c r="I24" i="46"/>
  <c r="I75" i="46"/>
  <c r="I45" i="46"/>
  <c r="I85" i="46"/>
  <c r="I54" i="46"/>
  <c r="AF14" i="46"/>
  <c r="BL26" i="46"/>
  <c r="AF61" i="46"/>
  <c r="CR65" i="46"/>
  <c r="BL74" i="46"/>
  <c r="CB61" i="46"/>
  <c r="AF5" i="46"/>
  <c r="BL23" i="46"/>
  <c r="AV76" i="46"/>
  <c r="CB23" i="46"/>
  <c r="BL82" i="46"/>
  <c r="AF60" i="46"/>
  <c r="CR84" i="46"/>
  <c r="AF48" i="46"/>
  <c r="BL73" i="46"/>
  <c r="BL5" i="46"/>
  <c r="CB59" i="46"/>
  <c r="CR68" i="46"/>
  <c r="CR81" i="46"/>
  <c r="BL71" i="46"/>
  <c r="AV22" i="46"/>
  <c r="AV68" i="46"/>
  <c r="AV72" i="46"/>
  <c r="AV88" i="46"/>
  <c r="AF28" i="46"/>
  <c r="BL28" i="46"/>
  <c r="S67" i="46"/>
  <c r="S66" i="46"/>
  <c r="S21" i="46"/>
  <c r="S81" i="46"/>
  <c r="S72" i="46"/>
  <c r="S42" i="46"/>
  <c r="S45" i="46"/>
  <c r="S17" i="46"/>
  <c r="S76" i="46"/>
  <c r="S63" i="46"/>
  <c r="S48" i="46"/>
  <c r="S46" i="46"/>
  <c r="S31" i="46"/>
  <c r="S84" i="46"/>
  <c r="S19" i="46"/>
  <c r="S26" i="46"/>
  <c r="S58" i="46"/>
  <c r="S43" i="46"/>
  <c r="S36" i="46"/>
  <c r="S51" i="46"/>
  <c r="S59" i="46"/>
  <c r="S70" i="46"/>
  <c r="S65" i="46"/>
  <c r="S57" i="46"/>
  <c r="S34" i="46"/>
  <c r="S22" i="46"/>
  <c r="S47" i="46"/>
  <c r="S49" i="46"/>
  <c r="S73" i="46"/>
  <c r="S16" i="46"/>
  <c r="S28" i="46"/>
  <c r="S80" i="46"/>
  <c r="S56" i="46"/>
  <c r="S75" i="46"/>
  <c r="S69" i="46"/>
  <c r="S83" i="46"/>
  <c r="S41" i="46"/>
  <c r="S54" i="46"/>
  <c r="S86" i="46"/>
  <c r="S88" i="46"/>
  <c r="S79" i="46"/>
  <c r="S77" i="46"/>
  <c r="S23" i="46"/>
  <c r="H30" i="46"/>
  <c r="H75" i="46"/>
  <c r="H57" i="46"/>
  <c r="F19" i="46"/>
  <c r="F85" i="46"/>
  <c r="F64" i="46"/>
  <c r="F84" i="46"/>
  <c r="F24" i="46"/>
  <c r="F74" i="46"/>
  <c r="F50" i="46"/>
  <c r="F31" i="46"/>
  <c r="F58" i="46"/>
  <c r="F53" i="46"/>
  <c r="F86" i="46"/>
  <c r="F83" i="46"/>
  <c r="F44" i="46"/>
  <c r="F67" i="46"/>
  <c r="F33" i="46"/>
  <c r="F68" i="46"/>
  <c r="F82" i="46"/>
  <c r="F69" i="46"/>
  <c r="F56" i="46"/>
  <c r="F14" i="46"/>
  <c r="F47" i="46"/>
  <c r="F62" i="46"/>
  <c r="F51" i="46"/>
  <c r="F66" i="46"/>
  <c r="F26" i="46"/>
  <c r="F42" i="46"/>
  <c r="F80" i="46"/>
  <c r="F35" i="46"/>
  <c r="F79" i="46"/>
  <c r="F46" i="46"/>
  <c r="F70" i="46"/>
  <c r="F23" i="46"/>
  <c r="F60" i="46"/>
  <c r="F16" i="46"/>
  <c r="F48" i="46"/>
  <c r="F40" i="46"/>
  <c r="F63" i="46"/>
  <c r="F20" i="46"/>
  <c r="F36" i="46"/>
  <c r="F72" i="46"/>
  <c r="F75" i="46"/>
  <c r="F25" i="46"/>
  <c r="F17" i="46"/>
  <c r="F54" i="46"/>
  <c r="F73" i="46"/>
  <c r="F88" i="46"/>
  <c r="F78" i="46"/>
  <c r="F15" i="46"/>
  <c r="F32" i="46"/>
  <c r="F49" i="46"/>
  <c r="F65" i="46"/>
  <c r="F76" i="46"/>
  <c r="F30" i="46"/>
  <c r="F41" i="46"/>
  <c r="F18" i="46"/>
  <c r="F55" i="46"/>
  <c r="F9" i="46"/>
  <c r="F22" i="46"/>
  <c r="F29" i="46"/>
  <c r="F5" i="46"/>
  <c r="F13" i="46"/>
  <c r="F28" i="46"/>
  <c r="F81" i="46"/>
  <c r="F52" i="46"/>
  <c r="F57" i="46"/>
  <c r="F21" i="46"/>
  <c r="F77" i="46"/>
  <c r="F43" i="46"/>
  <c r="F71" i="46"/>
  <c r="F61" i="46"/>
  <c r="H25" i="46"/>
  <c r="H47" i="46"/>
  <c r="H35" i="46"/>
  <c r="H23" i="46"/>
  <c r="H9" i="46"/>
  <c r="H43" i="46"/>
  <c r="H83" i="46"/>
  <c r="H59" i="46"/>
  <c r="H80" i="46"/>
  <c r="H55" i="46"/>
  <c r="H76" i="46"/>
  <c r="H73" i="46"/>
  <c r="H15" i="46"/>
  <c r="H31" i="46"/>
  <c r="H78" i="46"/>
  <c r="H84" i="46"/>
  <c r="H56" i="46"/>
  <c r="H53" i="46"/>
  <c r="H20" i="46"/>
  <c r="H74" i="46"/>
  <c r="H61" i="46"/>
  <c r="H42" i="46"/>
  <c r="H36" i="46"/>
  <c r="H85" i="46"/>
  <c r="H28" i="46"/>
  <c r="H48" i="46"/>
  <c r="H52" i="46"/>
  <c r="H40" i="46"/>
  <c r="H18" i="46"/>
  <c r="H14" i="46"/>
  <c r="H77" i="46"/>
  <c r="H5" i="46"/>
  <c r="H24" i="46"/>
  <c r="H32" i="46"/>
  <c r="H67" i="46"/>
  <c r="H62" i="46"/>
  <c r="H79" i="46"/>
  <c r="H51" i="46"/>
  <c r="H21" i="46"/>
  <c r="H46" i="46"/>
  <c r="H33" i="46"/>
  <c r="H81" i="46"/>
  <c r="H17" i="46"/>
  <c r="H45" i="46"/>
  <c r="H22" i="46"/>
  <c r="H13" i="46"/>
  <c r="H86" i="46"/>
  <c r="H58" i="46"/>
  <c r="H26" i="46"/>
  <c r="H71" i="46"/>
  <c r="H63" i="46"/>
  <c r="H19" i="46"/>
  <c r="H50" i="46"/>
  <c r="H41" i="46"/>
  <c r="H82" i="46"/>
  <c r="H64" i="46"/>
  <c r="H49" i="46"/>
  <c r="H60" i="46"/>
  <c r="H70" i="46"/>
  <c r="H34" i="46"/>
  <c r="H44" i="46"/>
  <c r="H88" i="46"/>
  <c r="H68" i="46"/>
  <c r="H72" i="46"/>
  <c r="H69" i="46"/>
  <c r="F45" i="46"/>
  <c r="H16" i="46"/>
  <c r="H29" i="46"/>
  <c r="AA15" i="46"/>
  <c r="AA53" i="46"/>
  <c r="AA70" i="46"/>
  <c r="AA45" i="46"/>
  <c r="AA31" i="46"/>
  <c r="AA5" i="46"/>
  <c r="AA67" i="46"/>
  <c r="AA64" i="46"/>
  <c r="AA23" i="46"/>
  <c r="AA41" i="46"/>
  <c r="AA59" i="46"/>
  <c r="AA19" i="46"/>
  <c r="AA85" i="46"/>
  <c r="AA65" i="46"/>
  <c r="AA36" i="46"/>
  <c r="AA56" i="46"/>
  <c r="AA25" i="46"/>
  <c r="AA73" i="46"/>
  <c r="AA13" i="46"/>
  <c r="AA69" i="46"/>
  <c r="AA51" i="46"/>
  <c r="AA50" i="46"/>
  <c r="AY87" i="53"/>
  <c r="AP85" i="53"/>
  <c r="R209" i="58"/>
  <c r="T238" i="58"/>
  <c r="R246" i="58"/>
  <c r="R254" i="58"/>
  <c r="T244" i="58"/>
  <c r="T243" i="58"/>
  <c r="R225" i="58"/>
  <c r="R221" i="58"/>
  <c r="T215" i="58"/>
  <c r="T231" i="58"/>
  <c r="AZ87" i="53"/>
  <c r="R233" i="58"/>
  <c r="T228" i="58"/>
  <c r="T234" i="58"/>
  <c r="T286" i="58"/>
  <c r="T319" i="58"/>
  <c r="R223" i="58"/>
  <c r="BA87" i="53"/>
  <c r="AQ85" i="53"/>
  <c r="T315" i="58"/>
  <c r="T210" i="58"/>
  <c r="R336" i="58"/>
  <c r="V336" i="58" s="1"/>
  <c r="R250" i="58"/>
  <c r="T230" i="58"/>
  <c r="R211" i="58"/>
  <c r="T220" i="58"/>
  <c r="T340" i="58"/>
  <c r="T212" i="58"/>
  <c r="R230" i="58"/>
  <c r="T308" i="58"/>
  <c r="R308" i="58"/>
  <c r="T222" i="58"/>
  <c r="R109" i="58"/>
  <c r="R107" i="58"/>
  <c r="R337" i="58"/>
  <c r="T213" i="58"/>
  <c r="T338" i="58"/>
  <c r="T309" i="58"/>
  <c r="R242" i="58"/>
  <c r="R277" i="58"/>
  <c r="R265" i="58"/>
  <c r="T269" i="58"/>
  <c r="R248" i="58"/>
  <c r="R20" i="58"/>
  <c r="AT87" i="53"/>
  <c r="AY85" i="53"/>
  <c r="B85" i="61"/>
  <c r="C85" i="61" s="1"/>
  <c r="T312" i="58"/>
  <c r="T8" i="58"/>
  <c r="R273" i="58"/>
  <c r="R213" i="58"/>
  <c r="R215" i="58"/>
  <c r="T218" i="58"/>
  <c r="R287" i="58"/>
  <c r="T226" i="58"/>
  <c r="T336" i="58"/>
  <c r="R279" i="58"/>
  <c r="T240" i="58"/>
  <c r="R297" i="58"/>
  <c r="T304" i="58"/>
  <c r="R108" i="58"/>
  <c r="R256" i="58"/>
  <c r="T290" i="58"/>
  <c r="T275" i="58"/>
  <c r="B51" i="59"/>
  <c r="T261" i="58"/>
  <c r="R275" i="58"/>
  <c r="T333" i="58"/>
  <c r="B71" i="59"/>
  <c r="K251" i="58"/>
  <c r="O251" i="58" s="1"/>
  <c r="P251" i="58" s="1"/>
  <c r="K252" i="58"/>
  <c r="AU86" i="53"/>
  <c r="AT86" i="53"/>
  <c r="R286" i="58"/>
  <c r="R217" i="58"/>
  <c r="R232" i="58"/>
  <c r="T257" i="58"/>
  <c r="R249" i="58"/>
  <c r="T223" i="58"/>
  <c r="R306" i="58"/>
  <c r="V306" i="58" s="1"/>
  <c r="R218" i="58"/>
  <c r="R253" i="58"/>
  <c r="T265" i="58"/>
  <c r="T317" i="58"/>
  <c r="T236" i="58"/>
  <c r="R260" i="58"/>
  <c r="R300" i="58"/>
  <c r="T300" i="58"/>
  <c r="T277" i="58"/>
  <c r="T271" i="58"/>
  <c r="T260" i="58"/>
  <c r="T264" i="58"/>
  <c r="T350" i="58"/>
  <c r="AR85" i="53"/>
  <c r="R327" i="58"/>
  <c r="T276" i="58"/>
  <c r="T297" i="58"/>
  <c r="T305" i="58"/>
  <c r="R311" i="58"/>
  <c r="V311" i="58" s="1"/>
  <c r="R288" i="58"/>
  <c r="R236" i="58"/>
  <c r="T298" i="58"/>
  <c r="R349" i="58"/>
  <c r="R318" i="58"/>
  <c r="T248" i="58"/>
  <c r="R222" i="58"/>
  <c r="R258" i="58"/>
  <c r="T288" i="58"/>
  <c r="T274" i="58"/>
  <c r="R346" i="58"/>
  <c r="V346" i="58" s="1"/>
  <c r="T310" i="58"/>
  <c r="T351" i="58"/>
  <c r="AZ85" i="53"/>
  <c r="R268" i="58"/>
  <c r="T239" i="58"/>
  <c r="T348" i="58"/>
  <c r="T221" i="58"/>
  <c r="T246" i="58"/>
  <c r="T325" i="58"/>
  <c r="T282" i="58"/>
  <c r="R282" i="58"/>
  <c r="T285" i="58"/>
  <c r="T253" i="58"/>
  <c r="R245" i="58"/>
  <c r="T321" i="58"/>
  <c r="T12" i="58"/>
  <c r="T311" i="58"/>
  <c r="T224" i="58"/>
  <c r="R259" i="58"/>
  <c r="R280" i="58"/>
  <c r="T296" i="58"/>
  <c r="R237" i="58"/>
  <c r="T10" i="58"/>
  <c r="AS85" i="53"/>
  <c r="R323" i="58"/>
  <c r="R247" i="58"/>
  <c r="R229" i="58"/>
  <c r="T229" i="58"/>
  <c r="R325" i="58"/>
  <c r="T327" i="58"/>
  <c r="T307" i="58"/>
  <c r="R310" i="58"/>
  <c r="T281" i="58"/>
  <c r="R166" i="58"/>
  <c r="V166" i="58" s="1"/>
  <c r="R315" i="58"/>
  <c r="R317" i="58"/>
  <c r="V317" i="58" s="1"/>
  <c r="T320" i="58"/>
  <c r="T287" i="58"/>
  <c r="R267" i="58"/>
  <c r="T219" i="58"/>
  <c r="R338" i="58"/>
  <c r="V338" i="58" s="1"/>
  <c r="R340" i="58"/>
  <c r="R257" i="58"/>
  <c r="V257" i="58" s="1"/>
  <c r="BA85" i="53"/>
  <c r="R339" i="58"/>
  <c r="R210" i="58"/>
  <c r="R231" i="58"/>
  <c r="R234" i="58"/>
  <c r="T316" i="58"/>
  <c r="R324" i="58"/>
  <c r="R312" i="58"/>
  <c r="T324" i="58"/>
  <c r="R239" i="58"/>
  <c r="R303" i="58"/>
  <c r="R10" i="58"/>
  <c r="T217" i="58"/>
  <c r="R276" i="58"/>
  <c r="T235" i="58"/>
  <c r="T242" i="58"/>
  <c r="T268" i="58"/>
  <c r="AT85" i="53"/>
  <c r="T267" i="58"/>
  <c r="R271" i="58"/>
  <c r="V271" i="58" s="1"/>
  <c r="R321" i="58"/>
  <c r="T245" i="58"/>
  <c r="R255" i="58"/>
  <c r="V255" i="58" s="1"/>
  <c r="R328" i="58"/>
  <c r="R272" i="58"/>
  <c r="T334" i="58"/>
  <c r="T262" i="58"/>
  <c r="T214" i="58"/>
  <c r="R322" i="58"/>
  <c r="R319" i="58"/>
  <c r="V319" i="58" s="1"/>
  <c r="R243" i="58"/>
  <c r="R316" i="58"/>
  <c r="T306" i="58"/>
  <c r="R240" i="58"/>
  <c r="AU85" i="53"/>
  <c r="R289" i="58"/>
  <c r="R296" i="58"/>
  <c r="V296" i="58" s="1"/>
  <c r="T346" i="58"/>
  <c r="T318" i="58"/>
  <c r="R244" i="58"/>
  <c r="T335" i="58"/>
  <c r="R270" i="58"/>
  <c r="T303" i="58"/>
  <c r="R220" i="58"/>
  <c r="R167" i="58"/>
  <c r="T337" i="58"/>
  <c r="T329" i="58"/>
  <c r="R262" i="58"/>
  <c r="T280" i="58"/>
  <c r="T252" i="58"/>
  <c r="R264" i="58"/>
  <c r="T283" i="58"/>
  <c r="R228" i="58"/>
  <c r="T250" i="58"/>
  <c r="AV85" i="53"/>
  <c r="R235" i="58"/>
  <c r="V235" i="58" s="1"/>
  <c r="T247" i="58"/>
  <c r="T266" i="58"/>
  <c r="T323" i="58"/>
  <c r="R332" i="58"/>
  <c r="R347" i="58"/>
  <c r="R314" i="58"/>
  <c r="R8" i="58"/>
  <c r="R281" i="58"/>
  <c r="T347" i="58"/>
  <c r="T313" i="58"/>
  <c r="T299" i="58"/>
  <c r="T339" i="58"/>
  <c r="R266" i="58"/>
  <c r="V266" i="58" s="1"/>
  <c r="R11" i="58"/>
  <c r="R238" i="58"/>
  <c r="V238" i="58" s="1"/>
  <c r="T301" i="58"/>
  <c r="T225" i="58"/>
  <c r="R9" i="58"/>
  <c r="T278" i="58"/>
  <c r="T216" i="58"/>
  <c r="R241" i="58"/>
  <c r="T211" i="58"/>
  <c r="R320" i="58"/>
  <c r="AX87" i="53"/>
  <c r="AO85" i="53"/>
  <c r="T326" i="58"/>
  <c r="R214" i="58"/>
  <c r="R285" i="58"/>
  <c r="R329" i="58"/>
  <c r="V329" i="58" s="1"/>
  <c r="R313" i="58"/>
  <c r="T331" i="58"/>
  <c r="R170" i="58"/>
  <c r="R278" i="58"/>
  <c r="T11" i="58"/>
  <c r="R335" i="58"/>
  <c r="T232" i="58"/>
  <c r="R224" i="58"/>
  <c r="R326" i="58"/>
  <c r="T322" i="58"/>
  <c r="T341" i="58"/>
  <c r="T263" i="58"/>
  <c r="R219" i="58"/>
  <c r="T254" i="58"/>
  <c r="R290" i="58"/>
  <c r="R212" i="58"/>
  <c r="R330" i="58"/>
  <c r="R251" i="58"/>
  <c r="T209" i="58"/>
  <c r="R334" i="58"/>
  <c r="R299" i="58"/>
  <c r="R333" i="58"/>
  <c r="T328" i="58"/>
  <c r="R274" i="58"/>
  <c r="R298" i="58"/>
  <c r="T233" i="58"/>
  <c r="T272" i="58"/>
  <c r="R12" i="58"/>
  <c r="BQ79" i="46"/>
  <c r="CH43" i="46"/>
  <c r="CH21" i="46"/>
  <c r="CH55" i="46"/>
  <c r="CH47" i="46"/>
  <c r="CH64" i="46"/>
  <c r="CH20" i="46"/>
  <c r="CH56" i="46"/>
  <c r="CH41" i="46"/>
  <c r="CH80" i="46"/>
  <c r="CH44" i="46"/>
  <c r="CH49" i="46"/>
  <c r="CH59" i="46"/>
  <c r="CH67" i="46"/>
  <c r="CH63" i="46"/>
  <c r="CH70" i="46"/>
  <c r="CH68" i="46"/>
  <c r="CH26" i="46"/>
  <c r="CH14" i="46"/>
  <c r="CH72" i="46"/>
  <c r="CH5" i="46"/>
  <c r="CH79" i="46"/>
  <c r="CH73" i="46"/>
  <c r="CH28" i="46"/>
  <c r="CH36" i="46"/>
  <c r="CH76" i="46"/>
  <c r="CH40" i="46"/>
  <c r="CH58" i="46"/>
  <c r="CH74" i="46"/>
  <c r="CH50" i="46"/>
  <c r="CH66" i="46"/>
  <c r="CH18" i="46"/>
  <c r="CH45" i="46"/>
  <c r="CH42" i="46"/>
  <c r="CH86" i="46"/>
  <c r="CH62" i="46"/>
  <c r="CH75" i="46"/>
  <c r="CH88" i="46"/>
  <c r="CH84" i="46"/>
  <c r="CH57" i="46"/>
  <c r="CH61" i="46"/>
  <c r="CH19" i="46"/>
  <c r="CH51" i="46"/>
  <c r="CH81" i="46"/>
  <c r="CH30" i="46"/>
  <c r="CH15" i="46"/>
  <c r="CH29" i="46"/>
  <c r="CH69" i="46"/>
  <c r="CH53" i="46"/>
  <c r="CH78" i="46"/>
  <c r="CH17" i="46"/>
  <c r="CH52" i="46"/>
  <c r="CH22" i="46"/>
  <c r="CH48" i="46"/>
  <c r="CH23" i="46"/>
  <c r="CH60" i="46"/>
  <c r="CH31" i="46"/>
  <c r="CH25" i="46"/>
  <c r="CH16" i="46"/>
  <c r="CH32" i="46"/>
  <c r="CH35" i="46"/>
  <c r="CH9" i="46"/>
  <c r="CH34" i="46"/>
  <c r="CH82" i="46"/>
  <c r="CH13" i="46"/>
  <c r="CH83" i="46"/>
  <c r="CH24" i="46"/>
  <c r="CH77" i="46"/>
  <c r="CH54" i="46"/>
  <c r="BR34" i="46"/>
  <c r="BR76" i="46"/>
  <c r="BR22" i="46"/>
  <c r="BR43" i="46"/>
  <c r="BR16" i="46"/>
  <c r="BR73" i="46"/>
  <c r="BR68" i="46"/>
  <c r="BR84" i="46"/>
  <c r="BR70" i="46"/>
  <c r="BR66" i="46"/>
  <c r="BR61" i="46"/>
  <c r="BR72" i="46"/>
  <c r="BR35" i="46"/>
  <c r="BR48" i="46"/>
  <c r="BR19" i="46"/>
  <c r="BR57" i="46"/>
  <c r="BR15" i="46"/>
  <c r="BR46" i="46"/>
  <c r="BR65" i="46"/>
  <c r="BR50" i="46"/>
  <c r="BR24" i="46"/>
  <c r="BR80" i="46"/>
  <c r="BR18" i="46"/>
  <c r="BR77" i="46"/>
  <c r="BR49" i="46"/>
  <c r="BR26" i="46"/>
  <c r="BR41" i="46"/>
  <c r="BR28" i="46"/>
  <c r="BR75" i="46"/>
  <c r="BR58" i="46"/>
  <c r="BR55" i="46"/>
  <c r="BR88" i="46"/>
  <c r="BR29" i="46"/>
  <c r="BR30" i="46"/>
  <c r="BR79" i="46"/>
  <c r="BR59" i="46"/>
  <c r="BR86" i="46"/>
  <c r="BR82" i="46"/>
  <c r="BR47" i="46"/>
  <c r="BR78" i="46"/>
  <c r="BR44" i="46"/>
  <c r="BR60" i="46"/>
  <c r="BR74" i="46"/>
  <c r="BR25" i="46"/>
  <c r="BR17" i="46"/>
  <c r="BR52" i="46"/>
  <c r="BR83" i="46"/>
  <c r="BR56" i="46"/>
  <c r="BR71" i="46"/>
  <c r="BR5" i="46"/>
  <c r="BR36" i="46"/>
  <c r="BR23" i="46"/>
  <c r="BR13" i="46"/>
  <c r="BR85" i="46"/>
  <c r="BR14" i="46"/>
  <c r="BR54" i="46"/>
  <c r="BR20" i="46"/>
  <c r="BR45" i="46"/>
  <c r="BR32" i="46"/>
  <c r="BR51" i="46"/>
  <c r="BR81" i="46"/>
  <c r="BR9" i="46"/>
  <c r="BR42" i="46"/>
  <c r="BR40" i="46"/>
  <c r="BR31" i="46"/>
  <c r="BR53" i="46"/>
  <c r="BR67" i="46"/>
  <c r="BB9" i="46"/>
  <c r="BB34" i="46"/>
  <c r="BB86" i="46"/>
  <c r="BB48" i="46"/>
  <c r="BB24" i="46"/>
  <c r="BB45" i="46"/>
  <c r="BB13" i="46"/>
  <c r="BB31" i="46"/>
  <c r="BB85" i="46"/>
  <c r="BB75" i="46"/>
  <c r="BB73" i="46"/>
  <c r="BB5" i="46"/>
  <c r="BB30" i="46"/>
  <c r="BB32" i="46"/>
  <c r="BB88" i="46"/>
  <c r="BB41" i="46"/>
  <c r="BB61" i="46"/>
  <c r="BB55" i="46"/>
  <c r="BB78" i="46"/>
  <c r="BB72" i="46"/>
  <c r="BB44" i="46"/>
  <c r="BB83" i="46"/>
  <c r="BB58" i="46"/>
  <c r="BB15" i="46"/>
  <c r="BB35" i="46"/>
  <c r="BB64" i="46"/>
  <c r="BB29" i="46"/>
  <c r="BB84" i="46"/>
  <c r="BB66" i="46"/>
  <c r="BB28" i="46"/>
  <c r="BB60" i="46"/>
  <c r="BB42" i="46"/>
  <c r="BB65" i="46"/>
  <c r="BB49" i="46"/>
  <c r="BB25" i="46"/>
  <c r="BB67" i="46"/>
  <c r="BB82" i="46"/>
  <c r="BB20" i="46"/>
  <c r="BB80" i="46"/>
  <c r="BB74" i="46"/>
  <c r="BB14" i="46"/>
  <c r="BB16" i="46"/>
  <c r="BB71" i="46"/>
  <c r="BB63" i="46"/>
  <c r="BB36" i="46"/>
  <c r="BB56" i="46"/>
  <c r="BB52" i="46"/>
  <c r="BB17" i="46"/>
  <c r="BB68" i="46"/>
  <c r="BB23" i="46"/>
  <c r="BB53" i="46"/>
  <c r="BB26" i="46"/>
  <c r="BB51" i="46"/>
  <c r="BB79" i="46"/>
  <c r="BB40" i="46"/>
  <c r="BB54" i="46"/>
  <c r="BB47" i="46"/>
  <c r="BB19" i="46"/>
  <c r="BB21" i="46"/>
  <c r="BB57" i="46"/>
  <c r="BB22" i="46"/>
  <c r="BB18" i="46"/>
  <c r="BB33" i="46"/>
  <c r="BB69" i="46"/>
  <c r="BB43" i="46"/>
  <c r="BB81" i="46"/>
  <c r="BB76" i="46"/>
  <c r="BB70" i="46"/>
  <c r="BB59" i="46"/>
  <c r="BB77" i="46"/>
  <c r="AL32" i="46"/>
  <c r="AL9" i="46"/>
  <c r="AL83" i="46"/>
  <c r="AL85" i="46"/>
  <c r="AL56" i="46"/>
  <c r="AL63" i="46"/>
  <c r="AL67" i="46"/>
  <c r="AL44" i="46"/>
  <c r="AL29" i="46"/>
  <c r="AL51" i="46"/>
  <c r="AL68" i="46"/>
  <c r="AL84" i="46"/>
  <c r="AL13" i="46"/>
  <c r="AL54" i="46"/>
  <c r="AL79" i="46"/>
  <c r="AL16" i="46"/>
  <c r="AL46" i="46"/>
  <c r="AL30" i="46"/>
  <c r="AL18" i="46"/>
  <c r="AL69" i="46"/>
  <c r="AL28" i="46"/>
  <c r="AL81" i="46"/>
  <c r="AL36" i="46"/>
  <c r="AL23" i="46"/>
  <c r="AL70" i="46"/>
  <c r="AL49" i="46"/>
  <c r="AL14" i="46"/>
  <c r="AL80" i="46"/>
  <c r="AL5" i="46"/>
  <c r="AL73" i="46"/>
  <c r="AL58" i="46"/>
  <c r="AL43" i="46"/>
  <c r="AL52" i="46"/>
  <c r="AL41" i="46"/>
  <c r="AL76" i="46"/>
  <c r="AL82" i="46"/>
  <c r="AL42" i="46"/>
  <c r="AL15" i="46"/>
  <c r="AL71" i="46"/>
  <c r="AL75" i="46"/>
  <c r="AL61" i="46"/>
  <c r="AL78" i="46"/>
  <c r="AL35" i="46"/>
  <c r="AL19" i="46"/>
  <c r="AL20" i="46"/>
  <c r="AL65" i="46"/>
  <c r="AL40" i="46"/>
  <c r="AL57" i="46"/>
  <c r="AL22" i="46"/>
  <c r="AL72" i="46"/>
  <c r="AL86" i="46"/>
  <c r="AL48" i="46"/>
  <c r="AL66" i="46"/>
  <c r="AL17" i="46"/>
  <c r="AL45" i="46"/>
  <c r="AL31" i="46"/>
  <c r="AL55" i="46"/>
  <c r="AL25" i="46"/>
  <c r="AL26" i="46"/>
  <c r="AL62" i="46"/>
  <c r="AL21" i="46"/>
  <c r="AL64" i="46"/>
  <c r="AL33" i="46"/>
  <c r="AL60" i="46"/>
  <c r="AL74" i="46"/>
  <c r="AL77" i="46"/>
  <c r="AL50" i="46"/>
  <c r="CH46" i="46"/>
  <c r="BR63" i="46"/>
  <c r="AL53" i="46"/>
  <c r="CH65" i="46"/>
  <c r="AL47" i="46"/>
  <c r="BB62" i="46"/>
  <c r="AL34" i="46"/>
  <c r="AL24" i="46"/>
  <c r="BR62" i="46"/>
  <c r="BB50" i="46"/>
  <c r="AL88" i="46"/>
  <c r="BB46" i="46"/>
  <c r="CH33" i="46"/>
  <c r="AL59" i="46"/>
  <c r="BR64" i="46"/>
  <c r="BR33" i="46"/>
  <c r="BR21" i="46"/>
  <c r="BR69" i="46"/>
  <c r="L36" i="46"/>
  <c r="L13" i="46"/>
  <c r="L73" i="46"/>
  <c r="J49" i="46"/>
  <c r="J24" i="46"/>
  <c r="J17" i="46"/>
  <c r="J14" i="46"/>
  <c r="L56" i="46"/>
  <c r="BA14" i="46"/>
  <c r="BQ53" i="46"/>
  <c r="CG31" i="46"/>
  <c r="CG83" i="46"/>
  <c r="BA73" i="46"/>
  <c r="BQ83" i="46"/>
  <c r="BQ46" i="46"/>
  <c r="CG44" i="46"/>
  <c r="AK68" i="46"/>
  <c r="BA46" i="46"/>
  <c r="BA86" i="46"/>
  <c r="CG64" i="46"/>
  <c r="BQ5" i="46"/>
  <c r="AK43" i="46"/>
  <c r="CG33" i="46"/>
  <c r="BA62" i="46"/>
  <c r="BA6" i="46"/>
  <c r="CG6" i="46"/>
  <c r="L19" i="46"/>
  <c r="L76" i="46"/>
  <c r="L57" i="46"/>
  <c r="J34" i="46"/>
  <c r="J81" i="46"/>
  <c r="J7" i="46"/>
  <c r="J46" i="46"/>
  <c r="J56" i="46"/>
  <c r="BQ14" i="46"/>
  <c r="AK25" i="46"/>
  <c r="AK70" i="46"/>
  <c r="BQ82" i="46"/>
  <c r="CG35" i="46"/>
  <c r="BA44" i="46"/>
  <c r="BQ28" i="46"/>
  <c r="AK28" i="46"/>
  <c r="AK75" i="46"/>
  <c r="BQ88" i="46"/>
  <c r="AK17" i="46"/>
  <c r="AK8" i="46"/>
  <c r="CG8" i="46"/>
  <c r="BQ6" i="46"/>
  <c r="AK6" i="46"/>
  <c r="L81" i="46"/>
  <c r="L60" i="46"/>
  <c r="L44" i="46"/>
  <c r="J65" i="46"/>
  <c r="L5" i="46"/>
  <c r="L18" i="46"/>
  <c r="J33" i="46"/>
  <c r="BA26" i="46"/>
  <c r="BQ26" i="46"/>
  <c r="CG57" i="46"/>
  <c r="CG85" i="46"/>
  <c r="BA24" i="46"/>
  <c r="BQ60" i="46"/>
  <c r="BA42" i="46"/>
  <c r="CG36" i="46"/>
  <c r="AK65" i="46"/>
  <c r="CG40" i="46"/>
  <c r="BA68" i="46"/>
  <c r="AK34" i="46"/>
  <c r="BA19" i="46"/>
  <c r="BA47" i="46"/>
  <c r="BA67" i="46"/>
  <c r="BA71" i="46"/>
  <c r="CG72" i="46"/>
  <c r="BQ51" i="46"/>
  <c r="CG75" i="46"/>
  <c r="BA8" i="46"/>
  <c r="AK10" i="46"/>
  <c r="BQ7" i="46"/>
  <c r="BA7" i="46"/>
  <c r="J76" i="46"/>
  <c r="L65" i="46"/>
  <c r="L47" i="46"/>
  <c r="L25" i="46"/>
  <c r="J86" i="46"/>
  <c r="J30" i="46"/>
  <c r="L43" i="46"/>
  <c r="J6" i="46"/>
  <c r="L42" i="46"/>
  <c r="J15" i="46"/>
  <c r="J9" i="46"/>
  <c r="J53" i="46"/>
  <c r="BQ25" i="46"/>
  <c r="CG74" i="46"/>
  <c r="BQ85" i="46"/>
  <c r="BA50" i="46"/>
  <c r="CG77" i="46"/>
  <c r="CG32" i="46"/>
  <c r="CG21" i="46"/>
  <c r="BQ48" i="46"/>
  <c r="AK23" i="46"/>
  <c r="AK81" i="46"/>
  <c r="BQ41" i="46"/>
  <c r="BQ34" i="46"/>
  <c r="BA81" i="46"/>
  <c r="BQ47" i="46"/>
  <c r="AK67" i="46"/>
  <c r="CG28" i="46"/>
  <c r="CG41" i="46"/>
  <c r="AK78" i="46"/>
  <c r="AK7" i="46"/>
  <c r="BA10" i="46"/>
  <c r="J23" i="46"/>
  <c r="L35" i="46"/>
  <c r="L52" i="46"/>
  <c r="L28" i="46"/>
  <c r="L9" i="46"/>
  <c r="J67" i="46"/>
  <c r="J22" i="46"/>
  <c r="J85" i="46"/>
  <c r="L80" i="46"/>
  <c r="J50" i="46"/>
  <c r="L88" i="46"/>
  <c r="L68" i="46"/>
  <c r="CG54" i="46"/>
  <c r="BQ42" i="46"/>
  <c r="CG15" i="46"/>
  <c r="AK15" i="46"/>
  <c r="AK77" i="46"/>
  <c r="AK20" i="46"/>
  <c r="BQ58" i="46"/>
  <c r="CG84" i="46"/>
  <c r="CG30" i="46"/>
  <c r="CG48" i="46"/>
  <c r="BQ40" i="46"/>
  <c r="BA82" i="46"/>
  <c r="CG13" i="46"/>
  <c r="AK73" i="46"/>
  <c r="AK48" i="46"/>
  <c r="BA23" i="46"/>
  <c r="BA79" i="46"/>
  <c r="CG68" i="46"/>
  <c r="BQ35" i="46"/>
  <c r="AK63" i="46"/>
  <c r="BA22" i="46"/>
  <c r="AK72" i="46"/>
  <c r="BA84" i="46"/>
  <c r="J29" i="46"/>
  <c r="L69" i="46"/>
  <c r="L34" i="46"/>
  <c r="L12" i="46"/>
  <c r="J47" i="46"/>
  <c r="J80" i="46"/>
  <c r="L72" i="46"/>
  <c r="L8" i="46"/>
  <c r="J11" i="46"/>
  <c r="BQ15" i="46"/>
  <c r="BQ31" i="46"/>
  <c r="AK57" i="46"/>
  <c r="CG49" i="46"/>
  <c r="BA77" i="46"/>
  <c r="BQ84" i="46"/>
  <c r="CG42" i="46"/>
  <c r="BA76" i="46"/>
  <c r="AK60" i="46"/>
  <c r="AK21" i="46"/>
  <c r="BQ65" i="46"/>
  <c r="BQ22" i="46"/>
  <c r="AK29" i="46"/>
  <c r="CG18" i="46"/>
  <c r="BQ63" i="46"/>
  <c r="BQ59" i="46"/>
  <c r="AK5" i="46"/>
  <c r="AK44" i="46"/>
  <c r="BQ68" i="46"/>
  <c r="BA17" i="46"/>
  <c r="CG88" i="46"/>
  <c r="CG51" i="46"/>
  <c r="BQ78" i="46"/>
  <c r="BQ67" i="46"/>
  <c r="BQ11" i="46"/>
  <c r="J55" i="46"/>
  <c r="J20" i="46"/>
  <c r="L17" i="46"/>
  <c r="L75" i="46"/>
  <c r="L71" i="46"/>
  <c r="J61" i="46"/>
  <c r="L51" i="46"/>
  <c r="J54" i="46"/>
  <c r="L30" i="46"/>
  <c r="J35" i="46"/>
  <c r="BA55" i="46"/>
  <c r="CG14" i="46"/>
  <c r="AK55" i="46"/>
  <c r="BQ66" i="46"/>
  <c r="AK56" i="46"/>
  <c r="BQ70" i="46"/>
  <c r="AK58" i="46"/>
  <c r="BQ56" i="46"/>
  <c r="BQ74" i="46"/>
  <c r="BA36" i="46"/>
  <c r="BA59" i="46"/>
  <c r="CG82" i="46"/>
  <c r="BQ73" i="46"/>
  <c r="BA35" i="46"/>
  <c r="BQ81" i="46"/>
  <c r="BA52" i="46"/>
  <c r="CG52" i="46"/>
  <c r="BQ18" i="46"/>
  <c r="AK35" i="46"/>
  <c r="BA5" i="46"/>
  <c r="BA88" i="46"/>
  <c r="BA43" i="46"/>
  <c r="BA28" i="46"/>
  <c r="BA41" i="46"/>
  <c r="BA80" i="46"/>
  <c r="CG62" i="46"/>
  <c r="J72" i="46"/>
  <c r="J40" i="46"/>
  <c r="L79" i="46"/>
  <c r="L59" i="46"/>
  <c r="L55" i="46"/>
  <c r="J28" i="46"/>
  <c r="L84" i="46"/>
  <c r="L16" i="46"/>
  <c r="J58" i="46"/>
  <c r="J18" i="46"/>
  <c r="L66" i="46"/>
  <c r="J75" i="46"/>
  <c r="CG56" i="46"/>
  <c r="BA66" i="46"/>
  <c r="BQ77" i="46"/>
  <c r="BA34" i="46"/>
  <c r="AK18" i="46"/>
  <c r="AK86" i="46"/>
  <c r="AK16" i="46"/>
  <c r="AK71" i="46"/>
  <c r="BA33" i="46"/>
  <c r="BQ45" i="46"/>
  <c r="BA75" i="46"/>
  <c r="J52" i="46"/>
  <c r="L46" i="46"/>
  <c r="L31" i="46"/>
  <c r="J83" i="46"/>
  <c r="J21" i="46"/>
  <c r="L40" i="46"/>
  <c r="L20" i="46"/>
  <c r="J68" i="46"/>
  <c r="L85" i="46"/>
  <c r="BA25" i="46"/>
  <c r="AK26" i="46"/>
  <c r="BA15" i="46"/>
  <c r="BA64" i="46"/>
  <c r="CG20" i="46"/>
  <c r="CG60" i="46"/>
  <c r="AK30" i="46"/>
  <c r="BQ33" i="46"/>
  <c r="AK69" i="46"/>
  <c r="CG45" i="46"/>
  <c r="BA32" i="46"/>
  <c r="J69" i="46"/>
  <c r="L50" i="46"/>
  <c r="L23" i="46"/>
  <c r="J64" i="46"/>
  <c r="J79" i="46"/>
  <c r="J42" i="46"/>
  <c r="L86" i="46"/>
  <c r="L41" i="46"/>
  <c r="L22" i="46"/>
  <c r="J26" i="46"/>
  <c r="BA13" i="46"/>
  <c r="CG24" i="46"/>
  <c r="BA70" i="46"/>
  <c r="BQ21" i="46"/>
  <c r="AK83" i="46"/>
  <c r="BA30" i="46"/>
  <c r="BQ64" i="46"/>
  <c r="CG22" i="46"/>
  <c r="BQ44" i="46"/>
  <c r="BQ29" i="46"/>
  <c r="CG63" i="46"/>
  <c r="AK51" i="46"/>
  <c r="BA16" i="46"/>
  <c r="CG71" i="46"/>
  <c r="BQ71" i="46"/>
  <c r="BA9" i="46"/>
  <c r="J32" i="46"/>
  <c r="J84" i="46"/>
  <c r="L32" i="46"/>
  <c r="J45" i="46"/>
  <c r="J59" i="46"/>
  <c r="L62" i="46"/>
  <c r="AK50" i="46"/>
  <c r="AK74" i="46"/>
  <c r="AK49" i="46"/>
  <c r="AK31" i="46"/>
  <c r="CG61" i="46"/>
  <c r="BA21" i="46"/>
  <c r="CG70" i="46"/>
  <c r="BA65" i="46"/>
  <c r="BA83" i="46"/>
  <c r="BA69" i="46"/>
  <c r="CG23" i="46"/>
  <c r="AK80" i="46"/>
  <c r="AK59" i="46"/>
  <c r="CG29" i="46"/>
  <c r="AK45" i="46"/>
  <c r="AK41" i="46"/>
  <c r="CG16" i="46"/>
  <c r="J44" i="46"/>
  <c r="L15" i="46"/>
  <c r="L74" i="46"/>
  <c r="J73" i="46"/>
  <c r="J25" i="46"/>
  <c r="J31" i="46"/>
  <c r="L24" i="46"/>
  <c r="AK53" i="46"/>
  <c r="BA53" i="46"/>
  <c r="BQ55" i="46"/>
  <c r="BA54" i="46"/>
  <c r="BQ50" i="46"/>
  <c r="AK36" i="46"/>
  <c r="AK61" i="46"/>
  <c r="BQ24" i="46"/>
  <c r="BQ57" i="46"/>
  <c r="CG50" i="46"/>
  <c r="BA40" i="46"/>
  <c r="BA20" i="46"/>
  <c r="BQ19" i="46"/>
  <c r="AK84" i="46"/>
  <c r="CG65" i="46"/>
  <c r="CG76" i="46"/>
  <c r="BQ86" i="46"/>
  <c r="CG34" i="46"/>
  <c r="BA29" i="46"/>
  <c r="BA45" i="46"/>
  <c r="CG67" i="46"/>
  <c r="CG78" i="46"/>
  <c r="BQ62" i="46"/>
  <c r="AK9" i="46"/>
  <c r="CG9" i="46"/>
  <c r="J60" i="46"/>
  <c r="L77" i="46"/>
  <c r="L58" i="46"/>
  <c r="J51" i="46"/>
  <c r="J5" i="46"/>
  <c r="J19" i="46"/>
  <c r="L78" i="46"/>
  <c r="J48" i="46"/>
  <c r="L64" i="46"/>
  <c r="L33" i="46"/>
  <c r="CG25" i="46"/>
  <c r="BA56" i="46"/>
  <c r="CG58" i="46"/>
  <c r="BA61" i="46"/>
  <c r="BQ49" i="46"/>
  <c r="AK13" i="46"/>
  <c r="BQ30" i="46"/>
  <c r="BQ23" i="46"/>
  <c r="CG5" i="46"/>
  <c r="AK47" i="46"/>
  <c r="AK19" i="46"/>
  <c r="AK52" i="46"/>
  <c r="BA18" i="46"/>
  <c r="CG46" i="46"/>
  <c r="CG19" i="46"/>
  <c r="AK22" i="46"/>
  <c r="BQ52" i="46"/>
  <c r="BQ69" i="46"/>
  <c r="CG43" i="46"/>
  <c r="BQ75" i="46"/>
  <c r="AK88" i="46"/>
  <c r="BQ43" i="46"/>
  <c r="J77" i="46"/>
  <c r="L83" i="46"/>
  <c r="L61" i="46"/>
  <c r="L45" i="46"/>
  <c r="J36" i="46"/>
  <c r="J82" i="46"/>
  <c r="J63" i="46"/>
  <c r="J16" i="46"/>
  <c r="L14" i="46"/>
  <c r="AK85" i="46"/>
  <c r="CG66" i="46"/>
  <c r="BA49" i="46"/>
  <c r="BA74" i="46"/>
  <c r="BQ13" i="46"/>
  <c r="CG73" i="46"/>
  <c r="AK42" i="46"/>
  <c r="BQ20" i="46"/>
  <c r="AK46" i="46"/>
  <c r="AK64" i="46"/>
  <c r="BQ17" i="46"/>
  <c r="AK79" i="46"/>
  <c r="BQ80" i="46"/>
  <c r="BA51" i="46"/>
  <c r="BQ32" i="46"/>
  <c r="BQ9" i="46"/>
  <c r="T25" i="46"/>
  <c r="T78" i="46"/>
  <c r="T85" i="46"/>
  <c r="D63" i="46"/>
  <c r="D25" i="46"/>
  <c r="D71" i="46"/>
  <c r="T20" i="46"/>
  <c r="T32" i="46"/>
  <c r="CC25" i="46"/>
  <c r="BO53" i="46"/>
  <c r="AZ14" i="46"/>
  <c r="CS31" i="46"/>
  <c r="AZ49" i="46"/>
  <c r="BO50" i="46"/>
  <c r="AJ83" i="46"/>
  <c r="BO13" i="46"/>
  <c r="AJ23" i="46"/>
  <c r="AJ21" i="46"/>
  <c r="CC48" i="46"/>
  <c r="AJ69" i="46"/>
  <c r="AZ47" i="46"/>
  <c r="AJ64" i="46"/>
  <c r="AJ46" i="46"/>
  <c r="AZ17" i="46"/>
  <c r="CS41" i="46"/>
  <c r="CC79" i="46"/>
  <c r="AZ28" i="46"/>
  <c r="CS17" i="46"/>
  <c r="CS80" i="46"/>
  <c r="T50" i="46"/>
  <c r="T63" i="46"/>
  <c r="T62" i="46"/>
  <c r="D14" i="46"/>
  <c r="D83" i="46"/>
  <c r="D60" i="46"/>
  <c r="D76" i="46"/>
  <c r="D57" i="46"/>
  <c r="T49" i="46"/>
  <c r="T59" i="46"/>
  <c r="T72" i="46"/>
  <c r="T73" i="46"/>
  <c r="AZ54" i="46"/>
  <c r="BO55" i="46"/>
  <c r="AJ74" i="46"/>
  <c r="BO24" i="46"/>
  <c r="AJ66" i="46"/>
  <c r="BO61" i="46"/>
  <c r="AJ49" i="46"/>
  <c r="AZ15" i="46"/>
  <c r="CS21" i="46"/>
  <c r="AZ44" i="46"/>
  <c r="AZ20" i="46"/>
  <c r="CS42" i="46"/>
  <c r="AZ84" i="46"/>
  <c r="BO73" i="46"/>
  <c r="AJ82" i="46"/>
  <c r="AJ5" i="46"/>
  <c r="CS81" i="46"/>
  <c r="CC65" i="46"/>
  <c r="CC46" i="46"/>
  <c r="AJ32" i="46"/>
  <c r="BO72" i="46"/>
  <c r="AZ75" i="46"/>
  <c r="T75" i="46"/>
  <c r="T47" i="46"/>
  <c r="T54" i="46"/>
  <c r="D82" i="46"/>
  <c r="D5" i="46"/>
  <c r="D70" i="46"/>
  <c r="D46" i="46"/>
  <c r="D55" i="46"/>
  <c r="T83" i="46"/>
  <c r="T19" i="46"/>
  <c r="CC14" i="46"/>
  <c r="AZ82" i="46"/>
  <c r="BO15" i="46"/>
  <c r="CC31" i="46"/>
  <c r="CC49" i="46"/>
  <c r="AZ66" i="46"/>
  <c r="CS40" i="46"/>
  <c r="AZ36" i="46"/>
  <c r="BO23" i="46"/>
  <c r="AJ13" i="46"/>
  <c r="CC42" i="46"/>
  <c r="BO83" i="46"/>
  <c r="AZ35" i="46"/>
  <c r="CC59" i="46"/>
  <c r="AZ52" i="46"/>
  <c r="CS34" i="46"/>
  <c r="AJ34" i="46"/>
  <c r="CS75" i="46"/>
  <c r="BO46" i="46"/>
  <c r="CS86" i="46"/>
  <c r="CC51" i="46"/>
  <c r="AZ51" i="46"/>
  <c r="CC28" i="46"/>
  <c r="AZ88" i="46"/>
  <c r="T31" i="46"/>
  <c r="D69" i="46"/>
  <c r="D23" i="46"/>
  <c r="D48" i="46"/>
  <c r="D62" i="46"/>
  <c r="D53" i="46"/>
  <c r="D19" i="46"/>
  <c r="T65" i="46"/>
  <c r="BO26" i="46"/>
  <c r="CS55" i="46"/>
  <c r="AZ57" i="46"/>
  <c r="AZ74" i="46"/>
  <c r="AZ24" i="46"/>
  <c r="CS85" i="46"/>
  <c r="CC77" i="46"/>
  <c r="BO36" i="46"/>
  <c r="CC83" i="46"/>
  <c r="AZ59" i="46"/>
  <c r="BO76" i="46"/>
  <c r="AZ65" i="46"/>
  <c r="CS83" i="46"/>
  <c r="BO82" i="46"/>
  <c r="CC23" i="46"/>
  <c r="CS18" i="46"/>
  <c r="AJ68" i="46"/>
  <c r="AJ81" i="46"/>
  <c r="AZ34" i="46"/>
  <c r="AJ35" i="46"/>
  <c r="AJ75" i="46"/>
  <c r="BO80" i="46"/>
  <c r="CC75" i="46"/>
  <c r="CS79" i="46"/>
  <c r="CS9" i="46"/>
  <c r="AZ9" i="46"/>
  <c r="T14" i="46"/>
  <c r="T22" i="46"/>
  <c r="D85" i="46"/>
  <c r="D17" i="46"/>
  <c r="D35" i="46"/>
  <c r="D28" i="46"/>
  <c r="T45" i="46"/>
  <c r="AZ26" i="46"/>
  <c r="AJ77" i="46"/>
  <c r="CS36" i="46"/>
  <c r="BO56" i="46"/>
  <c r="BO66" i="46"/>
  <c r="CS56" i="46"/>
  <c r="CC20" i="46"/>
  <c r="AZ40" i="46"/>
  <c r="AJ84" i="46"/>
  <c r="AZ73" i="46"/>
  <c r="AZ68" i="46"/>
  <c r="CC5" i="46"/>
  <c r="CS68" i="46"/>
  <c r="BO44" i="46"/>
  <c r="CC34" i="46"/>
  <c r="CS22" i="46"/>
  <c r="AZ64" i="46"/>
  <c r="BO69" i="46"/>
  <c r="CS33" i="46"/>
  <c r="BO16" i="46"/>
  <c r="AJ33" i="46"/>
  <c r="CC41" i="46"/>
  <c r="CC72" i="46"/>
  <c r="T76" i="46"/>
  <c r="T5" i="46"/>
  <c r="D41" i="46"/>
  <c r="D61" i="46"/>
  <c r="D24" i="46"/>
  <c r="D73" i="46"/>
  <c r="T57" i="46"/>
  <c r="T84" i="46"/>
  <c r="D78" i="46"/>
  <c r="CC55" i="46"/>
  <c r="AZ25" i="46"/>
  <c r="BO25" i="46"/>
  <c r="CC57" i="46"/>
  <c r="AZ58" i="46"/>
  <c r="AJ40" i="46"/>
  <c r="CS76" i="46"/>
  <c r="AJ30" i="46"/>
  <c r="CS70" i="46"/>
  <c r="AJ60" i="46"/>
  <c r="CC82" i="46"/>
  <c r="BO40" i="46"/>
  <c r="BO35" i="46"/>
  <c r="AJ47" i="46"/>
  <c r="BO41" i="46"/>
  <c r="AJ41" i="46"/>
  <c r="CS78" i="46"/>
  <c r="CS51" i="46"/>
  <c r="CS43" i="46"/>
  <c r="AZ45" i="46"/>
  <c r="CC88" i="46"/>
  <c r="CS71" i="46"/>
  <c r="AZ6" i="46"/>
  <c r="T58" i="46"/>
  <c r="T82" i="46"/>
  <c r="D26" i="46"/>
  <c r="D20" i="46"/>
  <c r="D81" i="46"/>
  <c r="D58" i="46"/>
  <c r="T29" i="46"/>
  <c r="T41" i="46"/>
  <c r="T53" i="46"/>
  <c r="CS14" i="46"/>
  <c r="CC54" i="46"/>
  <c r="CC58" i="46"/>
  <c r="CS74" i="46"/>
  <c r="CC61" i="46"/>
  <c r="CS50" i="46"/>
  <c r="AJ15" i="46"/>
  <c r="AZ85" i="46"/>
  <c r="BO70" i="46"/>
  <c r="CC30" i="46"/>
  <c r="AJ44" i="46"/>
  <c r="CS35" i="46"/>
  <c r="BO64" i="46"/>
  <c r="AZ86" i="46"/>
  <c r="AZ18" i="46"/>
  <c r="CC35" i="46"/>
  <c r="CC63" i="46"/>
  <c r="BO78" i="46"/>
  <c r="AJ79" i="46"/>
  <c r="CS72" i="46"/>
  <c r="BO75" i="46"/>
  <c r="AZ67" i="46"/>
  <c r="CS32" i="46"/>
  <c r="AJ8" i="46"/>
  <c r="T17" i="46"/>
  <c r="T43" i="46"/>
  <c r="T69" i="46"/>
  <c r="D77" i="46"/>
  <c r="D59" i="46"/>
  <c r="D68" i="46"/>
  <c r="D44" i="46"/>
  <c r="T42" i="46"/>
  <c r="T13" i="46"/>
  <c r="T33" i="46"/>
  <c r="CS25" i="46"/>
  <c r="CC26" i="46"/>
  <c r="AZ53" i="46"/>
  <c r="BO49" i="46"/>
  <c r="AZ21" i="46"/>
  <c r="CC74" i="46"/>
  <c r="CS49" i="46"/>
  <c r="AJ61" i="46"/>
  <c r="CS58" i="46"/>
  <c r="CC60" i="46"/>
  <c r="CC70" i="46"/>
  <c r="CC21" i="46"/>
  <c r="AZ42" i="46"/>
  <c r="BO65" i="46"/>
  <c r="BO18" i="46"/>
  <c r="BO68" i="46"/>
  <c r="CS46" i="46"/>
  <c r="BO86" i="46"/>
  <c r="CS88" i="46"/>
  <c r="AZ19" i="46"/>
  <c r="AJ63" i="46"/>
  <c r="CC86" i="46"/>
  <c r="CC43" i="46"/>
  <c r="AZ32" i="46"/>
  <c r="CS7" i="46"/>
  <c r="CC6" i="46"/>
  <c r="T40" i="46"/>
  <c r="T51" i="46"/>
  <c r="D47" i="46"/>
  <c r="D16" i="46"/>
  <c r="D51" i="46"/>
  <c r="D31" i="46"/>
  <c r="T26" i="46"/>
  <c r="T56" i="46"/>
  <c r="T64" i="46"/>
  <c r="T74" i="46"/>
  <c r="T36" i="46"/>
  <c r="AJ26" i="46"/>
  <c r="AJ58" i="46"/>
  <c r="AZ77" i="46"/>
  <c r="AJ48" i="46"/>
  <c r="CS30" i="46"/>
  <c r="CC84" i="46"/>
  <c r="AZ63" i="46"/>
  <c r="CS64" i="46"/>
  <c r="CC29" i="46"/>
  <c r="AZ46" i="46"/>
  <c r="CS47" i="46"/>
  <c r="CS28" i="46"/>
  <c r="BO17" i="46"/>
  <c r="AZ79" i="46"/>
  <c r="AJ62" i="46"/>
  <c r="AZ72" i="46"/>
  <c r="CS10" i="46"/>
  <c r="AZ8" i="46"/>
  <c r="CC11" i="46"/>
  <c r="T70" i="46"/>
  <c r="T10" i="46"/>
  <c r="T34" i="46"/>
  <c r="D72" i="46"/>
  <c r="D13" i="46"/>
  <c r="D86" i="46"/>
  <c r="D33" i="46"/>
  <c r="D10" i="46"/>
  <c r="T52" i="46"/>
  <c r="T86" i="46"/>
  <c r="T30" i="46"/>
  <c r="T81" i="46"/>
  <c r="AZ55" i="46"/>
  <c r="AJ50" i="46"/>
  <c r="AZ56" i="46"/>
  <c r="CC56" i="46"/>
  <c r="CS15" i="46"/>
  <c r="BO77" i="46"/>
  <c r="CC13" i="46"/>
  <c r="BO21" i="46"/>
  <c r="AZ23" i="46"/>
  <c r="BO48" i="46"/>
  <c r="AZ29" i="46"/>
  <c r="CS23" i="46"/>
  <c r="CC76" i="46"/>
  <c r="BO84" i="46"/>
  <c r="BO42" i="46"/>
  <c r="AZ22" i="46"/>
  <c r="CC44" i="46"/>
  <c r="BO79" i="46"/>
  <c r="AZ81" i="46"/>
  <c r="CS19" i="46"/>
  <c r="CC80" i="46"/>
  <c r="BO32" i="46"/>
  <c r="AZ62" i="46"/>
  <c r="CC78" i="46"/>
  <c r="AJ17" i="46"/>
  <c r="AJ12" i="46"/>
  <c r="AJ9" i="46"/>
  <c r="CC9" i="46"/>
  <c r="T18" i="46"/>
  <c r="D65" i="46"/>
  <c r="D40" i="46"/>
  <c r="D22" i="46"/>
  <c r="D88" i="46"/>
  <c r="T21" i="46"/>
  <c r="T61" i="46"/>
  <c r="T68" i="46"/>
  <c r="AJ53" i="46"/>
  <c r="BO54" i="46"/>
  <c r="CS24" i="46"/>
  <c r="CS57" i="46"/>
  <c r="BO74" i="46"/>
  <c r="AJ70" i="46"/>
  <c r="CS48" i="46"/>
  <c r="AJ42" i="46"/>
  <c r="AJ36" i="46"/>
  <c r="AZ5" i="46"/>
  <c r="BO81" i="46"/>
  <c r="CS44" i="46"/>
  <c r="AJ51" i="46"/>
  <c r="CC33" i="46"/>
  <c r="CS62" i="46"/>
  <c r="CS16" i="46"/>
  <c r="BO51" i="46"/>
  <c r="AJ72" i="46"/>
  <c r="BO8" i="46"/>
  <c r="AZ13" i="46"/>
  <c r="T79" i="46"/>
  <c r="T71" i="46"/>
  <c r="D67" i="46"/>
  <c r="D21" i="46"/>
  <c r="D50" i="46"/>
  <c r="D45" i="46"/>
  <c r="D79" i="46"/>
  <c r="D75" i="46"/>
  <c r="T44" i="46"/>
  <c r="AJ54" i="46"/>
  <c r="CC53" i="46"/>
  <c r="AJ14" i="46"/>
  <c r="BO85" i="46"/>
  <c r="AZ50" i="46"/>
  <c r="CS61" i="46"/>
  <c r="BO60" i="46"/>
  <c r="CC73" i="46"/>
  <c r="AZ60" i="46"/>
  <c r="AZ70" i="46"/>
  <c r="CS82" i="46"/>
  <c r="CS29" i="46"/>
  <c r="CC52" i="46"/>
  <c r="AJ18" i="46"/>
  <c r="AJ29" i="46"/>
  <c r="AJ71" i="46"/>
  <c r="AJ78" i="46"/>
  <c r="CC32" i="46"/>
  <c r="CC12" i="46"/>
  <c r="T66" i="46"/>
  <c r="T55" i="46"/>
  <c r="D6" i="46"/>
  <c r="D11" i="46"/>
  <c r="D84" i="46"/>
  <c r="D66" i="46"/>
  <c r="D56" i="46"/>
  <c r="T9" i="46"/>
  <c r="T28" i="46"/>
  <c r="T8" i="46"/>
  <c r="CS66" i="46"/>
  <c r="BO31" i="46"/>
  <c r="CC24" i="46"/>
  <c r="AJ73" i="46"/>
  <c r="CS73" i="46"/>
  <c r="AJ22" i="46"/>
  <c r="CS69" i="46"/>
  <c r="BO34" i="46"/>
  <c r="BO47" i="46"/>
  <c r="CC22" i="46"/>
  <c r="BO52" i="46"/>
  <c r="CC69" i="46"/>
  <c r="AJ59" i="46"/>
  <c r="AJ43" i="46"/>
  <c r="CS67" i="46"/>
  <c r="AJ45" i="46"/>
  <c r="CC16" i="46"/>
  <c r="AJ28" i="46"/>
  <c r="T48" i="46"/>
  <c r="D80" i="46"/>
  <c r="D34" i="46"/>
  <c r="D74" i="46"/>
  <c r="D49" i="46"/>
  <c r="D42" i="46"/>
  <c r="T67" i="46"/>
  <c r="T35" i="46"/>
  <c r="T46" i="46"/>
  <c r="T88" i="46"/>
  <c r="AJ25" i="46"/>
  <c r="CC50" i="46"/>
  <c r="AJ24" i="46"/>
  <c r="BO58" i="46"/>
  <c r="CC68" i="46"/>
  <c r="AJ65" i="46"/>
  <c r="CS13" i="46"/>
  <c r="CS84" i="46"/>
  <c r="BO19" i="46"/>
  <c r="AZ69" i="46"/>
  <c r="BO59" i="46"/>
  <c r="CC81" i="46"/>
  <c r="CC18" i="46"/>
  <c r="BO5" i="46"/>
  <c r="AJ80" i="46"/>
  <c r="AZ41" i="46"/>
  <c r="AZ43" i="46"/>
  <c r="AJ16" i="46"/>
  <c r="CS45" i="46"/>
  <c r="T16" i="46"/>
  <c r="T24" i="46"/>
  <c r="D30" i="46"/>
  <c r="D32" i="46"/>
  <c r="D43" i="46"/>
  <c r="D54" i="46"/>
  <c r="D18" i="46"/>
  <c r="D29" i="46"/>
  <c r="T60" i="46"/>
  <c r="T23" i="46"/>
  <c r="T80" i="46"/>
  <c r="CS54" i="46"/>
  <c r="CS26" i="46"/>
  <c r="CS53" i="46"/>
  <c r="BO14" i="46"/>
  <c r="CC85" i="46"/>
  <c r="AJ57" i="46"/>
  <c r="AZ30" i="46"/>
  <c r="CS60" i="46"/>
  <c r="AZ83" i="46"/>
  <c r="AJ20" i="46"/>
  <c r="AJ76" i="46"/>
  <c r="CC47" i="46"/>
  <c r="BO29" i="46"/>
  <c r="AJ52" i="46"/>
  <c r="CS59" i="46"/>
  <c r="BO28" i="46"/>
  <c r="AJ19" i="46"/>
  <c r="CC19" i="46"/>
  <c r="BO63" i="46"/>
  <c r="CC45" i="46"/>
  <c r="CC62" i="46"/>
  <c r="AZ71" i="46"/>
  <c r="AZ33" i="46"/>
  <c r="CC17" i="46"/>
  <c r="CS52" i="46"/>
  <c r="M22" i="46"/>
  <c r="M20" i="46"/>
  <c r="M67" i="46"/>
  <c r="M71" i="46"/>
  <c r="M43" i="46"/>
  <c r="M18" i="46"/>
  <c r="M25" i="46"/>
  <c r="M70" i="46"/>
  <c r="M13" i="46"/>
  <c r="M19" i="46"/>
  <c r="M29" i="46"/>
  <c r="M9" i="46"/>
  <c r="M45" i="46"/>
  <c r="M32" i="46"/>
  <c r="M74" i="46"/>
  <c r="M63" i="46"/>
  <c r="M44" i="46"/>
  <c r="M40" i="46"/>
  <c r="M49" i="46"/>
  <c r="M77" i="46"/>
  <c r="M36" i="46"/>
  <c r="M57" i="46"/>
  <c r="M76" i="46"/>
  <c r="M50" i="46"/>
  <c r="M86" i="46"/>
  <c r="M73" i="46"/>
  <c r="M42" i="46"/>
  <c r="M72" i="46"/>
  <c r="M84" i="46"/>
  <c r="M66" i="46"/>
  <c r="M17" i="46"/>
  <c r="M33" i="46"/>
  <c r="M48" i="46"/>
  <c r="M26" i="46"/>
  <c r="M34" i="46"/>
  <c r="M88" i="46"/>
  <c r="M53" i="46"/>
  <c r="M52" i="46"/>
  <c r="M46" i="46"/>
  <c r="M85" i="46"/>
  <c r="M80" i="46"/>
  <c r="M65" i="46"/>
  <c r="M59" i="46"/>
  <c r="M64" i="46"/>
  <c r="M60" i="46"/>
  <c r="M79" i="46"/>
  <c r="M54" i="46"/>
  <c r="M69" i="46"/>
  <c r="M81" i="46"/>
  <c r="M75" i="46"/>
  <c r="M47" i="46"/>
  <c r="M24" i="46"/>
  <c r="M58" i="46"/>
  <c r="M41" i="46"/>
  <c r="M51" i="46"/>
  <c r="M21" i="46"/>
  <c r="M16" i="46"/>
  <c r="M31" i="46"/>
  <c r="M78" i="46"/>
  <c r="M35" i="46"/>
  <c r="M23" i="46"/>
  <c r="M82" i="46"/>
  <c r="M15" i="46"/>
  <c r="M56" i="46"/>
  <c r="M5" i="46"/>
  <c r="M30" i="46"/>
  <c r="M83" i="46"/>
  <c r="M61" i="46"/>
  <c r="M28" i="46"/>
  <c r="AD88" i="46"/>
  <c r="AD63" i="46"/>
  <c r="AD45" i="46"/>
  <c r="AD35" i="46"/>
  <c r="AD68" i="46"/>
  <c r="AD50" i="46"/>
  <c r="AD79" i="46"/>
  <c r="AD36" i="46"/>
  <c r="AD73" i="46"/>
  <c r="AD62" i="46"/>
  <c r="AD18" i="46"/>
  <c r="AD82" i="46"/>
  <c r="AD83" i="46"/>
  <c r="AD85" i="46"/>
  <c r="AD26" i="46"/>
  <c r="AD9" i="46"/>
  <c r="AD71" i="46"/>
  <c r="AD86" i="46"/>
  <c r="AD14" i="46"/>
  <c r="AD31" i="46"/>
  <c r="AD77" i="46"/>
  <c r="AD80" i="46"/>
  <c r="AD59" i="46"/>
  <c r="AD29" i="46"/>
  <c r="AD40" i="46"/>
  <c r="AD21" i="46"/>
  <c r="AD55" i="46"/>
  <c r="AD78" i="46"/>
  <c r="AD41" i="46"/>
  <c r="AD20" i="46"/>
  <c r="AD49" i="46"/>
  <c r="AD46" i="46"/>
  <c r="AD81" i="46"/>
  <c r="AD23" i="46"/>
  <c r="AD65" i="46"/>
  <c r="AD66" i="46"/>
  <c r="AD58" i="46"/>
  <c r="AD75" i="46"/>
  <c r="AD47" i="46"/>
  <c r="AD60" i="46"/>
  <c r="AD74" i="46"/>
  <c r="AD16" i="46"/>
  <c r="AD44" i="46"/>
  <c r="AD30" i="46"/>
  <c r="AD61" i="46"/>
  <c r="AD56" i="46"/>
  <c r="AD24" i="46"/>
  <c r="AD57" i="46"/>
  <c r="AD17" i="46"/>
  <c r="AD43" i="46"/>
  <c r="AD67" i="46"/>
  <c r="AD33" i="46"/>
  <c r="AD64" i="46"/>
  <c r="AD48" i="46"/>
  <c r="AD72" i="46"/>
  <c r="AD34" i="46"/>
  <c r="AD51" i="46"/>
  <c r="AD25" i="46"/>
  <c r="AD28" i="46"/>
  <c r="AD22" i="46"/>
  <c r="AD69" i="46"/>
  <c r="AD5" i="46"/>
  <c r="AD70" i="46"/>
  <c r="AD32" i="46"/>
  <c r="AD19" i="46"/>
  <c r="AD52" i="46"/>
  <c r="AD84" i="46"/>
  <c r="AD76" i="46"/>
  <c r="CL84" i="46"/>
  <c r="CL45" i="46"/>
  <c r="CL51" i="46"/>
  <c r="CL9" i="46"/>
  <c r="CL65" i="46"/>
  <c r="CL21" i="46"/>
  <c r="CL57" i="46"/>
  <c r="CL14" i="46"/>
  <c r="CL71" i="46"/>
  <c r="CL22" i="46"/>
  <c r="CL76" i="46"/>
  <c r="CL52" i="46"/>
  <c r="CL59" i="46"/>
  <c r="CL74" i="46"/>
  <c r="CL73" i="46"/>
  <c r="CL20" i="46"/>
  <c r="CL33" i="46"/>
  <c r="CL49" i="46"/>
  <c r="CL41" i="46"/>
  <c r="CL43" i="46"/>
  <c r="CL70" i="46"/>
  <c r="CL40" i="46"/>
  <c r="CL24" i="46"/>
  <c r="CL67" i="46"/>
  <c r="CL26" i="46"/>
  <c r="CL30" i="46"/>
  <c r="CL58" i="46"/>
  <c r="CL5" i="46"/>
  <c r="CL36" i="46"/>
  <c r="CL25" i="46"/>
  <c r="CL31" i="46"/>
  <c r="CL78" i="46"/>
  <c r="CL60" i="46"/>
  <c r="CL47" i="46"/>
  <c r="CL50" i="46"/>
  <c r="CL62" i="46"/>
  <c r="CL28" i="46"/>
  <c r="CL56" i="46"/>
  <c r="CL53" i="46"/>
  <c r="CL18" i="46"/>
  <c r="CL44" i="46"/>
  <c r="CL81" i="46"/>
  <c r="CL46" i="46"/>
  <c r="CL66" i="46"/>
  <c r="CL42" i="46"/>
  <c r="CL54" i="46"/>
  <c r="CL32" i="46"/>
  <c r="CL80" i="46"/>
  <c r="CL63" i="46"/>
  <c r="CL86" i="46"/>
  <c r="CL72" i="46"/>
  <c r="CL19" i="46"/>
  <c r="CL75" i="46"/>
  <c r="CL79" i="46"/>
  <c r="CL83" i="46"/>
  <c r="CL88" i="46"/>
  <c r="CL13" i="46"/>
  <c r="CL48" i="46"/>
  <c r="CL34" i="46"/>
  <c r="CL61" i="46"/>
  <c r="CL69" i="46"/>
  <c r="CL55" i="46"/>
  <c r="CL82" i="46"/>
  <c r="CL15" i="46"/>
  <c r="CL64" i="46"/>
  <c r="CL17" i="46"/>
  <c r="CL16" i="46"/>
  <c r="CL77" i="46"/>
  <c r="CL68" i="46"/>
  <c r="CL35" i="46"/>
  <c r="CL29" i="46"/>
  <c r="BV82" i="46"/>
  <c r="BV70" i="46"/>
  <c r="BV26" i="46"/>
  <c r="BV14" i="46"/>
  <c r="BV47" i="46"/>
  <c r="BV76" i="46"/>
  <c r="BV65" i="46"/>
  <c r="BV66" i="46"/>
  <c r="BV20" i="46"/>
  <c r="BV64" i="46"/>
  <c r="BV85" i="46"/>
  <c r="BV69" i="46"/>
  <c r="BV19" i="46"/>
  <c r="BV42" i="46"/>
  <c r="BV21" i="46"/>
  <c r="BV77" i="46"/>
  <c r="BV57" i="46"/>
  <c r="BV83" i="46"/>
  <c r="BV15" i="46"/>
  <c r="BV88" i="46"/>
  <c r="BV54" i="46"/>
  <c r="BV30" i="46"/>
  <c r="BV84" i="46"/>
  <c r="BV16" i="46"/>
  <c r="BV78" i="46"/>
  <c r="BV80" i="46"/>
  <c r="BV44" i="46"/>
  <c r="BV51" i="46"/>
  <c r="BV59" i="46"/>
  <c r="BV53" i="46"/>
  <c r="BV23" i="46"/>
  <c r="BV31" i="46"/>
  <c r="BV28" i="46"/>
  <c r="BV29" i="46"/>
  <c r="BV41" i="46"/>
  <c r="BV62" i="46"/>
  <c r="BV49" i="46"/>
  <c r="BV22" i="46"/>
  <c r="BV61" i="46"/>
  <c r="BV43" i="46"/>
  <c r="BV34" i="46"/>
  <c r="BV75" i="46"/>
  <c r="BV56" i="46"/>
  <c r="BV55" i="46"/>
  <c r="BV17" i="46"/>
  <c r="BV35" i="46"/>
  <c r="BV13" i="46"/>
  <c r="BV86" i="46"/>
  <c r="BV24" i="46"/>
  <c r="BV79" i="46"/>
  <c r="BV25" i="46"/>
  <c r="BV71" i="46"/>
  <c r="BV33" i="46"/>
  <c r="BV67" i="46"/>
  <c r="BV63" i="46"/>
  <c r="BV46" i="46"/>
  <c r="BV18" i="46"/>
  <c r="BV9" i="46"/>
  <c r="BV5" i="46"/>
  <c r="BV48" i="46"/>
  <c r="BV40" i="46"/>
  <c r="BV36" i="46"/>
  <c r="BV58" i="46"/>
  <c r="BV74" i="46"/>
  <c r="BV73" i="46"/>
  <c r="BV60" i="46"/>
  <c r="BV68" i="46"/>
  <c r="BV81" i="46"/>
  <c r="BV32" i="46"/>
  <c r="BH9" i="46"/>
  <c r="BH67" i="46"/>
  <c r="BH51" i="46"/>
  <c r="BH47" i="46"/>
  <c r="BH59" i="46"/>
  <c r="BH43" i="46"/>
  <c r="BH32" i="46"/>
  <c r="BH16" i="46"/>
  <c r="BH77" i="46"/>
  <c r="BH20" i="46"/>
  <c r="BH24" i="46"/>
  <c r="BH36" i="46"/>
  <c r="BH42" i="46"/>
  <c r="BH82" i="46"/>
  <c r="BH30" i="46"/>
  <c r="BH86" i="46"/>
  <c r="BH66" i="46"/>
  <c r="BH31" i="46"/>
  <c r="BH58" i="46"/>
  <c r="BH71" i="46"/>
  <c r="BH72" i="46"/>
  <c r="BH33" i="46"/>
  <c r="BH25" i="46"/>
  <c r="BH65" i="46"/>
  <c r="BH13" i="46"/>
  <c r="BH40" i="46"/>
  <c r="BH61" i="46"/>
  <c r="BH56" i="46"/>
  <c r="BH60" i="46"/>
  <c r="BH19" i="46"/>
  <c r="BH35" i="46"/>
  <c r="BH55" i="46"/>
  <c r="BH48" i="46"/>
  <c r="BH53" i="46"/>
  <c r="BH76" i="46"/>
  <c r="BH29" i="46"/>
  <c r="BH49" i="46"/>
  <c r="BH74" i="46"/>
  <c r="BH64" i="46"/>
  <c r="BH63" i="46"/>
  <c r="BH50" i="46"/>
  <c r="BH84" i="46"/>
  <c r="BH41" i="46"/>
  <c r="BH21" i="46"/>
  <c r="BH23" i="46"/>
  <c r="BH73" i="46"/>
  <c r="BH68" i="46"/>
  <c r="BH70" i="46"/>
  <c r="BH45" i="46"/>
  <c r="BH88" i="46"/>
  <c r="BH81" i="46"/>
  <c r="BH75" i="46"/>
  <c r="BH14" i="46"/>
  <c r="BH18" i="46"/>
  <c r="BH54" i="46"/>
  <c r="BH57" i="46"/>
  <c r="BH85" i="46"/>
  <c r="BH46" i="46"/>
  <c r="BH79" i="46"/>
  <c r="BH78" i="46"/>
  <c r="BH5" i="46"/>
  <c r="BH17" i="46"/>
  <c r="BH69" i="46"/>
  <c r="BH22" i="46"/>
  <c r="BH28" i="46"/>
  <c r="BH44" i="46"/>
  <c r="BH83" i="46"/>
  <c r="BH26" i="46"/>
  <c r="BH15" i="46"/>
  <c r="BH7" i="46"/>
  <c r="AS33" i="46"/>
  <c r="AS20" i="46"/>
  <c r="AS83" i="46"/>
  <c r="AS15" i="46"/>
  <c r="AS61" i="46"/>
  <c r="AS62" i="46"/>
  <c r="AS41" i="46"/>
  <c r="AS19" i="46"/>
  <c r="AS40" i="46"/>
  <c r="AS85" i="46"/>
  <c r="AS54" i="46"/>
  <c r="AS55" i="46"/>
  <c r="AS72" i="46"/>
  <c r="AS22" i="46"/>
  <c r="AS63" i="46"/>
  <c r="AS86" i="46"/>
  <c r="AS50" i="46"/>
  <c r="AS35" i="46"/>
  <c r="AS60" i="46"/>
  <c r="AS9" i="46"/>
  <c r="AS6" i="46"/>
  <c r="AS21" i="46"/>
  <c r="AS42" i="46"/>
  <c r="AS56" i="46"/>
  <c r="AS53" i="46"/>
  <c r="AS17" i="46"/>
  <c r="AS44" i="46"/>
  <c r="AS81" i="46"/>
  <c r="AS18" i="46"/>
  <c r="AS69" i="46"/>
  <c r="AS13" i="46"/>
  <c r="AS58" i="46"/>
  <c r="AS14" i="46"/>
  <c r="AS16" i="46"/>
  <c r="AS59" i="46"/>
  <c r="AS75" i="46"/>
  <c r="AS84" i="46"/>
  <c r="AS88" i="46"/>
  <c r="AS79" i="46"/>
  <c r="AS43" i="46"/>
  <c r="AS64" i="46"/>
  <c r="AS82" i="46"/>
  <c r="AS65" i="46"/>
  <c r="AS34" i="46"/>
  <c r="AS36" i="46"/>
  <c r="AS66" i="46"/>
  <c r="AS26" i="46"/>
  <c r="AS28" i="46"/>
  <c r="AS80" i="46"/>
  <c r="AS46" i="46"/>
  <c r="AS23" i="46"/>
  <c r="AS73" i="46"/>
  <c r="AS5" i="46"/>
  <c r="AS29" i="46"/>
  <c r="AS30" i="46"/>
  <c r="AS48" i="46"/>
  <c r="AS24" i="46"/>
  <c r="AS7" i="46"/>
  <c r="AS78" i="46"/>
  <c r="AS32" i="46"/>
  <c r="AS47" i="46"/>
  <c r="AS74" i="46"/>
  <c r="AS77" i="46"/>
  <c r="AS8" i="46"/>
  <c r="AS12" i="46"/>
  <c r="AS52" i="46"/>
  <c r="AS57" i="46"/>
  <c r="AS49" i="46"/>
  <c r="AS25" i="46"/>
  <c r="AS51" i="46"/>
  <c r="AS71" i="46"/>
  <c r="AS67" i="46"/>
  <c r="AS70" i="46"/>
  <c r="AS76" i="46"/>
  <c r="S40" i="46"/>
  <c r="S20" i="46"/>
  <c r="S30" i="46"/>
  <c r="S62" i="46"/>
  <c r="S5" i="46"/>
  <c r="S71" i="46"/>
  <c r="S25" i="46"/>
  <c r="S50" i="46"/>
  <c r="S68" i="46"/>
  <c r="S74" i="46"/>
  <c r="S44" i="46"/>
  <c r="S85" i="46"/>
  <c r="S53" i="46"/>
  <c r="S12" i="46"/>
  <c r="S35" i="46"/>
  <c r="S24" i="46"/>
  <c r="S7" i="46"/>
  <c r="S14" i="46"/>
  <c r="S9" i="46"/>
  <c r="S55" i="46"/>
  <c r="S29" i="46"/>
  <c r="S13" i="46"/>
  <c r="S52" i="46"/>
  <c r="S64" i="46"/>
  <c r="S33" i="46"/>
  <c r="S60" i="46"/>
  <c r="S61" i="46"/>
  <c r="S32" i="46"/>
  <c r="S82" i="46"/>
  <c r="S78" i="46"/>
  <c r="S18" i="46"/>
  <c r="BN12" i="46"/>
  <c r="AG28" i="46"/>
  <c r="BO9" i="46"/>
  <c r="BN7" i="46"/>
  <c r="AF16" i="46"/>
  <c r="BO33" i="46"/>
  <c r="AG11" i="46"/>
  <c r="AF10" i="46"/>
  <c r="BN6" i="46"/>
  <c r="AF17" i="46"/>
  <c r="AG17" i="46"/>
  <c r="AG9" i="46"/>
  <c r="AF6" i="46"/>
  <c r="BO10" i="46"/>
  <c r="BN8" i="46"/>
  <c r="BN79" i="46"/>
  <c r="AF11" i="46"/>
  <c r="BO6" i="46"/>
  <c r="AG12" i="46"/>
  <c r="BN78" i="46"/>
  <c r="AG45" i="46"/>
  <c r="AF88" i="46"/>
  <c r="AF80" i="46"/>
  <c r="BO45" i="46"/>
  <c r="BN11" i="46"/>
  <c r="BN28" i="46"/>
  <c r="AF7" i="46"/>
  <c r="BO12" i="46"/>
  <c r="BN9" i="46"/>
  <c r="AF52" i="46"/>
  <c r="AG7" i="46"/>
  <c r="AG6" i="46"/>
  <c r="AF62" i="46"/>
  <c r="AF71" i="46"/>
  <c r="AF8" i="46"/>
  <c r="BO11" i="46"/>
  <c r="AF9" i="46"/>
  <c r="BO62" i="46"/>
  <c r="BO67" i="46"/>
  <c r="N18" i="65"/>
  <c r="O19" i="53"/>
  <c r="N24" i="65"/>
  <c r="O25" i="53"/>
  <c r="N27" i="65"/>
  <c r="O28" i="53"/>
  <c r="N28" i="65"/>
  <c r="O29" i="53"/>
  <c r="N29" i="65"/>
  <c r="O30" i="53"/>
  <c r="N5" i="65"/>
  <c r="O6" i="53"/>
  <c r="N9" i="65"/>
  <c r="O10" i="53"/>
  <c r="N11" i="65"/>
  <c r="O12" i="53"/>
  <c r="N16" i="65"/>
  <c r="O17" i="53"/>
  <c r="N19" i="65"/>
  <c r="O20" i="53"/>
  <c r="N20" i="65"/>
  <c r="O21" i="53"/>
  <c r="N25" i="65"/>
  <c r="O26" i="53"/>
  <c r="N26" i="65"/>
  <c r="O27" i="53"/>
  <c r="N33" i="65"/>
  <c r="O34" i="53"/>
  <c r="O1" i="65"/>
  <c r="N12" i="65"/>
  <c r="O13" i="53"/>
  <c r="N15" i="65"/>
  <c r="O16" i="53"/>
  <c r="N23" i="65"/>
  <c r="O24" i="53"/>
  <c r="N31" i="65"/>
  <c r="O32" i="53"/>
  <c r="N6" i="65"/>
  <c r="O7" i="53"/>
  <c r="N7" i="65"/>
  <c r="O8" i="53"/>
  <c r="N8" i="65"/>
  <c r="O9" i="53"/>
  <c r="N4" i="65"/>
  <c r="O5" i="53"/>
  <c r="N10" i="65"/>
  <c r="O11" i="53"/>
  <c r="N13" i="65"/>
  <c r="O14" i="53"/>
  <c r="N14" i="65"/>
  <c r="O15" i="53"/>
  <c r="N17" i="65"/>
  <c r="O18" i="53"/>
  <c r="N21" i="65"/>
  <c r="O22" i="53"/>
  <c r="N22" i="65"/>
  <c r="O23" i="53"/>
  <c r="N30" i="65"/>
  <c r="O31" i="53"/>
  <c r="N32" i="65"/>
  <c r="O33" i="53"/>
  <c r="N34" i="65"/>
  <c r="O35" i="53"/>
  <c r="N35" i="65"/>
  <c r="O36" i="53"/>
  <c r="N79" i="65"/>
  <c r="O80" i="53"/>
  <c r="N76" i="65"/>
  <c r="O77" i="53"/>
  <c r="N71" i="65"/>
  <c r="O72" i="53"/>
  <c r="N62" i="65"/>
  <c r="O63" i="53"/>
  <c r="N59" i="65"/>
  <c r="O60" i="53"/>
  <c r="N46" i="65"/>
  <c r="O47" i="53"/>
  <c r="N44" i="65"/>
  <c r="O45" i="53"/>
  <c r="N41" i="65"/>
  <c r="O42" i="53"/>
  <c r="N80" i="65"/>
  <c r="O81" i="53"/>
  <c r="N61" i="65"/>
  <c r="O62" i="53"/>
  <c r="N50" i="65"/>
  <c r="O51" i="53"/>
  <c r="N38" i="65"/>
  <c r="O39" i="53"/>
  <c r="N83" i="65"/>
  <c r="O84" i="53"/>
  <c r="N78" i="65"/>
  <c r="O79" i="53"/>
  <c r="N67" i="65"/>
  <c r="O68" i="53"/>
  <c r="N64" i="65"/>
  <c r="O65" i="53"/>
  <c r="N43" i="65"/>
  <c r="O44" i="53"/>
  <c r="N40" i="65"/>
  <c r="O41" i="53"/>
  <c r="N55" i="65"/>
  <c r="O56" i="53"/>
  <c r="N53" i="65"/>
  <c r="O54" i="53"/>
  <c r="N51" i="65"/>
  <c r="O52" i="53"/>
  <c r="N49" i="65"/>
  <c r="O50" i="53"/>
  <c r="N45" i="65"/>
  <c r="O46" i="53"/>
  <c r="N86" i="65"/>
  <c r="O87" i="53"/>
  <c r="N77" i="65"/>
  <c r="O78" i="53"/>
  <c r="N72" i="65"/>
  <c r="O73" i="53"/>
  <c r="N69" i="65"/>
  <c r="O70" i="53"/>
  <c r="N54" i="65"/>
  <c r="O55" i="53"/>
  <c r="N48" i="65"/>
  <c r="O49" i="53"/>
  <c r="N37" i="65"/>
  <c r="O38" i="53"/>
  <c r="N81" i="65"/>
  <c r="O82" i="53"/>
  <c r="N60" i="65"/>
  <c r="O61" i="53"/>
  <c r="N52" i="65"/>
  <c r="O53" i="53"/>
  <c r="N39" i="65"/>
  <c r="O40" i="53"/>
  <c r="N36" i="65"/>
  <c r="O37" i="53"/>
  <c r="N84" i="65"/>
  <c r="O85" i="53"/>
  <c r="N73" i="65"/>
  <c r="O74" i="53"/>
  <c r="N65" i="65"/>
  <c r="O66" i="53"/>
  <c r="N82" i="65"/>
  <c r="O83" i="53"/>
  <c r="N74" i="65"/>
  <c r="O75" i="53"/>
  <c r="N68" i="65"/>
  <c r="O69" i="53"/>
  <c r="N57" i="65"/>
  <c r="O58" i="53"/>
  <c r="N47" i="65"/>
  <c r="O48" i="53"/>
  <c r="N75" i="65"/>
  <c r="O76" i="53"/>
  <c r="N66" i="65"/>
  <c r="O67" i="53"/>
  <c r="N58" i="65"/>
  <c r="O59" i="53"/>
  <c r="N56" i="65"/>
  <c r="O57" i="53"/>
  <c r="N42" i="65"/>
  <c r="O43" i="53"/>
  <c r="N70" i="65"/>
  <c r="O71" i="53"/>
  <c r="N63" i="65"/>
  <c r="O64" i="53"/>
  <c r="N85" i="65"/>
  <c r="O86" i="53"/>
  <c r="B84" i="61"/>
  <c r="C84" i="61" s="1"/>
  <c r="B87" i="60"/>
  <c r="B52" i="60"/>
  <c r="S190" i="58"/>
  <c r="V190" i="58"/>
  <c r="S189" i="58"/>
  <c r="V189" i="58"/>
  <c r="S191" i="58"/>
  <c r="V191" i="58"/>
  <c r="I10" i="57"/>
  <c r="S192" i="58"/>
  <c r="V192" i="58"/>
  <c r="L178" i="58"/>
  <c r="M178" i="58"/>
  <c r="L241" i="58"/>
  <c r="M241" i="58"/>
  <c r="L180" i="58"/>
  <c r="M180" i="58"/>
  <c r="L67" i="58"/>
  <c r="M67" i="58"/>
  <c r="L250" i="58"/>
  <c r="M250" i="58"/>
  <c r="L234" i="58"/>
  <c r="M234" i="58"/>
  <c r="L226" i="58"/>
  <c r="M226" i="58"/>
  <c r="L218" i="58"/>
  <c r="M218" i="58"/>
  <c r="L324" i="58"/>
  <c r="M324" i="58"/>
  <c r="L349" i="58"/>
  <c r="M349" i="58"/>
  <c r="L333" i="58"/>
  <c r="M333" i="58"/>
  <c r="L160" i="58"/>
  <c r="M160" i="58"/>
  <c r="L146" i="58"/>
  <c r="M146" i="58"/>
  <c r="L148" i="58"/>
  <c r="M148" i="58"/>
  <c r="L154" i="58"/>
  <c r="M154" i="58"/>
  <c r="L141" i="58"/>
  <c r="M141" i="58"/>
  <c r="L42" i="58"/>
  <c r="M42" i="58"/>
  <c r="L351" i="58"/>
  <c r="M351" i="58"/>
  <c r="L287" i="58"/>
  <c r="M287" i="58"/>
  <c r="L183" i="58"/>
  <c r="M183" i="58"/>
  <c r="L147" i="58"/>
  <c r="M147" i="58"/>
  <c r="L119" i="58"/>
  <c r="M119" i="58"/>
  <c r="L353" i="58"/>
  <c r="M353" i="58"/>
  <c r="L346" i="58"/>
  <c r="M346" i="58"/>
  <c r="L144" i="58"/>
  <c r="M144" i="58"/>
  <c r="L98" i="58"/>
  <c r="M98" i="58"/>
  <c r="L291" i="58"/>
  <c r="M291" i="58"/>
  <c r="L159" i="58"/>
  <c r="M159" i="58"/>
  <c r="L139" i="58"/>
  <c r="M139" i="58"/>
  <c r="L53" i="58"/>
  <c r="M53" i="58"/>
  <c r="L352" i="58"/>
  <c r="M352" i="58"/>
  <c r="L34" i="58"/>
  <c r="M34" i="58"/>
  <c r="L8" i="58"/>
  <c r="M8" i="58"/>
  <c r="L321" i="58"/>
  <c r="M321" i="58"/>
  <c r="L282" i="58"/>
  <c r="M282" i="58"/>
  <c r="L161" i="58"/>
  <c r="M161" i="58"/>
  <c r="L145" i="58"/>
  <c r="M145" i="58"/>
  <c r="L135" i="58"/>
  <c r="M135" i="58"/>
  <c r="L79" i="58"/>
  <c r="M79" i="58"/>
  <c r="L73" i="58"/>
  <c r="M73" i="58"/>
  <c r="L134" i="58"/>
  <c r="M134" i="58"/>
  <c r="L268" i="58"/>
  <c r="M268" i="58"/>
  <c r="L149" i="58"/>
  <c r="M149" i="58"/>
  <c r="L143" i="58"/>
  <c r="M143" i="58"/>
  <c r="L162" i="58"/>
  <c r="M162" i="58"/>
  <c r="L150" i="58"/>
  <c r="M150" i="58"/>
  <c r="L138" i="58"/>
  <c r="M138" i="58"/>
  <c r="L247" i="58"/>
  <c r="M247" i="58"/>
  <c r="L232" i="58"/>
  <c r="M232" i="58"/>
  <c r="L224" i="58"/>
  <c r="M224" i="58"/>
  <c r="L216" i="58"/>
  <c r="M216" i="58"/>
  <c r="L205" i="58"/>
  <c r="M205" i="58"/>
  <c r="L350" i="58"/>
  <c r="M350" i="58"/>
  <c r="L155" i="58"/>
  <c r="M155" i="58"/>
  <c r="L142" i="58"/>
  <c r="M142" i="58"/>
  <c r="L86" i="58"/>
  <c r="M86" i="58"/>
  <c r="L10" i="58"/>
  <c r="M10" i="58"/>
  <c r="L89" i="58"/>
  <c r="M89" i="58"/>
  <c r="L82" i="58"/>
  <c r="M82" i="58"/>
  <c r="L106" i="58"/>
  <c r="M106" i="58"/>
  <c r="L84" i="58"/>
  <c r="M84" i="58"/>
  <c r="L13" i="58"/>
  <c r="M13" i="58"/>
  <c r="L102" i="58"/>
  <c r="M102" i="58"/>
  <c r="L275" i="58"/>
  <c r="M275" i="58"/>
  <c r="L28" i="58"/>
  <c r="M28" i="58"/>
  <c r="L101" i="58"/>
  <c r="M101" i="58"/>
  <c r="L14" i="58"/>
  <c r="M14" i="58"/>
  <c r="L276" i="58"/>
  <c r="M276" i="58"/>
  <c r="L27" i="58"/>
  <c r="M27" i="58"/>
  <c r="L111" i="58"/>
  <c r="M111" i="58"/>
  <c r="L114" i="58"/>
  <c r="M114" i="58"/>
  <c r="L110" i="58"/>
  <c r="M110" i="58"/>
  <c r="L15" i="58"/>
  <c r="M15" i="58"/>
  <c r="L331" i="58"/>
  <c r="M331" i="58"/>
  <c r="L16" i="58"/>
  <c r="M16" i="58"/>
  <c r="L112" i="58"/>
  <c r="M112" i="58"/>
  <c r="L113" i="58"/>
  <c r="M113" i="58"/>
  <c r="L108" i="58"/>
  <c r="M108" i="58"/>
  <c r="L171" i="58"/>
  <c r="M171" i="58"/>
  <c r="L173" i="58"/>
  <c r="M173" i="58"/>
  <c r="L332" i="58"/>
  <c r="M332" i="58"/>
  <c r="L107" i="58"/>
  <c r="M107" i="58"/>
  <c r="L115" i="58"/>
  <c r="M115" i="58"/>
  <c r="L109" i="58"/>
  <c r="M109" i="58"/>
  <c r="L72" i="58"/>
  <c r="M72" i="58"/>
  <c r="L174" i="58"/>
  <c r="M174" i="58"/>
  <c r="L175" i="58"/>
  <c r="M175" i="58"/>
  <c r="L184" i="58"/>
  <c r="M184" i="58"/>
  <c r="L187" i="58"/>
  <c r="M187" i="58"/>
  <c r="L215" i="58"/>
  <c r="M215" i="58"/>
  <c r="L196" i="58"/>
  <c r="M196" i="58"/>
  <c r="L130" i="58"/>
  <c r="M130" i="58"/>
  <c r="L132" i="58"/>
  <c r="M132" i="58"/>
  <c r="L181" i="58"/>
  <c r="M181" i="58"/>
  <c r="L248" i="58"/>
  <c r="M248" i="58"/>
  <c r="L238" i="58"/>
  <c r="M238" i="58"/>
  <c r="L233" i="58"/>
  <c r="M233" i="58"/>
  <c r="L227" i="58"/>
  <c r="M227" i="58"/>
  <c r="L225" i="58"/>
  <c r="M225" i="58"/>
  <c r="L219" i="58"/>
  <c r="M219" i="58"/>
  <c r="L217" i="58"/>
  <c r="M217" i="58"/>
  <c r="L209" i="58"/>
  <c r="M209" i="58"/>
  <c r="L168" i="58"/>
  <c r="M168" i="58"/>
  <c r="L85" i="58"/>
  <c r="M85" i="58"/>
  <c r="L195" i="58"/>
  <c r="M195" i="58"/>
  <c r="L103" i="58"/>
  <c r="M103" i="58"/>
  <c r="L295" i="58"/>
  <c r="M295" i="58"/>
  <c r="AH88" i="46"/>
  <c r="AY88" i="46"/>
  <c r="BP88" i="46"/>
  <c r="J88" i="46"/>
  <c r="CD85" i="46"/>
  <c r="BU85" i="46"/>
  <c r="CH85" i="46"/>
  <c r="CH71" i="46"/>
  <c r="J71" i="46"/>
  <c r="BG70" i="46"/>
  <c r="AO70" i="46"/>
  <c r="BK70" i="46"/>
  <c r="BN64" i="46"/>
  <c r="BU64" i="46"/>
  <c r="I63" i="46"/>
  <c r="CK63" i="46"/>
  <c r="BC6" i="46"/>
  <c r="BM6" i="46"/>
  <c r="Y6" i="46"/>
  <c r="CA6" i="46"/>
  <c r="P7" i="46"/>
  <c r="BY7" i="46"/>
  <c r="Z7" i="46"/>
  <c r="P8" i="46"/>
  <c r="AM8" i="46"/>
  <c r="AM10" i="46"/>
  <c r="R10" i="46"/>
  <c r="AA10" i="46"/>
  <c r="AM11" i="46"/>
  <c r="CI11" i="46"/>
  <c r="Y11" i="46"/>
  <c r="AB71" i="46"/>
  <c r="CC71" i="46"/>
  <c r="BO71" i="46"/>
  <c r="AM70" i="46"/>
  <c r="AE70" i="46"/>
  <c r="BM70" i="46"/>
  <c r="AE64" i="46"/>
  <c r="CD64" i="46"/>
  <c r="AH64" i="46"/>
  <c r="BC64" i="46"/>
  <c r="V64" i="46"/>
  <c r="D64" i="46"/>
  <c r="AM64" i="46"/>
  <c r="CQ64" i="46"/>
  <c r="E64" i="46"/>
  <c r="Q64" i="46"/>
  <c r="I64" i="46"/>
  <c r="AR64" i="46"/>
  <c r="C64" i="46"/>
  <c r="L63" i="46"/>
  <c r="G63" i="46"/>
  <c r="AU63" i="46"/>
  <c r="BC63" i="46"/>
  <c r="CS63" i="46"/>
  <c r="CA63" i="46"/>
  <c r="CN63" i="46"/>
  <c r="Y63" i="46"/>
  <c r="BM63" i="46"/>
  <c r="BI63" i="46"/>
  <c r="CO63" i="46"/>
  <c r="O63" i="46"/>
  <c r="BP63" i="46"/>
  <c r="BA63" i="46"/>
  <c r="AL6" i="46"/>
  <c r="AP6" i="46"/>
  <c r="CI6" i="46"/>
  <c r="BS6" i="46"/>
  <c r="BF6" i="46"/>
  <c r="CA7" i="46"/>
  <c r="CQ7" i="46"/>
  <c r="CT7" i="46"/>
  <c r="BJ7" i="46"/>
  <c r="BX7" i="46"/>
  <c r="G7" i="46"/>
  <c r="BF7" i="46"/>
  <c r="V7" i="46"/>
  <c r="BS7" i="46"/>
  <c r="AC7" i="46"/>
  <c r="AP7" i="46"/>
  <c r="CH8" i="46"/>
  <c r="CQ8" i="46"/>
  <c r="BF8" i="46"/>
  <c r="BS8" i="46"/>
  <c r="CA8" i="46"/>
  <c r="CO8" i="46"/>
  <c r="J8" i="46"/>
  <c r="AG8" i="46"/>
  <c r="G8" i="46"/>
  <c r="J10" i="46"/>
  <c r="BC10" i="46"/>
  <c r="CB10" i="46"/>
  <c r="CQ11" i="46"/>
  <c r="BK11" i="46"/>
  <c r="BS11" i="46"/>
  <c r="BK12" i="46"/>
  <c r="AM12" i="46"/>
  <c r="AK12" i="46"/>
  <c r="BA12" i="46"/>
  <c r="BS12" i="46"/>
  <c r="CA12" i="46"/>
  <c r="I12" i="46"/>
  <c r="BF12" i="46"/>
  <c r="BQ12" i="46"/>
  <c r="BH6" i="46"/>
  <c r="X6" i="46"/>
  <c r="O6" i="46"/>
  <c r="V6" i="46"/>
  <c r="CT6" i="46"/>
  <c r="BI6" i="46"/>
  <c r="BX6" i="46"/>
  <c r="AR6" i="46"/>
  <c r="AA6" i="46"/>
  <c r="AM6" i="46"/>
  <c r="BJ6" i="46"/>
  <c r="K6" i="46"/>
  <c r="CP6" i="46"/>
  <c r="CJ6" i="46"/>
  <c r="BV6" i="46"/>
  <c r="BU6" i="46"/>
  <c r="BE6" i="46"/>
  <c r="P6" i="46"/>
  <c r="E6" i="46"/>
  <c r="Z6" i="46"/>
  <c r="C6" i="46"/>
  <c r="T6" i="46"/>
  <c r="H6" i="46"/>
  <c r="AQ6" i="46"/>
  <c r="CR6" i="46"/>
  <c r="N6" i="46"/>
  <c r="BP6" i="46"/>
  <c r="CM7" i="46"/>
  <c r="C7" i="46"/>
  <c r="BC7" i="46"/>
  <c r="BP7" i="46"/>
  <c r="O7" i="46"/>
  <c r="AQ7" i="46"/>
  <c r="CN7" i="46"/>
  <c r="CI7" i="46"/>
  <c r="BW7" i="46"/>
  <c r="X7" i="46"/>
  <c r="BV7" i="46"/>
  <c r="BD7" i="46"/>
  <c r="CL7" i="46"/>
  <c r="BT7" i="46"/>
  <c r="Q7" i="46"/>
  <c r="D7" i="46"/>
  <c r="T7" i="46"/>
  <c r="BO7" i="46"/>
  <c r="AI7" i="46"/>
  <c r="AM7" i="46"/>
  <c r="K7" i="46"/>
  <c r="AA7" i="46"/>
  <c r="H7" i="46"/>
  <c r="N7" i="46"/>
  <c r="I7" i="46"/>
  <c r="AR7" i="46"/>
  <c r="CB7" i="46"/>
  <c r="BZ8" i="46"/>
  <c r="AA8" i="46"/>
  <c r="Z8" i="46"/>
  <c r="AP8" i="46"/>
  <c r="BC8" i="46"/>
  <c r="BH8" i="46"/>
  <c r="V8" i="46"/>
  <c r="CF8" i="46"/>
  <c r="BV8" i="46"/>
  <c r="BG8" i="46"/>
  <c r="H8" i="46"/>
  <c r="BQ8" i="46"/>
  <c r="AO8" i="46"/>
  <c r="AU8" i="46"/>
  <c r="Q8" i="46"/>
  <c r="K8" i="46"/>
  <c r="CJ8" i="46"/>
  <c r="X8" i="46"/>
  <c r="CP8" i="46"/>
  <c r="BE8" i="46"/>
  <c r="D8" i="46"/>
  <c r="AQ8" i="46"/>
  <c r="BD8" i="46"/>
  <c r="CI10" i="46"/>
  <c r="BF10" i="46"/>
  <c r="X10" i="46"/>
  <c r="C10" i="46"/>
  <c r="P10" i="46"/>
  <c r="BE10" i="46"/>
  <c r="CQ10" i="46"/>
  <c r="BL10" i="46"/>
  <c r="BM10" i="46"/>
  <c r="Y10" i="46"/>
  <c r="AI10" i="46"/>
  <c r="BH10" i="46"/>
  <c r="BD10" i="46"/>
  <c r="O10" i="46"/>
  <c r="I10" i="46"/>
  <c r="BV10" i="46"/>
  <c r="AZ10" i="46"/>
  <c r="AP10" i="46"/>
  <c r="BS10" i="46"/>
  <c r="AQ10" i="46"/>
  <c r="BT10" i="46"/>
  <c r="AU10" i="46"/>
  <c r="CM10" i="46"/>
  <c r="BZ10" i="46"/>
  <c r="AC10" i="46"/>
  <c r="CF10" i="46"/>
  <c r="CG10" i="46"/>
  <c r="CN10" i="46"/>
  <c r="CR11" i="46"/>
  <c r="CB11" i="46"/>
  <c r="CG11" i="46"/>
  <c r="AL11" i="46"/>
  <c r="AJ11" i="46"/>
  <c r="AS11" i="46"/>
  <c r="V11" i="46"/>
  <c r="AY11" i="46"/>
  <c r="CJ11" i="46"/>
  <c r="AW11" i="46"/>
  <c r="BF11" i="46"/>
  <c r="AP11" i="46"/>
  <c r="CM11" i="46"/>
  <c r="BI11" i="46"/>
  <c r="AR11" i="46"/>
  <c r="G11" i="46"/>
  <c r="AA11" i="46"/>
  <c r="BC11" i="46"/>
  <c r="CP11" i="46"/>
  <c r="R11" i="46"/>
  <c r="CF11" i="46"/>
  <c r="X11" i="46"/>
  <c r="BE11" i="46"/>
  <c r="C11" i="46"/>
  <c r="BA11" i="46"/>
  <c r="BU12" i="46"/>
  <c r="AO12" i="46"/>
  <c r="BG12" i="46"/>
  <c r="CK12" i="46"/>
  <c r="CI12" i="46"/>
  <c r="CM12" i="46"/>
  <c r="P12" i="46"/>
  <c r="E12" i="46"/>
  <c r="AC12" i="46"/>
  <c r="CF12" i="46"/>
  <c r="R12" i="46"/>
  <c r="AR12" i="46"/>
  <c r="W12" i="46"/>
  <c r="V12" i="46"/>
  <c r="BV12" i="46"/>
  <c r="CN12" i="46"/>
  <c r="J12" i="46"/>
  <c r="X12" i="46"/>
  <c r="BH12" i="46"/>
  <c r="CF87" i="46"/>
  <c r="C87" i="46"/>
  <c r="BP87" i="46"/>
  <c r="BS87" i="46"/>
  <c r="O87" i="46"/>
  <c r="CI87" i="46"/>
  <c r="BE87" i="46"/>
  <c r="BC87" i="46"/>
  <c r="BQ87" i="46"/>
  <c r="AM87" i="46"/>
  <c r="Z39" i="46"/>
  <c r="BX39" i="46"/>
  <c r="CF39" i="46"/>
  <c r="CK39" i="46"/>
  <c r="AI39" i="46"/>
  <c r="BU39" i="46"/>
  <c r="CE39" i="46"/>
  <c r="BC39" i="46"/>
  <c r="G39" i="46"/>
  <c r="AY39" i="46"/>
  <c r="Q39" i="46"/>
  <c r="AW39" i="46"/>
  <c r="U39" i="46"/>
  <c r="BE39" i="46"/>
  <c r="X39" i="46"/>
  <c r="AO39" i="46"/>
  <c r="BM39" i="46"/>
  <c r="V39" i="46"/>
  <c r="E39" i="46"/>
  <c r="BG39" i="46"/>
  <c r="AQ39" i="46"/>
  <c r="O39" i="46"/>
  <c r="AA39" i="46"/>
  <c r="CA39" i="46"/>
  <c r="BW39" i="46"/>
  <c r="BA39" i="46"/>
  <c r="CB39" i="46"/>
  <c r="I39" i="46"/>
  <c r="W39" i="46"/>
  <c r="BL39" i="46"/>
  <c r="AX39" i="46"/>
  <c r="C39" i="46"/>
  <c r="BQ39" i="46"/>
  <c r="AR39" i="46"/>
  <c r="AP39" i="46"/>
  <c r="BF39" i="46"/>
  <c r="Y39" i="46"/>
  <c r="BN39" i="46"/>
  <c r="AF39" i="46"/>
  <c r="CI39" i="46"/>
  <c r="BD39" i="46"/>
  <c r="AV39" i="46"/>
  <c r="S39" i="46"/>
  <c r="F39" i="46"/>
  <c r="H39" i="46"/>
  <c r="BT39" i="46"/>
  <c r="CJ39" i="46"/>
  <c r="AT39" i="46"/>
  <c r="CP39" i="46"/>
  <c r="BJ39" i="46"/>
  <c r="AK39" i="46"/>
  <c r="P39" i="46"/>
  <c r="BZ39" i="46"/>
  <c r="BR39" i="46"/>
  <c r="BB39" i="46"/>
  <c r="AL39" i="46"/>
  <c r="R39" i="46"/>
  <c r="CR39" i="46"/>
  <c r="CO39" i="46"/>
  <c r="AM39" i="46"/>
  <c r="CQ39" i="46"/>
  <c r="BO39" i="46"/>
  <c r="CC39" i="46"/>
  <c r="D39" i="46"/>
  <c r="AZ39" i="46"/>
  <c r="AC39" i="46"/>
  <c r="AE39" i="46"/>
  <c r="K39" i="46"/>
  <c r="AJ39" i="46"/>
  <c r="AG39" i="46"/>
  <c r="T39" i="46"/>
  <c r="CN39" i="46"/>
  <c r="M39" i="46"/>
  <c r="AD39" i="46"/>
  <c r="CL39" i="46"/>
  <c r="BY39" i="46"/>
  <c r="CG39" i="46"/>
  <c r="CT39" i="46"/>
  <c r="BV39" i="46"/>
  <c r="AU39" i="46"/>
  <c r="AB39" i="46"/>
  <c r="CD39" i="46"/>
  <c r="BP39" i="46"/>
  <c r="BH39" i="46"/>
  <c r="BI39" i="46"/>
  <c r="AN39" i="46"/>
  <c r="BS39" i="46"/>
  <c r="AS39" i="46"/>
  <c r="Q38" i="46"/>
  <c r="AY38" i="46"/>
  <c r="CE38" i="46"/>
  <c r="N38" i="46"/>
  <c r="AI38" i="46"/>
  <c r="AP38" i="46"/>
  <c r="P38" i="46"/>
  <c r="BC38" i="46"/>
  <c r="BS38" i="46"/>
  <c r="CI38" i="46"/>
  <c r="AM38" i="46"/>
  <c r="BP38" i="46"/>
  <c r="CF38" i="46"/>
  <c r="AF38" i="46"/>
  <c r="I38" i="46"/>
  <c r="BU38" i="46"/>
  <c r="AO38" i="46"/>
  <c r="S38" i="46"/>
  <c r="F38" i="46"/>
  <c r="CK38" i="46"/>
  <c r="CT38" i="46"/>
  <c r="H38" i="46"/>
  <c r="AR38" i="46"/>
  <c r="K38" i="46"/>
  <c r="BX38" i="46"/>
  <c r="CN38" i="46"/>
  <c r="Y38" i="46"/>
  <c r="AA38" i="46"/>
  <c r="AW38" i="46"/>
  <c r="J38" i="46"/>
  <c r="BA38" i="46"/>
  <c r="BM38" i="46"/>
  <c r="V38" i="46"/>
  <c r="CH38" i="46"/>
  <c r="AG38" i="46"/>
  <c r="BR38" i="46"/>
  <c r="BB38" i="46"/>
  <c r="X38" i="46"/>
  <c r="BK38" i="46"/>
  <c r="AL38" i="46"/>
  <c r="CA38" i="46"/>
  <c r="CQ38" i="46"/>
  <c r="Z38" i="46"/>
  <c r="AE38" i="46"/>
  <c r="BT38" i="46"/>
  <c r="AK38" i="46"/>
  <c r="AV38" i="46"/>
  <c r="CJ38" i="46"/>
  <c r="CS38" i="46"/>
  <c r="BO38" i="46"/>
  <c r="BD38" i="46"/>
  <c r="AN38" i="46"/>
  <c r="CR38" i="46"/>
  <c r="CC38" i="46"/>
  <c r="AX38" i="46"/>
  <c r="D38" i="46"/>
  <c r="BQ38" i="46"/>
  <c r="CD38" i="46"/>
  <c r="BN38" i="46"/>
  <c r="T38" i="46"/>
  <c r="AU38" i="46"/>
  <c r="CO38" i="46"/>
  <c r="AB38" i="46"/>
  <c r="AZ38" i="46"/>
  <c r="AJ38" i="46"/>
  <c r="BI38" i="46"/>
  <c r="M38" i="46"/>
  <c r="AD38" i="46"/>
  <c r="AC38" i="46"/>
  <c r="CL38" i="46"/>
  <c r="BY38" i="46"/>
  <c r="BZ38" i="46"/>
  <c r="CP38" i="46"/>
  <c r="BJ38" i="46"/>
  <c r="C38" i="46"/>
  <c r="BV38" i="46"/>
  <c r="AT38" i="46"/>
  <c r="BF38" i="46"/>
  <c r="BG38" i="46"/>
  <c r="O38" i="46"/>
  <c r="BH38" i="46"/>
  <c r="CM38" i="46"/>
  <c r="G38" i="46"/>
  <c r="CB38" i="46"/>
  <c r="U38" i="46"/>
  <c r="AS38" i="46"/>
  <c r="E38" i="46"/>
  <c r="AC37" i="46"/>
  <c r="BX37" i="46"/>
  <c r="AG37" i="46"/>
  <c r="BY37" i="46"/>
  <c r="BI37" i="46"/>
  <c r="AS37" i="46"/>
  <c r="BN37" i="46"/>
  <c r="CJ37" i="46"/>
  <c r="BM37" i="46"/>
  <c r="BD37" i="46"/>
  <c r="R37" i="46"/>
  <c r="CD37" i="46"/>
  <c r="BE37" i="46"/>
  <c r="BR37" i="46"/>
  <c r="CK37" i="46"/>
  <c r="BB37" i="46"/>
  <c r="X37" i="46"/>
  <c r="CS37" i="46"/>
  <c r="AL37" i="46"/>
  <c r="CF37" i="46"/>
  <c r="BP37" i="46"/>
  <c r="BC37" i="46"/>
  <c r="J37" i="46"/>
  <c r="L37" i="46"/>
  <c r="BQ37" i="46"/>
  <c r="AJ37" i="46"/>
  <c r="BS37" i="46"/>
  <c r="AM37" i="46"/>
  <c r="CI37" i="46"/>
  <c r="AA37" i="46"/>
  <c r="AW37" i="46"/>
  <c r="AI37" i="46"/>
  <c r="BA37" i="46"/>
  <c r="CG37" i="46"/>
  <c r="C37" i="46"/>
  <c r="CC37" i="46"/>
  <c r="D37" i="46"/>
  <c r="CE37" i="46"/>
  <c r="Y37" i="46"/>
  <c r="T37" i="46"/>
  <c r="CQ37" i="46"/>
  <c r="CA37" i="46"/>
  <c r="AF37" i="46"/>
  <c r="Z37" i="46"/>
  <c r="BK37" i="46"/>
  <c r="N37" i="46"/>
  <c r="V37" i="46"/>
  <c r="AV37" i="46"/>
  <c r="AR37" i="46"/>
  <c r="BO37" i="46"/>
  <c r="AY37" i="46"/>
  <c r="AE37" i="46"/>
  <c r="E37" i="46"/>
  <c r="AZ37" i="46"/>
  <c r="G37" i="46"/>
  <c r="CR37" i="46"/>
  <c r="M37" i="46"/>
  <c r="Q37" i="46"/>
  <c r="U37" i="46"/>
  <c r="CM37" i="46"/>
  <c r="AD37" i="46"/>
  <c r="BW37" i="46"/>
  <c r="P37" i="46"/>
  <c r="CL37" i="46"/>
  <c r="AQ37" i="46"/>
  <c r="CT37" i="46"/>
  <c r="K37" i="46"/>
  <c r="BL37" i="46"/>
  <c r="AN37" i="46"/>
  <c r="BF37" i="46"/>
  <c r="CN37" i="46"/>
  <c r="AO37" i="46"/>
  <c r="BV37" i="46"/>
  <c r="AP37" i="46"/>
  <c r="AT37" i="46"/>
  <c r="BT37" i="46"/>
  <c r="BZ37" i="46"/>
  <c r="BJ37" i="46"/>
  <c r="F37" i="46"/>
  <c r="BH37" i="46"/>
  <c r="CP37" i="46"/>
  <c r="H37" i="46"/>
  <c r="CO37" i="46"/>
  <c r="S37" i="46"/>
  <c r="CS6" i="46"/>
  <c r="CO6" i="46"/>
  <c r="U6" i="46"/>
  <c r="CJ7" i="46"/>
  <c r="CF7" i="46"/>
  <c r="AW7" i="46"/>
  <c r="CC8" i="46"/>
  <c r="BT8" i="46"/>
  <c r="BI8" i="46"/>
  <c r="AV8" i="46"/>
  <c r="CD8" i="46"/>
  <c r="BP8" i="46"/>
  <c r="BK8" i="46"/>
  <c r="CI8" i="46"/>
  <c r="O8" i="46"/>
  <c r="I8" i="46"/>
  <c r="AG10" i="46"/>
  <c r="BQ10" i="46"/>
  <c r="K10" i="46"/>
  <c r="CN11" i="46"/>
  <c r="AQ11" i="46"/>
  <c r="AO11" i="46"/>
  <c r="T11" i="46"/>
  <c r="E11" i="46"/>
  <c r="BC12" i="46"/>
  <c r="AP12" i="46"/>
  <c r="BX12" i="46"/>
  <c r="BM12" i="46"/>
  <c r="AZ12" i="46"/>
  <c r="AF12" i="46"/>
  <c r="CT12" i="46"/>
  <c r="CP12" i="46"/>
  <c r="BY12" i="46"/>
  <c r="O298" i="45"/>
  <c r="P298" i="45"/>
  <c r="O167" i="45"/>
  <c r="P167" i="45"/>
  <c r="M167" i="45"/>
  <c r="O197" i="45"/>
  <c r="P197" i="45"/>
  <c r="M197" i="45"/>
  <c r="M176" i="45"/>
  <c r="O176" i="45"/>
  <c r="P176" i="45"/>
  <c r="O118" i="45"/>
  <c r="P118" i="45"/>
  <c r="O120" i="45"/>
  <c r="P120" i="45"/>
  <c r="O98" i="45"/>
  <c r="P98" i="45"/>
  <c r="M98" i="45"/>
  <c r="O71" i="45"/>
  <c r="P71" i="45"/>
  <c r="M71" i="45"/>
  <c r="O297" i="45"/>
  <c r="P297" i="45"/>
  <c r="M297" i="45"/>
  <c r="O159" i="45"/>
  <c r="P159" i="45"/>
  <c r="M159" i="45"/>
  <c r="O301" i="45"/>
  <c r="P301" i="45"/>
  <c r="O227" i="45"/>
  <c r="P227" i="45"/>
  <c r="M227" i="45"/>
  <c r="O193" i="45"/>
  <c r="P193" i="45"/>
  <c r="M193" i="45"/>
  <c r="O270" i="45"/>
  <c r="P270" i="45"/>
  <c r="O172" i="45"/>
  <c r="P172" i="45"/>
  <c r="M172" i="45"/>
  <c r="O69" i="45"/>
  <c r="P69" i="45"/>
  <c r="M69" i="45"/>
  <c r="O133" i="45"/>
  <c r="P133" i="45"/>
  <c r="M133" i="45"/>
  <c r="O138" i="45"/>
  <c r="P138" i="45"/>
  <c r="M138" i="45"/>
  <c r="O139" i="45"/>
  <c r="P139" i="45"/>
  <c r="M139" i="45"/>
  <c r="O226" i="45"/>
  <c r="P226" i="45"/>
  <c r="M226" i="45"/>
  <c r="O135" i="45"/>
  <c r="P135" i="45"/>
  <c r="M135" i="45"/>
  <c r="O320" i="45"/>
  <c r="P320" i="45"/>
  <c r="O252" i="45"/>
  <c r="P252" i="45"/>
  <c r="O250" i="45"/>
  <c r="P250" i="45"/>
  <c r="M250" i="45"/>
  <c r="O205" i="45"/>
  <c r="P205" i="45"/>
  <c r="O261" i="45"/>
  <c r="P261" i="45"/>
  <c r="M261" i="45"/>
  <c r="O12" i="45"/>
  <c r="P12" i="45"/>
  <c r="O123" i="45"/>
  <c r="P123" i="45"/>
  <c r="M123" i="45"/>
  <c r="M141" i="45"/>
  <c r="O141" i="45"/>
  <c r="P141" i="45"/>
  <c r="O75" i="45"/>
  <c r="P75" i="45"/>
  <c r="M75" i="45"/>
  <c r="O158" i="45"/>
  <c r="P158" i="45"/>
  <c r="M158" i="45"/>
  <c r="M191" i="45"/>
  <c r="O191" i="45"/>
  <c r="P191" i="45"/>
  <c r="O169" i="45"/>
  <c r="P169" i="45"/>
  <c r="M169" i="45"/>
  <c r="O244" i="45"/>
  <c r="P244" i="45"/>
  <c r="M244" i="45"/>
  <c r="O287" i="45"/>
  <c r="P287" i="45"/>
  <c r="M287" i="45"/>
  <c r="O259" i="45"/>
  <c r="P259" i="45"/>
  <c r="M259" i="45"/>
  <c r="O180" i="45"/>
  <c r="P180" i="45"/>
  <c r="O222" i="45"/>
  <c r="P222" i="45"/>
  <c r="M222" i="45"/>
  <c r="O122" i="45"/>
  <c r="P122" i="45"/>
  <c r="M122" i="45"/>
  <c r="M199" i="45"/>
  <c r="O199" i="45"/>
  <c r="P199" i="45"/>
  <c r="O255" i="45"/>
  <c r="P255" i="45"/>
  <c r="M309" i="45"/>
  <c r="O309" i="45"/>
  <c r="P309" i="45"/>
  <c r="O326" i="45"/>
  <c r="P326" i="45"/>
  <c r="O238" i="45"/>
  <c r="P238" i="45"/>
  <c r="M238" i="45"/>
  <c r="O282" i="45"/>
  <c r="P282" i="45"/>
  <c r="M282" i="45"/>
  <c r="O230" i="45"/>
  <c r="P230" i="45"/>
  <c r="M230" i="45"/>
  <c r="O94" i="45"/>
  <c r="P94" i="45"/>
  <c r="M94" i="45"/>
  <c r="O289" i="45"/>
  <c r="P289" i="45"/>
  <c r="M289" i="45"/>
  <c r="O263" i="45"/>
  <c r="P263" i="45"/>
  <c r="M263" i="45"/>
  <c r="O127" i="45"/>
  <c r="P127" i="45"/>
  <c r="M127" i="45"/>
  <c r="O116" i="45"/>
  <c r="P116" i="45"/>
  <c r="M116" i="45"/>
  <c r="O296" i="45"/>
  <c r="P296" i="45"/>
  <c r="O236" i="45"/>
  <c r="P236" i="45"/>
  <c r="M236" i="45"/>
  <c r="O184" i="45"/>
  <c r="P184" i="45"/>
  <c r="M184" i="45"/>
  <c r="O324" i="45"/>
  <c r="P324" i="45"/>
  <c r="O322" i="45"/>
  <c r="P322" i="45"/>
  <c r="O102" i="45"/>
  <c r="P102" i="45"/>
  <c r="O166" i="45"/>
  <c r="P166" i="45"/>
  <c r="M166" i="45"/>
  <c r="N39" i="46"/>
  <c r="J39" i="46"/>
  <c r="O206" i="45"/>
  <c r="P206" i="45"/>
  <c r="M206" i="45"/>
  <c r="O271" i="45"/>
  <c r="P271" i="45"/>
  <c r="M271" i="45"/>
  <c r="O111" i="45"/>
  <c r="P111" i="45"/>
  <c r="O175" i="45"/>
  <c r="P175" i="45"/>
  <c r="M175" i="45"/>
  <c r="O239" i="45"/>
  <c r="P239" i="45"/>
  <c r="M239" i="45"/>
  <c r="O304" i="45"/>
  <c r="P304" i="45"/>
  <c r="O171" i="45"/>
  <c r="P171" i="45"/>
  <c r="M171" i="45"/>
  <c r="O314" i="45"/>
  <c r="P314" i="45"/>
  <c r="O209" i="45"/>
  <c r="P209" i="45"/>
  <c r="M209" i="45"/>
  <c r="O188" i="45"/>
  <c r="P188" i="45"/>
  <c r="M188" i="45"/>
  <c r="O213" i="45"/>
  <c r="P213" i="45"/>
  <c r="M213" i="45"/>
  <c r="O174" i="45"/>
  <c r="P174" i="45"/>
  <c r="M174" i="45"/>
  <c r="O211" i="45"/>
  <c r="P211" i="45"/>
  <c r="O179" i="45"/>
  <c r="P179" i="45"/>
  <c r="O192" i="45"/>
  <c r="P192" i="45"/>
  <c r="M192" i="45"/>
  <c r="O130" i="45"/>
  <c r="P130" i="45"/>
  <c r="M130" i="45"/>
  <c r="O325" i="45"/>
  <c r="P325" i="45"/>
  <c r="O182" i="45"/>
  <c r="P182" i="45"/>
  <c r="O215" i="45"/>
  <c r="P215" i="45"/>
  <c r="O105" i="45"/>
  <c r="P105" i="45"/>
  <c r="O195" i="45"/>
  <c r="P195" i="45"/>
  <c r="M195" i="45"/>
  <c r="O313" i="45"/>
  <c r="P313" i="45"/>
  <c r="O243" i="45"/>
  <c r="P243" i="45"/>
  <c r="M243" i="45"/>
  <c r="O217" i="45"/>
  <c r="P217" i="45"/>
  <c r="O200" i="45"/>
  <c r="P200" i="45"/>
  <c r="M200" i="45"/>
  <c r="O316" i="45"/>
  <c r="P316" i="45"/>
  <c r="M316" i="45"/>
  <c r="O90" i="45"/>
  <c r="P90" i="45"/>
  <c r="M90" i="45"/>
  <c r="O218" i="45"/>
  <c r="P218" i="45"/>
  <c r="M218" i="45"/>
  <c r="O128" i="45"/>
  <c r="P128" i="45"/>
  <c r="M128" i="45"/>
  <c r="O290" i="45"/>
  <c r="P290" i="45"/>
  <c r="O66" i="45"/>
  <c r="P66" i="45"/>
  <c r="M66" i="45"/>
  <c r="O194" i="45"/>
  <c r="P194" i="45"/>
  <c r="M194" i="45"/>
  <c r="O323" i="45"/>
  <c r="P323" i="45"/>
  <c r="O100" i="45"/>
  <c r="P100" i="45"/>
  <c r="O164" i="45"/>
  <c r="P164" i="45"/>
  <c r="M164" i="45"/>
  <c r="O228" i="45"/>
  <c r="P228" i="45"/>
  <c r="M228" i="45"/>
  <c r="O125" i="45"/>
  <c r="P125" i="45"/>
  <c r="M125" i="45"/>
  <c r="M189" i="45"/>
  <c r="O189" i="45"/>
  <c r="P189" i="45"/>
  <c r="O253" i="45"/>
  <c r="P253" i="45"/>
  <c r="M253" i="45"/>
  <c r="O318" i="45"/>
  <c r="P318" i="45"/>
  <c r="O86" i="45"/>
  <c r="P86" i="45"/>
  <c r="O150" i="45"/>
  <c r="P150" i="45"/>
  <c r="M150" i="45"/>
  <c r="O214" i="45"/>
  <c r="P214" i="45"/>
  <c r="O279" i="45"/>
  <c r="P279" i="45"/>
  <c r="M279" i="45"/>
  <c r="O119" i="45"/>
  <c r="P119" i="45"/>
  <c r="O183" i="45"/>
  <c r="P183" i="45"/>
  <c r="M183" i="45"/>
  <c r="O247" i="45"/>
  <c r="P247" i="45"/>
  <c r="M247" i="45"/>
  <c r="O312" i="45"/>
  <c r="M312" i="45"/>
  <c r="P312" i="45"/>
  <c r="O201" i="45"/>
  <c r="P201" i="45"/>
  <c r="M201" i="45"/>
  <c r="M149" i="45"/>
  <c r="O149" i="45"/>
  <c r="P149" i="45"/>
  <c r="O207" i="45"/>
  <c r="P207" i="45"/>
  <c r="O203" i="45"/>
  <c r="P203" i="45"/>
  <c r="O187" i="45"/>
  <c r="P187" i="45"/>
  <c r="M187" i="45"/>
  <c r="O321" i="45"/>
  <c r="P321" i="45"/>
  <c r="O260" i="45"/>
  <c r="P260" i="45"/>
  <c r="M260" i="45"/>
  <c r="O157" i="45"/>
  <c r="P157" i="45"/>
  <c r="M157" i="45"/>
  <c r="M151" i="45"/>
  <c r="O151" i="45"/>
  <c r="P151" i="45"/>
  <c r="O67" i="45"/>
  <c r="M67" i="45"/>
  <c r="P67" i="45"/>
  <c r="O137" i="45"/>
  <c r="P137" i="45"/>
  <c r="M137" i="45"/>
  <c r="O99" i="45"/>
  <c r="P99" i="45"/>
  <c r="O107" i="45"/>
  <c r="P107" i="45"/>
  <c r="O104" i="45"/>
  <c r="P104" i="45"/>
  <c r="O88" i="45"/>
  <c r="P88" i="45"/>
  <c r="O131" i="45"/>
  <c r="P131" i="45"/>
  <c r="M131" i="45"/>
  <c r="M249" i="45"/>
  <c r="O249" i="45"/>
  <c r="P249" i="45"/>
  <c r="O329" i="45"/>
  <c r="P329" i="45"/>
  <c r="M329" i="45"/>
  <c r="O91" i="45"/>
  <c r="P91" i="45"/>
  <c r="O8" i="45"/>
  <c r="P8" i="45"/>
  <c r="M8" i="45"/>
  <c r="O106" i="45"/>
  <c r="P106" i="45"/>
  <c r="O234" i="45"/>
  <c r="P234" i="45"/>
  <c r="M234" i="45"/>
  <c r="O144" i="45"/>
  <c r="P144" i="45"/>
  <c r="M144" i="45"/>
  <c r="O273" i="45"/>
  <c r="P273" i="45"/>
  <c r="O177" i="45"/>
  <c r="M177" i="45"/>
  <c r="P177" i="45"/>
  <c r="O306" i="45"/>
  <c r="P306" i="45"/>
  <c r="M306" i="45"/>
  <c r="O82" i="45"/>
  <c r="P82" i="45"/>
  <c r="M82" i="45"/>
  <c r="O210" i="45"/>
  <c r="P210" i="45"/>
  <c r="O108" i="45"/>
  <c r="P108" i="45"/>
  <c r="O257" i="45"/>
  <c r="P257" i="45"/>
  <c r="O258" i="45"/>
  <c r="P258" i="45"/>
  <c r="O77" i="45"/>
  <c r="P77" i="45"/>
  <c r="M77" i="45"/>
  <c r="O161" i="45"/>
  <c r="P161" i="45"/>
  <c r="M161" i="45"/>
  <c r="O295" i="45"/>
  <c r="P295" i="45"/>
  <c r="O72" i="45"/>
  <c r="P72" i="45"/>
  <c r="M72" i="45"/>
  <c r="O76" i="45"/>
  <c r="P76" i="45"/>
  <c r="M76" i="45"/>
  <c r="O242" i="45"/>
  <c r="P242" i="45"/>
  <c r="M242" i="45"/>
  <c r="O47" i="45"/>
  <c r="P47" i="45"/>
  <c r="M47" i="45"/>
  <c r="O61" i="45"/>
  <c r="P61" i="45"/>
  <c r="M61" i="45"/>
  <c r="O50" i="45"/>
  <c r="P50" i="45"/>
  <c r="M50" i="45"/>
  <c r="O19" i="45"/>
  <c r="P19" i="45"/>
  <c r="O42" i="45"/>
  <c r="P42" i="45"/>
  <c r="M42" i="45"/>
  <c r="O21" i="45"/>
  <c r="P21" i="45"/>
  <c r="O30" i="45"/>
  <c r="P30" i="45"/>
  <c r="M30" i="45"/>
  <c r="O54" i="45"/>
  <c r="P54" i="45"/>
  <c r="M54" i="45"/>
  <c r="O44" i="45"/>
  <c r="P44" i="45"/>
  <c r="M44" i="45"/>
  <c r="O27" i="45"/>
  <c r="P27" i="45"/>
  <c r="M27" i="45"/>
  <c r="O26" i="45"/>
  <c r="P26" i="45"/>
  <c r="M26" i="45"/>
  <c r="O59" i="45"/>
  <c r="P59" i="45"/>
  <c r="M59" i="45"/>
  <c r="O22" i="45"/>
  <c r="P22" i="45"/>
  <c r="O23" i="45"/>
  <c r="P23" i="45"/>
  <c r="O63" i="45"/>
  <c r="P63" i="45"/>
  <c r="M63" i="45"/>
  <c r="O60" i="45"/>
  <c r="P60" i="45"/>
  <c r="M60" i="45"/>
  <c r="O20" i="45"/>
  <c r="P20" i="45"/>
  <c r="O34" i="45"/>
  <c r="P34" i="45"/>
  <c r="O256" i="45"/>
  <c r="P256" i="45"/>
  <c r="O292" i="45"/>
  <c r="P292" i="45"/>
  <c r="O294" i="45"/>
  <c r="P294" i="45"/>
  <c r="M294" i="45"/>
  <c r="O73" i="45"/>
  <c r="P73" i="45"/>
  <c r="M73" i="45"/>
  <c r="O24" i="45"/>
  <c r="P24" i="45"/>
  <c r="O57" i="45"/>
  <c r="P57" i="45"/>
  <c r="M57" i="45"/>
  <c r="O51" i="45"/>
  <c r="P51" i="45"/>
  <c r="M51" i="45"/>
  <c r="CE27" i="46"/>
  <c r="Z27" i="46"/>
  <c r="Q27" i="46"/>
  <c r="O62" i="45"/>
  <c r="P62" i="45"/>
  <c r="M62" i="45"/>
  <c r="O53" i="45"/>
  <c r="P53" i="45"/>
  <c r="M53" i="45"/>
  <c r="O36" i="45"/>
  <c r="P36" i="45"/>
  <c r="O35" i="45"/>
  <c r="P35" i="45"/>
  <c r="O18" i="45"/>
  <c r="P18" i="45"/>
  <c r="M18" i="45"/>
  <c r="O17" i="45"/>
  <c r="P17" i="45"/>
  <c r="M17" i="45"/>
  <c r="O29" i="45"/>
  <c r="P29" i="45"/>
  <c r="M29" i="45"/>
  <c r="O41" i="45"/>
  <c r="P41" i="45"/>
  <c r="O28" i="45"/>
  <c r="P28" i="45"/>
  <c r="M28" i="45"/>
  <c r="O16" i="45"/>
  <c r="P16" i="45"/>
  <c r="O56" i="45"/>
  <c r="P56" i="45"/>
  <c r="M56" i="45"/>
  <c r="O38" i="45"/>
  <c r="P38" i="45"/>
  <c r="O65" i="45"/>
  <c r="P65" i="45"/>
  <c r="M65" i="45"/>
  <c r="O32" i="45"/>
  <c r="P32" i="45"/>
  <c r="O31" i="45"/>
  <c r="P31" i="45"/>
  <c r="M31" i="45"/>
  <c r="M55" i="45"/>
  <c r="O55" i="45"/>
  <c r="P55" i="45"/>
  <c r="O45" i="45"/>
  <c r="P45" i="45"/>
  <c r="M45" i="45"/>
  <c r="O64" i="45"/>
  <c r="P64" i="45"/>
  <c r="M64" i="45"/>
  <c r="O33" i="45"/>
  <c r="P33" i="45"/>
  <c r="O43" i="45"/>
  <c r="P43" i="45"/>
  <c r="O15" i="45"/>
  <c r="P15" i="45"/>
  <c r="O39" i="45"/>
  <c r="P39" i="45"/>
  <c r="M39" i="45"/>
  <c r="O37" i="45"/>
  <c r="P37" i="45"/>
  <c r="M37" i="45"/>
  <c r="O48" i="45"/>
  <c r="P48" i="45"/>
  <c r="O40" i="45"/>
  <c r="P40" i="45"/>
  <c r="O25" i="45"/>
  <c r="P25" i="45"/>
  <c r="M25" i="45"/>
  <c r="O46" i="45"/>
  <c r="P46" i="45"/>
  <c r="O52" i="45"/>
  <c r="P52" i="45"/>
  <c r="M52" i="45"/>
  <c r="O49" i="45"/>
  <c r="P49" i="45"/>
  <c r="O58" i="45"/>
  <c r="P58" i="45"/>
  <c r="M58" i="45"/>
  <c r="O13" i="45"/>
  <c r="P13" i="45"/>
  <c r="O14" i="45"/>
  <c r="P14" i="45"/>
  <c r="O264" i="45"/>
  <c r="P264" i="45"/>
  <c r="M264" i="45"/>
  <c r="M328" i="45"/>
  <c r="O328" i="45"/>
  <c r="P328" i="45"/>
  <c r="O280" i="45"/>
  <c r="P280" i="45"/>
  <c r="O83" i="45"/>
  <c r="P83" i="45"/>
  <c r="O114" i="45"/>
  <c r="P114" i="45"/>
  <c r="M114" i="45"/>
  <c r="O110" i="45"/>
  <c r="P110" i="45"/>
  <c r="O85" i="45"/>
  <c r="P85" i="45"/>
  <c r="O81" i="45"/>
  <c r="P81" i="45"/>
  <c r="O93" i="45"/>
  <c r="P93" i="45"/>
  <c r="O89" i="45"/>
  <c r="P89" i="45"/>
  <c r="O68" i="45"/>
  <c r="P68" i="45"/>
  <c r="M68" i="45"/>
  <c r="O79" i="45"/>
  <c r="P79" i="45"/>
  <c r="O124" i="45"/>
  <c r="P124" i="45"/>
  <c r="O87" i="45"/>
  <c r="P87" i="45"/>
  <c r="O152" i="45"/>
  <c r="P152" i="45"/>
  <c r="M152" i="45"/>
  <c r="O155" i="45"/>
  <c r="P155" i="45"/>
  <c r="M155" i="45"/>
  <c r="O305" i="45"/>
  <c r="P305" i="45"/>
  <c r="O278" i="45"/>
  <c r="P278" i="45"/>
  <c r="O303" i="45"/>
  <c r="P303" i="45"/>
  <c r="O232" i="45"/>
  <c r="P232" i="45"/>
  <c r="M232" i="45"/>
  <c r="O97" i="45"/>
  <c r="P97" i="45"/>
  <c r="M97" i="45"/>
  <c r="O196" i="45"/>
  <c r="P196" i="45"/>
  <c r="M196" i="45"/>
  <c r="O246" i="45"/>
  <c r="P246" i="45"/>
  <c r="O266" i="45"/>
  <c r="M266" i="45"/>
  <c r="P266" i="45"/>
  <c r="O9" i="45"/>
  <c r="P9" i="45"/>
  <c r="M9" i="45"/>
  <c r="O235" i="45"/>
  <c r="P235" i="45"/>
  <c r="M235" i="45"/>
  <c r="O276" i="45"/>
  <c r="P276" i="45"/>
  <c r="M276" i="45"/>
  <c r="O216" i="45"/>
  <c r="P216" i="45"/>
  <c r="O121" i="45"/>
  <c r="P121" i="45"/>
  <c r="O163" i="45"/>
  <c r="P163" i="45"/>
  <c r="M163" i="45"/>
  <c r="O308" i="45"/>
  <c r="P308" i="45"/>
  <c r="M308" i="45"/>
  <c r="O219" i="45"/>
  <c r="P219" i="45"/>
  <c r="M219" i="45"/>
  <c r="O170" i="45"/>
  <c r="P170" i="45"/>
  <c r="M170" i="45"/>
  <c r="O299" i="45"/>
  <c r="P299" i="45"/>
  <c r="O80" i="45"/>
  <c r="P80" i="45"/>
  <c r="M80" i="45"/>
  <c r="O208" i="45"/>
  <c r="P208" i="45"/>
  <c r="M11" i="45"/>
  <c r="O11" i="45"/>
  <c r="P11" i="45"/>
  <c r="M113" i="45"/>
  <c r="O113" i="45"/>
  <c r="P113" i="45"/>
  <c r="O241" i="45"/>
  <c r="P241" i="45"/>
  <c r="M241" i="45"/>
  <c r="O146" i="45"/>
  <c r="P146" i="45"/>
  <c r="M146" i="45"/>
  <c r="O275" i="45"/>
  <c r="P275" i="45"/>
  <c r="O140" i="45"/>
  <c r="P140" i="45"/>
  <c r="M140" i="45"/>
  <c r="O204" i="45"/>
  <c r="P204" i="45"/>
  <c r="O269" i="45"/>
  <c r="P269" i="45"/>
  <c r="M269" i="45"/>
  <c r="O101" i="45"/>
  <c r="P101" i="45"/>
  <c r="M101" i="45"/>
  <c r="O160" i="45"/>
  <c r="P160" i="45"/>
  <c r="M160" i="45"/>
  <c r="O293" i="45"/>
  <c r="P293" i="45"/>
  <c r="O74" i="45"/>
  <c r="P74" i="45"/>
  <c r="M74" i="45"/>
  <c r="O165" i="45"/>
  <c r="P165" i="45"/>
  <c r="M165" i="45"/>
  <c r="O229" i="45"/>
  <c r="P229" i="45"/>
  <c r="M229" i="45"/>
  <c r="O126" i="45"/>
  <c r="P126" i="45"/>
  <c r="M126" i="45"/>
  <c r="O190" i="45"/>
  <c r="P190" i="45"/>
  <c r="M190" i="45"/>
  <c r="O254" i="45"/>
  <c r="P254" i="45"/>
  <c r="O319" i="45"/>
  <c r="P319" i="45"/>
  <c r="O95" i="45"/>
  <c r="P95" i="45"/>
  <c r="M95" i="45"/>
  <c r="O223" i="45"/>
  <c r="P223" i="45"/>
  <c r="M223" i="45"/>
  <c r="O288" i="45"/>
  <c r="P288" i="45"/>
  <c r="M288" i="45"/>
  <c r="O147" i="45"/>
  <c r="P147" i="45"/>
  <c r="M147" i="45"/>
  <c r="O267" i="45"/>
  <c r="P267" i="45"/>
  <c r="O272" i="45"/>
  <c r="P272" i="45"/>
  <c r="O233" i="45"/>
  <c r="P233" i="45"/>
  <c r="M233" i="45"/>
  <c r="O283" i="45"/>
  <c r="P283" i="45"/>
  <c r="M283" i="45"/>
  <c r="M225" i="45"/>
  <c r="O225" i="45"/>
  <c r="P225" i="45"/>
  <c r="O132" i="45"/>
  <c r="P132" i="45"/>
  <c r="M132" i="45"/>
  <c r="O286" i="45"/>
  <c r="P286" i="45"/>
  <c r="M286" i="45"/>
  <c r="O268" i="45"/>
  <c r="P268" i="45"/>
  <c r="O248" i="45"/>
  <c r="P248" i="45"/>
  <c r="M248" i="45"/>
  <c r="O153" i="45"/>
  <c r="P153" i="45"/>
  <c r="M153" i="45"/>
  <c r="O251" i="45"/>
  <c r="P251" i="45"/>
  <c r="O186" i="45"/>
  <c r="P186" i="45"/>
  <c r="M186" i="45"/>
  <c r="O315" i="45"/>
  <c r="P315" i="45"/>
  <c r="M315" i="45"/>
  <c r="O96" i="45"/>
  <c r="P96" i="45"/>
  <c r="M96" i="45"/>
  <c r="M224" i="45"/>
  <c r="O224" i="45"/>
  <c r="P224" i="45"/>
  <c r="O129" i="45"/>
  <c r="P129" i="45"/>
  <c r="M129" i="45"/>
  <c r="O162" i="45"/>
  <c r="P162" i="45"/>
  <c r="M162" i="45"/>
  <c r="O291" i="45"/>
  <c r="P291" i="45"/>
  <c r="O84" i="45"/>
  <c r="P84" i="45"/>
  <c r="O148" i="45"/>
  <c r="P148" i="45"/>
  <c r="M148" i="45"/>
  <c r="O212" i="45"/>
  <c r="P212" i="45"/>
  <c r="O277" i="45"/>
  <c r="P277" i="45"/>
  <c r="O109" i="45"/>
  <c r="P109" i="45"/>
  <c r="O173" i="45"/>
  <c r="P173" i="45"/>
  <c r="M173" i="45"/>
  <c r="O237" i="45"/>
  <c r="P237" i="45"/>
  <c r="M237" i="45"/>
  <c r="O302" i="45"/>
  <c r="P302" i="45"/>
  <c r="M302" i="45"/>
  <c r="O70" i="45"/>
  <c r="P70" i="45"/>
  <c r="M70" i="45"/>
  <c r="M134" i="45"/>
  <c r="O134" i="45"/>
  <c r="P134" i="45"/>
  <c r="O198" i="45"/>
  <c r="P198" i="45"/>
  <c r="M198" i="45"/>
  <c r="O262" i="45"/>
  <c r="P262" i="45"/>
  <c r="M262" i="45"/>
  <c r="O327" i="45"/>
  <c r="P327" i="45"/>
  <c r="M327" i="45"/>
  <c r="O103" i="45"/>
  <c r="P103" i="45"/>
  <c r="O231" i="45"/>
  <c r="P231" i="45"/>
  <c r="M231" i="45"/>
  <c r="O136" i="45"/>
  <c r="P136" i="45"/>
  <c r="M136" i="45"/>
  <c r="O317" i="45"/>
  <c r="P317" i="45"/>
  <c r="O143" i="45"/>
  <c r="P143" i="45"/>
  <c r="M143" i="45"/>
  <c r="O265" i="45"/>
  <c r="P265" i="45"/>
  <c r="O168" i="45"/>
  <c r="P168" i="45"/>
  <c r="M168" i="45"/>
  <c r="O154" i="45"/>
  <c r="P154" i="45"/>
  <c r="M154" i="45"/>
  <c r="O221" i="45"/>
  <c r="P221" i="45"/>
  <c r="M221" i="45"/>
  <c r="O311" i="45"/>
  <c r="P311" i="45"/>
  <c r="M311" i="45"/>
  <c r="O330" i="45"/>
  <c r="P330" i="45"/>
  <c r="M330" i="45"/>
  <c r="O300" i="45"/>
  <c r="P300" i="45"/>
  <c r="O281" i="45"/>
  <c r="P281" i="45"/>
  <c r="O115" i="45"/>
  <c r="P115" i="45"/>
  <c r="M115" i="45"/>
  <c r="O185" i="45"/>
  <c r="P185" i="45"/>
  <c r="M185" i="45"/>
  <c r="O284" i="45"/>
  <c r="P284" i="45"/>
  <c r="O202" i="45"/>
  <c r="P202" i="45"/>
  <c r="M202" i="45"/>
  <c r="O10" i="45"/>
  <c r="P10" i="45"/>
  <c r="M10" i="45"/>
  <c r="O112" i="45"/>
  <c r="P112" i="45"/>
  <c r="M112" i="45"/>
  <c r="O240" i="45"/>
  <c r="P240" i="45"/>
  <c r="M240" i="45"/>
  <c r="O145" i="45"/>
  <c r="P145" i="45"/>
  <c r="M145" i="45"/>
  <c r="O274" i="45"/>
  <c r="P274" i="45"/>
  <c r="M274" i="45"/>
  <c r="O178" i="45"/>
  <c r="P178" i="45"/>
  <c r="O307" i="45"/>
  <c r="P307" i="45"/>
  <c r="M307" i="45"/>
  <c r="O92" i="45"/>
  <c r="P92" i="45"/>
  <c r="O156" i="45"/>
  <c r="P156" i="45"/>
  <c r="M156" i="45"/>
  <c r="O220" i="45"/>
  <c r="P220" i="45"/>
  <c r="M220" i="45"/>
  <c r="O285" i="45"/>
  <c r="P285" i="45"/>
  <c r="M285" i="45"/>
  <c r="O117" i="45"/>
  <c r="P117" i="45"/>
  <c r="O181" i="45"/>
  <c r="P181" i="45"/>
  <c r="O245" i="45"/>
  <c r="P245" i="45"/>
  <c r="M310" i="45"/>
  <c r="O310" i="45"/>
  <c r="P310" i="45"/>
  <c r="O78" i="45"/>
  <c r="P78" i="45"/>
  <c r="O142" i="45"/>
  <c r="P142" i="45"/>
  <c r="M142" i="45"/>
  <c r="BD6" i="46"/>
  <c r="AW6" i="46"/>
  <c r="BZ6" i="46"/>
  <c r="CN6" i="46"/>
  <c r="AJ6" i="46"/>
  <c r="BR6" i="46"/>
  <c r="CF6" i="46"/>
  <c r="AC6" i="46"/>
  <c r="CL6" i="46"/>
  <c r="S6" i="46"/>
  <c r="R6" i="46"/>
  <c r="CH6" i="46"/>
  <c r="I6" i="46"/>
  <c r="BG6" i="46"/>
  <c r="AO6" i="46"/>
  <c r="F6" i="46"/>
  <c r="AH6" i="46"/>
  <c r="CK6" i="46"/>
  <c r="W6" i="46"/>
  <c r="CQ6" i="46"/>
  <c r="AV6" i="46"/>
  <c r="BL6" i="46"/>
  <c r="BB6" i="46"/>
  <c r="AD6" i="46"/>
  <c r="CB6" i="46"/>
  <c r="G6" i="46"/>
  <c r="AE6" i="46"/>
  <c r="L6" i="46"/>
  <c r="CM6" i="46"/>
  <c r="M6" i="46"/>
  <c r="AU6" i="46"/>
  <c r="AT6" i="46"/>
  <c r="Q6" i="46"/>
  <c r="AY6" i="46"/>
  <c r="BT6" i="46"/>
  <c r="AN6" i="46"/>
  <c r="BW6" i="46"/>
  <c r="CD6" i="46"/>
  <c r="BY6" i="46"/>
  <c r="BK6" i="46"/>
  <c r="AB6" i="46"/>
  <c r="AX6" i="46"/>
  <c r="U7" i="46"/>
  <c r="E7" i="46"/>
  <c r="AZ7" i="46"/>
  <c r="CG7" i="46"/>
  <c r="AE7" i="46"/>
  <c r="L7" i="46"/>
  <c r="AX7" i="46"/>
  <c r="AH7" i="46"/>
  <c r="BL7" i="46"/>
  <c r="W7" i="46"/>
  <c r="BU7" i="46"/>
  <c r="AO7" i="46"/>
  <c r="AL7" i="46"/>
  <c r="BE7" i="46"/>
  <c r="AV7" i="46"/>
  <c r="AY7" i="46"/>
  <c r="BI7" i="46"/>
  <c r="AU7" i="46"/>
  <c r="BB7" i="46"/>
  <c r="BK7" i="46"/>
  <c r="AD7" i="46"/>
  <c r="M7" i="46"/>
  <c r="CP7" i="46"/>
  <c r="CK7" i="46"/>
  <c r="AT7" i="46"/>
  <c r="CD7" i="46"/>
  <c r="AJ7" i="46"/>
  <c r="Y7" i="46"/>
  <c r="BM7" i="46"/>
  <c r="BZ7" i="46"/>
  <c r="AB7" i="46"/>
  <c r="BR7" i="46"/>
  <c r="CH7" i="46"/>
  <c r="BG7" i="46"/>
  <c r="CC7" i="46"/>
  <c r="F7" i="46"/>
  <c r="R7" i="46"/>
  <c r="U8" i="46"/>
  <c r="BJ8" i="46"/>
  <c r="BL8" i="46"/>
  <c r="BM8" i="46"/>
  <c r="CK8" i="46"/>
  <c r="CE8" i="46"/>
  <c r="CM8" i="46"/>
  <c r="BX8" i="46"/>
  <c r="CT8" i="46"/>
  <c r="CL8" i="46"/>
  <c r="CR8" i="46"/>
  <c r="AD8" i="46"/>
  <c r="AX8" i="46"/>
  <c r="AH8" i="46"/>
  <c r="E8" i="46"/>
  <c r="AR8" i="46"/>
  <c r="BU8" i="46"/>
  <c r="M8" i="46"/>
  <c r="R8" i="46"/>
  <c r="BW8" i="46"/>
  <c r="C8" i="46"/>
  <c r="AB8" i="46"/>
  <c r="BR8" i="46"/>
  <c r="AI8" i="46"/>
  <c r="W8" i="46"/>
  <c r="CN8" i="46"/>
  <c r="AT8" i="46"/>
  <c r="CS8" i="46"/>
  <c r="Y8" i="46"/>
  <c r="S8" i="46"/>
  <c r="AN8" i="46"/>
  <c r="AL8" i="46"/>
  <c r="CB8" i="46"/>
  <c r="BB8" i="46"/>
  <c r="F8" i="46"/>
  <c r="AY10" i="46"/>
  <c r="AN10" i="46"/>
  <c r="CL10" i="46"/>
  <c r="BN10" i="46"/>
  <c r="Z10" i="46"/>
  <c r="AH10" i="46"/>
  <c r="AT10" i="46"/>
  <c r="CD10" i="46"/>
  <c r="L10" i="46"/>
  <c r="BI10" i="46"/>
  <c r="AD10" i="46"/>
  <c r="M10" i="46"/>
  <c r="CO10" i="46"/>
  <c r="AB10" i="46"/>
  <c r="AJ10" i="46"/>
  <c r="AX10" i="46"/>
  <c r="CC10" i="46"/>
  <c r="AL10" i="46"/>
  <c r="BJ10" i="46"/>
  <c r="CP10" i="46"/>
  <c r="Q10" i="46"/>
  <c r="AE10" i="46"/>
  <c r="BW10" i="46"/>
  <c r="G10" i="46"/>
  <c r="F10" i="46"/>
  <c r="AV10" i="46"/>
  <c r="BG10" i="46"/>
  <c r="AO10" i="46"/>
  <c r="N10" i="46"/>
  <c r="E10" i="46"/>
  <c r="H10" i="46"/>
  <c r="V10" i="46"/>
  <c r="CK10" i="46"/>
  <c r="W10" i="46"/>
  <c r="BU10" i="46"/>
  <c r="CH10" i="46"/>
  <c r="CT10" i="46"/>
  <c r="BK10" i="46"/>
  <c r="BR10" i="46"/>
  <c r="BP10" i="46"/>
  <c r="CJ10" i="46"/>
  <c r="BB10" i="46"/>
  <c r="AS10" i="46"/>
  <c r="U10" i="46"/>
  <c r="AR10" i="46"/>
  <c r="BY10" i="46"/>
  <c r="AW10" i="46"/>
  <c r="CA10" i="46"/>
  <c r="S10" i="46"/>
  <c r="BV11" i="46"/>
  <c r="CL11" i="46"/>
  <c r="CD11" i="46"/>
  <c r="AH11" i="46"/>
  <c r="AD11" i="46"/>
  <c r="AB11" i="46"/>
  <c r="AV11" i="46"/>
  <c r="CH11" i="46"/>
  <c r="I11" i="46"/>
  <c r="BH11" i="46"/>
  <c r="BG11" i="46"/>
  <c r="CK11" i="46"/>
  <c r="BW11" i="46"/>
  <c r="H11" i="46"/>
  <c r="N11" i="46"/>
  <c r="Q11" i="46"/>
  <c r="CT11" i="46"/>
  <c r="AT11" i="46"/>
  <c r="BD11" i="46"/>
  <c r="BL11" i="46"/>
  <c r="P11" i="46"/>
  <c r="M11" i="46"/>
  <c r="BX11" i="46"/>
  <c r="BT11" i="46"/>
  <c r="S11" i="46"/>
  <c r="AK11" i="46"/>
  <c r="BJ11" i="46"/>
  <c r="AI11" i="46"/>
  <c r="L11" i="46"/>
  <c r="BU11" i="46"/>
  <c r="BM11" i="46"/>
  <c r="F11" i="46"/>
  <c r="AZ11" i="46"/>
  <c r="AU11" i="46"/>
  <c r="AE11" i="46"/>
  <c r="BR11" i="46"/>
  <c r="U11" i="46"/>
  <c r="BB11" i="46"/>
  <c r="CS11" i="46"/>
  <c r="AX11" i="46"/>
  <c r="K11" i="46"/>
  <c r="AC11" i="46"/>
  <c r="CE11" i="46"/>
  <c r="BZ11" i="46"/>
  <c r="Z11" i="46"/>
  <c r="O11" i="46"/>
  <c r="CO11" i="46"/>
  <c r="BP11" i="46"/>
  <c r="AH12" i="46"/>
  <c r="AX12" i="46"/>
  <c r="AB12" i="46"/>
  <c r="CD12" i="46"/>
  <c r="AT12" i="46"/>
  <c r="BZ12" i="46"/>
  <c r="BJ12" i="46"/>
  <c r="BW12" i="46"/>
  <c r="AQ12" i="46"/>
  <c r="Q12" i="46"/>
  <c r="U12" i="46"/>
  <c r="G12" i="46"/>
  <c r="BE12" i="46"/>
  <c r="CO12" i="46"/>
  <c r="K12" i="46"/>
  <c r="Y12" i="46"/>
  <c r="AW12" i="46"/>
  <c r="BI12" i="46"/>
  <c r="AA12" i="46"/>
  <c r="CQ12" i="46"/>
  <c r="AU12" i="46"/>
  <c r="AE12" i="46"/>
  <c r="BT12" i="46"/>
  <c r="AI12" i="46"/>
  <c r="AN12" i="46"/>
  <c r="AY12" i="46"/>
  <c r="CJ12" i="46"/>
  <c r="CE12" i="46"/>
  <c r="O12" i="46"/>
  <c r="BP12" i="46"/>
  <c r="C12" i="46"/>
  <c r="AV12" i="46"/>
  <c r="N12" i="46"/>
  <c r="CR12" i="46"/>
  <c r="CB12" i="46"/>
  <c r="BL12" i="46"/>
  <c r="F12" i="46"/>
  <c r="H12" i="46"/>
  <c r="BB12" i="46"/>
  <c r="AL12" i="46"/>
  <c r="BR12" i="46"/>
  <c r="CH12" i="46"/>
  <c r="CG12" i="46"/>
  <c r="CS12" i="46"/>
  <c r="D12" i="46"/>
  <c r="T12" i="46"/>
  <c r="M12" i="46"/>
  <c r="AD12" i="46"/>
  <c r="CL12" i="46"/>
  <c r="AY87" i="46"/>
  <c r="CJ87" i="46"/>
  <c r="Y87" i="46"/>
  <c r="BF87" i="46"/>
  <c r="AW87" i="46"/>
  <c r="AA87" i="46"/>
  <c r="H87" i="46"/>
  <c r="BR87" i="46"/>
  <c r="CT87" i="46"/>
  <c r="BT87" i="46"/>
  <c r="AI87" i="46"/>
  <c r="BB87" i="46"/>
  <c r="BV87" i="46"/>
  <c r="S87" i="46"/>
  <c r="CM87" i="46"/>
  <c r="AS87" i="46"/>
  <c r="BH87" i="46"/>
  <c r="AX87" i="46"/>
  <c r="BN87" i="46"/>
  <c r="V87" i="46"/>
  <c r="CL87" i="46"/>
  <c r="AB87" i="46"/>
  <c r="AD87" i="46"/>
  <c r="BZ87" i="46"/>
  <c r="AN87" i="46"/>
  <c r="AP87" i="46"/>
  <c r="BJ87" i="46"/>
  <c r="AR87" i="46"/>
  <c r="CQ87" i="46"/>
  <c r="AG87" i="46"/>
  <c r="BG87" i="46"/>
  <c r="K87" i="46"/>
  <c r="M87" i="46"/>
  <c r="BK87" i="46"/>
  <c r="BD87" i="46"/>
  <c r="T87" i="46"/>
  <c r="R87" i="46"/>
  <c r="CN87" i="46"/>
  <c r="P87" i="46"/>
  <c r="P2" i="46"/>
  <c r="CS87" i="46"/>
  <c r="CC87" i="46"/>
  <c r="BX87" i="46"/>
  <c r="CK87" i="46"/>
  <c r="AZ87" i="46"/>
  <c r="AH87" i="46"/>
  <c r="BO87" i="46"/>
  <c r="CD87" i="46"/>
  <c r="AV87" i="46"/>
  <c r="AO87" i="46"/>
  <c r="AU87" i="46"/>
  <c r="BM87" i="46"/>
  <c r="BU87" i="46"/>
  <c r="AF87" i="46"/>
  <c r="AJ87" i="46"/>
  <c r="CO87" i="46"/>
  <c r="BY87" i="46"/>
  <c r="D87" i="46"/>
  <c r="CE87" i="46"/>
  <c r="BI87" i="46"/>
  <c r="BA87" i="46"/>
  <c r="CG87" i="46"/>
  <c r="CB87" i="46"/>
  <c r="W87" i="46"/>
  <c r="N87" i="46"/>
  <c r="CR87" i="46"/>
  <c r="AC87" i="46"/>
  <c r="CP87" i="46"/>
  <c r="E87" i="46"/>
  <c r="J87" i="46"/>
  <c r="L87" i="46"/>
  <c r="I87" i="46"/>
  <c r="AK87" i="46"/>
  <c r="BW87" i="46"/>
  <c r="X87" i="46"/>
  <c r="CA87" i="46"/>
  <c r="Z87" i="46"/>
  <c r="BL87" i="46"/>
  <c r="CH87" i="46"/>
  <c r="AT87" i="46"/>
  <c r="U87" i="46"/>
  <c r="Q87" i="46"/>
  <c r="G87" i="46"/>
  <c r="F87" i="46"/>
  <c r="AQ87" i="46"/>
  <c r="AL87" i="46"/>
  <c r="AE87" i="46"/>
  <c r="CM39" i="46"/>
  <c r="BK39" i="46"/>
  <c r="CS39" i="46"/>
  <c r="AH39" i="46"/>
  <c r="L39" i="46"/>
  <c r="CH39" i="46"/>
  <c r="L38" i="46"/>
  <c r="BW38" i="46"/>
  <c r="AQ38" i="46"/>
  <c r="BE38" i="46"/>
  <c r="CG38" i="46"/>
  <c r="AH38" i="46"/>
  <c r="R38" i="46"/>
  <c r="W38" i="46"/>
  <c r="BL38" i="46"/>
  <c r="BG37" i="46"/>
  <c r="CH37" i="46"/>
  <c r="CB37" i="46"/>
  <c r="W37" i="46"/>
  <c r="AK37" i="46"/>
  <c r="BU37" i="46"/>
  <c r="AX37" i="46"/>
  <c r="O37" i="46"/>
  <c r="AU37" i="46"/>
  <c r="AB37" i="46"/>
  <c r="AH37" i="46"/>
  <c r="I37" i="46"/>
  <c r="CI27" i="46"/>
  <c r="BR27" i="46"/>
  <c r="AA27" i="46"/>
  <c r="CM27" i="46"/>
  <c r="H27" i="46"/>
  <c r="CA27" i="46"/>
  <c r="F27" i="46"/>
  <c r="BI27" i="46"/>
  <c r="BJ27" i="46"/>
  <c r="BB27" i="46"/>
  <c r="AT27" i="46"/>
  <c r="BS27" i="46"/>
  <c r="AQ27" i="46"/>
  <c r="AL27" i="46"/>
  <c r="AM27" i="46"/>
  <c r="BG27" i="46"/>
  <c r="BZ27" i="46"/>
  <c r="U27" i="46"/>
  <c r="CH27" i="46"/>
  <c r="AV27" i="46"/>
  <c r="CG27" i="46"/>
  <c r="BA27" i="46"/>
  <c r="W27" i="46"/>
  <c r="J27" i="46"/>
  <c r="E27" i="46"/>
  <c r="L27" i="46"/>
  <c r="AC27" i="46"/>
  <c r="CB27" i="46"/>
  <c r="AU27" i="46"/>
  <c r="N27" i="46"/>
  <c r="AF27" i="46"/>
  <c r="G27" i="46"/>
  <c r="AG27" i="46"/>
  <c r="AO27" i="46"/>
  <c r="M27" i="46"/>
  <c r="BQ27" i="46"/>
  <c r="AI27" i="46"/>
  <c r="I27" i="46"/>
  <c r="BW27" i="46"/>
  <c r="BE27" i="46"/>
  <c r="BL27" i="46"/>
  <c r="CR27" i="46"/>
  <c r="Y27" i="46"/>
  <c r="V27" i="46"/>
  <c r="BU27" i="46"/>
  <c r="CQ27" i="46"/>
  <c r="CK27" i="46"/>
  <c r="AB27" i="46"/>
  <c r="AW27" i="46"/>
  <c r="X27" i="46"/>
  <c r="AZ27" i="46"/>
  <c r="CC27" i="46"/>
  <c r="CN27" i="46"/>
  <c r="CS27" i="46"/>
  <c r="T27" i="46"/>
  <c r="AK27" i="46"/>
  <c r="C27" i="46"/>
  <c r="D27" i="46"/>
  <c r="BO27" i="46"/>
  <c r="AX27" i="46"/>
  <c r="CF27" i="46"/>
  <c r="BP27" i="46"/>
  <c r="AJ27" i="46"/>
  <c r="AE27" i="46"/>
  <c r="AH27" i="46"/>
  <c r="BM27" i="46"/>
  <c r="BF27" i="46"/>
  <c r="CO27" i="46"/>
  <c r="P27" i="46"/>
  <c r="BC27" i="46"/>
  <c r="AR27" i="46"/>
  <c r="O27" i="46"/>
  <c r="BD27" i="46"/>
  <c r="CP27" i="46"/>
  <c r="CJ27" i="46"/>
  <c r="AN27" i="46"/>
  <c r="CD27" i="46"/>
  <c r="AD27" i="46"/>
  <c r="BK27" i="46"/>
  <c r="CL27" i="46"/>
  <c r="K27" i="46"/>
  <c r="BN27" i="46"/>
  <c r="AY27" i="46"/>
  <c r="CT27" i="46"/>
  <c r="R27" i="46"/>
  <c r="BX27" i="46"/>
  <c r="BV27" i="46"/>
  <c r="AP27" i="46"/>
  <c r="BH27" i="46"/>
  <c r="BT27" i="46"/>
  <c r="AS27" i="46"/>
  <c r="BY27" i="46"/>
  <c r="S27" i="46"/>
  <c r="CV54" i="46"/>
  <c r="CV72" i="46"/>
  <c r="CV57" i="46"/>
  <c r="CV32" i="46"/>
  <c r="CV83" i="46"/>
  <c r="CV73" i="46"/>
  <c r="CV75" i="46"/>
  <c r="CV29" i="46"/>
  <c r="CV74" i="46"/>
  <c r="CV50" i="46"/>
  <c r="CV58" i="46"/>
  <c r="CV44" i="46"/>
  <c r="CV55" i="46"/>
  <c r="M211" i="58"/>
  <c r="M26" i="58"/>
  <c r="M208" i="58"/>
  <c r="M213" i="58"/>
  <c r="M41" i="58"/>
  <c r="M25" i="58"/>
  <c r="M43" i="58"/>
  <c r="M74" i="58"/>
  <c r="M71" i="58"/>
  <c r="M44" i="58"/>
  <c r="M76" i="58"/>
  <c r="M212" i="58"/>
  <c r="M70" i="58"/>
  <c r="M9" i="58"/>
  <c r="M214" i="58"/>
  <c r="M45" i="58"/>
  <c r="M210" i="58"/>
  <c r="M117" i="58"/>
  <c r="M100" i="58"/>
  <c r="M46" i="58"/>
  <c r="M81" i="58"/>
  <c r="M69" i="58"/>
  <c r="M75" i="58"/>
  <c r="M33" i="58"/>
  <c r="M60" i="58"/>
  <c r="M47" i="58"/>
  <c r="M11" i="58"/>
  <c r="M127" i="58"/>
  <c r="CV13" i="46"/>
  <c r="CV34" i="46"/>
  <c r="CV31" i="46"/>
  <c r="CV30" i="46"/>
  <c r="CV47" i="46"/>
  <c r="CV41" i="46"/>
  <c r="CV65" i="46"/>
  <c r="CV23" i="46"/>
  <c r="CV42" i="46"/>
  <c r="CV26" i="46"/>
  <c r="CV69" i="46"/>
  <c r="CV14" i="46"/>
  <c r="CV77" i="46"/>
  <c r="CV67" i="46"/>
  <c r="CV24" i="46"/>
  <c r="CV35" i="46"/>
  <c r="CV66" i="46"/>
  <c r="CV20" i="46"/>
  <c r="CV53" i="46"/>
  <c r="CV49" i="46"/>
  <c r="CV82" i="46"/>
  <c r="CV33" i="46"/>
  <c r="CV80" i="46"/>
  <c r="CV16" i="46"/>
  <c r="CV43" i="46"/>
  <c r="CV40" i="46"/>
  <c r="CV68" i="46"/>
  <c r="CV86" i="46"/>
  <c r="CV61" i="46"/>
  <c r="CV5" i="46"/>
  <c r="CV56" i="46"/>
  <c r="CV19" i="46"/>
  <c r="CV15" i="46"/>
  <c r="CV22" i="46"/>
  <c r="CV60" i="46"/>
  <c r="CV84" i="46"/>
  <c r="CV21" i="46"/>
  <c r="CV79" i="46"/>
  <c r="CV25" i="46"/>
  <c r="CV76" i="46"/>
  <c r="CV36" i="46"/>
  <c r="CV59" i="46"/>
  <c r="CV48" i="46"/>
  <c r="CV51" i="46"/>
  <c r="CV81" i="46"/>
  <c r="CV78" i="46"/>
  <c r="CV18" i="46"/>
  <c r="CV52" i="46"/>
  <c r="CV46" i="46"/>
  <c r="CV62" i="46"/>
  <c r="CV9" i="46"/>
  <c r="CV17" i="46"/>
  <c r="CV28" i="46"/>
  <c r="CV45" i="46"/>
  <c r="O4" i="65"/>
  <c r="P5" i="53"/>
  <c r="P1" i="65"/>
  <c r="O6" i="65"/>
  <c r="P7" i="53"/>
  <c r="O13" i="65"/>
  <c r="P14" i="53"/>
  <c r="O18" i="65"/>
  <c r="P19" i="53"/>
  <c r="O22" i="65"/>
  <c r="P23" i="53"/>
  <c r="O5" i="65"/>
  <c r="P6" i="53"/>
  <c r="O7" i="65"/>
  <c r="P8" i="53"/>
  <c r="O8" i="65"/>
  <c r="P9" i="53"/>
  <c r="O12" i="65"/>
  <c r="P13" i="53"/>
  <c r="O14" i="65"/>
  <c r="P15" i="53"/>
  <c r="O16" i="65"/>
  <c r="P17" i="53"/>
  <c r="O20" i="65"/>
  <c r="P21" i="53"/>
  <c r="O23" i="65"/>
  <c r="P24" i="53"/>
  <c r="O24" i="65"/>
  <c r="P25" i="53"/>
  <c r="O25" i="65"/>
  <c r="P26" i="53"/>
  <c r="O28" i="65"/>
  <c r="P29" i="53"/>
  <c r="O29" i="65"/>
  <c r="P30" i="53"/>
  <c r="O74" i="65"/>
  <c r="P75" i="53"/>
  <c r="O73" i="65"/>
  <c r="P74" i="53"/>
  <c r="O56" i="65"/>
  <c r="P57" i="53"/>
  <c r="O54" i="65"/>
  <c r="P55" i="53"/>
  <c r="O48" i="65"/>
  <c r="P49" i="53"/>
  <c r="O36" i="65"/>
  <c r="P37" i="53"/>
  <c r="O67" i="65"/>
  <c r="P68" i="53"/>
  <c r="O57" i="65"/>
  <c r="P58" i="53"/>
  <c r="O44" i="65"/>
  <c r="P45" i="53"/>
  <c r="O43" i="65"/>
  <c r="P44" i="53"/>
  <c r="O78" i="65"/>
  <c r="P79" i="53"/>
  <c r="O75" i="65"/>
  <c r="P76" i="53"/>
  <c r="O70" i="65"/>
  <c r="P71" i="53"/>
  <c r="O63" i="65"/>
  <c r="P64" i="53"/>
  <c r="O58" i="65"/>
  <c r="P59" i="53"/>
  <c r="O53" i="65"/>
  <c r="P54" i="53"/>
  <c r="O47" i="65"/>
  <c r="P48" i="53"/>
  <c r="O41" i="65"/>
  <c r="P42" i="53"/>
  <c r="O38" i="65"/>
  <c r="P39" i="53"/>
  <c r="O82" i="65"/>
  <c r="P83" i="53"/>
  <c r="O61" i="65"/>
  <c r="P62" i="53"/>
  <c r="O52" i="65"/>
  <c r="P53" i="53"/>
  <c r="O50" i="65"/>
  <c r="P51" i="53"/>
  <c r="O39" i="65"/>
  <c r="P40" i="53"/>
  <c r="O85" i="65"/>
  <c r="P86" i="53"/>
  <c r="O84" i="65"/>
  <c r="P85" i="53"/>
  <c r="O46" i="65"/>
  <c r="P47" i="53"/>
  <c r="O42" i="65"/>
  <c r="P43" i="53"/>
  <c r="O79" i="65"/>
  <c r="P80" i="53"/>
  <c r="O76" i="65"/>
  <c r="P77" i="53"/>
  <c r="O68" i="65"/>
  <c r="P69" i="53"/>
  <c r="O60" i="65"/>
  <c r="P61" i="53"/>
  <c r="O55" i="65"/>
  <c r="P56" i="53"/>
  <c r="O80" i="65"/>
  <c r="P81" i="53"/>
  <c r="O59" i="65"/>
  <c r="P60" i="53"/>
  <c r="O40" i="65"/>
  <c r="P41" i="53"/>
  <c r="O37" i="65"/>
  <c r="P38" i="53"/>
  <c r="O81" i="65"/>
  <c r="P82" i="53"/>
  <c r="O51" i="65"/>
  <c r="P52" i="53"/>
  <c r="O49" i="65"/>
  <c r="P50" i="53"/>
  <c r="O45" i="65"/>
  <c r="P46" i="53"/>
  <c r="O86" i="65"/>
  <c r="P87" i="53"/>
  <c r="O64" i="65"/>
  <c r="P65" i="53"/>
  <c r="O71" i="65"/>
  <c r="P72" i="53"/>
  <c r="O69" i="65"/>
  <c r="P70" i="53"/>
  <c r="O65" i="65"/>
  <c r="P66" i="53"/>
  <c r="O62" i="65"/>
  <c r="P63" i="53"/>
  <c r="O83" i="65"/>
  <c r="P84" i="53"/>
  <c r="O66" i="65"/>
  <c r="P67" i="53"/>
  <c r="O77" i="65"/>
  <c r="P78" i="53"/>
  <c r="O72" i="65"/>
  <c r="P73" i="53"/>
  <c r="O9" i="65"/>
  <c r="P10" i="53"/>
  <c r="O10" i="65"/>
  <c r="P11" i="53"/>
  <c r="O15" i="65"/>
  <c r="P16" i="53"/>
  <c r="O17" i="65"/>
  <c r="P18" i="53"/>
  <c r="O19" i="65"/>
  <c r="P20" i="53"/>
  <c r="O21" i="65"/>
  <c r="P22" i="53"/>
  <c r="O26" i="65"/>
  <c r="P27" i="53"/>
  <c r="O30" i="65"/>
  <c r="P31" i="53"/>
  <c r="O33" i="65"/>
  <c r="P34" i="53"/>
  <c r="O34" i="65"/>
  <c r="P35" i="53"/>
  <c r="O35" i="65"/>
  <c r="P36" i="53"/>
  <c r="O11" i="65"/>
  <c r="P12" i="53"/>
  <c r="O27" i="65"/>
  <c r="P28" i="53"/>
  <c r="O31" i="65"/>
  <c r="P32" i="53"/>
  <c r="O32" i="65"/>
  <c r="P33" i="53"/>
  <c r="S194" i="58"/>
  <c r="V194" i="58"/>
  <c r="I11" i="57"/>
  <c r="S327" i="58"/>
  <c r="V327" i="58"/>
  <c r="S83" i="58"/>
  <c r="V83" i="58"/>
  <c r="CV71" i="46"/>
  <c r="CV88" i="46"/>
  <c r="CV85" i="46"/>
  <c r="CV70" i="46"/>
  <c r="CV64" i="46"/>
  <c r="CV63" i="46"/>
  <c r="BC2" i="46"/>
  <c r="AM2" i="46"/>
  <c r="BF2" i="46"/>
  <c r="BS2" i="46"/>
  <c r="CF2" i="46"/>
  <c r="CI2" i="46"/>
  <c r="CV11" i="46"/>
  <c r="X2" i="46"/>
  <c r="O2" i="46"/>
  <c r="V2" i="46"/>
  <c r="BI2" i="46"/>
  <c r="AR2" i="46"/>
  <c r="AA2" i="46"/>
  <c r="K2" i="46"/>
  <c r="CJ2" i="46"/>
  <c r="BU2" i="46"/>
  <c r="BE2" i="46"/>
  <c r="Z2" i="46"/>
  <c r="C2" i="46"/>
  <c r="H2" i="46"/>
  <c r="CR2" i="46"/>
  <c r="N2" i="46"/>
  <c r="AQ2" i="46"/>
  <c r="CV37" i="46"/>
  <c r="CO2" i="46"/>
  <c r="U2" i="46"/>
  <c r="AG2" i="46"/>
  <c r="BQ2" i="46"/>
  <c r="BL2" i="46"/>
  <c r="BB2" i="46"/>
  <c r="CQ2" i="46"/>
  <c r="W2" i="46"/>
  <c r="AC2" i="46"/>
  <c r="R2" i="46"/>
  <c r="BG2" i="46"/>
  <c r="F2" i="46"/>
  <c r="CK2" i="46"/>
  <c r="CB2" i="46"/>
  <c r="BD2" i="46"/>
  <c r="AW2" i="46"/>
  <c r="BZ2" i="46"/>
  <c r="CN2" i="46"/>
  <c r="S2" i="46"/>
  <c r="I2" i="46"/>
  <c r="AO2" i="46"/>
  <c r="AH2" i="46"/>
  <c r="AV2" i="46"/>
  <c r="G2" i="46"/>
  <c r="AE2" i="46"/>
  <c r="L2" i="46"/>
  <c r="CM2" i="46"/>
  <c r="AU2" i="46"/>
  <c r="AT2" i="46"/>
  <c r="Q2" i="46"/>
  <c r="AY2" i="46"/>
  <c r="BT2" i="46"/>
  <c r="AN2" i="46"/>
  <c r="BW2" i="46"/>
  <c r="CD2" i="46"/>
  <c r="BY2" i="46"/>
  <c r="BK2" i="46"/>
  <c r="AB2" i="46"/>
  <c r="AX2" i="46"/>
  <c r="E2" i="46"/>
  <c r="AZ2" i="46"/>
  <c r="AL2" i="46"/>
  <c r="CP2" i="46"/>
  <c r="Y2" i="46"/>
  <c r="BM2" i="46"/>
  <c r="CC2" i="46"/>
  <c r="BJ2" i="46"/>
  <c r="CE2" i="46"/>
  <c r="BX2" i="46"/>
  <c r="CT2" i="46"/>
  <c r="CA2" i="46"/>
  <c r="AP2" i="46"/>
  <c r="BP2" i="46"/>
  <c r="AI2" i="46"/>
  <c r="D2" i="46"/>
  <c r="AF2" i="46"/>
  <c r="M2" i="46"/>
  <c r="CV7" i="46"/>
  <c r="CV6" i="46"/>
  <c r="CG2" i="46"/>
  <c r="AJ2" i="46"/>
  <c r="BR2" i="46"/>
  <c r="CL2" i="46"/>
  <c r="CH2" i="46"/>
  <c r="AD2" i="46"/>
  <c r="CS2" i="46"/>
  <c r="CV8" i="46"/>
  <c r="BN2" i="46"/>
  <c r="CV10" i="46"/>
  <c r="AS2" i="46"/>
  <c r="BV2" i="46"/>
  <c r="BH2" i="46"/>
  <c r="AK2" i="46"/>
  <c r="CV12" i="46"/>
  <c r="CV87" i="46"/>
  <c r="CV38" i="46"/>
  <c r="BA2" i="46"/>
  <c r="J2" i="46"/>
  <c r="CV27" i="46"/>
  <c r="BO2" i="46"/>
  <c r="CV39" i="46"/>
  <c r="T2" i="46"/>
  <c r="Q1" i="65"/>
  <c r="P4" i="65"/>
  <c r="Q5" i="53"/>
  <c r="P13" i="65"/>
  <c r="Q14" i="53"/>
  <c r="P14" i="65"/>
  <c r="Q15" i="53"/>
  <c r="P16" i="65"/>
  <c r="Q17" i="53"/>
  <c r="P22" i="65"/>
  <c r="Q23" i="53"/>
  <c r="P23" i="65"/>
  <c r="Q24" i="53"/>
  <c r="P25" i="65"/>
  <c r="Q26" i="53"/>
  <c r="P28" i="65"/>
  <c r="Q29" i="53"/>
  <c r="P31" i="65"/>
  <c r="Q32" i="53"/>
  <c r="P32" i="65"/>
  <c r="Q33" i="53"/>
  <c r="P35" i="65"/>
  <c r="Q36" i="53"/>
  <c r="P7" i="65"/>
  <c r="Q8" i="53"/>
  <c r="P10" i="65"/>
  <c r="Q11" i="53"/>
  <c r="P12" i="65"/>
  <c r="Q13" i="53"/>
  <c r="P15" i="65"/>
  <c r="Q16" i="53"/>
  <c r="P18" i="65"/>
  <c r="Q19" i="53"/>
  <c r="P20" i="65"/>
  <c r="Q21" i="53"/>
  <c r="P24" i="65"/>
  <c r="Q25" i="53"/>
  <c r="P29" i="65"/>
  <c r="Q30" i="53"/>
  <c r="P30" i="65"/>
  <c r="Q31" i="53"/>
  <c r="P34" i="65"/>
  <c r="Q35" i="53"/>
  <c r="P21" i="65"/>
  <c r="Q22" i="53"/>
  <c r="P27" i="65"/>
  <c r="Q28" i="53"/>
  <c r="P8" i="65"/>
  <c r="Q9" i="53"/>
  <c r="P6" i="65"/>
  <c r="Q7" i="53"/>
  <c r="P5" i="65"/>
  <c r="Q6" i="53"/>
  <c r="P9" i="65"/>
  <c r="Q10" i="53"/>
  <c r="P11" i="65"/>
  <c r="Q12" i="53"/>
  <c r="P17" i="65"/>
  <c r="Q18" i="53"/>
  <c r="P19" i="65"/>
  <c r="Q20" i="53"/>
  <c r="P26" i="65"/>
  <c r="Q27" i="53"/>
  <c r="P33" i="65"/>
  <c r="Q34" i="53"/>
  <c r="P86" i="65"/>
  <c r="Q87" i="53"/>
  <c r="P52" i="65"/>
  <c r="Q53" i="53"/>
  <c r="P50" i="65"/>
  <c r="Q51" i="53"/>
  <c r="P64" i="65"/>
  <c r="Q65" i="53"/>
  <c r="P36" i="65"/>
  <c r="Q37" i="53"/>
  <c r="P81" i="65"/>
  <c r="Q82" i="53"/>
  <c r="P42" i="65"/>
  <c r="Q43" i="53"/>
  <c r="P39" i="65"/>
  <c r="Q40" i="53"/>
  <c r="P37" i="65"/>
  <c r="Q38" i="53"/>
  <c r="P59" i="65"/>
  <c r="Q60" i="53"/>
  <c r="P57" i="65"/>
  <c r="Q58" i="53"/>
  <c r="P46" i="65"/>
  <c r="Q47" i="53"/>
  <c r="P83" i="65"/>
  <c r="Q84" i="53"/>
  <c r="P67" i="65"/>
  <c r="Q68" i="53"/>
  <c r="P44" i="65"/>
  <c r="Q45" i="53"/>
  <c r="P51" i="65"/>
  <c r="Q52" i="53"/>
  <c r="P48" i="65"/>
  <c r="Q49" i="53"/>
  <c r="P47" i="65"/>
  <c r="Q48" i="53"/>
  <c r="P85" i="65"/>
  <c r="Q86" i="53"/>
  <c r="P79" i="65"/>
  <c r="Q80" i="53"/>
  <c r="P73" i="65"/>
  <c r="Q74" i="53"/>
  <c r="P69" i="65"/>
  <c r="Q70" i="53"/>
  <c r="P60" i="65"/>
  <c r="Q61" i="53"/>
  <c r="P58" i="65"/>
  <c r="Q59" i="53"/>
  <c r="P56" i="65"/>
  <c r="Q57" i="53"/>
  <c r="P45" i="65"/>
  <c r="Q46" i="53"/>
  <c r="P43" i="65"/>
  <c r="Q44" i="53"/>
  <c r="P84" i="65"/>
  <c r="Q85" i="53"/>
  <c r="P68" i="65"/>
  <c r="Q69" i="53"/>
  <c r="P53" i="65"/>
  <c r="Q54" i="53"/>
  <c r="P38" i="65"/>
  <c r="Q39" i="53"/>
  <c r="P72" i="65"/>
  <c r="Q73" i="53"/>
  <c r="P78" i="65"/>
  <c r="Q79" i="53"/>
  <c r="P76" i="65"/>
  <c r="Q77" i="53"/>
  <c r="P65" i="65"/>
  <c r="Q66" i="53"/>
  <c r="P63" i="65"/>
  <c r="Q64" i="53"/>
  <c r="P41" i="65"/>
  <c r="Q42" i="53"/>
  <c r="P40" i="65"/>
  <c r="Q41" i="53"/>
  <c r="P74" i="65"/>
  <c r="Q75" i="53"/>
  <c r="P70" i="65"/>
  <c r="Q71" i="53"/>
  <c r="P55" i="65"/>
  <c r="Q56" i="53"/>
  <c r="P49" i="65"/>
  <c r="Q50" i="53"/>
  <c r="P62" i="65"/>
  <c r="Q63" i="53"/>
  <c r="P80" i="65"/>
  <c r="Q81" i="53"/>
  <c r="P77" i="65"/>
  <c r="Q78" i="53"/>
  <c r="P75" i="65"/>
  <c r="Q76" i="53"/>
  <c r="P71" i="65"/>
  <c r="Q72" i="53"/>
  <c r="P61" i="65"/>
  <c r="Q62" i="53"/>
  <c r="P54" i="65"/>
  <c r="Q55" i="53"/>
  <c r="P82" i="65"/>
  <c r="Q83" i="53"/>
  <c r="P66" i="65"/>
  <c r="Q67" i="53"/>
  <c r="S236" i="58"/>
  <c r="V236" i="58"/>
  <c r="I12" i="57"/>
  <c r="Q4" i="65"/>
  <c r="R5" i="53"/>
  <c r="R1" i="65"/>
  <c r="Q6" i="65"/>
  <c r="R7" i="53"/>
  <c r="Q7" i="65"/>
  <c r="R8" i="53"/>
  <c r="Q12" i="65"/>
  <c r="R13" i="53"/>
  <c r="Q23" i="65"/>
  <c r="R24" i="53"/>
  <c r="Q24" i="65"/>
  <c r="R25" i="53"/>
  <c r="Q25" i="65"/>
  <c r="R26" i="53"/>
  <c r="Q27" i="65"/>
  <c r="R28" i="53"/>
  <c r="Q29" i="65"/>
  <c r="R30" i="53"/>
  <c r="Q34" i="65"/>
  <c r="R35" i="53"/>
  <c r="Q8" i="65"/>
  <c r="R9" i="53"/>
  <c r="Q14" i="65"/>
  <c r="R15" i="53"/>
  <c r="Q16" i="65"/>
  <c r="R17" i="53"/>
  <c r="Q19" i="65"/>
  <c r="R20" i="53"/>
  <c r="Q20" i="65"/>
  <c r="R21" i="53"/>
  <c r="Q21" i="65"/>
  <c r="R22" i="53"/>
  <c r="Q22" i="65"/>
  <c r="R23" i="53"/>
  <c r="Q26" i="65"/>
  <c r="R27" i="53"/>
  <c r="Q30" i="65"/>
  <c r="R31" i="53"/>
  <c r="Q10" i="65"/>
  <c r="R11" i="53"/>
  <c r="Q11" i="65"/>
  <c r="R12" i="53"/>
  <c r="Q17" i="65"/>
  <c r="R18" i="53"/>
  <c r="Q33" i="65"/>
  <c r="R34" i="53"/>
  <c r="Q9" i="65"/>
  <c r="R10" i="53"/>
  <c r="Q5" i="65"/>
  <c r="R6" i="53"/>
  <c r="Q13" i="65"/>
  <c r="R14" i="53"/>
  <c r="Q15" i="65"/>
  <c r="R16" i="53"/>
  <c r="Q18" i="65"/>
  <c r="R19" i="53"/>
  <c r="Q28" i="65"/>
  <c r="R29" i="53"/>
  <c r="Q31" i="65"/>
  <c r="R32" i="53"/>
  <c r="Q32" i="65"/>
  <c r="R33" i="53"/>
  <c r="Q35" i="65"/>
  <c r="R36" i="53"/>
  <c r="Q84" i="65"/>
  <c r="R85" i="53"/>
  <c r="Q82" i="65"/>
  <c r="R83" i="53"/>
  <c r="Q61" i="65"/>
  <c r="R62" i="53"/>
  <c r="Q66" i="65"/>
  <c r="R67" i="53"/>
  <c r="Q47" i="65"/>
  <c r="R48" i="53"/>
  <c r="Q45" i="65"/>
  <c r="R46" i="53"/>
  <c r="Q38" i="65"/>
  <c r="R39" i="53"/>
  <c r="Q67" i="65"/>
  <c r="R68" i="53"/>
  <c r="Q79" i="65"/>
  <c r="R80" i="53"/>
  <c r="Q55" i="65"/>
  <c r="R56" i="53"/>
  <c r="Q40" i="65"/>
  <c r="R41" i="53"/>
  <c r="Q80" i="65"/>
  <c r="R81" i="53"/>
  <c r="Q77" i="65"/>
  <c r="R78" i="53"/>
  <c r="Q54" i="65"/>
  <c r="R55" i="53"/>
  <c r="Q81" i="65"/>
  <c r="R82" i="53"/>
  <c r="Q53" i="65"/>
  <c r="R54" i="53" s="1"/>
  <c r="Q86" i="65"/>
  <c r="R87" i="53" s="1"/>
  <c r="Q83" i="65"/>
  <c r="R84" i="53" s="1"/>
  <c r="Q75" i="65"/>
  <c r="R76" i="53" s="1"/>
  <c r="Q63" i="65"/>
  <c r="R64" i="53" s="1"/>
  <c r="Q50" i="65"/>
  <c r="R51" i="53" s="1"/>
  <c r="Q49" i="65"/>
  <c r="R50" i="53" s="1"/>
  <c r="Q46" i="65"/>
  <c r="R47" i="53" s="1"/>
  <c r="Q44" i="65"/>
  <c r="R45" i="53" s="1"/>
  <c r="Q36" i="65"/>
  <c r="R37" i="53" s="1"/>
  <c r="Q78" i="65"/>
  <c r="R79" i="53" s="1"/>
  <c r="Q70" i="65"/>
  <c r="R71" i="53" s="1"/>
  <c r="Q65" i="65"/>
  <c r="R66" i="53" s="1"/>
  <c r="Q39" i="65"/>
  <c r="R40" i="53" s="1"/>
  <c r="Q76" i="65"/>
  <c r="R77" i="53" s="1"/>
  <c r="Q64" i="65"/>
  <c r="R65" i="53" s="1"/>
  <c r="Q43" i="65"/>
  <c r="R44" i="53" s="1"/>
  <c r="Q73" i="65"/>
  <c r="R74" i="53" s="1"/>
  <c r="Q72" i="65"/>
  <c r="R73" i="53" s="1"/>
  <c r="Q60" i="65"/>
  <c r="R61" i="53" s="1"/>
  <c r="Q59" i="65"/>
  <c r="R60" i="53" s="1"/>
  <c r="Q58" i="65"/>
  <c r="R59" i="53" s="1"/>
  <c r="Q57" i="65"/>
  <c r="R58" i="53" s="1"/>
  <c r="Q56" i="65"/>
  <c r="R57" i="53" s="1"/>
  <c r="Q51" i="65"/>
  <c r="R52" i="53" s="1"/>
  <c r="Q41" i="65"/>
  <c r="R42" i="53" s="1"/>
  <c r="Q62" i="65"/>
  <c r="R63" i="53" s="1"/>
  <c r="Q68" i="65"/>
  <c r="R69" i="53" s="1"/>
  <c r="Q85" i="65"/>
  <c r="R86" i="53" s="1"/>
  <c r="Q74" i="65"/>
  <c r="R75" i="53" s="1"/>
  <c r="Q71" i="65"/>
  <c r="R72" i="53" s="1"/>
  <c r="Q69" i="65"/>
  <c r="R70" i="53" s="1"/>
  <c r="Q52" i="65"/>
  <c r="R53" i="53" s="1"/>
  <c r="Q48" i="65"/>
  <c r="R49" i="53" s="1"/>
  <c r="Q42" i="65"/>
  <c r="R43" i="53" s="1"/>
  <c r="Q37" i="65"/>
  <c r="R38" i="53" s="1"/>
  <c r="S235" i="58"/>
  <c r="I13" i="57"/>
  <c r="S237" i="58"/>
  <c r="V237" i="58"/>
  <c r="R4" i="65"/>
  <c r="S5" i="53" s="1"/>
  <c r="S1" i="65"/>
  <c r="R8" i="65"/>
  <c r="S9" i="53" s="1"/>
  <c r="R11" i="65"/>
  <c r="S12" i="53" s="1"/>
  <c r="R17" i="65"/>
  <c r="S18" i="53" s="1"/>
  <c r="R18" i="65"/>
  <c r="S19" i="53" s="1"/>
  <c r="R19" i="65"/>
  <c r="S20" i="53" s="1"/>
  <c r="R26" i="65"/>
  <c r="S27" i="53" s="1"/>
  <c r="R6" i="65"/>
  <c r="S7" i="53" s="1"/>
  <c r="R13" i="65"/>
  <c r="S14" i="53" s="1"/>
  <c r="R15" i="65"/>
  <c r="S16" i="53" s="1"/>
  <c r="R25" i="65"/>
  <c r="S26" i="53" s="1"/>
  <c r="R28" i="65"/>
  <c r="S29" i="53" s="1"/>
  <c r="R31" i="65"/>
  <c r="S32" i="53" s="1"/>
  <c r="R33" i="65"/>
  <c r="S34" i="53" s="1"/>
  <c r="R35" i="65"/>
  <c r="S36" i="53" s="1"/>
  <c r="R9" i="65"/>
  <c r="S10" i="53" s="1"/>
  <c r="R12" i="65"/>
  <c r="S13" i="53" s="1"/>
  <c r="R20" i="65"/>
  <c r="S21" i="53" s="1"/>
  <c r="R29" i="65"/>
  <c r="S30" i="53" s="1"/>
  <c r="R32" i="65"/>
  <c r="S33" i="53" s="1"/>
  <c r="R10" i="65"/>
  <c r="S11" i="53" s="1"/>
  <c r="R5" i="65"/>
  <c r="S6" i="53" s="1"/>
  <c r="R7" i="65"/>
  <c r="S8" i="53" s="1"/>
  <c r="R14" i="65"/>
  <c r="S15" i="53" s="1"/>
  <c r="R16" i="65"/>
  <c r="S17" i="53" s="1"/>
  <c r="R21" i="65"/>
  <c r="S22" i="53" s="1"/>
  <c r="R22" i="65"/>
  <c r="S23" i="53" s="1"/>
  <c r="R23" i="65"/>
  <c r="S24" i="53" s="1"/>
  <c r="R24" i="65"/>
  <c r="S25" i="53" s="1"/>
  <c r="R27" i="65"/>
  <c r="S28" i="53" s="1"/>
  <c r="R30" i="65"/>
  <c r="S31" i="53" s="1"/>
  <c r="R34" i="65"/>
  <c r="S35" i="53" s="1"/>
  <c r="R66" i="65"/>
  <c r="S67" i="53" s="1"/>
  <c r="R46" i="65"/>
  <c r="S47" i="53" s="1"/>
  <c r="R38" i="65"/>
  <c r="S39" i="53" s="1"/>
  <c r="R59" i="65"/>
  <c r="S60" i="53" s="1"/>
  <c r="R41" i="65"/>
  <c r="S42" i="53" s="1"/>
  <c r="R86" i="65"/>
  <c r="S87" i="53" s="1"/>
  <c r="R72" i="65"/>
  <c r="S73" i="53" s="1"/>
  <c r="R55" i="65"/>
  <c r="S56" i="53" s="1"/>
  <c r="R50" i="65"/>
  <c r="S51" i="53" s="1"/>
  <c r="R85" i="65"/>
  <c r="S86" i="53" s="1"/>
  <c r="R74" i="65"/>
  <c r="S75" i="53" s="1"/>
  <c r="R71" i="65"/>
  <c r="S72" i="53" s="1"/>
  <c r="R68" i="65"/>
  <c r="S69" i="53" s="1"/>
  <c r="R63" i="65"/>
  <c r="S64" i="53" s="1"/>
  <c r="R44" i="65"/>
  <c r="S45" i="53" s="1"/>
  <c r="R69" i="65"/>
  <c r="S70" i="53" s="1"/>
  <c r="R64" i="65"/>
  <c r="S65" i="53" s="1"/>
  <c r="R61" i="65"/>
  <c r="S62" i="53" s="1"/>
  <c r="R57" i="65"/>
  <c r="S58" i="53" s="1"/>
  <c r="R70" i="65"/>
  <c r="S71" i="53" s="1"/>
  <c r="R67" i="65"/>
  <c r="S68" i="53" s="1"/>
  <c r="R58" i="65"/>
  <c r="S59" i="53" s="1"/>
  <c r="R84" i="65"/>
  <c r="S85" i="53" s="1"/>
  <c r="R42" i="65"/>
  <c r="S43" i="53" s="1"/>
  <c r="R83" i="65"/>
  <c r="S84" i="53" s="1"/>
  <c r="R80" i="65"/>
  <c r="S81" i="53" s="1"/>
  <c r="R47" i="65"/>
  <c r="S48" i="53" s="1"/>
  <c r="R37" i="65"/>
  <c r="S38" i="53" s="1"/>
  <c r="R36" i="65"/>
  <c r="S37" i="53" s="1"/>
  <c r="R60" i="65"/>
  <c r="S61" i="53" s="1"/>
  <c r="R65" i="65"/>
  <c r="S66" i="53" s="1"/>
  <c r="R82" i="65"/>
  <c r="S83" i="53" s="1"/>
  <c r="R77" i="65"/>
  <c r="S78" i="53" s="1"/>
  <c r="R76" i="65"/>
  <c r="S77" i="53" s="1"/>
  <c r="R75" i="65"/>
  <c r="S76" i="53" s="1"/>
  <c r="R53" i="65"/>
  <c r="S54" i="53" s="1"/>
  <c r="R52" i="65"/>
  <c r="S53" i="53" s="1"/>
  <c r="R48" i="65"/>
  <c r="S49" i="53" s="1"/>
  <c r="R43" i="65"/>
  <c r="S44" i="53" s="1"/>
  <c r="R73" i="65"/>
  <c r="S74" i="53" s="1"/>
  <c r="R81" i="65"/>
  <c r="S82" i="53" s="1"/>
  <c r="R78" i="65"/>
  <c r="S79" i="53" s="1"/>
  <c r="R62" i="65"/>
  <c r="S63" i="53" s="1"/>
  <c r="R51" i="65"/>
  <c r="S52" i="53" s="1"/>
  <c r="R49" i="65"/>
  <c r="S50" i="53" s="1"/>
  <c r="R45" i="65"/>
  <c r="S46" i="53" s="1"/>
  <c r="R79" i="65"/>
  <c r="S80" i="53" s="1"/>
  <c r="R56" i="65"/>
  <c r="S57" i="53" s="1"/>
  <c r="R54" i="65"/>
  <c r="S55" i="53" s="1"/>
  <c r="R40" i="65"/>
  <c r="S41" i="53" s="1"/>
  <c r="R39" i="65"/>
  <c r="S40" i="53" s="1"/>
  <c r="S270" i="58"/>
  <c r="V270" i="58"/>
  <c r="S24" i="58"/>
  <c r="V24" i="58"/>
  <c r="S93" i="58"/>
  <c r="V93" i="58"/>
  <c r="S269" i="58"/>
  <c r="S23" i="58"/>
  <c r="I14" i="57"/>
  <c r="S4" i="65"/>
  <c r="T5" i="53" s="1"/>
  <c r="T1" i="65"/>
  <c r="S5" i="65"/>
  <c r="T6" i="53" s="1"/>
  <c r="S14" i="65"/>
  <c r="T15" i="53" s="1"/>
  <c r="S16" i="65"/>
  <c r="T17" i="53" s="1"/>
  <c r="S21" i="65"/>
  <c r="T22" i="53" s="1"/>
  <c r="S22" i="65"/>
  <c r="T23" i="53" s="1"/>
  <c r="S23" i="65"/>
  <c r="T24" i="53" s="1"/>
  <c r="S33" i="65"/>
  <c r="T34" i="53" s="1"/>
  <c r="S34" i="65"/>
  <c r="T35" i="53" s="1"/>
  <c r="S12" i="65"/>
  <c r="T13" i="53" s="1"/>
  <c r="S15" i="65"/>
  <c r="T16" i="53" s="1"/>
  <c r="S18" i="65"/>
  <c r="T19" i="53" s="1"/>
  <c r="S24" i="65"/>
  <c r="T25" i="53" s="1"/>
  <c r="S27" i="65"/>
  <c r="T28" i="53" s="1"/>
  <c r="S28" i="65"/>
  <c r="T29" i="53" s="1"/>
  <c r="S29" i="65"/>
  <c r="T30" i="53" s="1"/>
  <c r="S31" i="65"/>
  <c r="T32" i="53" s="1"/>
  <c r="S32" i="65"/>
  <c r="T33" i="53" s="1"/>
  <c r="S8" i="65"/>
  <c r="T9" i="53" s="1"/>
  <c r="S6" i="65"/>
  <c r="T7" i="53" s="1"/>
  <c r="S7" i="65"/>
  <c r="T8" i="53" s="1"/>
  <c r="S9" i="65"/>
  <c r="T10" i="53" s="1"/>
  <c r="S10" i="65"/>
  <c r="T11" i="53" s="1"/>
  <c r="S11" i="65"/>
  <c r="T12" i="53" s="1"/>
  <c r="S13" i="65"/>
  <c r="T14" i="53" s="1"/>
  <c r="S17" i="65"/>
  <c r="T18" i="53" s="1"/>
  <c r="S19" i="65"/>
  <c r="T20" i="53" s="1"/>
  <c r="S20" i="65"/>
  <c r="T21" i="53" s="1"/>
  <c r="S25" i="65"/>
  <c r="T26" i="53" s="1"/>
  <c r="S26" i="65"/>
  <c r="T27" i="53" s="1"/>
  <c r="S30" i="65"/>
  <c r="T31" i="53" s="1"/>
  <c r="S35" i="65"/>
  <c r="T36" i="53" s="1"/>
  <c r="S81" i="65"/>
  <c r="T82" i="53" s="1"/>
  <c r="S70" i="65"/>
  <c r="T71" i="53" s="1"/>
  <c r="S59" i="65"/>
  <c r="T60" i="53" s="1"/>
  <c r="S44" i="65"/>
  <c r="T45" i="53" s="1"/>
  <c r="S41" i="65"/>
  <c r="T42" i="53" s="1"/>
  <c r="S61" i="65"/>
  <c r="T62" i="53" s="1"/>
  <c r="S83" i="65"/>
  <c r="T84" i="53" s="1"/>
  <c r="S77" i="65"/>
  <c r="T78" i="53" s="1"/>
  <c r="S69" i="65"/>
  <c r="T70" i="53" s="1"/>
  <c r="S57" i="65"/>
  <c r="T58" i="53" s="1"/>
  <c r="S53" i="65"/>
  <c r="T54" i="53" s="1"/>
  <c r="S42" i="65"/>
  <c r="T43" i="53" s="1"/>
  <c r="S37" i="65"/>
  <c r="T38" i="53" s="1"/>
  <c r="S74" i="65"/>
  <c r="T75" i="53" s="1"/>
  <c r="S71" i="65"/>
  <c r="T72" i="53" s="1"/>
  <c r="S49" i="65"/>
  <c r="T50" i="53" s="1"/>
  <c r="S78" i="65"/>
  <c r="T79" i="53" s="1"/>
  <c r="S75" i="65"/>
  <c r="T76" i="53" s="1"/>
  <c r="S50" i="65"/>
  <c r="T51" i="53" s="1"/>
  <c r="S76" i="65"/>
  <c r="T77" i="53" s="1"/>
  <c r="S65" i="65"/>
  <c r="T66" i="53" s="1"/>
  <c r="S64" i="65"/>
  <c r="T65" i="53" s="1"/>
  <c r="S52" i="65"/>
  <c r="T53" i="53" s="1"/>
  <c r="S51" i="65"/>
  <c r="T52" i="53" s="1"/>
  <c r="S48" i="65"/>
  <c r="T49" i="53" s="1"/>
  <c r="S39" i="65"/>
  <c r="T40" i="53" s="1"/>
  <c r="S72" i="65"/>
  <c r="T73" i="53" s="1"/>
  <c r="S55" i="65"/>
  <c r="T56" i="53" s="1"/>
  <c r="S43" i="65"/>
  <c r="T44" i="53" s="1"/>
  <c r="S40" i="65"/>
  <c r="T41" i="53" s="1"/>
  <c r="S67" i="65"/>
  <c r="T68" i="53" s="1"/>
  <c r="S58" i="65"/>
  <c r="T59" i="53" s="1"/>
  <c r="S45" i="65"/>
  <c r="T46" i="53" s="1"/>
  <c r="S66" i="65"/>
  <c r="T67" i="53" s="1"/>
  <c r="S60" i="65"/>
  <c r="T61" i="53" s="1"/>
  <c r="S84" i="65"/>
  <c r="T85" i="53" s="1"/>
  <c r="S80" i="65"/>
  <c r="T81" i="53" s="1"/>
  <c r="S79" i="65"/>
  <c r="T80" i="53" s="1"/>
  <c r="S54" i="65"/>
  <c r="T55" i="53" s="1"/>
  <c r="S38" i="65"/>
  <c r="T39" i="53" s="1"/>
  <c r="S86" i="65"/>
  <c r="T87" i="53" s="1"/>
  <c r="S68" i="65"/>
  <c r="T69" i="53" s="1"/>
  <c r="S62" i="65"/>
  <c r="T63" i="53" s="1"/>
  <c r="S85" i="65"/>
  <c r="T86" i="53" s="1"/>
  <c r="S82" i="65"/>
  <c r="T83" i="53" s="1"/>
  <c r="S56" i="65"/>
  <c r="T57" i="53" s="1"/>
  <c r="S47" i="65"/>
  <c r="T48" i="53" s="1"/>
  <c r="S73" i="65"/>
  <c r="T74" i="53" s="1"/>
  <c r="S63" i="65"/>
  <c r="T64" i="53" s="1"/>
  <c r="S46" i="65"/>
  <c r="T47" i="53" s="1"/>
  <c r="S36" i="65"/>
  <c r="T37" i="53" s="1"/>
  <c r="I15" i="57"/>
  <c r="S55" i="58"/>
  <c r="V55" i="58"/>
  <c r="S239" i="58"/>
  <c r="V239" i="58"/>
  <c r="U1" i="65"/>
  <c r="T4" i="65"/>
  <c r="U5" i="53" s="1"/>
  <c r="T11" i="65"/>
  <c r="U12" i="53" s="1"/>
  <c r="T12" i="65"/>
  <c r="U13" i="53" s="1"/>
  <c r="T15" i="65"/>
  <c r="U16" i="53" s="1"/>
  <c r="T17" i="65"/>
  <c r="U18" i="53" s="1"/>
  <c r="T20" i="65"/>
  <c r="U21" i="53" s="1"/>
  <c r="T24" i="65"/>
  <c r="U25" i="53" s="1"/>
  <c r="T25" i="65"/>
  <c r="U26" i="53" s="1"/>
  <c r="T27" i="65"/>
  <c r="U28" i="53" s="1"/>
  <c r="T31" i="65"/>
  <c r="U32" i="53" s="1"/>
  <c r="T5" i="65"/>
  <c r="U6" i="53" s="1"/>
  <c r="T9" i="65"/>
  <c r="U10" i="53" s="1"/>
  <c r="T13" i="65"/>
  <c r="U14" i="53" s="1"/>
  <c r="T14" i="65"/>
  <c r="U15" i="53"/>
  <c r="T16" i="65"/>
  <c r="U17" i="53" s="1"/>
  <c r="T19" i="65"/>
  <c r="U20" i="53" s="1"/>
  <c r="T21" i="65"/>
  <c r="U22" i="53" s="1"/>
  <c r="T22" i="65"/>
  <c r="U23" i="53" s="1"/>
  <c r="T23" i="65"/>
  <c r="U24" i="53" s="1"/>
  <c r="T26" i="65"/>
  <c r="U27" i="53" s="1"/>
  <c r="T32" i="65"/>
  <c r="U33" i="53" s="1"/>
  <c r="T34" i="65"/>
  <c r="U35" i="53" s="1"/>
  <c r="T7" i="65"/>
  <c r="U8" i="53" s="1"/>
  <c r="T35" i="65"/>
  <c r="U36" i="53" s="1"/>
  <c r="T6" i="65"/>
  <c r="U7" i="53" s="1"/>
  <c r="T8" i="65"/>
  <c r="U9" i="53" s="1"/>
  <c r="T10" i="65"/>
  <c r="U11" i="53" s="1"/>
  <c r="T18" i="65"/>
  <c r="U19" i="53" s="1"/>
  <c r="T28" i="65"/>
  <c r="U29" i="53" s="1"/>
  <c r="T29" i="65"/>
  <c r="U30" i="53" s="1"/>
  <c r="T30" i="65"/>
  <c r="U31" i="53" s="1"/>
  <c r="T33" i="65"/>
  <c r="U34" i="53" s="1"/>
  <c r="T77" i="65"/>
  <c r="U78" i="53" s="1"/>
  <c r="T69" i="65"/>
  <c r="U70" i="53" s="1"/>
  <c r="T57" i="65"/>
  <c r="U58" i="53" s="1"/>
  <c r="T55" i="65"/>
  <c r="U56" i="53" s="1"/>
  <c r="T54" i="65"/>
  <c r="U55" i="53" s="1"/>
  <c r="T80" i="65"/>
  <c r="U81" i="53" s="1"/>
  <c r="T74" i="65"/>
  <c r="U75" i="53" s="1"/>
  <c r="T64" i="65"/>
  <c r="U65" i="53" s="1"/>
  <c r="T48" i="65"/>
  <c r="U49" i="53" s="1"/>
  <c r="T84" i="65"/>
  <c r="U85" i="53" s="1"/>
  <c r="T76" i="65"/>
  <c r="U77" i="53" s="1"/>
  <c r="T73" i="65"/>
  <c r="U74" i="53" s="1"/>
  <c r="T65" i="65"/>
  <c r="U66" i="53" s="1"/>
  <c r="T49" i="65"/>
  <c r="U50" i="53" s="1"/>
  <c r="T82" i="65"/>
  <c r="U83" i="53" s="1"/>
  <c r="T66" i="65"/>
  <c r="U67" i="53" s="1"/>
  <c r="T59" i="65"/>
  <c r="U60" i="53" s="1"/>
  <c r="T51" i="65"/>
  <c r="U52" i="53" s="1"/>
  <c r="T47" i="65"/>
  <c r="U48" i="53" s="1"/>
  <c r="T45" i="65"/>
  <c r="U46" i="53" s="1"/>
  <c r="T43" i="65"/>
  <c r="U44" i="53" s="1"/>
  <c r="T72" i="65"/>
  <c r="U73" i="53" s="1"/>
  <c r="T56" i="65"/>
  <c r="U57" i="53" s="1"/>
  <c r="T46" i="65"/>
  <c r="U47" i="53" s="1"/>
  <c r="T71" i="65"/>
  <c r="U72" i="53" s="1"/>
  <c r="T70" i="65"/>
  <c r="U71" i="53" s="1"/>
  <c r="T53" i="65"/>
  <c r="U54" i="53" s="1"/>
  <c r="T41" i="65"/>
  <c r="U42" i="53" s="1"/>
  <c r="T52" i="65"/>
  <c r="U53" i="53" s="1"/>
  <c r="T78" i="65"/>
  <c r="U79" i="53" s="1"/>
  <c r="T68" i="65"/>
  <c r="U69" i="53" s="1"/>
  <c r="T67" i="65"/>
  <c r="U68" i="53" s="1"/>
  <c r="T61" i="65"/>
  <c r="U62" i="53" s="1"/>
  <c r="T38" i="65"/>
  <c r="U39" i="53" s="1"/>
  <c r="T86" i="65"/>
  <c r="U87" i="53" s="1"/>
  <c r="T85" i="65"/>
  <c r="U86" i="53" s="1"/>
  <c r="T81" i="65"/>
  <c r="U82" i="53" s="1"/>
  <c r="T50" i="65"/>
  <c r="U51" i="53" s="1"/>
  <c r="T42" i="65"/>
  <c r="U43" i="53" s="1"/>
  <c r="T40" i="65"/>
  <c r="U41" i="53" s="1"/>
  <c r="T39" i="65"/>
  <c r="U40" i="53" s="1"/>
  <c r="T83" i="65"/>
  <c r="U84" i="53" s="1"/>
  <c r="T75" i="65"/>
  <c r="U76" i="53" s="1"/>
  <c r="T62" i="65"/>
  <c r="U63" i="53" s="1"/>
  <c r="T79" i="65"/>
  <c r="U80" i="53" s="1"/>
  <c r="T63" i="65"/>
  <c r="U64" i="53" s="1"/>
  <c r="T60" i="65"/>
  <c r="U61" i="53" s="1"/>
  <c r="T58" i="65"/>
  <c r="U59" i="53" s="1"/>
  <c r="T44" i="65"/>
  <c r="U45" i="53" s="1"/>
  <c r="T37" i="65"/>
  <c r="U38" i="53" s="1"/>
  <c r="T36" i="65"/>
  <c r="U37" i="53" s="1"/>
  <c r="I16" i="57"/>
  <c r="S54" i="58"/>
  <c r="S56" i="58"/>
  <c r="V56" i="58"/>
  <c r="V1" i="65"/>
  <c r="U4" i="65"/>
  <c r="V5" i="53" s="1"/>
  <c r="U9" i="65"/>
  <c r="V10" i="53" s="1"/>
  <c r="U10" i="65"/>
  <c r="V11" i="53" s="1"/>
  <c r="U19" i="65"/>
  <c r="V20" i="53" s="1"/>
  <c r="U29" i="65"/>
  <c r="V30" i="53" s="1"/>
  <c r="U30" i="65"/>
  <c r="V31" i="53" s="1"/>
  <c r="U32" i="65"/>
  <c r="V33" i="53" s="1"/>
  <c r="U34" i="65"/>
  <c r="V35" i="53" s="1"/>
  <c r="U13" i="65"/>
  <c r="V14" i="53" s="1"/>
  <c r="U18" i="65"/>
  <c r="V19" i="53" s="1"/>
  <c r="U25" i="65"/>
  <c r="V26" i="53" s="1"/>
  <c r="U33" i="65"/>
  <c r="V34" i="53" s="1"/>
  <c r="U5" i="65"/>
  <c r="V6" i="53" s="1"/>
  <c r="U11" i="65"/>
  <c r="V12" i="53" s="1"/>
  <c r="U24" i="65"/>
  <c r="V25" i="53" s="1"/>
  <c r="U26" i="65"/>
  <c r="V27" i="53" s="1"/>
  <c r="U28" i="65"/>
  <c r="V29" i="53" s="1"/>
  <c r="U8" i="65"/>
  <c r="V9" i="53" s="1"/>
  <c r="U6" i="65"/>
  <c r="V7" i="53" s="1"/>
  <c r="U7" i="65"/>
  <c r="V8" i="53" s="1"/>
  <c r="U12" i="65"/>
  <c r="V13" i="53" s="1"/>
  <c r="U14" i="65"/>
  <c r="V15" i="53" s="1"/>
  <c r="U15" i="65"/>
  <c r="V16" i="53" s="1"/>
  <c r="U16" i="65"/>
  <c r="V17" i="53" s="1"/>
  <c r="U17" i="65"/>
  <c r="V18" i="53" s="1"/>
  <c r="U20" i="65"/>
  <c r="V21" i="53" s="1"/>
  <c r="U21" i="65"/>
  <c r="V22" i="53" s="1"/>
  <c r="U22" i="65"/>
  <c r="V23" i="53" s="1"/>
  <c r="U23" i="65"/>
  <c r="V24" i="53" s="1"/>
  <c r="U27" i="65"/>
  <c r="V28" i="53" s="1"/>
  <c r="U31" i="65"/>
  <c r="V32" i="53" s="1"/>
  <c r="U35" i="65"/>
  <c r="V36" i="53" s="1"/>
  <c r="U85" i="65"/>
  <c r="V86" i="53" s="1"/>
  <c r="U79" i="65"/>
  <c r="V80" i="53" s="1"/>
  <c r="U75" i="65"/>
  <c r="V76" i="53" s="1"/>
  <c r="U71" i="65"/>
  <c r="V72" i="53" s="1"/>
  <c r="U63" i="65"/>
  <c r="V64" i="53" s="1"/>
  <c r="U53" i="65"/>
  <c r="V54" i="53" s="1"/>
  <c r="U42" i="65"/>
  <c r="V43" i="53" s="1"/>
  <c r="U69" i="65"/>
  <c r="V70" i="53" s="1"/>
  <c r="U56" i="65"/>
  <c r="V57" i="53" s="1"/>
  <c r="U50" i="65"/>
  <c r="V51" i="53" s="1"/>
  <c r="U48" i="65"/>
  <c r="V49" i="53" s="1"/>
  <c r="U52" i="65"/>
  <c r="V53" i="53" s="1"/>
  <c r="U43" i="65"/>
  <c r="V44" i="53" s="1"/>
  <c r="U81" i="65"/>
  <c r="V82" i="53" s="1"/>
  <c r="U60" i="65"/>
  <c r="V61" i="53" s="1"/>
  <c r="U51" i="65"/>
  <c r="V52" i="53" s="1"/>
  <c r="U47" i="65"/>
  <c r="V48" i="53" s="1"/>
  <c r="U73" i="65"/>
  <c r="V74" i="53" s="1"/>
  <c r="U40" i="65"/>
  <c r="V41" i="53" s="1"/>
  <c r="U38" i="65"/>
  <c r="V39" i="53" s="1"/>
  <c r="U86" i="65"/>
  <c r="V87" i="53" s="1"/>
  <c r="U83" i="65"/>
  <c r="V84" i="53" s="1"/>
  <c r="U80" i="65"/>
  <c r="V81" i="53"/>
  <c r="U64" i="65"/>
  <c r="V65" i="53"/>
  <c r="U61" i="65"/>
  <c r="V62" i="53"/>
  <c r="U45" i="65"/>
  <c r="V46" i="53"/>
  <c r="U66" i="65"/>
  <c r="V67" i="53"/>
  <c r="U37" i="65"/>
  <c r="V38" i="53"/>
  <c r="U82" i="65"/>
  <c r="V83" i="53"/>
  <c r="U77" i="65"/>
  <c r="V78" i="53"/>
  <c r="U74" i="65"/>
  <c r="V75" i="53"/>
  <c r="U67" i="65"/>
  <c r="V68" i="53"/>
  <c r="U57" i="65"/>
  <c r="V58" i="53"/>
  <c r="U46" i="65"/>
  <c r="V47" i="53"/>
  <c r="U59" i="65"/>
  <c r="V60" i="53"/>
  <c r="U58" i="65"/>
  <c r="V59" i="53"/>
  <c r="U55" i="65"/>
  <c r="V56" i="53"/>
  <c r="U54" i="65"/>
  <c r="V55" i="53"/>
  <c r="U44" i="65"/>
  <c r="V45" i="53"/>
  <c r="U39" i="65"/>
  <c r="V40" i="53"/>
  <c r="U78" i="65"/>
  <c r="V79" i="53"/>
  <c r="U36" i="65"/>
  <c r="V37" i="53"/>
  <c r="U72" i="65"/>
  <c r="V73" i="53"/>
  <c r="U70" i="65"/>
  <c r="V71" i="53"/>
  <c r="U62" i="65"/>
  <c r="V63" i="53"/>
  <c r="U65" i="65"/>
  <c r="V66" i="53"/>
  <c r="U41" i="65"/>
  <c r="V42" i="53"/>
  <c r="U84" i="65"/>
  <c r="V85" i="53"/>
  <c r="U76" i="65"/>
  <c r="V77" i="53"/>
  <c r="U68" i="65"/>
  <c r="V69" i="53"/>
  <c r="U49" i="65"/>
  <c r="V50" i="53"/>
  <c r="S57" i="58"/>
  <c r="V57" i="58"/>
  <c r="I17" i="57"/>
  <c r="V4" i="65"/>
  <c r="W5" i="53"/>
  <c r="W1" i="65"/>
  <c r="V13" i="65"/>
  <c r="W14" i="53"/>
  <c r="V16" i="65"/>
  <c r="W17" i="53"/>
  <c r="V18" i="65"/>
  <c r="W19" i="53"/>
  <c r="V19" i="65"/>
  <c r="W20" i="53"/>
  <c r="V20" i="65"/>
  <c r="W21" i="53"/>
  <c r="V21" i="65"/>
  <c r="W22" i="53"/>
  <c r="V22" i="65"/>
  <c r="W23" i="53"/>
  <c r="V23" i="65"/>
  <c r="W24" i="53"/>
  <c r="V27" i="65"/>
  <c r="W28" i="53"/>
  <c r="V28" i="65"/>
  <c r="W29" i="53"/>
  <c r="V31" i="65"/>
  <c r="W32" i="53"/>
  <c r="V33" i="65"/>
  <c r="W34" i="53"/>
  <c r="V35" i="65"/>
  <c r="W36" i="53"/>
  <c r="V7" i="65"/>
  <c r="W8" i="53"/>
  <c r="V11" i="65"/>
  <c r="W12" i="53"/>
  <c r="V12" i="65"/>
  <c r="W13" i="53"/>
  <c r="V14" i="65"/>
  <c r="W15" i="53"/>
  <c r="V15" i="65"/>
  <c r="W16" i="53"/>
  <c r="V17" i="65"/>
  <c r="W18" i="53"/>
  <c r="V29" i="65"/>
  <c r="W30" i="53"/>
  <c r="V6" i="65"/>
  <c r="W7" i="53"/>
  <c r="V10" i="65"/>
  <c r="W11" i="53"/>
  <c r="V30" i="65"/>
  <c r="W31" i="53"/>
  <c r="V9" i="65"/>
  <c r="W10" i="53"/>
  <c r="V5" i="65"/>
  <c r="W6" i="53"/>
  <c r="V8" i="65"/>
  <c r="W9" i="53"/>
  <c r="V24" i="65"/>
  <c r="W25" i="53"/>
  <c r="V25" i="65"/>
  <c r="W26" i="53"/>
  <c r="V26" i="65"/>
  <c r="W27" i="53"/>
  <c r="V32" i="65"/>
  <c r="W33" i="53"/>
  <c r="V34" i="65"/>
  <c r="W35" i="53"/>
  <c r="V49" i="65"/>
  <c r="W50" i="53"/>
  <c r="V45" i="65"/>
  <c r="W46" i="53"/>
  <c r="V39" i="65"/>
  <c r="W40" i="53"/>
  <c r="V37" i="65"/>
  <c r="W38" i="53"/>
  <c r="V63" i="65"/>
  <c r="W64" i="53"/>
  <c r="V52" i="65"/>
  <c r="W53" i="53"/>
  <c r="V42" i="65"/>
  <c r="W43" i="53"/>
  <c r="V82" i="65"/>
  <c r="W83" i="53"/>
  <c r="V73" i="65"/>
  <c r="W74" i="53"/>
  <c r="V71" i="65"/>
  <c r="W72" i="53"/>
  <c r="V59" i="65"/>
  <c r="W60" i="53"/>
  <c r="V46" i="65"/>
  <c r="W47" i="53"/>
  <c r="V75" i="65"/>
  <c r="W76" i="53"/>
  <c r="V67" i="65"/>
  <c r="W68" i="53"/>
  <c r="V79" i="65"/>
  <c r="W80" i="53"/>
  <c r="V53" i="65"/>
  <c r="W54" i="53"/>
  <c r="V41" i="65"/>
  <c r="W42" i="53"/>
  <c r="V69" i="65"/>
  <c r="W70" i="53"/>
  <c r="V72" i="65"/>
  <c r="W73" i="53"/>
  <c r="V68" i="65"/>
  <c r="W69" i="53"/>
  <c r="V61" i="65"/>
  <c r="W62" i="53"/>
  <c r="V55" i="65"/>
  <c r="W56" i="53"/>
  <c r="V54" i="65"/>
  <c r="W55" i="53"/>
  <c r="V86" i="65"/>
  <c r="W87" i="53"/>
  <c r="V50" i="65"/>
  <c r="W51" i="53"/>
  <c r="V48" i="65"/>
  <c r="W49" i="53"/>
  <c r="V44" i="65"/>
  <c r="W45" i="53"/>
  <c r="V66" i="65"/>
  <c r="W67" i="53"/>
  <c r="V57" i="65"/>
  <c r="W58" i="53"/>
  <c r="V56" i="65"/>
  <c r="W57" i="53"/>
  <c r="V36" i="65"/>
  <c r="W37" i="53"/>
  <c r="V83" i="65"/>
  <c r="W84" i="53"/>
  <c r="V85" i="65"/>
  <c r="W86" i="53"/>
  <c r="V80" i="65"/>
  <c r="W81" i="53"/>
  <c r="V77" i="65"/>
  <c r="W78" i="53"/>
  <c r="V64" i="65"/>
  <c r="W65" i="53"/>
  <c r="V62" i="65"/>
  <c r="W63" i="53"/>
  <c r="V84" i="65"/>
  <c r="W85" i="53"/>
  <c r="V76" i="65"/>
  <c r="W77" i="53"/>
  <c r="V74" i="65"/>
  <c r="W75" i="53"/>
  <c r="V70" i="65"/>
  <c r="W71" i="53"/>
  <c r="V60" i="65"/>
  <c r="W61" i="53"/>
  <c r="V58" i="65"/>
  <c r="W59" i="53"/>
  <c r="V43" i="65"/>
  <c r="W44" i="53"/>
  <c r="V40" i="65"/>
  <c r="W41" i="53"/>
  <c r="V38" i="65"/>
  <c r="W39" i="53"/>
  <c r="V81" i="65"/>
  <c r="W82" i="53"/>
  <c r="V78" i="65"/>
  <c r="W79" i="53"/>
  <c r="V65" i="65"/>
  <c r="W66" i="53"/>
  <c r="V51" i="65"/>
  <c r="W52" i="53"/>
  <c r="V47" i="65"/>
  <c r="W48" i="53"/>
  <c r="S77" i="58"/>
  <c r="V77" i="58"/>
  <c r="S58" i="58"/>
  <c r="V58" i="58"/>
  <c r="I18" i="57"/>
  <c r="W4" i="65"/>
  <c r="X5" i="53"/>
  <c r="X1" i="65"/>
  <c r="W11" i="65"/>
  <c r="X12" i="53"/>
  <c r="W12" i="65"/>
  <c r="X13" i="53"/>
  <c r="W6" i="65"/>
  <c r="X7" i="53"/>
  <c r="W8" i="65"/>
  <c r="X9" i="53"/>
  <c r="W10" i="65"/>
  <c r="X11" i="53"/>
  <c r="W13" i="65"/>
  <c r="X14" i="53"/>
  <c r="W20" i="65"/>
  <c r="X21" i="53"/>
  <c r="W21" i="65"/>
  <c r="X22" i="53"/>
  <c r="W22" i="65"/>
  <c r="X23" i="53"/>
  <c r="W24" i="65"/>
  <c r="X25" i="53"/>
  <c r="W26" i="65"/>
  <c r="X27" i="53"/>
  <c r="W27" i="65"/>
  <c r="X28" i="53"/>
  <c r="W30" i="65"/>
  <c r="X31" i="53"/>
  <c r="W31" i="65"/>
  <c r="X32" i="53"/>
  <c r="W34" i="65"/>
  <c r="X35" i="53"/>
  <c r="W14" i="65"/>
  <c r="X15" i="53"/>
  <c r="W16" i="65"/>
  <c r="X17" i="53"/>
  <c r="W19" i="65"/>
  <c r="X20" i="53"/>
  <c r="W23" i="65"/>
  <c r="X24" i="53"/>
  <c r="W25" i="65"/>
  <c r="X26" i="53"/>
  <c r="W28" i="65"/>
  <c r="X29" i="53"/>
  <c r="W7" i="65"/>
  <c r="X8" i="53"/>
  <c r="W5" i="65"/>
  <c r="X6" i="53"/>
  <c r="W9" i="65"/>
  <c r="X10" i="53"/>
  <c r="W15" i="65"/>
  <c r="X16" i="53"/>
  <c r="W17" i="65"/>
  <c r="X18" i="53"/>
  <c r="W18" i="65"/>
  <c r="X19" i="53"/>
  <c r="W29" i="65"/>
  <c r="X30" i="53"/>
  <c r="W32" i="65"/>
  <c r="X33" i="53"/>
  <c r="W33" i="65"/>
  <c r="X34" i="53"/>
  <c r="W35" i="65"/>
  <c r="X36" i="53"/>
  <c r="W83" i="65"/>
  <c r="X84" i="53"/>
  <c r="W72" i="65"/>
  <c r="X73" i="53"/>
  <c r="W65" i="65"/>
  <c r="X66" i="53"/>
  <c r="W47" i="65"/>
  <c r="X48" i="53"/>
  <c r="W43" i="65"/>
  <c r="X44" i="53"/>
  <c r="W46" i="65"/>
  <c r="X47" i="53"/>
  <c r="W39" i="65"/>
  <c r="X40" i="53"/>
  <c r="W85" i="65"/>
  <c r="X86" i="53"/>
  <c r="W60" i="65"/>
  <c r="X61" i="53"/>
  <c r="W54" i="65"/>
  <c r="X55" i="53"/>
  <c r="W44" i="65"/>
  <c r="X45" i="53"/>
  <c r="W41" i="65"/>
  <c r="X42" i="53"/>
  <c r="W40" i="65"/>
  <c r="X41" i="53"/>
  <c r="W37" i="65"/>
  <c r="X38" i="53"/>
  <c r="W78" i="65"/>
  <c r="X79" i="53"/>
  <c r="W64" i="65"/>
  <c r="X65" i="53"/>
  <c r="W58" i="65"/>
  <c r="X59" i="53"/>
  <c r="W36" i="65"/>
  <c r="X37" i="53"/>
  <c r="W86" i="65"/>
  <c r="X87" i="53"/>
  <c r="W76" i="65"/>
  <c r="X77" i="53"/>
  <c r="W63" i="65"/>
  <c r="X64" i="53"/>
  <c r="W56" i="65"/>
  <c r="X57" i="53"/>
  <c r="W77" i="65"/>
  <c r="X78" i="53"/>
  <c r="W74" i="65"/>
  <c r="X75" i="53"/>
  <c r="W66" i="65"/>
  <c r="X67" i="53"/>
  <c r="W59" i="65"/>
  <c r="X60" i="53"/>
  <c r="W57" i="65"/>
  <c r="X58" i="53"/>
  <c r="W52" i="65"/>
  <c r="X53" i="53"/>
  <c r="W73" i="65"/>
  <c r="X74" i="53"/>
  <c r="W42" i="65"/>
  <c r="X43" i="53"/>
  <c r="W38" i="65"/>
  <c r="X39" i="53"/>
  <c r="W79" i="65"/>
  <c r="X80" i="53"/>
  <c r="W71" i="65"/>
  <c r="X72" i="53"/>
  <c r="W69" i="65"/>
  <c r="X70" i="53"/>
  <c r="W61" i="65"/>
  <c r="X62" i="53"/>
  <c r="W55" i="65"/>
  <c r="X56" i="53"/>
  <c r="W84" i="65"/>
  <c r="X85" i="53"/>
  <c r="W80" i="65"/>
  <c r="X81" i="53"/>
  <c r="W68" i="65"/>
  <c r="X69" i="53"/>
  <c r="W51" i="65"/>
  <c r="X52" i="53"/>
  <c r="W50" i="65"/>
  <c r="X51" i="53"/>
  <c r="W49" i="65"/>
  <c r="X50" i="53"/>
  <c r="W48" i="65"/>
  <c r="X49" i="53"/>
  <c r="W82" i="65"/>
  <c r="X83" i="53"/>
  <c r="W62" i="65"/>
  <c r="X63" i="53"/>
  <c r="W81" i="65"/>
  <c r="X82" i="53"/>
  <c r="W67" i="65"/>
  <c r="X68" i="53"/>
  <c r="W53" i="65"/>
  <c r="X54" i="53"/>
  <c r="W75" i="65"/>
  <c r="X76" i="53"/>
  <c r="W70" i="65"/>
  <c r="X71" i="53"/>
  <c r="W45" i="65"/>
  <c r="X46" i="53"/>
  <c r="S59" i="58"/>
  <c r="V59" i="58"/>
  <c r="I19" i="57"/>
  <c r="X4" i="65"/>
  <c r="Y5" i="53"/>
  <c r="Y1" i="65"/>
  <c r="X6" i="65"/>
  <c r="Y7" i="53"/>
  <c r="X7" i="65"/>
  <c r="Y8" i="53"/>
  <c r="X8" i="65"/>
  <c r="Y9" i="53"/>
  <c r="X14" i="65"/>
  <c r="Y15" i="53"/>
  <c r="X15" i="65"/>
  <c r="Y16" i="53"/>
  <c r="X24" i="65"/>
  <c r="Y25" i="53"/>
  <c r="X25" i="65"/>
  <c r="Y26" i="53"/>
  <c r="X26" i="65"/>
  <c r="Y27" i="53"/>
  <c r="X27" i="65"/>
  <c r="Y28" i="53"/>
  <c r="X29" i="65"/>
  <c r="Y30" i="53"/>
  <c r="X16" i="65"/>
  <c r="Y17" i="53"/>
  <c r="X17" i="65"/>
  <c r="Y18" i="53"/>
  <c r="X23" i="65"/>
  <c r="Y24" i="53"/>
  <c r="X28" i="65"/>
  <c r="Y29" i="53"/>
  <c r="X30" i="65"/>
  <c r="Y31" i="53"/>
  <c r="X32" i="65"/>
  <c r="Y33" i="53"/>
  <c r="X33" i="65"/>
  <c r="Y34" i="53"/>
  <c r="X9" i="65"/>
  <c r="Y10" i="53"/>
  <c r="X18" i="65"/>
  <c r="Y19" i="53"/>
  <c r="X22" i="65"/>
  <c r="Y23" i="53"/>
  <c r="X31" i="65"/>
  <c r="Y32" i="53"/>
  <c r="X5" i="65"/>
  <c r="Y6" i="53"/>
  <c r="X10" i="65"/>
  <c r="Y11" i="53"/>
  <c r="X11" i="65"/>
  <c r="Y12" i="53"/>
  <c r="X12" i="65"/>
  <c r="Y13" i="53"/>
  <c r="X13" i="65"/>
  <c r="Y14" i="53"/>
  <c r="X19" i="65"/>
  <c r="Y20" i="53"/>
  <c r="X20" i="65"/>
  <c r="Y21" i="53"/>
  <c r="X21" i="65"/>
  <c r="Y22" i="53"/>
  <c r="X34" i="65"/>
  <c r="Y35" i="53"/>
  <c r="X35" i="65"/>
  <c r="Y36" i="53"/>
  <c r="X84" i="65"/>
  <c r="Y85" i="53"/>
  <c r="X51" i="65"/>
  <c r="Y52" i="53"/>
  <c r="X86" i="65"/>
  <c r="Y87" i="53"/>
  <c r="X65" i="65"/>
  <c r="Y66" i="53"/>
  <c r="X58" i="65"/>
  <c r="Y59" i="53"/>
  <c r="X44" i="65"/>
  <c r="Y45" i="53"/>
  <c r="X43" i="65"/>
  <c r="Y44" i="53"/>
  <c r="X37" i="65"/>
  <c r="Y38" i="53"/>
  <c r="X66" i="65"/>
  <c r="Y67" i="53"/>
  <c r="X61" i="65"/>
  <c r="Y62" i="53"/>
  <c r="X70" i="65"/>
  <c r="Y71" i="53"/>
  <c r="X56" i="65"/>
  <c r="Y57" i="53"/>
  <c r="X45" i="65"/>
  <c r="Y46" i="53"/>
  <c r="X38" i="65"/>
  <c r="Y39" i="53"/>
  <c r="X81" i="65"/>
  <c r="Y82" i="53"/>
  <c r="X68" i="65"/>
  <c r="Y69" i="53"/>
  <c r="X50" i="65"/>
  <c r="Y51" i="53"/>
  <c r="X71" i="65"/>
  <c r="Y72" i="53"/>
  <c r="X63" i="65"/>
  <c r="Y64" i="53"/>
  <c r="X54" i="65"/>
  <c r="Y55" i="53"/>
  <c r="X49" i="65"/>
  <c r="Y50" i="53"/>
  <c r="X85" i="65"/>
  <c r="Y86" i="53"/>
  <c r="X82" i="65"/>
  <c r="Y83" i="53"/>
  <c r="X79" i="65"/>
  <c r="Y80" i="53"/>
  <c r="X78" i="65"/>
  <c r="Y79" i="53"/>
  <c r="X77" i="65"/>
  <c r="Y78" i="53"/>
  <c r="X60" i="65"/>
  <c r="Y61" i="53"/>
  <c r="X40" i="65"/>
  <c r="Y41" i="53"/>
  <c r="X39" i="65"/>
  <c r="Y40" i="53"/>
  <c r="X76" i="65"/>
  <c r="Y77" i="53"/>
  <c r="X73" i="65"/>
  <c r="Y74" i="53"/>
  <c r="X42" i="65"/>
  <c r="Y43" i="53"/>
  <c r="X41" i="65"/>
  <c r="Y42" i="53"/>
  <c r="X36" i="65"/>
  <c r="Y37" i="53"/>
  <c r="X80" i="65"/>
  <c r="Y81" i="53"/>
  <c r="X59" i="65"/>
  <c r="Y60" i="53"/>
  <c r="X57" i="65"/>
  <c r="Y58" i="53"/>
  <c r="X47" i="65"/>
  <c r="Y48" i="53"/>
  <c r="X72" i="65"/>
  <c r="Y73" i="53"/>
  <c r="X69" i="65"/>
  <c r="Y70" i="53"/>
  <c r="X53" i="65"/>
  <c r="Y54" i="53"/>
  <c r="X52" i="65"/>
  <c r="Y53" i="53"/>
  <c r="X46" i="65"/>
  <c r="Y47" i="53"/>
  <c r="X83" i="65"/>
  <c r="Y84" i="53"/>
  <c r="X75" i="65"/>
  <c r="Y76" i="53"/>
  <c r="X74" i="65"/>
  <c r="Y75" i="53"/>
  <c r="X67" i="65"/>
  <c r="Y68" i="53"/>
  <c r="X62" i="65"/>
  <c r="Y63" i="53"/>
  <c r="X64" i="65"/>
  <c r="Y65" i="53"/>
  <c r="X55" i="65"/>
  <c r="Y56" i="53"/>
  <c r="X48" i="65"/>
  <c r="Y49" i="53"/>
  <c r="I20" i="57"/>
  <c r="S60" i="58"/>
  <c r="V60" i="58"/>
  <c r="Y4" i="65"/>
  <c r="Z5" i="53"/>
  <c r="Z1" i="65"/>
  <c r="Y5" i="65"/>
  <c r="Z6" i="53"/>
  <c r="Y11" i="65"/>
  <c r="Z12" i="53"/>
  <c r="Y13" i="65"/>
  <c r="Z14" i="53"/>
  <c r="Y14" i="65"/>
  <c r="Z15" i="53"/>
  <c r="Y17" i="65"/>
  <c r="Z18" i="53"/>
  <c r="Y20" i="65"/>
  <c r="Z21" i="53"/>
  <c r="Y23" i="65"/>
  <c r="Z24" i="53"/>
  <c r="Y33" i="65"/>
  <c r="Z34" i="53"/>
  <c r="Y34" i="65"/>
  <c r="Z35" i="53"/>
  <c r="Y9" i="65"/>
  <c r="Z10" i="53"/>
  <c r="Y18" i="65"/>
  <c r="Z19" i="53"/>
  <c r="Y19" i="65"/>
  <c r="Z20" i="53"/>
  <c r="Y25" i="65"/>
  <c r="Z26" i="53"/>
  <c r="Y29" i="65"/>
  <c r="Z30" i="53"/>
  <c r="Y32" i="65"/>
  <c r="Z33" i="53" s="1"/>
  <c r="Y8" i="65"/>
  <c r="Z9" i="53" s="1"/>
  <c r="Y10" i="65"/>
  <c r="Z11" i="53" s="1"/>
  <c r="Y12" i="65"/>
  <c r="Z13" i="53" s="1"/>
  <c r="Y21" i="65"/>
  <c r="Z22" i="53" s="1"/>
  <c r="Y30" i="65"/>
  <c r="Z31" i="53" s="1"/>
  <c r="Y6" i="65"/>
  <c r="Z7" i="53" s="1"/>
  <c r="Y7" i="65"/>
  <c r="Z8" i="53" s="1"/>
  <c r="Y15" i="65"/>
  <c r="Z16" i="53" s="1"/>
  <c r="Y16" i="65"/>
  <c r="Z17" i="53" s="1"/>
  <c r="Y22" i="65"/>
  <c r="Z23" i="53" s="1"/>
  <c r="Y24" i="65"/>
  <c r="Z25" i="53" s="1"/>
  <c r="Y26" i="65"/>
  <c r="Z27" i="53" s="1"/>
  <c r="Y27" i="65"/>
  <c r="Z28" i="53" s="1"/>
  <c r="Y28" i="65"/>
  <c r="Z29" i="53" s="1"/>
  <c r="Y31" i="65"/>
  <c r="Z32" i="53" s="1"/>
  <c r="Y35" i="65"/>
  <c r="Z36" i="53" s="1"/>
  <c r="Y81" i="65"/>
  <c r="Z82" i="53" s="1"/>
  <c r="Y76" i="65"/>
  <c r="Z77" i="53" s="1"/>
  <c r="Y73" i="65"/>
  <c r="Z74" i="53" s="1"/>
  <c r="Y60" i="65"/>
  <c r="Z61" i="53" s="1"/>
  <c r="Y40" i="65"/>
  <c r="Z41" i="53" s="1"/>
  <c r="Y79" i="65"/>
  <c r="Z80" i="53" s="1"/>
  <c r="Y68" i="65"/>
  <c r="Z69" i="53" s="1"/>
  <c r="Y49" i="65"/>
  <c r="Z50" i="53" s="1"/>
  <c r="Y54" i="65"/>
  <c r="Z55" i="53" s="1"/>
  <c r="Y75" i="65"/>
  <c r="Z76" i="53" s="1"/>
  <c r="Y70" i="65"/>
  <c r="Z71" i="53" s="1"/>
  <c r="Y65" i="65"/>
  <c r="Z66" i="53" s="1"/>
  <c r="Y48" i="65"/>
  <c r="Z49" i="53" s="1"/>
  <c r="Y42" i="65"/>
  <c r="Z43" i="53" s="1"/>
  <c r="Y85" i="65"/>
  <c r="Z86" i="53" s="1"/>
  <c r="Y82" i="65"/>
  <c r="Z83" i="53" s="1"/>
  <c r="Y83" i="65"/>
  <c r="Z84" i="53" s="1"/>
  <c r="Y80" i="65"/>
  <c r="Z81" i="53" s="1"/>
  <c r="Y69" i="65"/>
  <c r="Z70" i="53" s="1"/>
  <c r="Y67" i="65"/>
  <c r="Z68" i="53" s="1"/>
  <c r="Y64" i="65"/>
  <c r="Z65" i="53" s="1"/>
  <c r="Y59" i="65"/>
  <c r="Z60" i="53" s="1"/>
  <c r="Y58" i="65"/>
  <c r="Z59" i="53" s="1"/>
  <c r="Y57" i="65"/>
  <c r="Z58" i="53" s="1"/>
  <c r="Y56" i="65"/>
  <c r="Z57" i="53" s="1"/>
  <c r="Y46" i="65"/>
  <c r="Z47" i="53" s="1"/>
  <c r="Y43" i="65"/>
  <c r="Z44" i="53" s="1"/>
  <c r="Y51" i="65"/>
  <c r="Z52" i="53" s="1"/>
  <c r="Y37" i="65"/>
  <c r="Z38" i="53" s="1"/>
  <c r="Y47" i="65"/>
  <c r="Z48" i="53" s="1"/>
  <c r="Y45" i="65"/>
  <c r="Z46" i="53" s="1"/>
  <c r="Y84" i="65"/>
  <c r="Z85" i="53" s="1"/>
  <c r="Y77" i="65"/>
  <c r="Z78" i="53" s="1"/>
  <c r="Y74" i="65"/>
  <c r="Z75" i="53" s="1"/>
  <c r="Y71" i="65"/>
  <c r="Z72" i="53" s="1"/>
  <c r="Y66" i="65"/>
  <c r="Z67" i="53" s="1"/>
  <c r="Y63" i="65"/>
  <c r="Z64" i="53" s="1"/>
  <c r="Y62" i="65"/>
  <c r="Z63" i="53" s="1"/>
  <c r="Y86" i="65"/>
  <c r="Z87" i="53" s="1"/>
  <c r="Y78" i="65"/>
  <c r="Z79" i="53" s="1"/>
  <c r="Y72" i="65"/>
  <c r="Z73" i="53" s="1"/>
  <c r="Y52" i="65"/>
  <c r="Z53" i="53" s="1"/>
  <c r="Y50" i="65"/>
  <c r="Z51" i="53" s="1"/>
  <c r="Y44" i="65"/>
  <c r="Z45" i="53" s="1"/>
  <c r="Y39" i="65"/>
  <c r="Z40" i="53" s="1"/>
  <c r="Y61" i="65"/>
  <c r="Z62" i="53" s="1"/>
  <c r="Y55" i="65"/>
  <c r="Z56" i="53" s="1"/>
  <c r="Y53" i="65"/>
  <c r="Z54" i="53" s="1"/>
  <c r="Y41" i="65"/>
  <c r="Z42" i="53" s="1"/>
  <c r="Y38" i="65"/>
  <c r="Z39" i="53" s="1"/>
  <c r="Y36" i="65"/>
  <c r="Z37" i="53" s="1"/>
  <c r="S61" i="58"/>
  <c r="V61" i="58"/>
  <c r="I21" i="57"/>
  <c r="S94" i="58"/>
  <c r="V94" i="58"/>
  <c r="AA1" i="65"/>
  <c r="Z4" i="65"/>
  <c r="AA5" i="53" s="1"/>
  <c r="Z9" i="65"/>
  <c r="AA10" i="53" s="1"/>
  <c r="Z15" i="65"/>
  <c r="AA16" i="53" s="1"/>
  <c r="Z16" i="65"/>
  <c r="AA17" i="53" s="1"/>
  <c r="Z18" i="65"/>
  <c r="AA19" i="53" s="1"/>
  <c r="Z19" i="65"/>
  <c r="AA20" i="53" s="1"/>
  <c r="Z20" i="65"/>
  <c r="AA21" i="53" s="1"/>
  <c r="Z21" i="65"/>
  <c r="AA22" i="53" s="1"/>
  <c r="Z28" i="65"/>
  <c r="AA29" i="53" s="1"/>
  <c r="Z30" i="65"/>
  <c r="AA31" i="53" s="1"/>
  <c r="Z31" i="65"/>
  <c r="AA32" i="53" s="1"/>
  <c r="Z11" i="65"/>
  <c r="AA12" i="53" s="1"/>
  <c r="Z12" i="65"/>
  <c r="AA13" i="53" s="1"/>
  <c r="Z13" i="65"/>
  <c r="AA14" i="53" s="1"/>
  <c r="Z14" i="65"/>
  <c r="AA15" i="53" s="1"/>
  <c r="Z22" i="65"/>
  <c r="AA23" i="53" s="1"/>
  <c r="Z24" i="65"/>
  <c r="AA25" i="53" s="1"/>
  <c r="Z26" i="65"/>
  <c r="AA27" i="53" s="1"/>
  <c r="Z27" i="65"/>
  <c r="AA28" i="53" s="1"/>
  <c r="Z34" i="65"/>
  <c r="AA35" i="53" s="1"/>
  <c r="Z5" i="65"/>
  <c r="AA6" i="53" s="1"/>
  <c r="Z17" i="65"/>
  <c r="AA18" i="53" s="1"/>
  <c r="Z8" i="65"/>
  <c r="AA9" i="53" s="1"/>
  <c r="Z6" i="65"/>
  <c r="AA7" i="53" s="1"/>
  <c r="Z7" i="65"/>
  <c r="AA8" i="53" s="1"/>
  <c r="Z10" i="65"/>
  <c r="AA11" i="53" s="1"/>
  <c r="Z23" i="65"/>
  <c r="AA24" i="53" s="1"/>
  <c r="Z25" i="65"/>
  <c r="AA26" i="53" s="1"/>
  <c r="Z29" i="65"/>
  <c r="AA30" i="53" s="1"/>
  <c r="Z32" i="65"/>
  <c r="AA33" i="53" s="1"/>
  <c r="Z33" i="65"/>
  <c r="AA34" i="53" s="1"/>
  <c r="Z35" i="65"/>
  <c r="AA36" i="53" s="1"/>
  <c r="Z80" i="65"/>
  <c r="AA81" i="53" s="1"/>
  <c r="Z68" i="65"/>
  <c r="AA69" i="53" s="1"/>
  <c r="Z58" i="65"/>
  <c r="AA59" i="53" s="1"/>
  <c r="Z60" i="65"/>
  <c r="AA61" i="53" s="1"/>
  <c r="Z55" i="65"/>
  <c r="AA56" i="53" s="1"/>
  <c r="Z53" i="65"/>
  <c r="AA54" i="53" s="1"/>
  <c r="Z40" i="65"/>
  <c r="AA41" i="53" s="1"/>
  <c r="Z76" i="65"/>
  <c r="AA77" i="53" s="1"/>
  <c r="Z65" i="65"/>
  <c r="AA66" i="53" s="1"/>
  <c r="Z63" i="65"/>
  <c r="AA64" i="53" s="1"/>
  <c r="Z56" i="65"/>
  <c r="AA57" i="53" s="1"/>
  <c r="Z36" i="65"/>
  <c r="AA37" i="53" s="1"/>
  <c r="Z86" i="65"/>
  <c r="AA87" i="53" s="1"/>
  <c r="Z61" i="65"/>
  <c r="AA62" i="53" s="1"/>
  <c r="Z48" i="65"/>
  <c r="AA49" i="53" s="1"/>
  <c r="Z41" i="65"/>
  <c r="AA42" i="53" s="1"/>
  <c r="Z72" i="65"/>
  <c r="AA73" i="53" s="1"/>
  <c r="Z52" i="65"/>
  <c r="AA53" i="53" s="1"/>
  <c r="Z39" i="65"/>
  <c r="AA40" i="53" s="1"/>
  <c r="Z51" i="65"/>
  <c r="AA52" i="53" s="1"/>
  <c r="Z74" i="65"/>
  <c r="AA75" i="53" s="1"/>
  <c r="Z47" i="65"/>
  <c r="AA48" i="53" s="1"/>
  <c r="Z45" i="65"/>
  <c r="AA46" i="53" s="1"/>
  <c r="Z44" i="65"/>
  <c r="AA45" i="53" s="1"/>
  <c r="Z66" i="65"/>
  <c r="AA67" i="53" s="1"/>
  <c r="Z54" i="65"/>
  <c r="AA55" i="53" s="1"/>
  <c r="Z38" i="65"/>
  <c r="AA39" i="53" s="1"/>
  <c r="Z84" i="65"/>
  <c r="AA85" i="53" s="1"/>
  <c r="Z37" i="65"/>
  <c r="AA38" i="53" s="1"/>
  <c r="Z82" i="65"/>
  <c r="AA83" i="53" s="1"/>
  <c r="Z49" i="65"/>
  <c r="AA50" i="53" s="1"/>
  <c r="Z71" i="65"/>
  <c r="AA72" i="53" s="1"/>
  <c r="Z70" i="65"/>
  <c r="AA71" i="53" s="1"/>
  <c r="Z85" i="65"/>
  <c r="AA86" i="53" s="1"/>
  <c r="Z81" i="65"/>
  <c r="AA82" i="53" s="1"/>
  <c r="Z78" i="65"/>
  <c r="AA79" i="53" s="1"/>
  <c r="Z79" i="65"/>
  <c r="AA80" i="53" s="1"/>
  <c r="Z69" i="65"/>
  <c r="AA70" i="53" s="1"/>
  <c r="Z62" i="65"/>
  <c r="AA63" i="53" s="1"/>
  <c r="Z75" i="65"/>
  <c r="AA76" i="53" s="1"/>
  <c r="Z73" i="65"/>
  <c r="AA74" i="53" s="1"/>
  <c r="Z46" i="65"/>
  <c r="AA47" i="53" s="1"/>
  <c r="Z42" i="65"/>
  <c r="AA43" i="53" s="1"/>
  <c r="Z83" i="65"/>
  <c r="AA84" i="53" s="1"/>
  <c r="Z77" i="65"/>
  <c r="AA78" i="53" s="1"/>
  <c r="Z67" i="65"/>
  <c r="AA68" i="53" s="1"/>
  <c r="Z64" i="65"/>
  <c r="AA65" i="53" s="1"/>
  <c r="Z59" i="65"/>
  <c r="AA60" i="53" s="1"/>
  <c r="Z57" i="65"/>
  <c r="AA58" i="53" s="1"/>
  <c r="Z50" i="65"/>
  <c r="AA51" i="53" s="1"/>
  <c r="Z43" i="65"/>
  <c r="AA44" i="53" s="1"/>
  <c r="I22" i="57"/>
  <c r="S62" i="58"/>
  <c r="V62" i="58"/>
  <c r="AB1" i="65"/>
  <c r="AA4" i="65"/>
  <c r="AB5" i="53" s="1"/>
  <c r="AA12" i="65"/>
  <c r="AB13" i="53" s="1"/>
  <c r="AA22" i="65"/>
  <c r="AB23" i="53"/>
  <c r="AA24" i="65"/>
  <c r="AB25" i="53" s="1"/>
  <c r="AA25" i="65"/>
  <c r="AB26" i="53" s="1"/>
  <c r="AA26" i="65"/>
  <c r="AB27" i="53" s="1"/>
  <c r="AA32" i="65"/>
  <c r="AB33" i="53" s="1"/>
  <c r="AA10" i="65"/>
  <c r="AB11" i="53" s="1"/>
  <c r="AA16" i="65"/>
  <c r="AB17" i="53" s="1"/>
  <c r="AA21" i="65"/>
  <c r="AB22" i="53" s="1"/>
  <c r="AA23" i="65"/>
  <c r="AB24" i="53" s="1"/>
  <c r="AA28" i="65"/>
  <c r="AB29" i="53" s="1"/>
  <c r="AA11" i="65"/>
  <c r="AB12" i="53" s="1"/>
  <c r="AA15" i="65"/>
  <c r="AB16" i="53" s="1"/>
  <c r="AA20" i="65"/>
  <c r="AB21" i="53" s="1"/>
  <c r="AA27" i="65"/>
  <c r="AB28" i="53" s="1"/>
  <c r="AA29" i="65"/>
  <c r="AB30" i="53" s="1"/>
  <c r="AA33" i="65"/>
  <c r="AB34" i="53" s="1"/>
  <c r="AA5" i="65"/>
  <c r="AB6" i="53" s="1"/>
  <c r="AA8" i="65"/>
  <c r="AB9" i="53" s="1"/>
  <c r="AA9" i="65"/>
  <c r="AB10" i="53" s="1"/>
  <c r="AA6" i="65"/>
  <c r="AB7" i="53" s="1"/>
  <c r="AA7" i="65"/>
  <c r="AB8" i="53" s="1"/>
  <c r="AA13" i="65"/>
  <c r="AB14" i="53" s="1"/>
  <c r="AA14" i="65"/>
  <c r="AB15" i="53" s="1"/>
  <c r="AA17" i="65"/>
  <c r="AB18" i="53" s="1"/>
  <c r="AA18" i="65"/>
  <c r="AB19" i="53" s="1"/>
  <c r="AA19" i="65"/>
  <c r="AB20" i="53" s="1"/>
  <c r="AA30" i="65"/>
  <c r="AB31" i="53" s="1"/>
  <c r="AA31" i="65"/>
  <c r="AB32" i="53" s="1"/>
  <c r="AA34" i="65"/>
  <c r="AB35" i="53" s="1"/>
  <c r="AA35" i="65"/>
  <c r="AB36" i="53" s="1"/>
  <c r="AA78" i="65"/>
  <c r="AB79" i="53" s="1"/>
  <c r="AA74" i="65"/>
  <c r="AB75" i="53" s="1"/>
  <c r="AA70" i="65"/>
  <c r="AB71" i="53" s="1"/>
  <c r="AA64" i="65"/>
  <c r="AB65" i="53" s="1"/>
  <c r="AA54" i="65"/>
  <c r="AB55" i="53" s="1"/>
  <c r="AA68" i="65"/>
  <c r="AB69" i="53" s="1"/>
  <c r="AA51" i="65"/>
  <c r="AB52" i="53" s="1"/>
  <c r="AA49" i="65"/>
  <c r="AB50" i="53" s="1"/>
  <c r="AA84" i="65"/>
  <c r="AB85" i="53" s="1"/>
  <c r="AA75" i="65"/>
  <c r="AB76" i="53" s="1"/>
  <c r="AA47" i="65"/>
  <c r="AB48" i="53" s="1"/>
  <c r="AA42" i="65"/>
  <c r="AB43" i="53" s="1"/>
  <c r="AA38" i="65"/>
  <c r="AB39" i="53" s="1"/>
  <c r="AA83" i="65"/>
  <c r="AB84" i="53" s="1"/>
  <c r="AA77" i="65"/>
  <c r="AB78" i="53" s="1"/>
  <c r="AA72" i="65"/>
  <c r="AB73" i="53" s="1"/>
  <c r="AA66" i="65"/>
  <c r="AB67" i="53" s="1"/>
  <c r="AA52" i="65"/>
  <c r="AB53" i="53" s="1"/>
  <c r="AA50" i="65"/>
  <c r="AB51" i="53" s="1"/>
  <c r="AA43" i="65"/>
  <c r="AB44" i="53" s="1"/>
  <c r="AA39" i="65"/>
  <c r="AB40" i="53" s="1"/>
  <c r="AA36" i="65"/>
  <c r="AB37" i="53" s="1"/>
  <c r="AA60" i="65"/>
  <c r="AB61" i="53" s="1"/>
  <c r="AA58" i="65"/>
  <c r="AB59" i="53" s="1"/>
  <c r="AA46" i="65"/>
  <c r="AB47" i="53" s="1"/>
  <c r="AA37" i="65"/>
  <c r="AB38" i="53" s="1"/>
  <c r="AA79" i="65"/>
  <c r="AB80" i="53" s="1"/>
  <c r="AA76" i="65"/>
  <c r="AB77" i="53" s="1"/>
  <c r="AA65" i="65"/>
  <c r="AB66" i="53" s="1"/>
  <c r="AA55" i="65"/>
  <c r="AB56" i="53" s="1"/>
  <c r="AA63" i="65"/>
  <c r="AB64" i="53" s="1"/>
  <c r="AA48" i="65"/>
  <c r="AB49" i="53"/>
  <c r="AA41" i="65"/>
  <c r="AB42" i="53" s="1"/>
  <c r="AA85" i="65"/>
  <c r="AB86" i="53" s="1"/>
  <c r="AA81" i="65"/>
  <c r="AB82" i="53" s="1"/>
  <c r="AA56" i="65"/>
  <c r="AB57" i="53" s="1"/>
  <c r="AA40" i="65"/>
  <c r="AB41" i="53" s="1"/>
  <c r="AA45" i="65"/>
  <c r="AB46" i="53" s="1"/>
  <c r="AA73" i="65"/>
  <c r="AB74" i="53" s="1"/>
  <c r="AA71" i="65"/>
  <c r="AB72" i="53" s="1"/>
  <c r="AA53" i="65"/>
  <c r="AB54" i="53" s="1"/>
  <c r="AA67" i="65"/>
  <c r="AB68" i="53" s="1"/>
  <c r="AA44" i="65"/>
  <c r="AB45" i="53" s="1"/>
  <c r="AA82" i="65"/>
  <c r="AB83" i="53" s="1"/>
  <c r="AA80" i="65"/>
  <c r="AB81" i="53" s="1"/>
  <c r="AA62" i="65"/>
  <c r="AB63" i="53" s="1"/>
  <c r="AA69" i="65"/>
  <c r="AB70" i="53" s="1"/>
  <c r="AA61" i="65"/>
  <c r="AB62" i="53" s="1"/>
  <c r="AA59" i="65"/>
  <c r="AB60" i="53" s="1"/>
  <c r="AA57" i="65"/>
  <c r="AB58" i="53" s="1"/>
  <c r="AA86" i="65"/>
  <c r="AB87" i="53" s="1"/>
  <c r="I23" i="57"/>
  <c r="S78" i="58"/>
  <c r="V78" i="58"/>
  <c r="S63" i="58"/>
  <c r="V63" i="58"/>
  <c r="AC1" i="65"/>
  <c r="AD1" i="65"/>
  <c r="AB4" i="65"/>
  <c r="AC5" i="53" s="1"/>
  <c r="AB10" i="65"/>
  <c r="AC11" i="53"/>
  <c r="AB13" i="65"/>
  <c r="AC14" i="53" s="1"/>
  <c r="AB14" i="65"/>
  <c r="AC15" i="53" s="1"/>
  <c r="AB16" i="65"/>
  <c r="AC17" i="53" s="1"/>
  <c r="AB21" i="65"/>
  <c r="AC22" i="53" s="1"/>
  <c r="AB27" i="65"/>
  <c r="AC28" i="53" s="1"/>
  <c r="AB28" i="65"/>
  <c r="AC29" i="53" s="1"/>
  <c r="AB29" i="65"/>
  <c r="AC30" i="53" s="1"/>
  <c r="AB30" i="65"/>
  <c r="AC31" i="53" s="1"/>
  <c r="AB32" i="65"/>
  <c r="AC33" i="53" s="1"/>
  <c r="AB34" i="65"/>
  <c r="AC35" i="53" s="1"/>
  <c r="AB5" i="65"/>
  <c r="AC6" i="53" s="1"/>
  <c r="AB6" i="65"/>
  <c r="AC7" i="53" s="1"/>
  <c r="AB7" i="65"/>
  <c r="AC8" i="53" s="1"/>
  <c r="AB17" i="65"/>
  <c r="AC18" i="53" s="1"/>
  <c r="AB18" i="65"/>
  <c r="AC19" i="53" s="1"/>
  <c r="AB19" i="65"/>
  <c r="AC20" i="53" s="1"/>
  <c r="AB20" i="65"/>
  <c r="AC21" i="53" s="1"/>
  <c r="AB22" i="65"/>
  <c r="AC23" i="53" s="1"/>
  <c r="AB24" i="65"/>
  <c r="AC25" i="53" s="1"/>
  <c r="AB25" i="65"/>
  <c r="AC26" i="53" s="1"/>
  <c r="AB31" i="65"/>
  <c r="AC32" i="53" s="1"/>
  <c r="AB33" i="65"/>
  <c r="AC34" i="53" s="1"/>
  <c r="AB11" i="65"/>
  <c r="AC12" i="53" s="1"/>
  <c r="AB8" i="65"/>
  <c r="AC9" i="53" s="1"/>
  <c r="AB9" i="65"/>
  <c r="AC10" i="53" s="1"/>
  <c r="AB12" i="65"/>
  <c r="AC13" i="53" s="1"/>
  <c r="AB15" i="65"/>
  <c r="AC16" i="53" s="1"/>
  <c r="AB23" i="65"/>
  <c r="AC24" i="53" s="1"/>
  <c r="AB26" i="65"/>
  <c r="AC27" i="53" s="1"/>
  <c r="AB35" i="65"/>
  <c r="AC36" i="53" s="1"/>
  <c r="AB67" i="65"/>
  <c r="AC68" i="53" s="1"/>
  <c r="AB61" i="65"/>
  <c r="AC62" i="53" s="1"/>
  <c r="AB56" i="65"/>
  <c r="AC57" i="53" s="1"/>
  <c r="AB52" i="65"/>
  <c r="AC53" i="53" s="1"/>
  <c r="AB50" i="65"/>
  <c r="AC51" i="53" s="1"/>
  <c r="AB46" i="65"/>
  <c r="AC47" i="53" s="1"/>
  <c r="AB64" i="65"/>
  <c r="AC65" i="53" s="1"/>
  <c r="AB47" i="65"/>
  <c r="AC48" i="53" s="1"/>
  <c r="AB41" i="65"/>
  <c r="AC42" i="53" s="1"/>
  <c r="AB38" i="65"/>
  <c r="AC39" i="53" s="1"/>
  <c r="AB81" i="65"/>
  <c r="AC82" i="53" s="1"/>
  <c r="AB58" i="65"/>
  <c r="AC59" i="53" s="1"/>
  <c r="AB53" i="65"/>
  <c r="AC54" i="53" s="1"/>
  <c r="AB51" i="65"/>
  <c r="AC52" i="53" s="1"/>
  <c r="AB45" i="65"/>
  <c r="AC46" i="53" s="1"/>
  <c r="AB59" i="65"/>
  <c r="AC60" i="53" s="1"/>
  <c r="AB57" i="65"/>
  <c r="AC58" i="53" s="1"/>
  <c r="AB42" i="65"/>
  <c r="AC43" i="53" s="1"/>
  <c r="AB85" i="65"/>
  <c r="AC86" i="53" s="1"/>
  <c r="AB78" i="65"/>
  <c r="AC79" i="53" s="1"/>
  <c r="AB55" i="65"/>
  <c r="AC56" i="53" s="1"/>
  <c r="AB44" i="65"/>
  <c r="AC45" i="53" s="1"/>
  <c r="AB60" i="65"/>
  <c r="AC61" i="53" s="1"/>
  <c r="AB86" i="65"/>
  <c r="AC87" i="53" s="1"/>
  <c r="AB71" i="65"/>
  <c r="AC72" i="53" s="1"/>
  <c r="AB70" i="65"/>
  <c r="AC71" i="53" s="1"/>
  <c r="AB65" i="65"/>
  <c r="AC66" i="53" s="1"/>
  <c r="AB49" i="65"/>
  <c r="AC50" i="53" s="1"/>
  <c r="AB75" i="65"/>
  <c r="AC76" i="53" s="1"/>
  <c r="AB68" i="65"/>
  <c r="AC69" i="53" s="1"/>
  <c r="AB82" i="65"/>
  <c r="AC83" i="53" s="1"/>
  <c r="AB83" i="65"/>
  <c r="AC84" i="53" s="1"/>
  <c r="AB74" i="65"/>
  <c r="AC75" i="53" s="1"/>
  <c r="AB73" i="65"/>
  <c r="AC74" i="53" s="1"/>
  <c r="AB43" i="65"/>
  <c r="AC44" i="53" s="1"/>
  <c r="AB63" i="65"/>
  <c r="AC64" i="53" s="1"/>
  <c r="AB79" i="65"/>
  <c r="AC80" i="53" s="1"/>
  <c r="AB84" i="65"/>
  <c r="AC85" i="53" s="1"/>
  <c r="AB76" i="65"/>
  <c r="AC77" i="53" s="1"/>
  <c r="AB62" i="65"/>
  <c r="AC63" i="53" s="1"/>
  <c r="AB77" i="65"/>
  <c r="AC78" i="53" s="1"/>
  <c r="AB66" i="65"/>
  <c r="AC67" i="53" s="1"/>
  <c r="AB37" i="65"/>
  <c r="AC38" i="53" s="1"/>
  <c r="AB80" i="65"/>
  <c r="AC81" i="53" s="1"/>
  <c r="AB72" i="65"/>
  <c r="AC73" i="53" s="1"/>
  <c r="AB69" i="65"/>
  <c r="AC70" i="53" s="1"/>
  <c r="AB54" i="65"/>
  <c r="AC55" i="53" s="1"/>
  <c r="AB48" i="65"/>
  <c r="AC49" i="53" s="1"/>
  <c r="AB40" i="65"/>
  <c r="AC41" i="53" s="1"/>
  <c r="AB39" i="65"/>
  <c r="AC40" i="53" s="1"/>
  <c r="AB36" i="65"/>
  <c r="AC37" i="53" s="1"/>
  <c r="I24" i="57"/>
  <c r="S69" i="58"/>
  <c r="V69" i="58"/>
  <c r="AD4" i="65"/>
  <c r="AE5" i="53" s="1"/>
  <c r="AD5" i="65"/>
  <c r="AE6" i="53" s="1"/>
  <c r="AD6" i="65"/>
  <c r="AE7" i="53" s="1"/>
  <c r="AD7" i="65"/>
  <c r="AE8" i="53" s="1"/>
  <c r="AD81" i="65"/>
  <c r="AE82" i="53" s="1"/>
  <c r="AD74" i="65"/>
  <c r="AE75" i="53" s="1"/>
  <c r="AD62" i="65"/>
  <c r="AE63" i="53" s="1"/>
  <c r="AD52" i="65"/>
  <c r="AE53" i="53" s="1"/>
  <c r="AD43" i="65"/>
  <c r="AE44" i="53" s="1"/>
  <c r="AD32" i="65"/>
  <c r="AE33" i="53" s="1"/>
  <c r="AD16" i="65"/>
  <c r="AE17" i="53" s="1"/>
  <c r="AD76" i="65"/>
  <c r="AE77" i="53" s="1"/>
  <c r="AD68" i="65"/>
  <c r="AE69" i="53" s="1"/>
  <c r="AD57" i="65"/>
  <c r="AE58" i="53" s="1"/>
  <c r="AD40" i="65"/>
  <c r="AE41" i="53" s="1"/>
  <c r="AD31" i="65"/>
  <c r="AE32" i="53" s="1"/>
  <c r="AD20" i="65"/>
  <c r="AE21" i="53" s="1"/>
  <c r="AD10" i="65"/>
  <c r="AE11" i="53" s="1"/>
  <c r="AD83" i="65"/>
  <c r="AE84" i="53" s="1"/>
  <c r="AD66" i="65"/>
  <c r="AE67" i="53" s="1"/>
  <c r="AD51" i="65"/>
  <c r="AE52" i="53" s="1"/>
  <c r="AD39" i="65"/>
  <c r="AE40" i="53" s="1"/>
  <c r="AD25" i="65"/>
  <c r="AE26" i="53" s="1"/>
  <c r="AD11" i="65"/>
  <c r="AE12" i="53" s="1"/>
  <c r="AD79" i="65"/>
  <c r="AE80" i="53" s="1"/>
  <c r="AD67" i="65"/>
  <c r="AE68" i="53" s="1"/>
  <c r="AD53" i="65"/>
  <c r="AE54" i="53" s="1"/>
  <c r="AD44" i="65"/>
  <c r="AE45" i="53" s="1"/>
  <c r="AD33" i="65"/>
  <c r="AE34" i="53" s="1"/>
  <c r="AD18" i="65"/>
  <c r="AE19" i="53" s="1"/>
  <c r="AD77" i="65"/>
  <c r="AE78" i="53" s="1"/>
  <c r="AD64" i="65"/>
  <c r="AE65" i="53" s="1"/>
  <c r="AD54" i="65"/>
  <c r="AE55" i="53" s="1"/>
  <c r="AD45" i="65"/>
  <c r="AE46" i="53" s="1"/>
  <c r="AD34" i="65"/>
  <c r="AE35" i="53" s="1"/>
  <c r="AD24" i="65"/>
  <c r="AE25" i="53" s="1"/>
  <c r="AD14" i="65"/>
  <c r="AE15" i="53" s="1"/>
  <c r="AD85" i="65"/>
  <c r="AE86" i="53" s="1"/>
  <c r="AD73" i="65"/>
  <c r="AE74" i="53" s="1"/>
  <c r="AD63" i="65"/>
  <c r="AE64" i="53" s="1"/>
  <c r="AD55" i="65"/>
  <c r="AE56" i="53" s="1"/>
  <c r="AD38" i="65"/>
  <c r="AE39" i="53" s="1"/>
  <c r="AD28" i="65"/>
  <c r="AE29" i="53" s="1"/>
  <c r="AD15" i="65"/>
  <c r="AE16" i="53" s="1"/>
  <c r="AD78" i="65"/>
  <c r="AE79" i="53" s="1"/>
  <c r="AD70" i="65"/>
  <c r="AE71" i="53" s="1"/>
  <c r="AD59" i="65"/>
  <c r="AE60" i="53" s="1"/>
  <c r="AD49" i="65"/>
  <c r="AE50" i="53" s="1"/>
  <c r="AD41" i="65"/>
  <c r="AE42" i="53" s="1"/>
  <c r="AD30" i="65"/>
  <c r="AE31" i="53" s="1"/>
  <c r="AD21" i="65"/>
  <c r="AE22" i="53" s="1"/>
  <c r="AD9" i="65"/>
  <c r="AE10" i="53" s="1"/>
  <c r="AD82" i="65"/>
  <c r="AE83" i="53" s="1"/>
  <c r="AD69" i="65"/>
  <c r="AE70" i="53" s="1"/>
  <c r="AD60" i="65"/>
  <c r="AE61" i="53" s="1"/>
  <c r="AD47" i="65"/>
  <c r="AE48" i="53" s="1"/>
  <c r="AD26" i="65"/>
  <c r="AE27" i="53" s="1"/>
  <c r="AD75" i="65"/>
  <c r="AE76" i="53" s="1"/>
  <c r="AD84" i="65"/>
  <c r="AE85" i="53" s="1"/>
  <c r="AD65" i="65"/>
  <c r="AE66" i="53" s="1"/>
  <c r="AD48" i="65"/>
  <c r="AE49" i="53" s="1"/>
  <c r="AD35" i="65"/>
  <c r="AE36" i="53" s="1"/>
  <c r="AD22" i="65"/>
  <c r="AE23" i="53" s="1"/>
  <c r="AD17" i="65"/>
  <c r="AE18" i="53" s="1"/>
  <c r="AD86" i="65"/>
  <c r="AE87" i="53" s="1"/>
  <c r="AD61" i="65"/>
  <c r="AE62" i="53" s="1"/>
  <c r="AD42" i="65"/>
  <c r="AE43" i="53" s="1"/>
  <c r="AD27" i="65"/>
  <c r="AE28" i="53" s="1"/>
  <c r="AD13" i="65"/>
  <c r="AE14" i="53" s="1"/>
  <c r="AD71" i="65"/>
  <c r="AE72" i="53" s="1"/>
  <c r="AD56" i="65"/>
  <c r="AE57" i="53" s="1"/>
  <c r="AD37" i="65"/>
  <c r="AE38" i="53" s="1"/>
  <c r="AD23" i="65"/>
  <c r="AE24" i="53" s="1"/>
  <c r="AD12" i="65"/>
  <c r="AE13" i="53" s="1"/>
  <c r="AD50" i="65"/>
  <c r="AE51" i="53" s="1"/>
  <c r="AD80" i="65"/>
  <c r="AE81" i="53" s="1"/>
  <c r="AD72" i="65"/>
  <c r="AE73" i="53" s="1"/>
  <c r="AD58" i="65"/>
  <c r="AE59" i="53" s="1"/>
  <c r="AD46" i="65"/>
  <c r="AE47" i="53" s="1"/>
  <c r="AD36" i="65"/>
  <c r="AE37" i="53" s="1"/>
  <c r="AD29" i="65"/>
  <c r="AE30" i="53" s="1"/>
  <c r="AD19" i="65"/>
  <c r="AE20" i="53" s="1"/>
  <c r="AD8" i="65"/>
  <c r="AE9" i="53" s="1"/>
  <c r="AC6" i="65"/>
  <c r="AD7" i="53" s="1"/>
  <c r="AC8" i="65"/>
  <c r="AD9" i="53" s="1"/>
  <c r="AC9" i="65"/>
  <c r="AD10" i="53" s="1"/>
  <c r="AC19" i="65"/>
  <c r="AD20" i="53" s="1"/>
  <c r="AC31" i="65"/>
  <c r="AD32" i="53" s="1"/>
  <c r="AC33" i="65"/>
  <c r="AD34" i="53" s="1"/>
  <c r="AC14" i="65"/>
  <c r="AD15" i="53" s="1"/>
  <c r="AC15" i="65"/>
  <c r="AD16" i="53" s="1"/>
  <c r="AC18" i="65"/>
  <c r="AD19" i="53" s="1"/>
  <c r="AC23" i="65"/>
  <c r="AD24" i="53" s="1"/>
  <c r="AC28" i="65"/>
  <c r="AD29" i="53" s="1"/>
  <c r="AC30" i="65"/>
  <c r="AD31" i="53" s="1"/>
  <c r="AC34" i="65"/>
  <c r="AD35" i="53" s="1"/>
  <c r="AC7" i="65"/>
  <c r="AD8" i="53" s="1"/>
  <c r="AC12" i="65"/>
  <c r="AD13" i="53" s="1"/>
  <c r="AC13" i="65"/>
  <c r="AD14" i="53" s="1"/>
  <c r="AC32" i="65"/>
  <c r="AD33" i="53" s="1"/>
  <c r="AC5" i="65"/>
  <c r="AD6" i="53" s="1"/>
  <c r="AC10" i="65"/>
  <c r="AD11" i="53" s="1"/>
  <c r="AC11" i="65"/>
  <c r="AD12" i="53" s="1"/>
  <c r="AC16" i="65"/>
  <c r="AD17" i="53" s="1"/>
  <c r="AC17" i="65"/>
  <c r="AD18" i="53" s="1"/>
  <c r="AC20" i="65"/>
  <c r="AD21" i="53" s="1"/>
  <c r="AC21" i="65"/>
  <c r="AD22" i="53" s="1"/>
  <c r="AC22" i="65"/>
  <c r="AD23" i="53" s="1"/>
  <c r="AC24" i="65"/>
  <c r="AD25" i="53" s="1"/>
  <c r="AC25" i="65"/>
  <c r="AD26" i="53" s="1"/>
  <c r="AC26" i="65"/>
  <c r="AD27" i="53" s="1"/>
  <c r="AC27" i="65"/>
  <c r="AD28" i="53" s="1"/>
  <c r="AC29" i="65"/>
  <c r="AD30" i="53" s="1"/>
  <c r="AC71" i="65"/>
  <c r="AD72" i="53" s="1"/>
  <c r="AC59" i="65"/>
  <c r="AD60" i="53" s="1"/>
  <c r="AC48" i="65"/>
  <c r="AD49" i="53" s="1"/>
  <c r="AC44" i="65"/>
  <c r="AD45" i="53" s="1"/>
  <c r="AC41" i="65"/>
  <c r="AD42" i="53" s="1"/>
  <c r="AC38" i="65"/>
  <c r="AD39" i="53" s="1"/>
  <c r="AC85" i="65"/>
  <c r="AD86" i="53" s="1"/>
  <c r="AC84" i="65"/>
  <c r="AD85" i="53" s="1"/>
  <c r="AC67" i="65"/>
  <c r="AD68" i="53" s="1"/>
  <c r="AC57" i="65"/>
  <c r="AD58" i="53" s="1"/>
  <c r="AC72" i="65"/>
  <c r="AD73" i="53" s="1"/>
  <c r="AC70" i="65"/>
  <c r="AD71" i="53" s="1"/>
  <c r="AC80" i="65"/>
  <c r="AD81" i="53" s="1"/>
  <c r="AC74" i="65"/>
  <c r="AD75" i="53" s="1"/>
  <c r="AC69" i="65"/>
  <c r="AD70" i="53" s="1"/>
  <c r="AC63" i="65"/>
  <c r="AD64" i="53" s="1"/>
  <c r="AC55" i="65"/>
  <c r="AD56" i="53" s="1"/>
  <c r="AC46" i="65"/>
  <c r="AD47" i="53" s="1"/>
  <c r="AC40" i="65"/>
  <c r="AD41" i="53" s="1"/>
  <c r="AC73" i="65"/>
  <c r="AD74" i="53" s="1"/>
  <c r="AC68" i="65"/>
  <c r="AD69" i="53"/>
  <c r="AC56" i="65"/>
  <c r="AD57" i="53" s="1"/>
  <c r="AC75" i="65"/>
  <c r="AD76" i="53" s="1"/>
  <c r="AC61" i="65"/>
  <c r="AD62" i="53" s="1"/>
  <c r="AC60" i="65"/>
  <c r="AD61" i="53" s="1"/>
  <c r="AC53" i="65"/>
  <c r="AD54" i="53" s="1"/>
  <c r="AC52" i="65"/>
  <c r="AD53" i="53" s="1"/>
  <c r="AC51" i="65"/>
  <c r="AD52" i="53" s="1"/>
  <c r="AC50" i="65"/>
  <c r="AD51" i="53" s="1"/>
  <c r="AC78" i="65"/>
  <c r="AD79" i="53" s="1"/>
  <c r="AC58" i="65"/>
  <c r="AD59" i="53" s="1"/>
  <c r="AC49" i="65"/>
  <c r="AD50" i="53" s="1"/>
  <c r="AC47" i="65"/>
  <c r="AD48" i="53" s="1"/>
  <c r="AC45" i="65"/>
  <c r="AD46" i="53" s="1"/>
  <c r="AC39" i="65"/>
  <c r="AD40" i="53" s="1"/>
  <c r="AC36" i="65"/>
  <c r="AD37" i="53" s="1"/>
  <c r="AC86" i="65"/>
  <c r="AD87" i="53" s="1"/>
  <c r="AC37" i="65"/>
  <c r="AD38" i="53" s="1"/>
  <c r="AC82" i="65"/>
  <c r="AD83" i="53" s="1"/>
  <c r="AC79" i="65"/>
  <c r="AD80" i="53" s="1"/>
  <c r="AC77" i="65"/>
  <c r="AD78" i="53" s="1"/>
  <c r="AC66" i="65"/>
  <c r="AD67" i="53" s="1"/>
  <c r="AC65" i="65"/>
  <c r="AD66" i="53" s="1"/>
  <c r="AC64" i="65"/>
  <c r="AD65" i="53" s="1"/>
  <c r="AC62" i="65"/>
  <c r="AD63" i="53" s="1"/>
  <c r="AC43" i="65"/>
  <c r="AD44" i="53" s="1"/>
  <c r="AC76" i="65"/>
  <c r="AD77" i="53" s="1"/>
  <c r="AC81" i="65"/>
  <c r="AD82" i="53" s="1"/>
  <c r="AC83" i="65"/>
  <c r="AD84" i="53" s="1"/>
  <c r="AC54" i="65"/>
  <c r="AD55" i="53" s="1"/>
  <c r="AC42" i="65"/>
  <c r="AD43" i="53" s="1"/>
  <c r="AC35" i="65"/>
  <c r="AD36" i="53" s="1"/>
  <c r="AC4" i="65"/>
  <c r="AD5" i="53" s="1"/>
  <c r="I25" i="57"/>
  <c r="S122" i="58"/>
  <c r="V122" i="58"/>
  <c r="S64" i="58"/>
  <c r="V64" i="58"/>
  <c r="S95" i="58"/>
  <c r="V95" i="58"/>
  <c r="S123" i="58"/>
  <c r="V123" i="58"/>
  <c r="S320" i="58"/>
  <c r="V320" i="58"/>
  <c r="S65" i="58"/>
  <c r="V65" i="58"/>
  <c r="I26" i="57"/>
  <c r="S240" i="58"/>
  <c r="V240" i="58"/>
  <c r="S66" i="58"/>
  <c r="V66" i="58"/>
  <c r="S179" i="58"/>
  <c r="V179" i="58"/>
  <c r="I27" i="57"/>
  <c r="S180" i="58"/>
  <c r="V180" i="58"/>
  <c r="I28" i="57"/>
  <c r="S178" i="58"/>
  <c r="S241" i="58"/>
  <c r="V241" i="58"/>
  <c r="S67" i="58"/>
  <c r="V67" i="58"/>
  <c r="S68" i="58"/>
  <c r="V68" i="58"/>
  <c r="S242" i="58"/>
  <c r="V242" i="58"/>
  <c r="I29" i="57"/>
  <c r="I37" i="57"/>
  <c r="S199" i="58"/>
  <c r="V199" i="58"/>
  <c r="S41" i="58"/>
  <c r="V41" i="58"/>
  <c r="S33" i="58"/>
  <c r="V33" i="58"/>
  <c r="S297" i="58"/>
  <c r="V297" i="58"/>
  <c r="S307" i="58"/>
  <c r="V307" i="58"/>
  <c r="I38" i="57"/>
  <c r="S302" i="58"/>
  <c r="V302" i="58"/>
  <c r="I39" i="57"/>
  <c r="S43" i="58"/>
  <c r="S44" i="58"/>
  <c r="V44" i="58"/>
  <c r="S70" i="58"/>
  <c r="V70" i="58"/>
  <c r="S11" i="58"/>
  <c r="V11" i="58"/>
  <c r="I40" i="57"/>
  <c r="I41" i="57"/>
  <c r="S210" i="58"/>
  <c r="V210" i="58"/>
  <c r="S100" i="58"/>
  <c r="V100" i="58"/>
  <c r="S243" i="58"/>
  <c r="V243" i="58"/>
  <c r="S228" i="58"/>
  <c r="V228" i="58"/>
  <c r="S220" i="58"/>
  <c r="V220" i="58"/>
  <c r="S99" i="58"/>
  <c r="V99" i="58"/>
  <c r="S244" i="58"/>
  <c r="V244" i="58"/>
  <c r="S229" i="58"/>
  <c r="V229" i="58"/>
  <c r="S211" i="58"/>
  <c r="V211" i="58"/>
  <c r="I42" i="57"/>
  <c r="S221" i="58"/>
  <c r="V221" i="58"/>
  <c r="I43" i="57"/>
  <c r="S292" i="58"/>
  <c r="S212" i="58"/>
  <c r="V212" i="58"/>
  <c r="S177" i="58"/>
  <c r="V177" i="58"/>
  <c r="S176" i="58"/>
  <c r="I45" i="57"/>
  <c r="I46" i="57"/>
  <c r="S198" i="58"/>
  <c r="S200" i="58"/>
  <c r="V200" i="58"/>
  <c r="S213" i="58"/>
  <c r="V213" i="58"/>
  <c r="S222" i="58"/>
  <c r="V222" i="58"/>
  <c r="I47" i="57"/>
  <c r="S230" i="58"/>
  <c r="V230" i="58"/>
  <c r="S255" i="58"/>
  <c r="S256" i="58"/>
  <c r="V256" i="58"/>
  <c r="S257" i="58"/>
  <c r="S258" i="58"/>
  <c r="V258" i="58"/>
  <c r="I48" i="57"/>
  <c r="S286" i="58"/>
  <c r="V286" i="58"/>
  <c r="I49" i="57"/>
  <c r="S117" i="58"/>
  <c r="V117" i="58"/>
  <c r="S201" i="58"/>
  <c r="V201" i="58"/>
  <c r="S272" i="58"/>
  <c r="V272" i="58"/>
  <c r="I52" i="57"/>
  <c r="I53" i="57"/>
  <c r="S185" i="58"/>
  <c r="V185" i="58"/>
  <c r="I54" i="57"/>
  <c r="S280" i="58"/>
  <c r="V280" i="58"/>
  <c r="S347" i="58"/>
  <c r="V347" i="58"/>
  <c r="S293" i="58"/>
  <c r="I55" i="57"/>
  <c r="S273" i="58"/>
  <c r="V273" i="58"/>
  <c r="I56" i="57"/>
  <c r="S271" i="58"/>
  <c r="S274" i="58"/>
  <c r="V274" i="58"/>
  <c r="S25" i="58"/>
  <c r="S26" i="58"/>
  <c r="V26" i="58"/>
  <c r="S231" i="58"/>
  <c r="V231" i="58"/>
  <c r="S71" i="58"/>
  <c r="V71" i="58"/>
  <c r="S245" i="58"/>
  <c r="V245" i="58"/>
  <c r="S223" i="58"/>
  <c r="V223" i="58"/>
  <c r="S214" i="58"/>
  <c r="V214" i="58"/>
  <c r="I57" i="57"/>
  <c r="I58" i="57"/>
  <c r="S113" i="58"/>
  <c r="V113" i="58"/>
  <c r="S108" i="58"/>
  <c r="V108" i="58"/>
  <c r="S114" i="58"/>
  <c r="V114" i="58"/>
  <c r="S112" i="58"/>
  <c r="S111" i="58"/>
  <c r="V111" i="58"/>
  <c r="I59" i="57"/>
  <c r="S16" i="58"/>
  <c r="V16" i="58"/>
  <c r="S15" i="58"/>
  <c r="V15" i="58"/>
  <c r="S110" i="58"/>
  <c r="S331" i="58"/>
  <c r="V331" i="58"/>
  <c r="I60" i="57"/>
  <c r="S72" i="58"/>
  <c r="V72" i="58"/>
  <c r="S174" i="58"/>
  <c r="S175" i="58"/>
  <c r="V175" i="58"/>
  <c r="S115" i="58"/>
  <c r="V115" i="58"/>
  <c r="S107" i="58"/>
  <c r="I61" i="57"/>
  <c r="S332" i="58"/>
  <c r="V332" i="58"/>
  <c r="S109" i="58"/>
  <c r="V109" i="58"/>
  <c r="I62" i="57"/>
  <c r="S20" i="58"/>
  <c r="V20" i="58"/>
  <c r="S203" i="58"/>
  <c r="V203" i="58"/>
  <c r="S19" i="58"/>
  <c r="V19" i="58"/>
  <c r="S202" i="58"/>
  <c r="S204" i="58"/>
  <c r="V204" i="58"/>
  <c r="I63" i="57"/>
  <c r="S96" i="58"/>
  <c r="V96" i="58"/>
  <c r="S21" i="58"/>
  <c r="V21" i="58"/>
  <c r="S167" i="58"/>
  <c r="V167" i="58"/>
  <c r="I64" i="57"/>
  <c r="S52" i="58"/>
  <c r="V52" i="58"/>
  <c r="S340" i="58"/>
  <c r="V340" i="58"/>
  <c r="S90" i="58"/>
  <c r="S341" i="58"/>
  <c r="V341" i="58"/>
  <c r="S22" i="58"/>
  <c r="V22" i="58"/>
  <c r="S14" i="58"/>
  <c r="V14" i="58"/>
  <c r="S275" i="58"/>
  <c r="V275" i="58"/>
  <c r="S102" i="58"/>
  <c r="V102" i="58"/>
  <c r="S276" i="58"/>
  <c r="V276" i="58"/>
  <c r="I65" i="57"/>
  <c r="S101" i="58"/>
  <c r="S28" i="58"/>
  <c r="V28" i="58"/>
  <c r="S27" i="58"/>
  <c r="V27" i="58"/>
  <c r="S84" i="58"/>
  <c r="V84" i="58"/>
  <c r="S13" i="58"/>
  <c r="V13" i="58"/>
  <c r="S281" i="58"/>
  <c r="V281" i="58"/>
  <c r="I66" i="57"/>
  <c r="S246" i="58"/>
  <c r="V246" i="58"/>
  <c r="S294" i="58"/>
  <c r="S348" i="58"/>
  <c r="V348" i="58"/>
  <c r="S118" i="58"/>
  <c r="V118" i="58"/>
  <c r="S9" i="58"/>
  <c r="V9" i="58"/>
  <c r="I67" i="57"/>
  <c r="S277" i="58"/>
  <c r="V277" i="58"/>
  <c r="S172" i="58"/>
  <c r="V172" i="58"/>
  <c r="I68" i="57"/>
  <c r="S171" i="58"/>
  <c r="V171" i="58"/>
  <c r="S173" i="58"/>
  <c r="V173" i="58"/>
  <c r="I69" i="57"/>
  <c r="I70" i="57"/>
  <c r="S186" i="58"/>
  <c r="V186" i="58"/>
  <c r="I71" i="57"/>
  <c r="S187" i="58"/>
  <c r="V187" i="58"/>
  <c r="S215" i="58"/>
  <c r="V215" i="58"/>
  <c r="S184" i="58"/>
  <c r="S168" i="58"/>
  <c r="V168" i="58"/>
  <c r="S195" i="58"/>
  <c r="V195" i="58"/>
  <c r="S103" i="58"/>
  <c r="V103" i="58"/>
  <c r="S85" i="58"/>
  <c r="V85" i="58"/>
  <c r="I72" i="57"/>
  <c r="S166" i="58"/>
  <c r="S169" i="58"/>
  <c r="V169" i="58"/>
  <c r="I73" i="57"/>
  <c r="S344" i="58"/>
  <c r="S97" i="58"/>
  <c r="V97" i="58"/>
  <c r="S147" i="58"/>
  <c r="S98" i="58"/>
  <c r="V98" i="58"/>
  <c r="S134" i="58"/>
  <c r="S154" i="58"/>
  <c r="S268" i="58"/>
  <c r="V268" i="58"/>
  <c r="S161" i="58"/>
  <c r="S155" i="58"/>
  <c r="V155" i="58"/>
  <c r="S10" i="58"/>
  <c r="V10" i="58"/>
  <c r="S79" i="58"/>
  <c r="V79" i="58"/>
  <c r="S86" i="58"/>
  <c r="V86" i="58"/>
  <c r="S247" i="58"/>
  <c r="V247" i="58"/>
  <c r="S144" i="58"/>
  <c r="V144" i="58"/>
  <c r="S352" i="58"/>
  <c r="V352" i="58"/>
  <c r="S34" i="58"/>
  <c r="V34" i="58"/>
  <c r="S119" i="58"/>
  <c r="V119" i="58"/>
  <c r="S145" i="58"/>
  <c r="V145" i="58"/>
  <c r="S53" i="58"/>
  <c r="V53" i="58"/>
  <c r="S42" i="58"/>
  <c r="V42" i="58"/>
  <c r="S149" i="58"/>
  <c r="V149" i="58"/>
  <c r="S135" i="58"/>
  <c r="V135" i="58"/>
  <c r="S346" i="58"/>
  <c r="S159" i="58"/>
  <c r="S232" i="58"/>
  <c r="V232" i="58"/>
  <c r="S321" i="58"/>
  <c r="V321" i="58"/>
  <c r="S350" i="58"/>
  <c r="V350" i="58"/>
  <c r="S162" i="58"/>
  <c r="V162" i="58"/>
  <c r="S183" i="58"/>
  <c r="V183" i="58"/>
  <c r="S216" i="58"/>
  <c r="V216" i="58"/>
  <c r="S287" i="58"/>
  <c r="V287" i="58"/>
  <c r="S351" i="58"/>
  <c r="V351" i="58"/>
  <c r="S148" i="58"/>
  <c r="V148" i="58"/>
  <c r="S349" i="58"/>
  <c r="V349" i="58"/>
  <c r="S8" i="58"/>
  <c r="V8" i="58"/>
  <c r="S353" i="58"/>
  <c r="V353" i="58"/>
  <c r="S141" i="58"/>
  <c r="V141" i="58"/>
  <c r="S143" i="58"/>
  <c r="V143" i="58"/>
  <c r="S282" i="58"/>
  <c r="V282" i="58"/>
  <c r="S142" i="58"/>
  <c r="V142" i="58"/>
  <c r="S150" i="58"/>
  <c r="V150" i="58"/>
  <c r="S205" i="58"/>
  <c r="V205" i="58"/>
  <c r="S333" i="58"/>
  <c r="V333" i="58"/>
  <c r="I74" i="57"/>
  <c r="S146" i="58"/>
  <c r="V146" i="58"/>
  <c r="S138" i="58"/>
  <c r="V138" i="58"/>
  <c r="S160" i="58"/>
  <c r="V160" i="58"/>
  <c r="S295" i="58"/>
  <c r="S345" i="58"/>
  <c r="S291" i="58"/>
  <c r="S73" i="58"/>
  <c r="V73" i="58"/>
  <c r="S139" i="58"/>
  <c r="V139" i="58"/>
  <c r="S224" i="58"/>
  <c r="V224" i="58"/>
  <c r="I75" i="57"/>
  <c r="S131" i="58"/>
  <c r="V131" i="58"/>
  <c r="S132" i="58"/>
  <c r="V132" i="58"/>
  <c r="S196" i="58"/>
  <c r="V196" i="58"/>
  <c r="I76" i="57"/>
  <c r="S130" i="58"/>
  <c r="I77" i="57"/>
  <c r="S80" i="58"/>
  <c r="V80" i="58"/>
  <c r="S76" i="58"/>
  <c r="V76" i="58"/>
  <c r="I78" i="57"/>
  <c r="S288" i="58"/>
  <c r="V288" i="58"/>
  <c r="S285" i="58"/>
  <c r="V285" i="58"/>
  <c r="S233" i="58"/>
  <c r="V233" i="58"/>
  <c r="S217" i="58"/>
  <c r="V217" i="58"/>
  <c r="S209" i="58"/>
  <c r="V209" i="58"/>
  <c r="S248" i="58"/>
  <c r="V248" i="58"/>
  <c r="S219" i="58"/>
  <c r="V219" i="58"/>
  <c r="S238" i="58"/>
  <c r="S225" i="58"/>
  <c r="V225" i="58"/>
  <c r="I79" i="57"/>
  <c r="S181" i="58"/>
  <c r="V181" i="58"/>
  <c r="S227" i="58"/>
  <c r="V227" i="58"/>
  <c r="I80" i="57"/>
  <c r="S259" i="58"/>
  <c r="V259" i="58"/>
  <c r="S182" i="58"/>
  <c r="V182" i="58"/>
  <c r="S260" i="58"/>
  <c r="V260" i="58"/>
  <c r="I81" i="57"/>
  <c r="S249" i="58"/>
  <c r="V249" i="58"/>
  <c r="S289" i="58"/>
  <c r="V289" i="58"/>
  <c r="S290" i="58"/>
  <c r="V290" i="58"/>
  <c r="I82" i="57"/>
  <c r="S234" i="58"/>
  <c r="V234" i="58"/>
  <c r="I83" i="57"/>
  <c r="S324" i="58"/>
  <c r="V324" i="58"/>
  <c r="S250" i="58"/>
  <c r="V250" i="58"/>
  <c r="S218" i="58"/>
  <c r="V218" i="58"/>
  <c r="S226" i="58"/>
  <c r="V226" i="58"/>
  <c r="I84" i="57"/>
  <c r="S120" i="58"/>
  <c r="V120" i="58"/>
  <c r="S116" i="58"/>
  <c r="V116" i="58"/>
  <c r="S206" i="58"/>
  <c r="V206" i="58"/>
  <c r="S104" i="58"/>
  <c r="V104" i="58"/>
  <c r="S323" i="58"/>
  <c r="V323" i="58"/>
  <c r="S328" i="58"/>
  <c r="V328" i="58"/>
  <c r="S87" i="58"/>
  <c r="V87" i="58"/>
  <c r="S325" i="58"/>
  <c r="V325" i="58"/>
  <c r="S326" i="58"/>
  <c r="V326" i="58"/>
  <c r="I85" i="57"/>
  <c r="S279" i="58"/>
  <c r="V279" i="58"/>
  <c r="I86" i="57"/>
  <c r="S283" i="58"/>
  <c r="V283" i="58"/>
  <c r="S334" i="58"/>
  <c r="V334" i="58"/>
  <c r="S207" i="58"/>
  <c r="V207" i="58"/>
  <c r="I87" i="57"/>
  <c r="I88" i="57"/>
  <c r="S18" i="58"/>
  <c r="V18" i="58"/>
  <c r="S17" i="58"/>
  <c r="V17" i="58"/>
  <c r="S197" i="58"/>
  <c r="V197" i="58"/>
  <c r="S88" i="58"/>
  <c r="V88" i="58"/>
  <c r="S193" i="58"/>
  <c r="V193" i="58"/>
  <c r="I89" i="57"/>
  <c r="S284" i="58"/>
  <c r="V284" i="58"/>
  <c r="S329" i="58"/>
  <c r="S133" i="58"/>
  <c r="V133" i="58"/>
  <c r="S254" i="58"/>
  <c r="V254" i="58"/>
  <c r="S335" i="58"/>
  <c r="V335" i="58"/>
  <c r="S252" i="58"/>
  <c r="V252" i="58"/>
  <c r="S253" i="58"/>
  <c r="V253" i="58"/>
  <c r="I90" i="57"/>
  <c r="S251" i="58"/>
  <c r="V251" i="58"/>
  <c r="S208" i="58"/>
  <c r="V208" i="58"/>
  <c r="I91" i="57"/>
  <c r="S81" i="58"/>
  <c r="V81" i="58"/>
  <c r="I92" i="57"/>
  <c r="I93" i="57"/>
  <c r="S278" i="58"/>
  <c r="V278" i="58"/>
  <c r="S105" i="58"/>
  <c r="V105" i="58"/>
  <c r="I94" i="57"/>
  <c r="S46" i="58"/>
  <c r="V46" i="58"/>
  <c r="S74" i="58"/>
  <c r="V74" i="58"/>
  <c r="S45" i="58"/>
  <c r="I95" i="57"/>
  <c r="S75" i="58"/>
  <c r="V75" i="58"/>
  <c r="S47" i="58"/>
  <c r="V47" i="58"/>
  <c r="S188" i="58"/>
  <c r="V188" i="58"/>
  <c r="I96" i="57"/>
  <c r="I97" i="57"/>
  <c r="S106" i="58"/>
  <c r="V106" i="58"/>
  <c r="S82" i="58"/>
  <c r="S89" i="58"/>
  <c r="V89" i="58"/>
  <c r="I98" i="57"/>
  <c r="S265" i="58"/>
  <c r="V265" i="58"/>
  <c r="S266" i="58"/>
  <c r="S267" i="58"/>
  <c r="V267" i="58"/>
  <c r="I99" i="57"/>
  <c r="S264" i="58"/>
  <c r="V264" i="58"/>
  <c r="S330" i="58"/>
  <c r="V330" i="58"/>
  <c r="S263" i="58"/>
  <c r="S262" i="58"/>
  <c r="V262" i="58"/>
  <c r="S261" i="58"/>
  <c r="I100" i="57"/>
  <c r="S35" i="58"/>
  <c r="V35" i="58"/>
  <c r="I101" i="57"/>
  <c r="S124" i="58"/>
  <c r="V124" i="58"/>
  <c r="I102" i="57"/>
  <c r="S170" i="58"/>
  <c r="V170" i="58"/>
  <c r="I103" i="57"/>
  <c r="S12" i="58"/>
  <c r="V12" i="58"/>
  <c r="I104" i="57"/>
  <c r="S125" i="58"/>
  <c r="V125" i="58"/>
  <c r="S312" i="58"/>
  <c r="V312" i="58"/>
  <c r="S311" i="58"/>
  <c r="S121" i="58"/>
  <c r="S301" i="58"/>
  <c r="S306" i="58"/>
  <c r="S308" i="58"/>
  <c r="V308" i="58"/>
  <c r="S298" i="58"/>
  <c r="V298" i="58"/>
  <c r="S303" i="58"/>
  <c r="V303" i="58"/>
  <c r="I105" i="57"/>
  <c r="S296" i="58"/>
  <c r="S126" i="58"/>
  <c r="V126" i="58"/>
  <c r="S313" i="58"/>
  <c r="V313" i="58"/>
  <c r="I106" i="57"/>
  <c r="S127" i="58"/>
  <c r="V127" i="58"/>
  <c r="S314" i="58"/>
  <c r="V314" i="58"/>
  <c r="I107" i="57"/>
  <c r="S36" i="58"/>
  <c r="V36" i="58"/>
  <c r="I108" i="57"/>
  <c r="S322" i="58"/>
  <c r="V322" i="58"/>
  <c r="S319" i="58"/>
  <c r="I109" i="57"/>
  <c r="S309" i="58"/>
  <c r="V309" i="58"/>
  <c r="I110" i="57"/>
  <c r="S315" i="58"/>
  <c r="V315" i="58"/>
  <c r="S304" i="58"/>
  <c r="V304" i="58"/>
  <c r="S128" i="58"/>
  <c r="V128" i="58"/>
  <c r="S299" i="58"/>
  <c r="V299" i="58"/>
  <c r="S300" i="58"/>
  <c r="V300" i="58"/>
  <c r="S310" i="58"/>
  <c r="V310" i="58"/>
  <c r="S316" i="58"/>
  <c r="V316" i="58"/>
  <c r="S129" i="58"/>
  <c r="V129" i="58"/>
  <c r="S305" i="58"/>
  <c r="V305" i="58"/>
  <c r="I111" i="57"/>
  <c r="S165" i="58"/>
  <c r="V165" i="58"/>
  <c r="S339" i="58"/>
  <c r="V339" i="58"/>
  <c r="S336" i="58"/>
  <c r="S164" i="58"/>
  <c r="S337" i="58"/>
  <c r="V337" i="58"/>
  <c r="S338" i="58"/>
  <c r="I30" i="57"/>
  <c r="I31" i="57"/>
  <c r="S140" i="58"/>
  <c r="V140" i="58"/>
  <c r="S151" i="58"/>
  <c r="V151" i="58"/>
  <c r="I32" i="57"/>
  <c r="S163" i="58"/>
  <c r="V163" i="58"/>
  <c r="I33" i="57"/>
  <c r="I34" i="57"/>
  <c r="I35" i="57"/>
  <c r="I36" i="57"/>
  <c r="I44" i="57"/>
  <c r="S156" i="58"/>
  <c r="V156" i="58"/>
  <c r="I50" i="57"/>
  <c r="I51" i="57"/>
  <c r="S158" i="58"/>
  <c r="V158" i="58"/>
  <c r="S157" i="58"/>
  <c r="V157" i="58"/>
  <c r="V25" i="58"/>
  <c r="V29" i="58"/>
  <c r="A395" i="58"/>
  <c r="A428" i="58"/>
  <c r="A408" i="58"/>
  <c r="A388" i="58"/>
  <c r="A368" i="58"/>
  <c r="A447" i="58"/>
  <c r="A427" i="58"/>
  <c r="A448" i="58"/>
  <c r="T342" i="58"/>
  <c r="R342" i="58"/>
  <c r="V342" i="58"/>
  <c r="V107" i="58"/>
  <c r="V23" i="58"/>
  <c r="I291" i="58"/>
  <c r="A442" i="58"/>
  <c r="A358" i="58"/>
  <c r="A380" i="58"/>
  <c r="A400" i="58"/>
  <c r="A420" i="58"/>
  <c r="A440" i="58"/>
  <c r="A359" i="58"/>
  <c r="A381" i="58"/>
  <c r="A401" i="58"/>
  <c r="A407" i="58"/>
  <c r="A387" i="58"/>
  <c r="A367" i="58"/>
  <c r="F291" i="58"/>
  <c r="A445" i="58"/>
  <c r="J291" i="58"/>
  <c r="A421" i="58"/>
  <c r="A441" i="58"/>
  <c r="A402" i="58"/>
  <c r="G291" i="58"/>
  <c r="E291" i="58"/>
  <c r="D291" i="58"/>
  <c r="A446" i="58"/>
  <c r="A426" i="58"/>
  <c r="A406" i="58"/>
  <c r="A386" i="58"/>
  <c r="A366" i="58"/>
  <c r="A362" i="58"/>
  <c r="C291" i="58"/>
  <c r="A425" i="58"/>
  <c r="A405" i="58"/>
  <c r="A385" i="58"/>
  <c r="A365" i="58"/>
  <c r="A363" i="58"/>
  <c r="A416" i="58"/>
  <c r="A443" i="58"/>
  <c r="A423" i="58"/>
  <c r="H291" i="58"/>
  <c r="A422" i="58"/>
  <c r="N291" i="58"/>
  <c r="A403" i="58"/>
  <c r="A383" i="58"/>
  <c r="A372" i="58"/>
  <c r="A392" i="58"/>
  <c r="A412" i="58"/>
  <c r="A432" i="58"/>
  <c r="A361" i="58"/>
  <c r="A373" i="58"/>
  <c r="A393" i="58"/>
  <c r="A413" i="58"/>
  <c r="A433" i="58"/>
  <c r="A374" i="58"/>
  <c r="A394" i="58"/>
  <c r="A414" i="58"/>
  <c r="A434" i="58"/>
  <c r="A375" i="58"/>
  <c r="A415" i="58"/>
  <c r="A435" i="58"/>
  <c r="A376" i="58"/>
  <c r="A396" i="58"/>
  <c r="A436" i="58"/>
  <c r="A377" i="58"/>
  <c r="A397" i="58"/>
  <c r="A417" i="58"/>
  <c r="A437" i="58"/>
  <c r="A378" i="58"/>
  <c r="A398" i="58"/>
  <c r="A418" i="58"/>
  <c r="A438" i="58"/>
  <c r="A379" i="58"/>
  <c r="A399" i="58"/>
  <c r="A419" i="58"/>
  <c r="A439" i="58"/>
  <c r="J293" i="58"/>
  <c r="C293" i="58"/>
  <c r="L293" i="58"/>
  <c r="M293" i="58"/>
  <c r="E293" i="58"/>
  <c r="N293" i="58"/>
  <c r="G293" i="58"/>
  <c r="I293" i="58"/>
  <c r="H293" i="58"/>
  <c r="F293" i="58"/>
  <c r="D293" i="58"/>
  <c r="D294" i="58"/>
  <c r="C294" i="58"/>
  <c r="F294" i="58"/>
  <c r="I294" i="58"/>
  <c r="H294" i="58"/>
  <c r="N294" i="58"/>
  <c r="E294" i="58"/>
  <c r="G294" i="58"/>
  <c r="J294" i="58"/>
  <c r="C295" i="58"/>
  <c r="E295" i="58"/>
  <c r="H295" i="58"/>
  <c r="J295" i="58"/>
  <c r="D295" i="58"/>
  <c r="N295" i="58"/>
  <c r="G295" i="58"/>
  <c r="I295" i="58"/>
  <c r="F295" i="58"/>
  <c r="F342" i="58"/>
  <c r="E342" i="58"/>
  <c r="J342" i="58"/>
  <c r="C342" i="58"/>
  <c r="D342" i="58"/>
  <c r="I342" i="58"/>
  <c r="G342" i="58"/>
  <c r="H342" i="58"/>
  <c r="L342" i="58"/>
  <c r="M342" i="58"/>
  <c r="N342" i="58"/>
  <c r="J343" i="58"/>
  <c r="C343" i="58"/>
  <c r="N343" i="58"/>
  <c r="F343" i="58"/>
  <c r="E343" i="58"/>
  <c r="D343" i="58"/>
  <c r="I343" i="58"/>
  <c r="H343" i="58"/>
  <c r="L343" i="58"/>
  <c r="M343" i="58"/>
  <c r="G343" i="58"/>
  <c r="E344" i="58"/>
  <c r="F344" i="58"/>
  <c r="N344" i="58"/>
  <c r="G344" i="58"/>
  <c r="J344" i="58"/>
  <c r="H344" i="58"/>
  <c r="D344" i="58"/>
  <c r="C344" i="58"/>
  <c r="I344" i="58"/>
  <c r="L344" i="58"/>
  <c r="M344" i="58"/>
  <c r="I345" i="58"/>
  <c r="G345" i="58"/>
  <c r="H345" i="58"/>
  <c r="J345" i="58"/>
  <c r="E345" i="58"/>
  <c r="D345" i="58"/>
  <c r="C345" i="58"/>
  <c r="N345" i="58"/>
  <c r="F345" i="58"/>
  <c r="A343" i="58"/>
  <c r="Q342" i="58"/>
  <c r="Q291" i="58"/>
  <c r="A292" i="58"/>
  <c r="V292" i="58"/>
  <c r="R291" i="58"/>
  <c r="V291" i="58"/>
  <c r="CN83" i="59"/>
  <c r="R83" i="59"/>
  <c r="BH83" i="59"/>
  <c r="AI83" i="59"/>
  <c r="CM83" i="59"/>
  <c r="CO83" i="59"/>
  <c r="BO83" i="59"/>
  <c r="AX83" i="59"/>
  <c r="CP83" i="59"/>
  <c r="CQ83" i="59"/>
  <c r="CD83" i="59"/>
  <c r="AV83" i="59"/>
  <c r="AQ83" i="59"/>
  <c r="BS83" i="59"/>
  <c r="BC83" i="59"/>
  <c r="CR83" i="59"/>
  <c r="CE83" i="59"/>
  <c r="BX83" i="59"/>
  <c r="CC83" i="59"/>
  <c r="U83" i="59"/>
  <c r="E83" i="59"/>
  <c r="Y83" i="59"/>
  <c r="P83" i="59"/>
  <c r="Q83" i="59"/>
  <c r="BD83" i="59"/>
  <c r="BL83" i="59"/>
  <c r="AC83" i="59"/>
  <c r="CJ83" i="59"/>
  <c r="AH83" i="59"/>
  <c r="AZ83" i="59"/>
  <c r="BG83" i="59"/>
  <c r="CB83" i="59"/>
  <c r="G83" i="59"/>
  <c r="CF83" i="59"/>
  <c r="BA83" i="59"/>
  <c r="Z83" i="59"/>
  <c r="BZ83" i="59"/>
  <c r="T83" i="59"/>
  <c r="V83" i="59"/>
  <c r="CG83" i="59"/>
  <c r="AJ83" i="59"/>
  <c r="AT83" i="59"/>
  <c r="BK83" i="59"/>
  <c r="D83" i="59"/>
  <c r="AN83" i="59"/>
  <c r="CL83" i="59"/>
  <c r="AP83" i="59"/>
  <c r="CA83" i="59"/>
  <c r="CK83" i="59"/>
  <c r="J83" i="59"/>
  <c r="AY83" i="59"/>
  <c r="AF83" i="59"/>
  <c r="M83" i="59"/>
  <c r="BF83" i="59"/>
  <c r="BN83" i="59"/>
  <c r="K83" i="59"/>
  <c r="AO83" i="59"/>
  <c r="W83" i="59"/>
  <c r="AR83" i="59"/>
  <c r="BB83" i="59"/>
  <c r="BR83" i="59"/>
  <c r="BQ83" i="59"/>
  <c r="CS83" i="59"/>
  <c r="H83" i="59"/>
  <c r="AU83" i="59"/>
  <c r="AD83" i="59"/>
  <c r="F83" i="59"/>
  <c r="AM83" i="59"/>
  <c r="AK83" i="59"/>
  <c r="AE83" i="59"/>
  <c r="N83" i="59"/>
  <c r="BE83" i="59"/>
  <c r="CH83" i="59"/>
  <c r="X83" i="59"/>
  <c r="BM83" i="59"/>
  <c r="AB83" i="59"/>
  <c r="BT83" i="59"/>
  <c r="AS83" i="59"/>
  <c r="BV83" i="59"/>
  <c r="BJ83" i="59"/>
  <c r="O83" i="59"/>
  <c r="AA83" i="59"/>
  <c r="AG83" i="59"/>
  <c r="BP83" i="59"/>
  <c r="L83" i="59"/>
  <c r="I83" i="59"/>
  <c r="CT83" i="59"/>
  <c r="V343" i="58"/>
  <c r="R343" i="58"/>
  <c r="T343" i="58"/>
  <c r="Q343" i="58"/>
  <c r="A344" i="58"/>
  <c r="R292" i="58"/>
  <c r="Q292" i="58"/>
  <c r="T292" i="58"/>
  <c r="A293" i="58"/>
  <c r="T344" i="58"/>
  <c r="Q344" i="58"/>
  <c r="V344" i="58"/>
  <c r="R344" i="58"/>
  <c r="A345" i="58"/>
  <c r="V345" i="58"/>
  <c r="T293" i="58"/>
  <c r="A294" i="58"/>
  <c r="V293" i="58"/>
  <c r="Q293" i="58"/>
  <c r="R293" i="58"/>
  <c r="T345" i="58"/>
  <c r="R345" i="58"/>
  <c r="Q345" i="58"/>
  <c r="Q294" i="58"/>
  <c r="R294" i="58"/>
  <c r="V294" i="58"/>
  <c r="A295" i="58"/>
  <c r="T294" i="58"/>
  <c r="Q295" i="58"/>
  <c r="T295" i="58"/>
  <c r="R295" i="58"/>
  <c r="V295" i="58"/>
  <c r="E36" i="59"/>
  <c r="D43" i="59"/>
  <c r="E32" i="59"/>
  <c r="D12" i="59"/>
  <c r="F9" i="59"/>
  <c r="D72" i="59"/>
  <c r="G32" i="59"/>
  <c r="J62" i="59"/>
  <c r="E22" i="59"/>
  <c r="J42" i="59"/>
  <c r="J61" i="59"/>
  <c r="M48" i="59"/>
  <c r="L65" i="59"/>
  <c r="D18" i="59"/>
  <c r="R63" i="59"/>
  <c r="E74" i="59"/>
  <c r="E60" i="59"/>
  <c r="I87" i="59"/>
  <c r="J38" i="59"/>
  <c r="M37" i="59"/>
  <c r="L34" i="59"/>
  <c r="Z79" i="59"/>
  <c r="I60" i="59"/>
  <c r="AA25" i="59"/>
  <c r="D59" i="59"/>
  <c r="K40" i="59"/>
  <c r="R23" i="59"/>
  <c r="M14" i="59"/>
  <c r="Y60" i="59"/>
  <c r="T24" i="59"/>
  <c r="D30" i="59"/>
  <c r="AH50" i="59"/>
  <c r="I7" i="59"/>
  <c r="E70" i="59"/>
  <c r="D24" i="59"/>
  <c r="I27" i="59"/>
  <c r="AJ70" i="59"/>
  <c r="U36" i="59"/>
  <c r="AA62" i="59"/>
  <c r="T76" i="59"/>
  <c r="U7" i="59"/>
  <c r="R11" i="59"/>
  <c r="Z8" i="59"/>
  <c r="AO57" i="59"/>
  <c r="AB75" i="59"/>
  <c r="AO9" i="59"/>
  <c r="Z6" i="59"/>
  <c r="T47" i="59"/>
  <c r="Z62" i="59"/>
  <c r="AI60" i="59"/>
  <c r="L58" i="59"/>
  <c r="AX17" i="59"/>
  <c r="AA53" i="59"/>
  <c r="K86" i="59"/>
  <c r="AI82" i="59"/>
  <c r="AZ77" i="59"/>
  <c r="AA28" i="59"/>
  <c r="U68" i="59"/>
  <c r="R26" i="59"/>
  <c r="K68" i="59"/>
  <c r="AK76" i="59"/>
  <c r="Z65" i="59"/>
  <c r="J7" i="59"/>
  <c r="K53" i="59"/>
  <c r="AB68" i="59"/>
  <c r="AG54" i="59"/>
  <c r="AO64" i="59"/>
  <c r="BC66" i="59"/>
  <c r="U11" i="59"/>
  <c r="AS21" i="59"/>
  <c r="AA7" i="59"/>
  <c r="AO33" i="59"/>
  <c r="AZ41" i="59"/>
  <c r="BE41" i="59"/>
  <c r="M60" i="59"/>
  <c r="AA18" i="59"/>
  <c r="I72" i="59"/>
  <c r="R67" i="59"/>
  <c r="L5" i="59"/>
  <c r="AB55" i="59"/>
  <c r="AJ39" i="59"/>
  <c r="AY58" i="59"/>
  <c r="AH30" i="59"/>
  <c r="AH52" i="59"/>
  <c r="M85" i="59"/>
  <c r="M52" i="59"/>
  <c r="D62" i="59"/>
  <c r="AH24" i="59"/>
  <c r="T60" i="59"/>
  <c r="BE81" i="59"/>
  <c r="BI45" i="59"/>
  <c r="AB41" i="59"/>
  <c r="AC73" i="59"/>
  <c r="AI65" i="59"/>
  <c r="AP61" i="59"/>
  <c r="BA46" i="59"/>
  <c r="BK32" i="59"/>
  <c r="AC29" i="59"/>
  <c r="AI9" i="59"/>
  <c r="D85" i="59"/>
  <c r="Z16" i="59"/>
  <c r="S22" i="59"/>
  <c r="L50" i="59"/>
  <c r="T59" i="59"/>
  <c r="K85" i="59"/>
  <c r="BO31" i="59"/>
  <c r="AI50" i="59"/>
  <c r="AZ76" i="59"/>
  <c r="BH28" i="59"/>
  <c r="D16" i="59"/>
  <c r="AM52" i="59"/>
  <c r="AQ35" i="59"/>
  <c r="M31" i="59"/>
  <c r="BG55" i="59"/>
  <c r="M6" i="59"/>
  <c r="J8" i="59"/>
  <c r="BQ19" i="59"/>
  <c r="L36" i="59"/>
  <c r="G24" i="59"/>
  <c r="T42" i="59"/>
  <c r="BE25" i="59"/>
  <c r="BQ38" i="59"/>
  <c r="I77" i="59"/>
  <c r="BO28" i="59"/>
  <c r="BH42" i="59"/>
  <c r="AO13" i="59"/>
  <c r="D41" i="59"/>
  <c r="AH37" i="59"/>
  <c r="CD7" i="59"/>
  <c r="BQ80" i="59"/>
  <c r="BW20" i="59"/>
  <c r="AQ10" i="59"/>
  <c r="BV59" i="59"/>
  <c r="AP22" i="59"/>
  <c r="CG46" i="59"/>
  <c r="AS20" i="59"/>
  <c r="CE8" i="59"/>
  <c r="CL31" i="59"/>
  <c r="AA78" i="59"/>
  <c r="CG73" i="59"/>
  <c r="E9" i="59"/>
  <c r="BN19" i="59"/>
  <c r="D25" i="59"/>
  <c r="BX27" i="59"/>
  <c r="Z59" i="59"/>
  <c r="I11" i="59"/>
  <c r="Y72" i="59"/>
  <c r="T20" i="59"/>
  <c r="AA23" i="59"/>
  <c r="Y87" i="59"/>
  <c r="AJ30" i="59"/>
  <c r="AS36" i="59"/>
  <c r="R87" i="59"/>
  <c r="R50" i="59"/>
  <c r="BG19" i="59"/>
  <c r="BG65" i="59"/>
  <c r="T35" i="59"/>
  <c r="BX58" i="59"/>
  <c r="AP14" i="59"/>
  <c r="BP29" i="59"/>
  <c r="BQ29" i="59"/>
  <c r="CE44" i="59"/>
  <c r="BP6" i="59"/>
  <c r="BH8" i="59"/>
  <c r="BO10" i="59"/>
  <c r="AC25" i="59"/>
  <c r="S34" i="59"/>
  <c r="C69" i="59"/>
  <c r="AB71" i="59"/>
  <c r="S10" i="59"/>
  <c r="S72" i="59"/>
  <c r="BU20" i="59"/>
  <c r="AX23" i="59"/>
  <c r="AI87" i="59"/>
  <c r="BO44" i="59"/>
  <c r="BQ61" i="59"/>
  <c r="AA81" i="59"/>
  <c r="BI81" i="59"/>
  <c r="AB44" i="59"/>
  <c r="BV6" i="59"/>
  <c r="J80" i="59"/>
  <c r="D38" i="59"/>
  <c r="BP38" i="59"/>
  <c r="S13" i="59"/>
  <c r="AS57" i="59"/>
  <c r="CF6" i="59"/>
  <c r="W74" i="59"/>
  <c r="AS37" i="59"/>
  <c r="BX28" i="59"/>
  <c r="I52" i="59"/>
  <c r="CT24" i="59"/>
  <c r="BE44" i="59"/>
  <c r="AE15" i="59"/>
  <c r="CK53" i="59"/>
  <c r="BU87" i="59"/>
  <c r="BN38" i="59"/>
  <c r="AZ37" i="59"/>
  <c r="BY50" i="59"/>
  <c r="BE46" i="59"/>
  <c r="CF57" i="59"/>
  <c r="CA39" i="59"/>
  <c r="CI72" i="59"/>
  <c r="BX37" i="59"/>
  <c r="U46" i="59"/>
  <c r="BO7" i="59"/>
  <c r="AO11" i="59"/>
  <c r="AB47" i="59"/>
  <c r="BG45" i="59"/>
  <c r="AQ85" i="59"/>
  <c r="CM50" i="59"/>
  <c r="BV42" i="59"/>
  <c r="AY59" i="59"/>
  <c r="AZ80" i="59"/>
  <c r="BO50" i="59"/>
  <c r="AS82" i="59"/>
  <c r="BQ69" i="59"/>
  <c r="CN81" i="59"/>
  <c r="AA72" i="59"/>
  <c r="AQ33" i="59"/>
  <c r="BG72" i="59"/>
  <c r="AS17" i="59"/>
  <c r="BG87" i="59"/>
  <c r="T64" i="59"/>
  <c r="CM39" i="59"/>
  <c r="D76" i="59"/>
  <c r="R30" i="59"/>
  <c r="AQ78" i="59"/>
  <c r="BE76" i="59"/>
  <c r="O63" i="59"/>
  <c r="AH70" i="59"/>
  <c r="CL21" i="59"/>
  <c r="BU43" i="59"/>
  <c r="CS77" i="59"/>
  <c r="AQ57" i="59"/>
  <c r="BU13" i="59"/>
  <c r="AB42" i="59"/>
  <c r="AQ58" i="59"/>
  <c r="CC61" i="59"/>
  <c r="BV50" i="59"/>
  <c r="AK85" i="59"/>
  <c r="BF52" i="59"/>
  <c r="AP50" i="59"/>
  <c r="BG39" i="59"/>
  <c r="BO8" i="59"/>
  <c r="S6" i="59"/>
  <c r="J14" i="59"/>
  <c r="BW35" i="59"/>
  <c r="AI14" i="59"/>
  <c r="S80" i="59"/>
  <c r="Z34" i="59"/>
  <c r="T22" i="59"/>
  <c r="BX23" i="59"/>
  <c r="CD66" i="59"/>
  <c r="AX82" i="59"/>
  <c r="AI20" i="59"/>
  <c r="K42" i="59"/>
  <c r="CD85" i="59"/>
  <c r="R43" i="59"/>
  <c r="CN19" i="59"/>
  <c r="AO38" i="59"/>
  <c r="E75" i="59"/>
  <c r="AZ6" i="59"/>
  <c r="BC63" i="59"/>
  <c r="BG37" i="59"/>
  <c r="CK62" i="59"/>
  <c r="BV17" i="59"/>
  <c r="D61" i="59"/>
  <c r="BO15" i="59"/>
  <c r="I13" i="59"/>
  <c r="CC15" i="59"/>
  <c r="BV26" i="59"/>
  <c r="S66" i="59"/>
  <c r="BE73" i="59"/>
  <c r="CE35" i="59"/>
  <c r="C40" i="59"/>
  <c r="Z67" i="59"/>
  <c r="CF18" i="59"/>
  <c r="D27" i="59"/>
  <c r="AJ69" i="59"/>
  <c r="CD31" i="59"/>
  <c r="AY60" i="59"/>
  <c r="BA59" i="59"/>
  <c r="L86" i="59"/>
  <c r="CK87" i="59"/>
  <c r="J48" i="59"/>
  <c r="BY53" i="59"/>
  <c r="BI70" i="59"/>
  <c r="AI28" i="59"/>
  <c r="AO85" i="59"/>
  <c r="J22" i="59"/>
  <c r="J76" i="59"/>
  <c r="CD13" i="59"/>
  <c r="Z22" i="59"/>
  <c r="CK32" i="59"/>
  <c r="AC40" i="59"/>
  <c r="BO23" i="59"/>
  <c r="AK50" i="59"/>
  <c r="AC23" i="59"/>
  <c r="CS45" i="59"/>
  <c r="AQ6" i="59"/>
  <c r="BN85" i="59"/>
  <c r="AB24" i="59"/>
  <c r="AQ11" i="59"/>
  <c r="J15" i="59"/>
  <c r="AJ29" i="59"/>
  <c r="BO33" i="59"/>
  <c r="CF23" i="59"/>
  <c r="CN37" i="59"/>
  <c r="AZ25" i="59"/>
  <c r="AH67" i="59"/>
  <c r="AQ42" i="59"/>
  <c r="BQ74" i="59"/>
  <c r="J28" i="59"/>
  <c r="AZ50" i="59"/>
  <c r="AK10" i="59"/>
  <c r="AC32" i="59"/>
  <c r="BO13" i="59"/>
  <c r="BX16" i="59"/>
  <c r="CC49" i="59"/>
  <c r="D81" i="59"/>
  <c r="BH64" i="59"/>
  <c r="AO53" i="59"/>
  <c r="AZ63" i="59"/>
  <c r="U6" i="59"/>
  <c r="CK14" i="59"/>
  <c r="BQ48" i="59"/>
  <c r="Y53" i="59"/>
  <c r="AY61" i="59"/>
  <c r="K60" i="59"/>
  <c r="CO8" i="59"/>
  <c r="AA17" i="59"/>
  <c r="J13" i="59"/>
  <c r="O27" i="59"/>
  <c r="E40" i="59"/>
  <c r="CC29" i="59"/>
  <c r="BU26" i="59"/>
  <c r="BH29" i="59"/>
  <c r="AJ27" i="59"/>
  <c r="AS42" i="59"/>
  <c r="AA41" i="59"/>
  <c r="AO72" i="59"/>
  <c r="CN13" i="59"/>
  <c r="CD40" i="59"/>
  <c r="CK57" i="59"/>
  <c r="AB33" i="59"/>
  <c r="AC28" i="59"/>
  <c r="BP63" i="59"/>
  <c r="CC38" i="59"/>
  <c r="BI15" i="59"/>
  <c r="AI19" i="59"/>
  <c r="BQ20" i="59"/>
  <c r="R64" i="59"/>
  <c r="BU23" i="59"/>
  <c r="BW86" i="59"/>
  <c r="Y69" i="59"/>
  <c r="CK63" i="59"/>
  <c r="AJ42" i="59"/>
  <c r="AA80" i="59"/>
  <c r="I32" i="59"/>
  <c r="CF39" i="59"/>
  <c r="S65" i="59"/>
  <c r="CL78" i="59"/>
  <c r="CT70" i="59"/>
  <c r="CT63" i="59"/>
  <c r="BX18" i="59"/>
  <c r="CL34" i="59"/>
  <c r="AI74" i="59"/>
  <c r="BW13" i="59"/>
  <c r="D46" i="59"/>
  <c r="BQ18" i="59"/>
  <c r="BF10" i="59"/>
  <c r="BI25" i="59"/>
  <c r="AO23" i="59"/>
  <c r="Y80" i="59"/>
  <c r="CS14" i="59"/>
  <c r="K32" i="59"/>
  <c r="AJ65" i="59"/>
  <c r="BO22" i="59"/>
  <c r="BE70" i="59"/>
  <c r="BX62" i="59"/>
  <c r="CM48" i="59"/>
  <c r="BX20" i="59"/>
  <c r="AA8" i="59"/>
  <c r="D6" i="59"/>
  <c r="BU59" i="59"/>
  <c r="BE15" i="59"/>
  <c r="R38" i="59"/>
  <c r="AS75" i="59"/>
  <c r="CM23" i="59"/>
  <c r="CL66" i="59"/>
  <c r="S27" i="59"/>
  <c r="BC42" i="59"/>
  <c r="CT33" i="59"/>
  <c r="BQ7" i="59"/>
  <c r="C35" i="59"/>
  <c r="C19" i="59"/>
  <c r="D28" i="59"/>
  <c r="Z19" i="59"/>
  <c r="Y27" i="59"/>
  <c r="CO5" i="59"/>
  <c r="D31" i="59"/>
  <c r="AB11" i="59"/>
  <c r="CC78" i="59"/>
  <c r="CT46" i="59"/>
  <c r="AA64" i="59"/>
  <c r="BS36" i="59"/>
  <c r="CI18" i="59"/>
  <c r="E27" i="59"/>
  <c r="Y5" i="59"/>
  <c r="S15" i="59"/>
  <c r="AC19" i="59"/>
  <c r="R69" i="59"/>
  <c r="AJ20" i="59"/>
  <c r="AY8" i="59"/>
  <c r="AS33" i="59"/>
  <c r="BU54" i="59"/>
  <c r="AC50" i="59"/>
  <c r="BW46" i="59"/>
  <c r="CN7" i="59"/>
  <c r="CM49" i="59"/>
  <c r="BG27" i="59"/>
  <c r="CA80" i="59"/>
  <c r="L13" i="59"/>
  <c r="Y32" i="59"/>
  <c r="S32" i="59"/>
  <c r="CT40" i="59"/>
  <c r="Z53" i="59"/>
  <c r="C80" i="59"/>
  <c r="CT41" i="59"/>
  <c r="BE65" i="59"/>
  <c r="K75" i="59"/>
  <c r="AP87" i="59"/>
  <c r="D75" i="59"/>
  <c r="CO59" i="59"/>
  <c r="AO75" i="59"/>
  <c r="CG70" i="59"/>
  <c r="CI74" i="59"/>
  <c r="I48" i="59"/>
  <c r="L55" i="59"/>
  <c r="CT34" i="59"/>
  <c r="AH72" i="59"/>
  <c r="W31" i="59"/>
  <c r="AX24" i="59"/>
  <c r="AJ33" i="59"/>
  <c r="AH29" i="59"/>
  <c r="AC46" i="59"/>
  <c r="Y28" i="59"/>
  <c r="J57" i="59"/>
  <c r="E35" i="59"/>
  <c r="Y34" i="59"/>
  <c r="CS53" i="59"/>
  <c r="CF87" i="59"/>
  <c r="AZ30" i="59"/>
  <c r="C20" i="59"/>
  <c r="L33" i="59"/>
  <c r="T74" i="59"/>
  <c r="AH7" i="59"/>
  <c r="BU86" i="59"/>
  <c r="CT36" i="59"/>
  <c r="BO19" i="59"/>
  <c r="BV27" i="59"/>
  <c r="AH25" i="59"/>
  <c r="CI31" i="59"/>
  <c r="L60" i="59"/>
  <c r="AB9" i="59"/>
  <c r="AH9" i="59"/>
  <c r="CT10" i="59"/>
  <c r="J68" i="59"/>
  <c r="CA45" i="59"/>
  <c r="BU39" i="59"/>
  <c r="C62" i="59"/>
  <c r="CN32" i="59"/>
  <c r="Y62" i="59"/>
  <c r="I50" i="59"/>
  <c r="G87" i="59"/>
  <c r="K13" i="59"/>
  <c r="T77" i="59"/>
  <c r="BA50" i="59"/>
  <c r="I71" i="59"/>
  <c r="M65" i="59"/>
  <c r="AP37" i="59"/>
  <c r="AJ6" i="59"/>
  <c r="BO52" i="59"/>
  <c r="CM79" i="59"/>
  <c r="BN26" i="59"/>
  <c r="E63" i="59"/>
  <c r="AI31" i="59"/>
  <c r="BE27" i="59"/>
  <c r="AP58" i="59"/>
  <c r="AG46" i="59"/>
  <c r="AG31" i="59"/>
  <c r="S37" i="59"/>
  <c r="BF33" i="59"/>
  <c r="BX86" i="59"/>
  <c r="Q52" i="59"/>
  <c r="AE46" i="59"/>
  <c r="CO66" i="59"/>
  <c r="BF25" i="59"/>
  <c r="BO61" i="59"/>
  <c r="BE33" i="59"/>
  <c r="BC77" i="59"/>
  <c r="I75" i="59"/>
  <c r="CD65" i="59"/>
  <c r="AY87" i="59"/>
  <c r="AK8" i="59"/>
  <c r="J11" i="59"/>
  <c r="BG20" i="59"/>
  <c r="BH74" i="59"/>
  <c r="CT22" i="59"/>
  <c r="CF44" i="59"/>
  <c r="BI40" i="59"/>
  <c r="AR21" i="59"/>
  <c r="CN66" i="59"/>
  <c r="CK50" i="59"/>
  <c r="AO71" i="59"/>
  <c r="BP85" i="59"/>
  <c r="BC38" i="59"/>
  <c r="CT31" i="59"/>
  <c r="S55" i="59"/>
  <c r="S53" i="59"/>
  <c r="E6" i="59"/>
  <c r="AP85" i="59"/>
  <c r="AR6" i="59"/>
  <c r="CM6" i="59"/>
  <c r="AX81" i="59"/>
  <c r="BP86" i="59"/>
  <c r="AS70" i="59"/>
  <c r="BE68" i="59"/>
  <c r="CO67" i="59"/>
  <c r="J87" i="59"/>
  <c r="AP38" i="59"/>
  <c r="BM78" i="59"/>
  <c r="CG85" i="59"/>
  <c r="BE16" i="59"/>
  <c r="AC81" i="59"/>
  <c r="CM34" i="59"/>
  <c r="CC82" i="59"/>
  <c r="AI42" i="59"/>
  <c r="AR15" i="59"/>
  <c r="L23" i="59"/>
  <c r="CK19" i="59"/>
  <c r="Z47" i="59"/>
  <c r="BK13" i="59"/>
  <c r="J51" i="59"/>
  <c r="BF11" i="59"/>
  <c r="Y65" i="59"/>
  <c r="CN53" i="59"/>
  <c r="K5" i="59"/>
  <c r="BU33" i="59"/>
  <c r="Y17" i="59"/>
  <c r="AR85" i="59"/>
  <c r="AJ55" i="59"/>
  <c r="AH20" i="59"/>
  <c r="AY49" i="59"/>
  <c r="AO14" i="59"/>
  <c r="CI60" i="59"/>
  <c r="AB58" i="59"/>
  <c r="CE76" i="59"/>
  <c r="AW40" i="59"/>
  <c r="AW67" i="59"/>
  <c r="R34" i="59"/>
  <c r="BS59" i="59"/>
  <c r="BF7" i="59"/>
  <c r="BI57" i="59"/>
  <c r="Q7" i="59"/>
  <c r="BX22" i="59"/>
  <c r="AG36" i="59"/>
  <c r="S79" i="59"/>
  <c r="CT82" i="59"/>
  <c r="AR40" i="59"/>
  <c r="CM35" i="59"/>
  <c r="BG56" i="59"/>
  <c r="AO86" i="59"/>
  <c r="AZ31" i="59"/>
  <c r="BK81" i="59"/>
  <c r="CL72" i="59"/>
  <c r="BO27" i="59"/>
  <c r="BE75" i="59"/>
  <c r="CT29" i="59"/>
  <c r="AH32" i="59"/>
  <c r="BV43" i="59"/>
  <c r="CO17" i="59"/>
  <c r="AG37" i="59"/>
  <c r="BY40" i="59"/>
  <c r="CC9" i="59"/>
  <c r="AJ14" i="59"/>
  <c r="Z36" i="59"/>
  <c r="CF86" i="59"/>
  <c r="CK43" i="59"/>
  <c r="CM75" i="59"/>
  <c r="CQ75" i="59"/>
  <c r="AR35" i="59"/>
  <c r="CK34" i="59"/>
  <c r="AI21" i="59"/>
  <c r="BP87" i="59"/>
  <c r="BY64" i="59"/>
  <c r="AY32" i="59"/>
  <c r="Q37" i="59"/>
  <c r="AR18" i="59"/>
  <c r="AW62" i="59"/>
  <c r="AS11" i="59"/>
  <c r="Z42" i="59"/>
  <c r="CL67" i="59"/>
  <c r="CM71" i="59"/>
  <c r="AQ26" i="59"/>
  <c r="AB62" i="59"/>
  <c r="AX14" i="59"/>
  <c r="AC64" i="59"/>
  <c r="U45" i="59"/>
  <c r="CG11" i="59"/>
  <c r="AK73" i="59"/>
  <c r="BI78" i="59"/>
  <c r="AI36" i="59"/>
  <c r="BF64" i="59"/>
  <c r="AO63" i="59"/>
  <c r="S31" i="59"/>
  <c r="AG50" i="59"/>
  <c r="AH53" i="59"/>
  <c r="AR65" i="59"/>
  <c r="CE61" i="59"/>
  <c r="CI44" i="59"/>
  <c r="BC22" i="59"/>
  <c r="BA63" i="59"/>
  <c r="BQ16" i="59"/>
  <c r="BX59" i="59"/>
  <c r="BI79" i="59"/>
  <c r="J35" i="59"/>
  <c r="BS28" i="59"/>
  <c r="S30" i="59"/>
  <c r="AZ61" i="59"/>
  <c r="K28" i="59"/>
  <c r="AK16" i="59"/>
  <c r="Z64" i="59"/>
  <c r="CS67" i="59"/>
  <c r="CF29" i="59"/>
  <c r="AB7" i="59"/>
  <c r="I85" i="59"/>
  <c r="CC54" i="59"/>
  <c r="BX75" i="59"/>
  <c r="E76" i="59"/>
  <c r="Q38" i="59"/>
  <c r="D22" i="59"/>
  <c r="CE40" i="59"/>
  <c r="G29" i="59"/>
  <c r="BU69" i="59"/>
  <c r="BW6" i="59"/>
  <c r="AI35" i="59"/>
  <c r="S56" i="59"/>
  <c r="BC65" i="59"/>
  <c r="AJ56" i="59"/>
  <c r="CK56" i="59"/>
  <c r="CK80" i="59"/>
  <c r="CC25" i="59"/>
  <c r="CN14" i="59"/>
  <c r="CN6" i="59"/>
  <c r="J20" i="59"/>
  <c r="CT12" i="59"/>
  <c r="CD32" i="59"/>
  <c r="BP39" i="59"/>
  <c r="AK87" i="59"/>
  <c r="K8" i="59"/>
  <c r="BM7" i="59"/>
  <c r="AQ29" i="59"/>
  <c r="AH58" i="59"/>
  <c r="CO19" i="59"/>
  <c r="AX79" i="59"/>
  <c r="C87" i="59"/>
  <c r="BX87" i="59"/>
  <c r="CE25" i="59"/>
  <c r="CA65" i="59"/>
  <c r="D67" i="59"/>
  <c r="BY60" i="59"/>
  <c r="AK56" i="59"/>
  <c r="BN82" i="59"/>
  <c r="CD53" i="59"/>
  <c r="AW65" i="59"/>
  <c r="AW51" i="59"/>
  <c r="BG32" i="59"/>
  <c r="BS48" i="59"/>
  <c r="AJ66" i="59"/>
  <c r="CS78" i="59"/>
  <c r="AI61" i="59"/>
  <c r="M9" i="59"/>
  <c r="AU20" i="59"/>
  <c r="BS85" i="59"/>
  <c r="L17" i="59"/>
  <c r="AS43" i="59"/>
  <c r="AZ86" i="59"/>
  <c r="AY63" i="59"/>
  <c r="BO79" i="59"/>
  <c r="AQ7" i="59"/>
  <c r="G37" i="59"/>
  <c r="AE27" i="59"/>
  <c r="BY23" i="59"/>
  <c r="BA31" i="59"/>
  <c r="BX81" i="59"/>
  <c r="C21" i="59"/>
  <c r="Z12" i="59"/>
  <c r="BW48" i="59"/>
  <c r="BN8" i="59"/>
  <c r="BH72" i="59"/>
  <c r="U48" i="59"/>
  <c r="CK35" i="59"/>
  <c r="BU34" i="59"/>
  <c r="AM79" i="59"/>
  <c r="BO65" i="59"/>
  <c r="CS42" i="59"/>
  <c r="CC44" i="59"/>
  <c r="BE12" i="59"/>
  <c r="Q45" i="59"/>
  <c r="L21" i="59"/>
  <c r="O44" i="59"/>
  <c r="AI63" i="59"/>
  <c r="CO70" i="59"/>
  <c r="CE15" i="59"/>
  <c r="E68" i="59"/>
  <c r="CS80" i="59"/>
  <c r="CE27" i="59"/>
  <c r="AC11" i="59"/>
  <c r="W60" i="59"/>
  <c r="CN62" i="59"/>
  <c r="Q40" i="59"/>
  <c r="BY75" i="59"/>
  <c r="AX20" i="59"/>
  <c r="BM21" i="59"/>
  <c r="BK9" i="59"/>
  <c r="CC63" i="59"/>
  <c r="BM46" i="59"/>
  <c r="Y63" i="59"/>
  <c r="BF26" i="59"/>
  <c r="BF57" i="59"/>
  <c r="AW78" i="59"/>
  <c r="Q30" i="59"/>
  <c r="CO29" i="59"/>
  <c r="U79" i="59"/>
  <c r="BW87" i="59"/>
  <c r="AH40" i="59"/>
  <c r="CG61" i="59"/>
  <c r="AG33" i="59"/>
  <c r="CN34" i="59"/>
  <c r="C58" i="59"/>
  <c r="AC69" i="59"/>
  <c r="BA56" i="59"/>
  <c r="C8" i="59"/>
  <c r="AC36" i="59"/>
  <c r="BE63" i="59"/>
  <c r="AR70" i="59"/>
  <c r="CO75" i="59"/>
  <c r="AZ19" i="59"/>
  <c r="AR75" i="59"/>
  <c r="AX44" i="59"/>
  <c r="BY85" i="59"/>
  <c r="R65" i="59"/>
  <c r="BG6" i="59"/>
  <c r="K31" i="59"/>
  <c r="AI12" i="59"/>
  <c r="BQ32" i="59"/>
  <c r="Q63" i="59"/>
  <c r="BA33" i="59"/>
  <c r="E86" i="59"/>
  <c r="BI38" i="59"/>
  <c r="AH77" i="59"/>
  <c r="AP35" i="59"/>
  <c r="BN56" i="59"/>
  <c r="BP21" i="59"/>
  <c r="AX43" i="59"/>
  <c r="M30" i="59"/>
  <c r="E38" i="59"/>
  <c r="BA26" i="59"/>
  <c r="CL75" i="59"/>
  <c r="I53" i="59"/>
  <c r="C63" i="59"/>
  <c r="CG51" i="59"/>
  <c r="Q44" i="59"/>
  <c r="AR71" i="59"/>
  <c r="BG66" i="59"/>
  <c r="BM76" i="59"/>
  <c r="K7" i="59"/>
  <c r="AO78" i="59"/>
  <c r="BM26" i="59"/>
  <c r="AG22" i="59"/>
  <c r="AG75" i="59"/>
  <c r="CO47" i="59"/>
  <c r="CN60" i="59"/>
  <c r="BY5" i="59"/>
  <c r="S28" i="59"/>
  <c r="BN16" i="59"/>
  <c r="AI85" i="59"/>
  <c r="G26" i="59"/>
  <c r="BM19" i="59"/>
  <c r="BP5" i="59"/>
  <c r="AJ19" i="59"/>
  <c r="BP7" i="59"/>
  <c r="CD60" i="59"/>
  <c r="AQ86" i="59"/>
  <c r="R29" i="59"/>
  <c r="AI78" i="59"/>
  <c r="CO52" i="59"/>
  <c r="AB63" i="59"/>
  <c r="AQ62" i="59"/>
  <c r="BI37" i="59"/>
  <c r="BX70" i="59"/>
  <c r="CN26" i="59"/>
  <c r="CO64" i="59"/>
  <c r="CK27" i="59"/>
  <c r="AK38" i="59"/>
  <c r="L44" i="59"/>
  <c r="BV34" i="59"/>
  <c r="J46" i="59"/>
  <c r="CM70" i="59"/>
  <c r="AY7" i="59"/>
  <c r="AZ34" i="59"/>
  <c r="BA44" i="59"/>
  <c r="BX65" i="59"/>
  <c r="CD72" i="59"/>
  <c r="AP13" i="59"/>
  <c r="AJ85" i="59"/>
  <c r="CS76" i="59"/>
  <c r="CO50" i="59"/>
  <c r="E47" i="59"/>
  <c r="E12" i="59"/>
  <c r="BH77" i="59"/>
  <c r="BU11" i="59"/>
  <c r="BP12" i="59"/>
  <c r="AA55" i="59"/>
  <c r="AI39" i="59"/>
  <c r="CM21" i="59"/>
  <c r="AG20" i="59"/>
  <c r="L32" i="59"/>
  <c r="CO53" i="59"/>
  <c r="CO36" i="59"/>
  <c r="D48" i="59"/>
  <c r="J54" i="59"/>
  <c r="Q62" i="59"/>
  <c r="AH27" i="59"/>
  <c r="AG73" i="59"/>
  <c r="Q16" i="59"/>
  <c r="BP80" i="59"/>
  <c r="BS31" i="59"/>
  <c r="BP36" i="59"/>
  <c r="BU48" i="59"/>
  <c r="C79" i="59"/>
  <c r="AJ53" i="59"/>
  <c r="CS38" i="59"/>
  <c r="AO66" i="59"/>
  <c r="AK48" i="59"/>
  <c r="AZ74" i="59"/>
  <c r="BE31" i="59"/>
  <c r="L42" i="59"/>
  <c r="BI76" i="59"/>
  <c r="BE87" i="59"/>
  <c r="AC58" i="59"/>
  <c r="E20" i="59"/>
  <c r="C37" i="59"/>
  <c r="AC47" i="59"/>
  <c r="J36" i="59"/>
  <c r="AZ35" i="59"/>
  <c r="BV66" i="59"/>
  <c r="CS52" i="59"/>
  <c r="BF58" i="59"/>
  <c r="BM20" i="59"/>
  <c r="BO12" i="59"/>
  <c r="R47" i="59"/>
  <c r="CL22" i="59"/>
  <c r="AB26" i="59"/>
  <c r="CT79" i="59"/>
  <c r="AC31" i="59"/>
  <c r="AO87" i="59"/>
  <c r="AI10" i="59"/>
  <c r="CN55" i="59"/>
  <c r="BP78" i="59"/>
  <c r="U39" i="59"/>
  <c r="CK42" i="59"/>
  <c r="M87" i="59"/>
  <c r="AC53" i="59"/>
  <c r="BG63" i="59"/>
  <c r="CS19" i="59"/>
  <c r="AY70" i="59"/>
  <c r="BW32" i="59"/>
  <c r="CT80" i="59"/>
  <c r="CM15" i="59"/>
  <c r="Y56" i="59"/>
  <c r="CF54" i="59"/>
  <c r="AW36" i="59"/>
  <c r="AR27" i="59"/>
  <c r="CT81" i="59"/>
  <c r="BY52" i="59"/>
  <c r="AR5" i="59"/>
  <c r="AH22" i="59"/>
  <c r="BA36" i="59"/>
  <c r="AK36" i="59"/>
  <c r="BV75" i="59"/>
  <c r="BQ14" i="59"/>
  <c r="Z50" i="59"/>
  <c r="BO20" i="59"/>
  <c r="BP19" i="59"/>
  <c r="AH76" i="59"/>
  <c r="CS87" i="59"/>
  <c r="AQ60" i="59"/>
  <c r="U10" i="59"/>
  <c r="S9" i="59"/>
  <c r="AX78" i="59"/>
  <c r="AY78" i="59"/>
  <c r="AP8" i="59"/>
  <c r="AK68" i="59"/>
  <c r="AX49" i="59"/>
  <c r="M16" i="59"/>
  <c r="CN70" i="59"/>
  <c r="BI48" i="59"/>
  <c r="CF71" i="59"/>
  <c r="I59" i="59"/>
  <c r="AK12" i="59"/>
  <c r="CD18" i="59"/>
  <c r="BN34" i="59"/>
  <c r="AQ41" i="59"/>
  <c r="BP55" i="59"/>
  <c r="BX66" i="59"/>
  <c r="BE67" i="59"/>
  <c r="I21" i="59"/>
  <c r="E24" i="59"/>
  <c r="J27" i="59"/>
  <c r="BU29" i="59"/>
  <c r="AS61" i="59"/>
  <c r="CG25" i="59"/>
  <c r="D20" i="59"/>
  <c r="BV31" i="59"/>
  <c r="U81" i="59"/>
  <c r="CC73" i="59"/>
  <c r="T14" i="59"/>
  <c r="D60" i="59"/>
  <c r="BS75" i="59"/>
  <c r="BX36" i="59"/>
  <c r="BA6" i="59"/>
  <c r="BE57" i="59"/>
  <c r="Y48" i="59"/>
  <c r="BI86" i="59"/>
  <c r="AH17" i="59"/>
  <c r="CN67" i="59"/>
  <c r="BG73" i="59"/>
  <c r="CN75" i="59"/>
  <c r="Z37" i="59"/>
  <c r="BE37" i="59"/>
  <c r="BH80" i="59"/>
  <c r="AS40" i="59"/>
  <c r="CF50" i="59"/>
  <c r="AQ87" i="59"/>
  <c r="K25" i="59"/>
  <c r="K77" i="59"/>
  <c r="Y38" i="59"/>
  <c r="BA35" i="59"/>
  <c r="CC62" i="59"/>
  <c r="BE42" i="59"/>
  <c r="Z58" i="59"/>
  <c r="AR61" i="59"/>
  <c r="BN51" i="59"/>
  <c r="BI60" i="59"/>
  <c r="Q82" i="59"/>
  <c r="BP50" i="59"/>
  <c r="AB70" i="59"/>
  <c r="CD87" i="59"/>
  <c r="BW70" i="59"/>
  <c r="M63" i="59"/>
  <c r="CM47" i="59"/>
  <c r="BV76" i="59"/>
  <c r="K80" i="59"/>
  <c r="AP18" i="59"/>
  <c r="K37" i="59"/>
  <c r="AQ28" i="59"/>
  <c r="AE57" i="59"/>
  <c r="AI34" i="59"/>
  <c r="BY24" i="59"/>
  <c r="CT6" i="59"/>
  <c r="BF71" i="59"/>
  <c r="BE6" i="59"/>
  <c r="U60" i="59"/>
  <c r="D23" i="59"/>
  <c r="C55" i="59"/>
  <c r="BV33" i="59"/>
  <c r="Z24" i="59"/>
  <c r="CM19" i="59"/>
  <c r="BP8" i="59"/>
  <c r="BP32" i="59"/>
  <c r="BN22" i="59"/>
  <c r="AY62" i="59"/>
  <c r="AW86" i="59"/>
  <c r="BM18" i="59"/>
  <c r="AW57" i="59"/>
  <c r="CL15" i="59"/>
  <c r="T33" i="59"/>
  <c r="K72" i="59"/>
  <c r="L85" i="59"/>
  <c r="BM37" i="59"/>
  <c r="AR73" i="59"/>
  <c r="Q81" i="59"/>
  <c r="BV60" i="59"/>
  <c r="AB36" i="59"/>
  <c r="BF29" i="59"/>
  <c r="CD48" i="59"/>
  <c r="CO74" i="59"/>
  <c r="AQ9" i="59"/>
  <c r="BG13" i="59"/>
  <c r="BM86" i="59"/>
  <c r="O35" i="59"/>
  <c r="J82" i="59"/>
  <c r="CE34" i="59"/>
  <c r="BH59" i="59"/>
  <c r="J59" i="59"/>
  <c r="BC60" i="59"/>
  <c r="BI11" i="59"/>
  <c r="BV30" i="59"/>
  <c r="AA30" i="59"/>
  <c r="CD52" i="59"/>
  <c r="AY85" i="59"/>
  <c r="U40" i="59"/>
  <c r="AI81" i="59"/>
  <c r="CD81" i="59"/>
  <c r="BM25" i="59"/>
  <c r="CO60" i="59"/>
  <c r="BM49" i="59"/>
  <c r="BK23" i="59"/>
  <c r="BE10" i="59"/>
  <c r="I33" i="59"/>
  <c r="AH55" i="59"/>
  <c r="BM14" i="59"/>
  <c r="M51" i="59"/>
  <c r="U35" i="59"/>
  <c r="AB78" i="59"/>
  <c r="CC43" i="59"/>
  <c r="AY25" i="59"/>
  <c r="CT56" i="59"/>
  <c r="AY53" i="59"/>
  <c r="CF19" i="59"/>
  <c r="BU6" i="59"/>
  <c r="D36" i="59"/>
  <c r="CM68" i="59"/>
  <c r="AH8" i="59"/>
  <c r="AC79" i="59"/>
  <c r="CF60" i="59"/>
  <c r="AB17" i="59"/>
  <c r="I28" i="59"/>
  <c r="BP13" i="59"/>
  <c r="CL19" i="59"/>
  <c r="BN28" i="59"/>
  <c r="BA61" i="59"/>
  <c r="AQ32" i="59"/>
  <c r="AR9" i="59"/>
  <c r="CM74" i="59"/>
  <c r="G18" i="59"/>
  <c r="CG22" i="59"/>
  <c r="K34" i="59"/>
  <c r="Z27" i="59"/>
  <c r="E52" i="59"/>
  <c r="AS52" i="59"/>
  <c r="BX40" i="59"/>
  <c r="BM67" i="59"/>
  <c r="BN24" i="59"/>
  <c r="T49" i="59"/>
  <c r="J85" i="59"/>
  <c r="AA38" i="59"/>
  <c r="BY72" i="59"/>
  <c r="BY77" i="59"/>
  <c r="CK70" i="59"/>
  <c r="AG42" i="59"/>
  <c r="AW35" i="59"/>
  <c r="Q53" i="59"/>
  <c r="BX78" i="59"/>
  <c r="AX46" i="59"/>
  <c r="CF8" i="59"/>
  <c r="M62" i="59"/>
  <c r="AX53" i="59"/>
  <c r="T63" i="59"/>
  <c r="CK20" i="59"/>
  <c r="AW23" i="59"/>
  <c r="BY65" i="59"/>
  <c r="W21" i="59"/>
  <c r="CG50" i="59"/>
  <c r="BX12" i="59"/>
  <c r="AC60" i="59"/>
  <c r="CM53" i="59"/>
  <c r="BF42" i="59"/>
  <c r="Z33" i="59"/>
  <c r="BY80" i="59"/>
  <c r="AS14" i="59"/>
  <c r="BA9" i="59"/>
  <c r="CO37" i="59"/>
  <c r="C72" i="59"/>
  <c r="L26" i="59"/>
  <c r="BS32" i="59"/>
  <c r="AZ28" i="59"/>
  <c r="BQ60" i="59"/>
  <c r="BF6" i="59"/>
  <c r="CO61" i="59"/>
  <c r="AR30" i="59"/>
  <c r="CE51" i="59"/>
  <c r="M61" i="59"/>
  <c r="AR7" i="59"/>
  <c r="BM29" i="59"/>
  <c r="CL53" i="59"/>
  <c r="CK36" i="59"/>
  <c r="CF61" i="59"/>
  <c r="BX85" i="59"/>
  <c r="AK60" i="59"/>
  <c r="CE81" i="59"/>
  <c r="I34" i="59"/>
  <c r="BG46" i="59"/>
  <c r="BG24" i="59"/>
  <c r="J34" i="59"/>
  <c r="CG47" i="59"/>
  <c r="CE56" i="59"/>
  <c r="BH24" i="59"/>
  <c r="BE36" i="59"/>
  <c r="Y23" i="59"/>
  <c r="BG48" i="59"/>
  <c r="CL85" i="59"/>
  <c r="CO45" i="59"/>
  <c r="BP62" i="59"/>
  <c r="T46" i="59"/>
  <c r="CT55" i="59"/>
  <c r="CN85" i="59"/>
  <c r="S48" i="59"/>
  <c r="AP79" i="59"/>
  <c r="T51" i="59"/>
  <c r="BK34" i="59"/>
  <c r="BK55" i="59"/>
  <c r="AI48" i="59"/>
  <c r="AY22" i="59"/>
  <c r="BA39" i="59"/>
  <c r="AJ78" i="59"/>
  <c r="I15" i="59"/>
  <c r="BM73" i="59"/>
  <c r="BP27" i="59"/>
  <c r="BY20" i="59"/>
  <c r="U58" i="59"/>
  <c r="AK46" i="59"/>
  <c r="BE30" i="59"/>
  <c r="Z86" i="59"/>
  <c r="BY48" i="59"/>
  <c r="AK40" i="59"/>
  <c r="AO41" i="59"/>
  <c r="AW8" i="59"/>
  <c r="BU60" i="59"/>
  <c r="CA12" i="59"/>
  <c r="BA12" i="59"/>
  <c r="AX85" i="59"/>
  <c r="BX77" i="59"/>
  <c r="AQ31" i="59"/>
  <c r="J6" i="59"/>
  <c r="AA70" i="59"/>
  <c r="K9" i="59"/>
  <c r="AU17" i="59"/>
  <c r="AR24" i="59"/>
  <c r="AG12" i="59"/>
  <c r="BX19" i="59"/>
  <c r="AW55" i="59"/>
  <c r="AI52" i="59"/>
  <c r="BM43" i="59"/>
  <c r="AG58" i="59"/>
  <c r="BY86" i="59"/>
  <c r="I37" i="59"/>
  <c r="BW54" i="59"/>
  <c r="CF13" i="59"/>
  <c r="AP63" i="59"/>
  <c r="CD44" i="59"/>
  <c r="CL28" i="59"/>
  <c r="AG13" i="59"/>
  <c r="AX63" i="59"/>
  <c r="BH49" i="59"/>
  <c r="CE48" i="59"/>
  <c r="CS24" i="59"/>
  <c r="AP78" i="59"/>
  <c r="M50" i="59"/>
  <c r="CM56" i="59"/>
  <c r="AG57" i="59"/>
  <c r="AZ32" i="59"/>
  <c r="C11" i="59"/>
  <c r="I69" i="59"/>
  <c r="BO32" i="59"/>
  <c r="CC60" i="59"/>
  <c r="BQ41" i="59"/>
  <c r="AO27" i="59"/>
  <c r="CG36" i="59"/>
  <c r="BU7" i="59"/>
  <c r="CN63" i="59"/>
  <c r="BO30" i="59"/>
  <c r="Q78" i="59"/>
  <c r="AY31" i="59"/>
  <c r="BQ54" i="59"/>
  <c r="BI68" i="59"/>
  <c r="BW26" i="59"/>
  <c r="C38" i="59"/>
  <c r="AS51" i="59"/>
  <c r="AC75" i="59"/>
  <c r="CF46" i="59"/>
  <c r="L41" i="59"/>
  <c r="BY6" i="59"/>
  <c r="T38" i="59"/>
  <c r="BH63" i="59"/>
  <c r="BE56" i="59"/>
  <c r="CT26" i="59"/>
  <c r="T66" i="59"/>
  <c r="S11" i="59"/>
  <c r="CE66" i="59"/>
  <c r="CT73" i="59"/>
  <c r="CL59" i="59"/>
  <c r="AQ15" i="59"/>
  <c r="BV81" i="59"/>
  <c r="BQ10" i="59"/>
  <c r="U41" i="59"/>
  <c r="M58" i="59"/>
  <c r="W69" i="59"/>
  <c r="AG52" i="59"/>
  <c r="E85" i="59"/>
  <c r="BV13" i="59"/>
  <c r="AJ46" i="59"/>
  <c r="CD69" i="59"/>
  <c r="AZ29" i="59"/>
  <c r="Z10" i="59"/>
  <c r="J37" i="59"/>
  <c r="O41" i="59"/>
  <c r="BH47" i="59"/>
  <c r="Z41" i="59"/>
  <c r="R9" i="59"/>
  <c r="BG18" i="59"/>
  <c r="Y12" i="59"/>
  <c r="AC8" i="59"/>
  <c r="AB66" i="59"/>
  <c r="BV73" i="59"/>
  <c r="BE34" i="59"/>
  <c r="K23" i="59"/>
  <c r="CE42" i="59"/>
  <c r="D63" i="59"/>
  <c r="CL8" i="59"/>
  <c r="CE53" i="59"/>
  <c r="BV36" i="59"/>
  <c r="Z80" i="59"/>
  <c r="AX35" i="59"/>
  <c r="AS41" i="59"/>
  <c r="AB37" i="59"/>
  <c r="AY68" i="59"/>
  <c r="T87" i="59"/>
  <c r="BG67" i="59"/>
  <c r="AQ27" i="59"/>
  <c r="AG81" i="59"/>
  <c r="CS85" i="59"/>
  <c r="BF45" i="59"/>
  <c r="AA52" i="59"/>
  <c r="U85" i="59"/>
  <c r="L22" i="59"/>
  <c r="Z7" i="59"/>
  <c r="AG9" i="59"/>
  <c r="CO82" i="59"/>
  <c r="CO40" i="59"/>
  <c r="AC14" i="59"/>
  <c r="CD63" i="59"/>
  <c r="BW28" i="59"/>
  <c r="BE19" i="59"/>
  <c r="S78" i="59"/>
  <c r="BX46" i="59"/>
  <c r="AY46" i="59"/>
  <c r="BG78" i="59"/>
  <c r="AP39" i="59"/>
  <c r="AU78" i="59"/>
  <c r="AS46" i="59"/>
  <c r="BN14" i="59"/>
  <c r="AB60" i="59"/>
  <c r="T61" i="59"/>
  <c r="S57" i="59"/>
  <c r="BV14" i="59"/>
  <c r="C18" i="59"/>
  <c r="S44" i="59"/>
  <c r="D50" i="59"/>
  <c r="S51" i="59"/>
  <c r="AQ75" i="59"/>
  <c r="CO76" i="59"/>
  <c r="CM54" i="59"/>
  <c r="BM74" i="59"/>
  <c r="BW82" i="59"/>
  <c r="AI40" i="59"/>
  <c r="AA85" i="59"/>
  <c r="BW30" i="59"/>
  <c r="AO69" i="59"/>
  <c r="AX58" i="59"/>
  <c r="BF30" i="59"/>
  <c r="AO20" i="59"/>
  <c r="AB31" i="59"/>
  <c r="Y71" i="59"/>
  <c r="AX86" i="59"/>
  <c r="AZ44" i="59"/>
  <c r="AB54" i="59"/>
  <c r="CS46" i="59"/>
  <c r="AS7" i="59"/>
  <c r="K48" i="59"/>
  <c r="AC22" i="59"/>
  <c r="R53" i="59"/>
  <c r="AS66" i="59"/>
  <c r="BQ62" i="59"/>
  <c r="S36" i="59"/>
  <c r="O9" i="59"/>
  <c r="M86" i="59"/>
  <c r="AX32" i="59"/>
  <c r="Y6" i="59"/>
  <c r="AJ87" i="59"/>
  <c r="T62" i="59"/>
  <c r="AP16" i="59"/>
  <c r="BA85" i="59"/>
  <c r="BC14" i="59"/>
  <c r="E66" i="59"/>
  <c r="BW43" i="59"/>
  <c r="U31" i="59"/>
  <c r="L31" i="59"/>
  <c r="CO18" i="59"/>
  <c r="CL71" i="59"/>
  <c r="M56" i="59"/>
  <c r="AE48" i="59"/>
  <c r="CN56" i="59"/>
  <c r="AR66" i="59"/>
  <c r="CG14" i="59"/>
  <c r="AR44" i="59"/>
  <c r="BE69" i="59"/>
  <c r="BW9" i="59"/>
  <c r="D33" i="59"/>
  <c r="CT85" i="59"/>
  <c r="AW48" i="59"/>
  <c r="CE9" i="59"/>
  <c r="CF31" i="59"/>
  <c r="BO43" i="59"/>
  <c r="AZ60" i="59"/>
  <c r="BU15" i="59"/>
  <c r="Q67" i="59"/>
  <c r="BQ82" i="59"/>
  <c r="BU18" i="59"/>
  <c r="CF28" i="59"/>
  <c r="AG79" i="59"/>
  <c r="CE33" i="59"/>
  <c r="AO54" i="59"/>
  <c r="AB16" i="59"/>
  <c r="CC66" i="59"/>
  <c r="S20" i="59"/>
  <c r="AX36" i="59"/>
  <c r="CL35" i="59"/>
  <c r="CN39" i="59"/>
  <c r="BK69" i="59"/>
  <c r="BQ35" i="59"/>
  <c r="BX57" i="59"/>
  <c r="BA74" i="59"/>
  <c r="D32" i="59"/>
  <c r="R13" i="59"/>
  <c r="M33" i="59"/>
  <c r="BF54" i="59"/>
  <c r="R8" i="59"/>
  <c r="Z23" i="59"/>
  <c r="U78" i="59"/>
  <c r="BV12" i="59"/>
  <c r="BP31" i="59"/>
  <c r="D37" i="59"/>
  <c r="CK6" i="59"/>
  <c r="D5" i="59"/>
  <c r="AJ35" i="59"/>
  <c r="Y75" i="59"/>
  <c r="BW24" i="59"/>
  <c r="M47" i="59"/>
  <c r="AW37" i="59"/>
  <c r="BW76" i="59"/>
  <c r="Y37" i="59"/>
  <c r="BV38" i="59"/>
  <c r="BN67" i="59"/>
  <c r="BQ33" i="59"/>
  <c r="U63" i="59"/>
  <c r="BY42" i="59"/>
  <c r="BE28" i="59"/>
  <c r="AP46" i="59"/>
  <c r="I58" i="59"/>
  <c r="AP7" i="59"/>
  <c r="BO37" i="59"/>
  <c r="BW11" i="59"/>
  <c r="BN31" i="59"/>
  <c r="AY9" i="59"/>
  <c r="AS49" i="59"/>
  <c r="AJ7" i="59"/>
  <c r="M20" i="59"/>
  <c r="BI14" i="59"/>
  <c r="BM68" i="59"/>
  <c r="Q9" i="59"/>
  <c r="C54" i="59"/>
  <c r="BN50" i="59"/>
  <c r="CL87" i="59"/>
  <c r="AZ87" i="59"/>
  <c r="AE13" i="59"/>
  <c r="BU53" i="59"/>
  <c r="AH12" i="59"/>
  <c r="BP24" i="59"/>
  <c r="AR51" i="59"/>
  <c r="BY81" i="59"/>
  <c r="CT72" i="59"/>
  <c r="AS26" i="59"/>
  <c r="BC85" i="59"/>
  <c r="S62" i="59"/>
  <c r="C32" i="59"/>
  <c r="AS74" i="59"/>
  <c r="BQ15" i="59"/>
  <c r="C30" i="59"/>
  <c r="BQ56" i="59"/>
  <c r="R57" i="59"/>
  <c r="CG52" i="59"/>
  <c r="Y8" i="59"/>
  <c r="CD59" i="59"/>
  <c r="CT19" i="59"/>
  <c r="AU38" i="59"/>
  <c r="AB85" i="59"/>
  <c r="CM13" i="59"/>
  <c r="BO11" i="59"/>
  <c r="CL58" i="59"/>
  <c r="BA34" i="59"/>
  <c r="AW69" i="59"/>
  <c r="AO58" i="59"/>
  <c r="AW81" i="59"/>
  <c r="AU79" i="59"/>
  <c r="AQ38" i="59"/>
  <c r="BE52" i="59"/>
  <c r="M43" i="59"/>
  <c r="I36" i="59"/>
  <c r="CC74" i="59"/>
  <c r="BO39" i="59"/>
  <c r="CI13" i="59"/>
  <c r="CG78" i="59"/>
  <c r="BN33" i="59"/>
  <c r="AG66" i="59"/>
  <c r="K63" i="59"/>
  <c r="CD9" i="59"/>
  <c r="M75" i="59"/>
  <c r="BE82" i="59"/>
  <c r="Q60" i="59"/>
  <c r="AW46" i="59"/>
  <c r="BY36" i="59"/>
  <c r="BE11" i="59"/>
  <c r="BM27" i="59"/>
  <c r="AI5" i="59"/>
  <c r="CO56" i="59"/>
  <c r="BE60" i="59"/>
  <c r="Q48" i="59"/>
  <c r="CF11" i="59"/>
  <c r="CC52" i="59"/>
  <c r="BU62" i="59"/>
  <c r="E44" i="59"/>
  <c r="AA19" i="59"/>
  <c r="BH22" i="59"/>
  <c r="CF81" i="59"/>
  <c r="BU58" i="59"/>
  <c r="BI27" i="59"/>
  <c r="BH62" i="59"/>
  <c r="BF13" i="59"/>
  <c r="AA44" i="59"/>
  <c r="AA16" i="59"/>
  <c r="BP33" i="59"/>
  <c r="AI25" i="59"/>
  <c r="AB50" i="59"/>
  <c r="CT50" i="59"/>
  <c r="AJ22" i="59"/>
  <c r="CS63" i="59"/>
  <c r="AP81" i="59"/>
  <c r="BV85" i="59"/>
  <c r="I24" i="59"/>
  <c r="BW85" i="59"/>
  <c r="CA74" i="59"/>
  <c r="CM57" i="59"/>
  <c r="AQ22" i="59"/>
  <c r="AB65" i="59"/>
  <c r="R6" i="59"/>
  <c r="CL63" i="59"/>
  <c r="Z73" i="59"/>
  <c r="Q8" i="59"/>
  <c r="M39" i="59"/>
  <c r="BM82" i="59"/>
  <c r="BM33" i="59"/>
  <c r="AB73" i="59"/>
  <c r="BS77" i="59"/>
  <c r="CK13" i="59"/>
  <c r="AP60" i="59"/>
  <c r="R51" i="59"/>
  <c r="BF36" i="59"/>
  <c r="BI49" i="59"/>
  <c r="R20" i="59"/>
  <c r="Y25" i="59"/>
  <c r="AB87" i="59"/>
  <c r="AX10" i="59"/>
  <c r="BG71" i="59"/>
  <c r="CE78" i="59"/>
  <c r="BI42" i="59"/>
  <c r="BW59" i="59"/>
  <c r="AK17" i="59"/>
  <c r="CK10" i="59"/>
  <c r="CN48" i="59"/>
  <c r="Y20" i="59"/>
  <c r="AX34" i="59"/>
  <c r="AW52" i="59"/>
  <c r="I40" i="59"/>
  <c r="CE6" i="59"/>
  <c r="CM82" i="59"/>
  <c r="CS49" i="59"/>
  <c r="CC36" i="59"/>
  <c r="AA29" i="59"/>
  <c r="C26" i="59"/>
  <c r="R58" i="59"/>
  <c r="L29" i="59"/>
  <c r="U50" i="59"/>
  <c r="O73" i="59"/>
  <c r="BU75" i="59"/>
  <c r="CD27" i="59"/>
  <c r="AP21" i="59"/>
  <c r="BI32" i="59"/>
  <c r="E67" i="59"/>
  <c r="CN54" i="59"/>
  <c r="AY19" i="59"/>
  <c r="BF68" i="59"/>
  <c r="BM28" i="59"/>
  <c r="CG87" i="59"/>
  <c r="U62" i="59"/>
  <c r="Y30" i="59"/>
  <c r="AC49" i="59"/>
  <c r="BP10" i="59"/>
  <c r="AA6" i="59"/>
  <c r="CE29" i="59"/>
  <c r="Q46" i="59"/>
  <c r="BE35" i="59"/>
  <c r="AX56" i="59"/>
  <c r="BP71" i="59"/>
  <c r="BS43" i="59"/>
  <c r="BM77" i="59"/>
  <c r="BY68" i="59"/>
  <c r="AR43" i="59"/>
  <c r="BF55" i="59"/>
  <c r="Q56" i="59"/>
  <c r="E37" i="59"/>
  <c r="CS61" i="59"/>
  <c r="C53" i="59"/>
  <c r="M46" i="59"/>
  <c r="CD50" i="59"/>
  <c r="BH54" i="59"/>
  <c r="U38" i="59"/>
  <c r="CA15" i="59"/>
  <c r="AB39" i="59"/>
  <c r="BF74" i="59"/>
  <c r="BN65" i="59"/>
  <c r="AZ36" i="59"/>
  <c r="BF38" i="59"/>
  <c r="AA35" i="59"/>
  <c r="CL32" i="59"/>
  <c r="U37" i="59"/>
  <c r="L35" i="59"/>
  <c r="AI57" i="59"/>
  <c r="CS72" i="59"/>
  <c r="AG61" i="59"/>
  <c r="U53" i="59"/>
  <c r="BM12" i="59"/>
  <c r="AA42" i="59"/>
  <c r="BI54" i="59"/>
  <c r="BA30" i="59"/>
  <c r="I6" i="59"/>
  <c r="O76" i="59"/>
  <c r="AG25" i="59"/>
  <c r="AJ13" i="59"/>
  <c r="AC66" i="59"/>
  <c r="CM38" i="59"/>
  <c r="AC72" i="59"/>
  <c r="J53" i="59"/>
  <c r="K62" i="59"/>
  <c r="BI18" i="59"/>
  <c r="R33" i="59"/>
  <c r="AY41" i="59"/>
  <c r="J32" i="59"/>
  <c r="CE55" i="59"/>
  <c r="M34" i="59"/>
  <c r="CD30" i="59"/>
  <c r="Q13" i="59"/>
  <c r="C39" i="59"/>
  <c r="CS73" i="59"/>
  <c r="AA73" i="59"/>
  <c r="BG36" i="59"/>
  <c r="BF22" i="59"/>
  <c r="BG47" i="59"/>
  <c r="BY38" i="59"/>
  <c r="BY70" i="59"/>
  <c r="Q36" i="59"/>
  <c r="AR19" i="59"/>
  <c r="AK67" i="59"/>
  <c r="AH45" i="59"/>
  <c r="AU37" i="59"/>
  <c r="CL20" i="59"/>
  <c r="Y50" i="59"/>
  <c r="CE69" i="59"/>
  <c r="U23" i="59"/>
  <c r="CK22" i="59"/>
  <c r="I17" i="59"/>
  <c r="AX38" i="59"/>
  <c r="AH31" i="59"/>
  <c r="CF26" i="59"/>
  <c r="R85" i="59"/>
  <c r="AO35" i="59"/>
  <c r="CO41" i="59"/>
  <c r="CD46" i="59"/>
  <c r="AJ5" i="59"/>
  <c r="Z35" i="59"/>
  <c r="BF16" i="59"/>
  <c r="AC16" i="59"/>
  <c r="AI37" i="59"/>
  <c r="E33" i="59"/>
  <c r="CM85" i="59"/>
  <c r="AJ24" i="59"/>
  <c r="CG72" i="59"/>
  <c r="U8" i="59"/>
  <c r="AE82" i="59"/>
  <c r="CS56" i="59"/>
  <c r="BM69" i="59"/>
  <c r="AH41" i="59"/>
  <c r="Z25" i="59"/>
  <c r="CF33" i="59"/>
  <c r="T13" i="59"/>
  <c r="BI80" i="59"/>
  <c r="BA58" i="59"/>
  <c r="BI41" i="59"/>
  <c r="I86" i="59"/>
  <c r="CL14" i="59"/>
  <c r="AI68" i="59"/>
  <c r="CO69" i="59"/>
  <c r="AP36" i="59"/>
  <c r="CG38" i="59"/>
  <c r="BA45" i="59"/>
  <c r="BA69" i="59"/>
  <c r="BP76" i="59"/>
  <c r="BN46" i="59"/>
  <c r="CC5" i="59"/>
  <c r="BQ24" i="59"/>
  <c r="BP68" i="59"/>
  <c r="AJ9" i="59"/>
  <c r="BO36" i="59"/>
  <c r="AX71" i="59"/>
  <c r="BQ68" i="59"/>
  <c r="AA76" i="59"/>
  <c r="AG27" i="59"/>
  <c r="AX61" i="59"/>
  <c r="BF85" i="59"/>
  <c r="AO16" i="59"/>
  <c r="BG51" i="59"/>
  <c r="BY61" i="59"/>
  <c r="AK71" i="59"/>
  <c r="CE64" i="59"/>
  <c r="BE13" i="59"/>
  <c r="AM62" i="59"/>
  <c r="AE5" i="59"/>
  <c r="Q61" i="59"/>
  <c r="AY72" i="59"/>
  <c r="AW10" i="59"/>
  <c r="BH20" i="59"/>
  <c r="CS70" i="59"/>
  <c r="BK36" i="59"/>
  <c r="Q66" i="59"/>
  <c r="AS16" i="59"/>
  <c r="E42" i="59"/>
  <c r="BY22" i="59"/>
  <c r="CM72" i="59"/>
  <c r="M53" i="59"/>
  <c r="AQ56" i="59"/>
  <c r="Z55" i="59"/>
  <c r="BO41" i="59"/>
  <c r="BY25" i="59"/>
  <c r="AW59" i="59"/>
  <c r="BG54" i="59"/>
  <c r="AZ13" i="59"/>
  <c r="AS62" i="59"/>
  <c r="AW60" i="59"/>
  <c r="BK10" i="59"/>
  <c r="AG43" i="59"/>
  <c r="AR57" i="59"/>
  <c r="BY29" i="59"/>
  <c r="CF35" i="59"/>
  <c r="AR63" i="59"/>
  <c r="BY73" i="59"/>
  <c r="AR37" i="59"/>
  <c r="BX71" i="59"/>
  <c r="AB40" i="59"/>
  <c r="T53" i="59"/>
  <c r="CG59" i="59"/>
  <c r="CG55" i="59"/>
  <c r="BV48" i="59"/>
  <c r="AG18" i="59"/>
  <c r="BU77" i="59"/>
  <c r="K71" i="59"/>
  <c r="BC33" i="59"/>
  <c r="AG82" i="59"/>
  <c r="AW44" i="59"/>
  <c r="K49" i="59"/>
  <c r="BW61" i="59"/>
  <c r="BN7" i="59"/>
  <c r="BQ63" i="59"/>
  <c r="Y85" i="59"/>
  <c r="BK71" i="59"/>
  <c r="CO32" i="59"/>
  <c r="BM9" i="59"/>
  <c r="BF59" i="59"/>
  <c r="AG5" i="59"/>
  <c r="CC55" i="59"/>
  <c r="AG16" i="59"/>
  <c r="AW26" i="59"/>
  <c r="Q14" i="59"/>
  <c r="AJ81" i="59"/>
  <c r="BI26" i="59"/>
  <c r="BG40" i="59"/>
  <c r="AE76" i="59"/>
  <c r="AG59" i="59"/>
  <c r="BY8" i="59"/>
  <c r="CT39" i="59"/>
  <c r="BM55" i="59"/>
  <c r="Q76" i="59"/>
  <c r="D52" i="59"/>
  <c r="I20" i="59"/>
  <c r="CM9" i="59"/>
  <c r="AW77" i="59"/>
  <c r="AI80" i="59"/>
  <c r="T11" i="59"/>
  <c r="BW78" i="59"/>
  <c r="BM75" i="59"/>
  <c r="AE16" i="59"/>
  <c r="CL6" i="59"/>
  <c r="AA46" i="59"/>
  <c r="BM59" i="59"/>
  <c r="BO73" i="59"/>
  <c r="AG40" i="59"/>
  <c r="W46" i="59"/>
  <c r="BU28" i="59"/>
  <c r="CL36" i="59"/>
  <c r="BF15" i="59"/>
  <c r="Q39" i="59"/>
  <c r="BY62" i="59"/>
  <c r="R16" i="59"/>
  <c r="CF82" i="59"/>
  <c r="AR36" i="59"/>
  <c r="T81" i="59"/>
  <c r="BN11" i="59"/>
  <c r="BF17" i="59"/>
  <c r="BA82" i="59"/>
  <c r="Q20" i="59"/>
  <c r="AU21" i="59"/>
  <c r="AM7" i="59"/>
  <c r="BM23" i="59"/>
  <c r="AO7" i="59"/>
  <c r="CO43" i="59"/>
  <c r="BM54" i="59"/>
  <c r="BY87" i="59"/>
  <c r="BY82" i="59"/>
  <c r="AG44" i="59"/>
  <c r="AS47" i="59"/>
  <c r="AQ73" i="59"/>
  <c r="AW5" i="59"/>
  <c r="AW53" i="59"/>
  <c r="AM71" i="59"/>
  <c r="BY7" i="59"/>
  <c r="Y76" i="59"/>
  <c r="BO9" i="59"/>
  <c r="AX39" i="59"/>
  <c r="BH30" i="59"/>
  <c r="BM64" i="59"/>
  <c r="AG80" i="59"/>
  <c r="CO30" i="59"/>
  <c r="AW80" i="59"/>
  <c r="AR20" i="59"/>
  <c r="CT78" i="59"/>
  <c r="AQ55" i="59"/>
  <c r="AB61" i="59"/>
  <c r="AW34" i="59"/>
  <c r="C27" i="59"/>
  <c r="BF78" i="59"/>
  <c r="BX33" i="59"/>
  <c r="AK6" i="59"/>
  <c r="S68" i="59"/>
  <c r="AG55" i="59"/>
  <c r="BO78" i="59"/>
  <c r="BX51" i="59"/>
  <c r="S81" i="59"/>
  <c r="K20" i="59"/>
  <c r="CC42" i="59"/>
  <c r="AO67" i="59"/>
  <c r="Y74" i="59"/>
  <c r="CD57" i="59"/>
  <c r="CC45" i="59"/>
  <c r="E25" i="59"/>
  <c r="BA25" i="59"/>
  <c r="BX74" i="59"/>
  <c r="CD86" i="59"/>
  <c r="E65" i="59"/>
  <c r="CF37" i="59"/>
  <c r="I14" i="59"/>
  <c r="AJ60" i="59"/>
  <c r="BS22" i="59"/>
  <c r="AH35" i="59"/>
  <c r="BQ58" i="59"/>
  <c r="R49" i="59"/>
  <c r="CO77" i="59"/>
  <c r="AG69" i="59"/>
  <c r="AI24" i="59"/>
  <c r="BQ71" i="59"/>
  <c r="BH67" i="59"/>
  <c r="BW63" i="59"/>
  <c r="BF5" i="59"/>
  <c r="CE21" i="59"/>
  <c r="L56" i="59"/>
  <c r="AK86" i="59"/>
  <c r="BI30" i="59"/>
  <c r="D70" i="59"/>
  <c r="BF72" i="59"/>
  <c r="BF65" i="59"/>
  <c r="BH36" i="59"/>
  <c r="CK81" i="59"/>
  <c r="CS39" i="59"/>
  <c r="BP45" i="59"/>
  <c r="BI29" i="59"/>
  <c r="BM51" i="59"/>
  <c r="BN30" i="59"/>
  <c r="CN31" i="59"/>
  <c r="BF14" i="59"/>
  <c r="AY34" i="59"/>
  <c r="BF47" i="59"/>
  <c r="CM62" i="59"/>
  <c r="AP77" i="59"/>
  <c r="E87" i="59"/>
  <c r="CI16" i="59"/>
  <c r="AR53" i="59"/>
  <c r="C44" i="59"/>
  <c r="CO35" i="59"/>
  <c r="C25" i="59"/>
  <c r="AK72" i="59"/>
  <c r="Y44" i="59"/>
  <c r="T27" i="59"/>
  <c r="BI53" i="59"/>
  <c r="CO38" i="59"/>
  <c r="AW28" i="59"/>
  <c r="CN11" i="59"/>
  <c r="CF53" i="59"/>
  <c r="BM30" i="59"/>
  <c r="CO12" i="59"/>
  <c r="AZ20" i="59"/>
  <c r="U14" i="59"/>
  <c r="BY47" i="59"/>
  <c r="BM87" i="59"/>
  <c r="BQ37" i="59"/>
  <c r="AJ68" i="59"/>
  <c r="CK24" i="59"/>
  <c r="Y49" i="59"/>
  <c r="AC59" i="59"/>
  <c r="K24" i="59"/>
  <c r="C46" i="59"/>
  <c r="Q22" i="59"/>
  <c r="AR86" i="59"/>
  <c r="AR10" i="59"/>
  <c r="BY76" i="59"/>
  <c r="BQ8" i="59"/>
  <c r="AC71" i="59"/>
  <c r="BO56" i="59"/>
  <c r="Q87" i="59"/>
  <c r="BX32" i="59"/>
  <c r="BX54" i="59"/>
  <c r="AZ55" i="59"/>
  <c r="BV20" i="59"/>
  <c r="CC33" i="59"/>
  <c r="D39" i="59"/>
  <c r="CC18" i="59"/>
  <c r="D71" i="59"/>
  <c r="AI8" i="59"/>
  <c r="AW18" i="59"/>
  <c r="AK27" i="59"/>
  <c r="Q35" i="59"/>
  <c r="CC30" i="59"/>
  <c r="AJ77" i="59"/>
  <c r="BK60" i="59"/>
  <c r="E82" i="59"/>
  <c r="CF56" i="59"/>
  <c r="BF86" i="59"/>
  <c r="BF63" i="59"/>
  <c r="AR81" i="59"/>
  <c r="AE87" i="59"/>
  <c r="AP68" i="59"/>
  <c r="AW43" i="59"/>
  <c r="BI64" i="59"/>
  <c r="AG6" i="59"/>
  <c r="AG11" i="59"/>
  <c r="AW21" i="59"/>
  <c r="CQ61" i="59"/>
  <c r="BM16" i="59"/>
  <c r="CF16" i="59"/>
  <c r="AG64" i="59"/>
  <c r="Y78" i="59"/>
  <c r="AG30" i="59"/>
  <c r="CQ71" i="59"/>
  <c r="T16" i="59"/>
  <c r="AS87" i="59"/>
  <c r="AK41" i="59"/>
  <c r="BW39" i="59"/>
  <c r="AR32" i="59"/>
  <c r="BF34" i="59"/>
  <c r="CC26" i="59"/>
  <c r="AU76" i="59"/>
  <c r="CF36" i="59"/>
  <c r="Y82" i="59"/>
  <c r="Y9" i="59"/>
  <c r="BM8" i="59"/>
  <c r="BH85" i="59"/>
  <c r="BP60" i="59"/>
  <c r="CF9" i="59"/>
  <c r="BC53" i="59"/>
  <c r="BY59" i="59"/>
  <c r="CM55" i="59"/>
  <c r="AQ18" i="59"/>
  <c r="BF44" i="59"/>
  <c r="BK20" i="59"/>
  <c r="CN71" i="59"/>
  <c r="AA51" i="59"/>
  <c r="BW33" i="59"/>
  <c r="CE58" i="59"/>
  <c r="CO86" i="59"/>
  <c r="Q31" i="59"/>
  <c r="BX56" i="59"/>
  <c r="AZ53" i="59"/>
  <c r="AC82" i="59"/>
  <c r="D86" i="59"/>
  <c r="CF58" i="59"/>
  <c r="CL82" i="59"/>
  <c r="BF37" i="59"/>
  <c r="CK77" i="59"/>
  <c r="AI16" i="59"/>
  <c r="AS59" i="59"/>
  <c r="CD39" i="59"/>
  <c r="J47" i="59"/>
  <c r="BM58" i="59"/>
  <c r="BM32" i="59"/>
  <c r="BX31" i="59"/>
  <c r="CC59" i="59"/>
  <c r="BP51" i="59"/>
  <c r="CN18" i="59"/>
  <c r="CO27" i="59"/>
  <c r="AE23" i="59"/>
  <c r="AC48" i="59"/>
  <c r="Q11" i="59"/>
  <c r="CO14" i="59"/>
  <c r="BQ86" i="59"/>
  <c r="AX5" i="59"/>
  <c r="L46" i="59"/>
  <c r="BM85" i="59"/>
  <c r="CT77" i="59"/>
  <c r="AQ46" i="59"/>
  <c r="AW56" i="59"/>
  <c r="BO81" i="59"/>
  <c r="BO66" i="59"/>
  <c r="BG7" i="59"/>
  <c r="L74" i="59"/>
  <c r="CO16" i="59"/>
  <c r="CE87" i="59"/>
  <c r="BF27" i="59"/>
  <c r="BH61" i="59"/>
  <c r="J75" i="59"/>
  <c r="CM78" i="59"/>
  <c r="AK34" i="59"/>
  <c r="BX34" i="59"/>
  <c r="AG19" i="59"/>
  <c r="AR12" i="59"/>
  <c r="BF51" i="59"/>
  <c r="AR67" i="59"/>
  <c r="K16" i="59"/>
  <c r="L39" i="59"/>
  <c r="AR33" i="59"/>
  <c r="AI30" i="59"/>
  <c r="AR80" i="59"/>
  <c r="AJ59" i="59"/>
  <c r="BW67" i="59"/>
  <c r="CO13" i="59"/>
  <c r="BP69" i="59"/>
  <c r="BU12" i="59"/>
  <c r="K74" i="59"/>
  <c r="BA66" i="59"/>
  <c r="BH82" i="59"/>
  <c r="S52" i="59"/>
  <c r="BN44" i="59"/>
  <c r="BO53" i="59"/>
  <c r="BY17" i="59"/>
  <c r="BY45" i="59"/>
  <c r="BQ51" i="59"/>
  <c r="BX67" i="59"/>
  <c r="AP80" i="59"/>
  <c r="AC70" i="59"/>
  <c r="BA37" i="59"/>
  <c r="BI16" i="59"/>
  <c r="AI73" i="59"/>
  <c r="BU5" i="59"/>
  <c r="AM74" i="59"/>
  <c r="CI73" i="59"/>
  <c r="I12" i="59"/>
  <c r="R80" i="59"/>
  <c r="U27" i="59"/>
  <c r="U15" i="59"/>
  <c r="AQ25" i="59"/>
  <c r="AQ65" i="59"/>
  <c r="BH58" i="59"/>
  <c r="O25" i="59"/>
  <c r="S47" i="59"/>
  <c r="S85" i="59"/>
  <c r="BW42" i="59"/>
  <c r="AB22" i="59"/>
  <c r="BH69" i="59"/>
  <c r="CO7" i="59"/>
  <c r="CQ39" i="59"/>
  <c r="AG38" i="59"/>
  <c r="R81" i="59"/>
  <c r="AS24" i="59"/>
  <c r="R32" i="59"/>
  <c r="CC28" i="59"/>
  <c r="CO68" i="59"/>
  <c r="BY66" i="59"/>
  <c r="BV52" i="59"/>
  <c r="CS28" i="59"/>
  <c r="BH44" i="59"/>
  <c r="BG9" i="59"/>
  <c r="AG7" i="59"/>
  <c r="W16" i="59"/>
  <c r="BU68" i="59"/>
  <c r="BH31" i="59"/>
  <c r="AP19" i="59"/>
  <c r="Q23" i="59"/>
  <c r="Q32" i="59"/>
  <c r="AB13" i="59"/>
  <c r="BI24" i="59"/>
  <c r="CO6" i="59"/>
  <c r="BN52" i="59"/>
  <c r="BG22" i="59"/>
  <c r="BF87" i="59"/>
  <c r="AK5" i="59"/>
  <c r="AB19" i="59"/>
  <c r="CA85" i="59"/>
  <c r="AR26" i="59"/>
  <c r="CL68" i="59"/>
  <c r="AO68" i="59"/>
  <c r="C64" i="59"/>
  <c r="BC31" i="59"/>
  <c r="AO47" i="59"/>
  <c r="CO21" i="59"/>
  <c r="AZ45" i="59"/>
  <c r="BM70" i="59"/>
  <c r="CC87" i="59"/>
  <c r="BY31" i="59"/>
  <c r="CO58" i="59"/>
  <c r="AE73" i="59"/>
  <c r="AW71" i="59"/>
  <c r="J52" i="59"/>
  <c r="L63" i="59"/>
  <c r="CO79" i="59"/>
  <c r="M73" i="59"/>
  <c r="BY30" i="59"/>
  <c r="AG53" i="59"/>
  <c r="AH46" i="59"/>
  <c r="AA20" i="59"/>
  <c r="C61" i="59"/>
  <c r="AW14" i="59"/>
  <c r="AW75" i="59"/>
  <c r="BM22" i="59"/>
  <c r="BV87" i="59"/>
  <c r="AW58" i="59"/>
  <c r="D11" i="59"/>
  <c r="Z56" i="59"/>
  <c r="BH75" i="59"/>
  <c r="AS25" i="59"/>
  <c r="AH49" i="59"/>
  <c r="CL52" i="59"/>
  <c r="Q65" i="59"/>
  <c r="AY24" i="59"/>
  <c r="CN28" i="59"/>
  <c r="BM47" i="59"/>
  <c r="CO63" i="59"/>
  <c r="BY13" i="59"/>
  <c r="BV7" i="59"/>
  <c r="CA31" i="59"/>
  <c r="BC75" i="59"/>
  <c r="CO46" i="59"/>
  <c r="BU63" i="59"/>
  <c r="BV51" i="59"/>
  <c r="BA20" i="59"/>
  <c r="BM63" i="59"/>
  <c r="S64" i="59"/>
  <c r="AY14" i="59"/>
  <c r="AB28" i="59"/>
  <c r="BY27" i="59"/>
  <c r="Q34" i="59"/>
  <c r="Z38" i="59"/>
  <c r="BF67" i="59"/>
  <c r="AH28" i="59"/>
  <c r="Q74" i="59"/>
  <c r="BH27" i="59"/>
  <c r="BI51" i="59"/>
  <c r="AZ46" i="59"/>
  <c r="BF81" i="59"/>
  <c r="BY71" i="59"/>
  <c r="CA69" i="59"/>
  <c r="BW23" i="59"/>
  <c r="BW62" i="59"/>
  <c r="CT35" i="59"/>
  <c r="AW42" i="59"/>
  <c r="AI56" i="59"/>
  <c r="AY27" i="59"/>
  <c r="AG39" i="59"/>
  <c r="CQ8" i="59"/>
  <c r="AU43" i="59"/>
  <c r="BM10" i="59"/>
  <c r="E39" i="59"/>
  <c r="Q10" i="59"/>
  <c r="BN32" i="59"/>
  <c r="AH78" i="59"/>
  <c r="CA9" i="59"/>
  <c r="AO65" i="59"/>
  <c r="BM36" i="59"/>
  <c r="S76" i="59"/>
  <c r="AH74" i="59"/>
  <c r="BP66" i="59"/>
  <c r="W68" i="59"/>
  <c r="I8" i="59"/>
  <c r="BH19" i="59"/>
  <c r="AY23" i="59"/>
  <c r="Q6" i="59"/>
  <c r="AW64" i="59"/>
  <c r="BM34" i="59"/>
  <c r="CE82" i="59"/>
  <c r="CD20" i="59"/>
  <c r="AQ63" i="59"/>
  <c r="BM39" i="59"/>
  <c r="CD36" i="59"/>
  <c r="BA43" i="59"/>
  <c r="AW87" i="59"/>
  <c r="BS20" i="59"/>
  <c r="CO72" i="59"/>
  <c r="BK87" i="59"/>
  <c r="AR56" i="59"/>
  <c r="AZ14" i="59"/>
  <c r="AW24" i="59"/>
  <c r="AG62" i="59"/>
  <c r="CA61" i="59"/>
  <c r="D44" i="59"/>
  <c r="BY69" i="59"/>
  <c r="BF31" i="59"/>
  <c r="AY6" i="59"/>
  <c r="CM31" i="59"/>
  <c r="BF32" i="59"/>
  <c r="CO44" i="59"/>
  <c r="AW19" i="59"/>
  <c r="E53" i="59"/>
  <c r="BQ13" i="59"/>
  <c r="BF28" i="59"/>
  <c r="BM40" i="59"/>
  <c r="CM66" i="59"/>
  <c r="CO51" i="59"/>
  <c r="AW68" i="59"/>
  <c r="CG45" i="59"/>
  <c r="R78" i="59"/>
  <c r="BU45" i="59"/>
  <c r="I68" i="59"/>
  <c r="AH71" i="59"/>
  <c r="BF20" i="59"/>
  <c r="BA27" i="59"/>
  <c r="CK71" i="59"/>
  <c r="AC9" i="59"/>
  <c r="AJ32" i="59"/>
  <c r="CN41" i="59"/>
  <c r="R86" i="59"/>
  <c r="BF21" i="59"/>
  <c r="AI79" i="59"/>
  <c r="BQ76" i="59"/>
  <c r="S43" i="59"/>
  <c r="CS8" i="59"/>
  <c r="CE20" i="59"/>
  <c r="AZ72" i="59"/>
  <c r="AP11" i="59"/>
  <c r="CS26" i="59"/>
  <c r="AO48" i="59"/>
  <c r="BY16" i="59"/>
  <c r="R19" i="59"/>
  <c r="AA39" i="59"/>
  <c r="CQ36" i="59"/>
  <c r="W35" i="59"/>
  <c r="CF55" i="59"/>
  <c r="Z87" i="59"/>
  <c r="AJ23" i="59"/>
  <c r="BX9" i="59"/>
  <c r="BF82" i="59"/>
  <c r="Z46" i="59"/>
  <c r="CK9" i="59"/>
  <c r="BF70" i="59"/>
  <c r="AY48" i="59"/>
  <c r="G74" i="59"/>
  <c r="G51" i="59"/>
  <c r="BF49" i="59"/>
  <c r="AC39" i="59"/>
  <c r="CO57" i="59"/>
  <c r="L53" i="59"/>
  <c r="AG77" i="59"/>
  <c r="AZ78" i="59"/>
  <c r="BY37" i="59"/>
  <c r="AW41" i="59"/>
  <c r="AP23" i="59"/>
  <c r="AP69" i="59"/>
  <c r="Q55" i="59"/>
  <c r="BH32" i="59"/>
  <c r="BY39" i="59"/>
  <c r="BF79" i="59"/>
  <c r="AG23" i="59"/>
  <c r="AP5" i="59"/>
  <c r="BV82" i="59"/>
  <c r="BO18" i="59"/>
  <c r="AG8" i="59"/>
  <c r="C77" i="59"/>
  <c r="AH33" i="59"/>
  <c r="AK44" i="59"/>
  <c r="CF45" i="59"/>
  <c r="BI55" i="59"/>
  <c r="AH39" i="59"/>
  <c r="AP31" i="59"/>
  <c r="CL45" i="59"/>
  <c r="CK45" i="59"/>
  <c r="CM28" i="59"/>
  <c r="AG29" i="59"/>
  <c r="CE70" i="59"/>
  <c r="CT74" i="59"/>
  <c r="AC78" i="59"/>
  <c r="BU55" i="59"/>
  <c r="BN87" i="59"/>
  <c r="BI22" i="59"/>
  <c r="AU11" i="59"/>
  <c r="AJ45" i="59"/>
  <c r="U55" i="59"/>
  <c r="CS64" i="59"/>
  <c r="C56" i="59"/>
  <c r="CI43" i="59"/>
  <c r="AU80" i="59"/>
  <c r="C45" i="59"/>
  <c r="CS86" i="59"/>
  <c r="AC37" i="59"/>
  <c r="BG16" i="59"/>
  <c r="AS78" i="59"/>
  <c r="CO48" i="59"/>
  <c r="CI14" i="59"/>
  <c r="BK16" i="59"/>
  <c r="CE85" i="59"/>
  <c r="BQ27" i="59"/>
  <c r="BX10" i="59"/>
  <c r="AA68" i="59"/>
  <c r="W45" i="59"/>
  <c r="Q71" i="59"/>
  <c r="BY28" i="59"/>
  <c r="BP37" i="59"/>
  <c r="BM66" i="59"/>
  <c r="CE22" i="59"/>
  <c r="BF41" i="59"/>
  <c r="BH13" i="59"/>
  <c r="CC16" i="59"/>
  <c r="CS71" i="59"/>
  <c r="CO62" i="59"/>
  <c r="BI13" i="59"/>
  <c r="BM61" i="59"/>
  <c r="CO25" i="59"/>
  <c r="AM76" i="59"/>
  <c r="CO54" i="59"/>
  <c r="BV44" i="59"/>
  <c r="CC32" i="59"/>
  <c r="BF35" i="59"/>
  <c r="BW17" i="59"/>
  <c r="BY51" i="59"/>
  <c r="CL46" i="59"/>
  <c r="CK74" i="59"/>
  <c r="AR69" i="59"/>
  <c r="AW20" i="59"/>
  <c r="BW19" i="59"/>
  <c r="Q77" i="59"/>
  <c r="AU65" i="59"/>
  <c r="AE59" i="59"/>
  <c r="BN12" i="59"/>
  <c r="Q17" i="59"/>
  <c r="CT60" i="59"/>
  <c r="CL70" i="59"/>
  <c r="AJ71" i="59"/>
  <c r="BU35" i="59"/>
  <c r="T36" i="59"/>
  <c r="BQ55" i="59"/>
  <c r="BH37" i="59"/>
  <c r="AI33" i="59"/>
  <c r="BI59" i="59"/>
  <c r="AX66" i="59"/>
  <c r="AK25" i="59"/>
  <c r="CN52" i="59"/>
  <c r="K22" i="59"/>
  <c r="AK63" i="59"/>
  <c r="S61" i="59"/>
  <c r="J5" i="59"/>
  <c r="AP34" i="59"/>
  <c r="W73" i="59"/>
  <c r="AG51" i="59"/>
  <c r="BW77" i="59"/>
  <c r="BQ64" i="59"/>
  <c r="BH68" i="59"/>
  <c r="Q68" i="59"/>
  <c r="CI6" i="59"/>
  <c r="BN53" i="59"/>
  <c r="AW73" i="59"/>
  <c r="AW82" i="59"/>
  <c r="R5" i="59"/>
  <c r="AG26" i="59"/>
  <c r="AK80" i="59"/>
  <c r="BY78" i="59"/>
  <c r="AI54" i="59"/>
  <c r="AA71" i="59"/>
  <c r="BE62" i="59"/>
  <c r="AS39" i="59"/>
  <c r="S14" i="59"/>
  <c r="K39" i="59"/>
  <c r="BY67" i="59"/>
  <c r="BI46" i="59"/>
  <c r="BN49" i="59"/>
  <c r="CS55" i="59"/>
  <c r="AG34" i="59"/>
  <c r="CE68" i="59"/>
  <c r="BN55" i="59"/>
  <c r="AC15" i="59"/>
  <c r="BC40" i="59"/>
  <c r="BM38" i="59"/>
  <c r="BH53" i="59"/>
  <c r="BA54" i="59"/>
  <c r="BG35" i="59"/>
  <c r="AG86" i="59"/>
  <c r="AG74" i="59"/>
  <c r="AG56" i="59"/>
  <c r="CE77" i="59"/>
  <c r="U73" i="59"/>
  <c r="BY19" i="59"/>
  <c r="Q57" i="59"/>
  <c r="BA5" i="59"/>
  <c r="AR38" i="59"/>
  <c r="E5" i="59"/>
  <c r="W81" i="59"/>
  <c r="C59" i="59"/>
  <c r="AY5" i="59"/>
  <c r="CN24" i="59"/>
  <c r="Q41" i="59"/>
  <c r="AG68" i="59"/>
  <c r="Z48" i="59"/>
  <c r="AU53" i="59"/>
  <c r="BF75" i="59"/>
  <c r="CQ35" i="59"/>
  <c r="BM48" i="59"/>
  <c r="BP42" i="59"/>
  <c r="AR76" i="59"/>
  <c r="CO11" i="59"/>
  <c r="L69" i="59"/>
  <c r="BK77" i="59"/>
  <c r="CG9" i="59"/>
  <c r="AU6" i="59"/>
  <c r="BM81" i="59"/>
  <c r="AR14" i="59"/>
  <c r="AG71" i="59"/>
  <c r="AG49" i="59"/>
  <c r="AU59" i="59"/>
  <c r="AC27" i="59"/>
  <c r="AG47" i="59"/>
  <c r="AK81" i="59"/>
  <c r="BM31" i="59"/>
  <c r="J39" i="59"/>
  <c r="Q54" i="59"/>
  <c r="BM65" i="59"/>
  <c r="CO73" i="59"/>
  <c r="CE47" i="59"/>
  <c r="BF73" i="59"/>
  <c r="BY21" i="59"/>
  <c r="AC52" i="59"/>
  <c r="T73" i="59"/>
  <c r="BM50" i="59"/>
  <c r="AE41" i="59"/>
  <c r="AK14" i="59"/>
  <c r="AU49" i="59"/>
  <c r="BQ52" i="59"/>
  <c r="AR31" i="59"/>
  <c r="G53" i="59"/>
  <c r="AR49" i="59"/>
  <c r="CS20" i="59"/>
  <c r="BK40" i="59"/>
  <c r="L77" i="59"/>
  <c r="BG75" i="59"/>
  <c r="Q79" i="59"/>
  <c r="Q42" i="59"/>
  <c r="AG85" i="59"/>
  <c r="AR60" i="59"/>
  <c r="CF27" i="59"/>
  <c r="AX21" i="59"/>
  <c r="D58" i="59"/>
  <c r="AR23" i="59"/>
  <c r="BQ53" i="59"/>
  <c r="CL5" i="59"/>
  <c r="AJ36" i="59"/>
  <c r="AG45" i="59"/>
  <c r="J24" i="59"/>
  <c r="AR77" i="59"/>
  <c r="BF18" i="59"/>
  <c r="L14" i="59"/>
  <c r="I55" i="59"/>
  <c r="AZ8" i="59"/>
  <c r="BM17" i="59"/>
  <c r="CO42" i="59"/>
  <c r="AG32" i="59"/>
  <c r="BC78" i="59"/>
  <c r="BS53" i="59"/>
  <c r="AE65" i="59"/>
  <c r="BF53" i="59"/>
  <c r="E43" i="59"/>
  <c r="AZ24" i="59"/>
  <c r="Y43" i="59"/>
  <c r="CM86" i="59"/>
  <c r="AE29" i="59"/>
  <c r="BK25" i="59"/>
  <c r="AA82" i="59"/>
  <c r="CC35" i="59"/>
  <c r="BG68" i="59"/>
  <c r="S70" i="59"/>
  <c r="Q29" i="59"/>
  <c r="CI39" i="59"/>
  <c r="BU16" i="59"/>
  <c r="BE43" i="59"/>
  <c r="BM79" i="59"/>
  <c r="Y45" i="59"/>
  <c r="AW27" i="59"/>
  <c r="AR25" i="59"/>
  <c r="AW9" i="59"/>
  <c r="Q80" i="59"/>
  <c r="AK59" i="59"/>
  <c r="BK86" i="59"/>
  <c r="I30" i="59"/>
  <c r="AR52" i="59"/>
  <c r="AG72" i="59"/>
  <c r="BF80" i="59"/>
  <c r="AW38" i="59"/>
  <c r="BU50" i="59"/>
  <c r="BC54" i="59"/>
  <c r="E51" i="59"/>
  <c r="K50" i="59"/>
  <c r="CS51" i="59"/>
  <c r="I78" i="59"/>
  <c r="BO47" i="59"/>
  <c r="AU71" i="59"/>
  <c r="BX49" i="59"/>
  <c r="Q86" i="59"/>
  <c r="BI35" i="59"/>
  <c r="AW47" i="59"/>
  <c r="AZ51" i="59"/>
  <c r="AU25" i="59"/>
  <c r="AY39" i="59"/>
  <c r="BF19" i="59"/>
  <c r="CL79" i="59"/>
  <c r="AW30" i="59"/>
  <c r="AY20" i="59"/>
  <c r="CC79" i="59"/>
  <c r="S82" i="59"/>
  <c r="BV45" i="59"/>
  <c r="AQ39" i="59"/>
  <c r="AS56" i="59"/>
  <c r="CE17" i="59"/>
  <c r="CA77" i="59"/>
  <c r="Q72" i="59"/>
  <c r="CT87" i="59"/>
  <c r="BX13" i="59"/>
  <c r="CM73" i="59"/>
  <c r="AU16" i="59"/>
  <c r="CA46" i="59"/>
  <c r="AU66" i="59"/>
  <c r="AW16" i="59"/>
  <c r="BF77" i="59"/>
  <c r="Q49" i="59"/>
  <c r="AR47" i="59"/>
  <c r="Z68" i="59"/>
  <c r="Q5" i="59"/>
  <c r="BK53" i="59"/>
  <c r="I73" i="59"/>
  <c r="BF9" i="59"/>
  <c r="CS37" i="59"/>
  <c r="BH78" i="59"/>
  <c r="CD43" i="59"/>
  <c r="Q64" i="59"/>
  <c r="CN68" i="59"/>
  <c r="AX40" i="59"/>
  <c r="AU13" i="59"/>
  <c r="AW29" i="59"/>
  <c r="BK7" i="59"/>
  <c r="AZ39" i="59"/>
  <c r="AA36" i="59"/>
  <c r="AU64" i="59"/>
  <c r="CF85" i="59"/>
  <c r="CI45" i="59"/>
  <c r="CE38" i="59"/>
  <c r="BC51" i="59"/>
  <c r="AH56" i="59"/>
  <c r="AR48" i="59"/>
  <c r="AR29" i="59"/>
  <c r="R55" i="59"/>
  <c r="BM44" i="59"/>
  <c r="AY66" i="59"/>
  <c r="Q58" i="59"/>
  <c r="Z39" i="59"/>
  <c r="C28" i="59"/>
  <c r="L87" i="59"/>
  <c r="CD64" i="59"/>
  <c r="AB77" i="59"/>
  <c r="AW15" i="59"/>
  <c r="BN73" i="59"/>
  <c r="BU70" i="59"/>
  <c r="AW6" i="59"/>
  <c r="Z51" i="59"/>
  <c r="CO28" i="59"/>
  <c r="CA34" i="59"/>
  <c r="AG17" i="59"/>
  <c r="CE30" i="59"/>
  <c r="BM45" i="59"/>
  <c r="M38" i="59"/>
  <c r="K47" i="59"/>
  <c r="AA27" i="59"/>
  <c r="BA17" i="59"/>
  <c r="BK62" i="59"/>
  <c r="C43" i="59"/>
  <c r="Q51" i="59"/>
  <c r="BN39" i="59"/>
  <c r="AR13" i="59"/>
  <c r="CQ30" i="59"/>
  <c r="AB12" i="59"/>
  <c r="J41" i="59"/>
  <c r="Q59" i="59"/>
  <c r="Z82" i="59"/>
  <c r="CQ55" i="59"/>
  <c r="BM80" i="59"/>
  <c r="CA18" i="59"/>
  <c r="BV24" i="59"/>
  <c r="AQ21" i="59"/>
  <c r="Q27" i="59"/>
  <c r="BY46" i="59"/>
  <c r="AX72" i="59"/>
  <c r="BN71" i="59"/>
  <c r="AC63" i="59"/>
  <c r="C47" i="59"/>
  <c r="CA63" i="59"/>
  <c r="CA22" i="59"/>
  <c r="CD62" i="59"/>
  <c r="AB52" i="59"/>
  <c r="D78" i="59"/>
  <c r="CQ73" i="59"/>
  <c r="AQ23" i="59"/>
  <c r="E50" i="59"/>
  <c r="K27" i="59"/>
  <c r="T82" i="59"/>
  <c r="AA5" i="59"/>
  <c r="AR39" i="59"/>
  <c r="AG70" i="59"/>
  <c r="AW32" i="59"/>
  <c r="I63" i="59"/>
  <c r="L43" i="59"/>
  <c r="AQ24" i="59"/>
  <c r="CQ67" i="59"/>
  <c r="BH35" i="59"/>
  <c r="O69" i="59"/>
  <c r="I41" i="59"/>
  <c r="AX74" i="59"/>
  <c r="AY47" i="59"/>
  <c r="AI41" i="59"/>
  <c r="BQ79" i="59"/>
  <c r="CD10" i="59"/>
  <c r="CE74" i="59"/>
  <c r="BN6" i="59"/>
  <c r="T52" i="59"/>
  <c r="R28" i="59"/>
  <c r="AM18" i="59"/>
  <c r="BV9" i="59"/>
  <c r="BV63" i="59"/>
  <c r="CK31" i="59"/>
  <c r="BX24" i="59"/>
  <c r="AX42" i="59"/>
  <c r="AC33" i="59"/>
  <c r="E49" i="59"/>
  <c r="AE11" i="59"/>
  <c r="AR46" i="59"/>
  <c r="AC51" i="59"/>
  <c r="AC44" i="59"/>
  <c r="T48" i="59"/>
  <c r="S35" i="59"/>
  <c r="BS27" i="59"/>
  <c r="BY43" i="59"/>
  <c r="BS23" i="59"/>
  <c r="AR72" i="59"/>
  <c r="AR42" i="59"/>
  <c r="CA40" i="59"/>
  <c r="CK15" i="59"/>
  <c r="BS5" i="59"/>
  <c r="CG53" i="59"/>
  <c r="BM62" i="59"/>
  <c r="AR22" i="59"/>
  <c r="BQ50" i="59"/>
  <c r="BQ5" i="59"/>
  <c r="Q24" i="59"/>
  <c r="M54" i="59"/>
  <c r="AW85" i="59"/>
  <c r="AU35" i="59"/>
  <c r="CD14" i="59"/>
  <c r="BY63" i="59"/>
  <c r="AK61" i="59"/>
  <c r="Z71" i="59"/>
  <c r="CG19" i="59"/>
  <c r="CA71" i="59"/>
  <c r="S71" i="59"/>
  <c r="AU48" i="59"/>
  <c r="BO72" i="59"/>
  <c r="AW79" i="59"/>
  <c r="BF12" i="59"/>
  <c r="BM53" i="59"/>
  <c r="BF40" i="59"/>
  <c r="T37" i="59"/>
  <c r="AW13" i="59"/>
  <c r="CK12" i="59"/>
  <c r="BK51" i="59"/>
  <c r="BM71" i="59"/>
  <c r="AZ33" i="59"/>
  <c r="T85" i="59"/>
  <c r="S87" i="59"/>
  <c r="BM15" i="59"/>
  <c r="I62" i="59"/>
  <c r="R52" i="59"/>
  <c r="AG24" i="59"/>
  <c r="BF69" i="59"/>
  <c r="BX8" i="59"/>
  <c r="W59" i="59"/>
  <c r="BW38" i="59"/>
  <c r="BK47" i="59"/>
  <c r="AY51" i="59"/>
  <c r="D74" i="59"/>
  <c r="CI56" i="59"/>
  <c r="Q28" i="59"/>
  <c r="AR8" i="59"/>
  <c r="AW33" i="59"/>
  <c r="BY15" i="59"/>
  <c r="CQ60" i="59"/>
  <c r="BO87" i="59"/>
  <c r="CA13" i="59"/>
  <c r="I56" i="59"/>
  <c r="BX45" i="59"/>
  <c r="AC6" i="59"/>
  <c r="BN48" i="59"/>
  <c r="AG87" i="59"/>
  <c r="CD45" i="59"/>
  <c r="CO49" i="59"/>
  <c r="CA17" i="59"/>
  <c r="BM72" i="59"/>
  <c r="CK69" i="59"/>
  <c r="BF62" i="59"/>
  <c r="CC27" i="59"/>
  <c r="BI56" i="59"/>
  <c r="C85" i="59"/>
  <c r="C48" i="59"/>
  <c r="CO31" i="59"/>
  <c r="Q43" i="59"/>
  <c r="CS60" i="59"/>
  <c r="BA86" i="59"/>
  <c r="G45" i="59"/>
  <c r="CE86" i="59"/>
  <c r="CL60" i="59"/>
  <c r="CG80" i="59"/>
  <c r="BU27" i="59"/>
  <c r="CA70" i="59"/>
  <c r="BH56" i="59"/>
  <c r="AG48" i="59"/>
  <c r="AC80" i="59"/>
  <c r="AO5" i="59"/>
  <c r="AR64" i="59"/>
  <c r="AP44" i="59"/>
  <c r="Z45" i="59"/>
  <c r="M72" i="59"/>
  <c r="AS6" i="59"/>
  <c r="AI51" i="59"/>
  <c r="O78" i="59"/>
  <c r="AE86" i="59"/>
  <c r="Z78" i="59"/>
  <c r="CO15" i="59"/>
  <c r="AS86" i="59"/>
  <c r="BF46" i="59"/>
  <c r="AG21" i="59"/>
  <c r="BX5" i="59"/>
  <c r="CC56" i="59"/>
  <c r="G14" i="59"/>
  <c r="CA68" i="59"/>
  <c r="E41" i="59"/>
  <c r="AY56" i="59"/>
  <c r="BI34" i="59"/>
  <c r="AS85" i="59"/>
  <c r="BI62" i="59"/>
  <c r="CA38" i="59"/>
  <c r="CO24" i="59"/>
  <c r="BA48" i="59"/>
  <c r="S33" i="59"/>
  <c r="I19" i="59"/>
  <c r="AM82" i="59"/>
  <c r="CF62" i="59"/>
  <c r="CQ50" i="59"/>
  <c r="Q25" i="59"/>
  <c r="BI33" i="59"/>
  <c r="AG28" i="59"/>
  <c r="AX9" i="59"/>
  <c r="CO34" i="59"/>
  <c r="BY57" i="59"/>
  <c r="BY11" i="59"/>
  <c r="CM37" i="59"/>
  <c r="AR50" i="59"/>
  <c r="AU50" i="59"/>
  <c r="CC31" i="59"/>
  <c r="AQ69" i="59"/>
  <c r="CO33" i="59"/>
  <c r="AM77" i="59"/>
  <c r="BM42" i="59"/>
  <c r="CQ42" i="59"/>
  <c r="AR45" i="59"/>
  <c r="AM5" i="59"/>
  <c r="Z30" i="59"/>
  <c r="K78" i="59"/>
  <c r="Q26" i="59"/>
  <c r="BH5" i="59"/>
  <c r="AE70" i="59"/>
  <c r="AE62" i="59"/>
  <c r="CQ48" i="59"/>
  <c r="BM13" i="59"/>
  <c r="AG67" i="59"/>
  <c r="L10" i="59"/>
  <c r="CE72" i="59"/>
  <c r="AR82" i="59"/>
  <c r="AU56" i="59"/>
  <c r="AG15" i="59"/>
  <c r="AX68" i="59"/>
  <c r="D68" i="59"/>
  <c r="CO39" i="59"/>
  <c r="Y46" i="59"/>
  <c r="AQ20" i="59"/>
  <c r="Q73" i="59"/>
  <c r="CA64" i="59"/>
  <c r="BF43" i="59"/>
  <c r="AG41" i="59"/>
  <c r="AO56" i="59"/>
  <c r="BO62" i="59"/>
  <c r="M79" i="59"/>
  <c r="AY15" i="59"/>
  <c r="CO22" i="59"/>
  <c r="CA73" i="59"/>
  <c r="BY79" i="59"/>
  <c r="CO78" i="59"/>
  <c r="AW61" i="59"/>
  <c r="AX76" i="59"/>
  <c r="BK12" i="59"/>
  <c r="AO42" i="59"/>
  <c r="CQ80" i="59"/>
  <c r="C74" i="59"/>
  <c r="CC14" i="59"/>
  <c r="AW72" i="59"/>
  <c r="AR54" i="59"/>
  <c r="AR68" i="59"/>
  <c r="BY14" i="59"/>
  <c r="BV86" i="59"/>
  <c r="AP65" i="59"/>
  <c r="CG62" i="59"/>
  <c r="BY44" i="59"/>
  <c r="CT52" i="59"/>
  <c r="U44" i="59"/>
  <c r="Q19" i="59"/>
  <c r="AR62" i="59"/>
  <c r="BC52" i="59"/>
  <c r="CO55" i="59"/>
  <c r="BA15" i="59"/>
  <c r="CO87" i="59"/>
  <c r="CC53" i="59"/>
  <c r="BU31" i="59"/>
  <c r="BG52" i="59"/>
  <c r="C60" i="59"/>
  <c r="CM7" i="59"/>
  <c r="AR11" i="59"/>
  <c r="BE53" i="59"/>
  <c r="D8" i="59"/>
  <c r="AO22" i="59"/>
  <c r="AW54" i="59"/>
  <c r="BK41" i="59"/>
  <c r="S46" i="59"/>
  <c r="R48" i="59"/>
  <c r="CA6" i="59"/>
  <c r="CN69" i="59"/>
  <c r="BI6" i="59"/>
  <c r="BA78" i="59"/>
  <c r="AR41" i="59"/>
  <c r="L12" i="59"/>
  <c r="CA8" i="59"/>
  <c r="D77" i="59"/>
  <c r="Z14" i="59"/>
  <c r="BV49" i="59"/>
  <c r="CO10" i="59"/>
  <c r="AG10" i="59"/>
  <c r="AW11" i="59"/>
  <c r="CL86" i="59"/>
  <c r="K45" i="59"/>
  <c r="CN76" i="59"/>
  <c r="AJ58" i="59"/>
  <c r="BC61" i="59"/>
  <c r="AR17" i="59"/>
  <c r="BK37" i="59"/>
  <c r="AU14" i="59"/>
  <c r="Q47" i="59"/>
  <c r="AW17" i="59"/>
  <c r="BE86" i="59"/>
  <c r="CA10" i="59"/>
  <c r="Y86" i="59"/>
  <c r="CI54" i="59"/>
  <c r="CO71" i="59"/>
  <c r="CO85" i="59"/>
  <c r="AX27" i="59"/>
  <c r="BK85" i="59"/>
  <c r="AG65" i="59"/>
  <c r="BY58" i="59"/>
  <c r="AU77" i="59"/>
  <c r="CE12" i="59"/>
  <c r="BM6" i="59"/>
  <c r="BP81" i="59"/>
  <c r="BY12" i="59"/>
  <c r="AW12" i="59"/>
  <c r="I16" i="59"/>
  <c r="AE56" i="59"/>
  <c r="M24" i="59"/>
  <c r="CF51" i="59"/>
  <c r="AI86" i="59"/>
  <c r="BX63" i="59"/>
  <c r="Q12" i="59"/>
  <c r="AM13" i="59"/>
  <c r="BF60" i="59"/>
  <c r="AG60" i="59"/>
  <c r="W85" i="59"/>
  <c r="AR28" i="59"/>
  <c r="AG63" i="59"/>
  <c r="BM60" i="59"/>
  <c r="BP16" i="59"/>
  <c r="CN23" i="59"/>
  <c r="K35" i="59"/>
  <c r="BK48" i="59"/>
  <c r="D35" i="59"/>
  <c r="CK52" i="59"/>
  <c r="CA23" i="59"/>
  <c r="CN78" i="59"/>
  <c r="BE59" i="59"/>
  <c r="Q75" i="59"/>
  <c r="Q33" i="59"/>
  <c r="BN77" i="59"/>
  <c r="BP46" i="59"/>
  <c r="AG76" i="59"/>
  <c r="CK7" i="59"/>
  <c r="AW63" i="59"/>
  <c r="BF39" i="59"/>
  <c r="Q50" i="59"/>
  <c r="R54" i="59"/>
  <c r="CI71" i="59"/>
  <c r="BY34" i="59"/>
  <c r="AU5" i="59"/>
  <c r="CL27" i="59"/>
  <c r="CA62" i="59"/>
  <c r="CC80" i="59"/>
  <c r="BH14" i="59"/>
  <c r="AA48" i="59"/>
  <c r="CG63" i="59"/>
  <c r="E81" i="59"/>
  <c r="AR16" i="59"/>
  <c r="J45" i="59"/>
  <c r="AP45" i="59"/>
  <c r="AW50" i="59"/>
  <c r="AE68" i="59"/>
  <c r="AY12" i="59"/>
  <c r="AE47" i="59"/>
  <c r="AZ67" i="59"/>
  <c r="CE23" i="59"/>
  <c r="BH50" i="59"/>
  <c r="Q85" i="59"/>
  <c r="BO55" i="59"/>
  <c r="AA13" i="59"/>
  <c r="BH52" i="59"/>
  <c r="BN60" i="59"/>
  <c r="CK40" i="59"/>
  <c r="Y26" i="59"/>
  <c r="BA75" i="59"/>
  <c r="AA14" i="59"/>
  <c r="BE51" i="59"/>
  <c r="BH55" i="59"/>
  <c r="BH18" i="59"/>
  <c r="U72" i="59"/>
  <c r="AQ5" i="59"/>
  <c r="AE52" i="59"/>
  <c r="AW76" i="59"/>
  <c r="AC45" i="59"/>
  <c r="BC41" i="59"/>
  <c r="BH51" i="59"/>
  <c r="BV71" i="59"/>
  <c r="AB18" i="59"/>
  <c r="BH33" i="59"/>
  <c r="BM52" i="59"/>
  <c r="CH70" i="59" l="1"/>
  <c r="AD19" i="59"/>
  <c r="BR10" i="59"/>
  <c r="BR72" i="59"/>
  <c r="F77" i="59"/>
  <c r="V71" i="59"/>
  <c r="CH66" i="59"/>
  <c r="BB78" i="59"/>
  <c r="V66" i="59"/>
  <c r="CH86" i="59"/>
  <c r="F8" i="59"/>
  <c r="N36" i="59"/>
  <c r="CH55" i="59"/>
  <c r="F25" i="59"/>
  <c r="AT69" i="59"/>
  <c r="BB69" i="59"/>
  <c r="CH71" i="59"/>
  <c r="F56" i="59"/>
  <c r="BB87" i="59"/>
  <c r="BB9" i="59"/>
  <c r="AD45" i="59"/>
  <c r="AD28" i="59"/>
  <c r="AL65" i="59"/>
  <c r="F12" i="59"/>
  <c r="AL6" i="59"/>
  <c r="AD86" i="59"/>
  <c r="AT16" i="59"/>
  <c r="BR70" i="59"/>
  <c r="BJ65" i="59"/>
  <c r="N35" i="59"/>
  <c r="N76" i="59"/>
  <c r="CH61" i="59"/>
  <c r="V40" i="59"/>
  <c r="F45" i="59"/>
  <c r="BJ71" i="59"/>
  <c r="BJ35" i="59"/>
  <c r="N31" i="59"/>
  <c r="BJ41" i="59"/>
  <c r="AT9" i="59"/>
  <c r="AT55" i="59"/>
  <c r="CH42" i="59"/>
  <c r="AL24" i="59"/>
  <c r="BZ17" i="59"/>
  <c r="BR81" i="59"/>
  <c r="CH19" i="59"/>
  <c r="F52" i="59"/>
  <c r="CP82" i="59"/>
  <c r="F17" i="59"/>
  <c r="F43" i="59"/>
  <c r="CQ57" i="59"/>
  <c r="CQ38" i="59"/>
  <c r="CQ22" i="59"/>
  <c r="CQ54" i="59"/>
  <c r="CQ37" i="59"/>
  <c r="CQ11" i="59"/>
  <c r="CQ23" i="59"/>
  <c r="CQ45" i="59"/>
  <c r="CQ12" i="59"/>
  <c r="CQ33" i="59"/>
  <c r="CQ6" i="59"/>
  <c r="CQ76" i="59"/>
  <c r="CQ31" i="59"/>
  <c r="CQ14" i="59"/>
  <c r="CQ78" i="59"/>
  <c r="CQ46" i="59"/>
  <c r="CQ26" i="59"/>
  <c r="CQ25" i="59"/>
  <c r="CQ56" i="59"/>
  <c r="CQ81" i="59"/>
  <c r="CQ41" i="59"/>
  <c r="CQ10" i="59"/>
  <c r="CQ44" i="59"/>
  <c r="CQ19" i="59"/>
  <c r="CQ65" i="59"/>
  <c r="CQ18" i="59"/>
  <c r="CQ40" i="59"/>
  <c r="CQ29" i="59"/>
  <c r="CQ49" i="59"/>
  <c r="CQ28" i="59"/>
  <c r="CQ58" i="59"/>
  <c r="CQ66" i="59"/>
  <c r="CQ68" i="59"/>
  <c r="CQ32" i="59"/>
  <c r="CQ13" i="59"/>
  <c r="CQ5" i="59"/>
  <c r="CQ64" i="59"/>
  <c r="CQ43" i="59"/>
  <c r="CQ20" i="59"/>
  <c r="CQ27" i="59"/>
  <c r="CQ79" i="59"/>
  <c r="CQ16" i="59"/>
  <c r="CI69" i="59"/>
  <c r="CI38" i="59"/>
  <c r="CI27" i="59"/>
  <c r="CI5" i="59"/>
  <c r="CI34" i="59"/>
  <c r="CI49" i="59"/>
  <c r="CI51" i="59"/>
  <c r="CI37" i="59"/>
  <c r="CI70" i="59"/>
  <c r="CI32" i="59"/>
  <c r="CI86" i="59"/>
  <c r="CI30" i="59"/>
  <c r="CI62" i="59"/>
  <c r="CI12" i="59"/>
  <c r="CI26" i="59"/>
  <c r="CI81" i="59"/>
  <c r="CI77" i="59"/>
  <c r="CI20" i="59"/>
  <c r="CA35" i="59"/>
  <c r="CA29" i="59"/>
  <c r="CA20" i="59"/>
  <c r="CA78" i="59"/>
  <c r="CA67" i="59"/>
  <c r="CA44" i="59"/>
  <c r="CA33" i="59"/>
  <c r="CA36" i="59"/>
  <c r="CA5" i="59"/>
  <c r="CA19" i="59"/>
  <c r="CA86" i="59"/>
  <c r="CA58" i="59"/>
  <c r="CA66" i="59"/>
  <c r="CA60" i="59"/>
  <c r="CA24" i="59"/>
  <c r="CA26" i="59"/>
  <c r="CA56" i="59"/>
  <c r="CA57" i="59"/>
  <c r="CA47" i="59"/>
  <c r="CA76" i="59"/>
  <c r="CA14" i="59"/>
  <c r="CA87" i="59"/>
  <c r="CA59" i="59"/>
  <c r="CA48" i="59"/>
  <c r="CA50" i="59"/>
  <c r="CA28" i="59"/>
  <c r="CA27" i="59"/>
  <c r="CA11" i="59"/>
  <c r="CA30" i="59"/>
  <c r="CA41" i="59"/>
  <c r="CA54" i="59"/>
  <c r="CA79" i="59"/>
  <c r="CA37" i="59"/>
  <c r="BS76" i="59"/>
  <c r="BS52" i="59"/>
  <c r="BS15" i="59"/>
  <c r="BS86" i="59"/>
  <c r="BS34" i="59"/>
  <c r="BS51" i="59"/>
  <c r="BS6" i="59"/>
  <c r="BS56" i="59"/>
  <c r="BS12" i="59"/>
  <c r="BS13" i="59"/>
  <c r="BS42" i="59"/>
  <c r="BS67" i="59"/>
  <c r="BS70" i="59"/>
  <c r="BS35" i="59"/>
  <c r="BS71" i="59"/>
  <c r="BS58" i="59"/>
  <c r="BS72" i="59"/>
  <c r="BS69" i="59"/>
  <c r="BS38" i="59"/>
  <c r="BS21" i="59"/>
  <c r="BS24" i="59"/>
  <c r="BS30" i="59"/>
  <c r="BS25" i="59"/>
  <c r="BS87" i="59"/>
  <c r="BK79" i="59"/>
  <c r="BK59" i="59"/>
  <c r="BK39" i="59"/>
  <c r="BK6" i="59"/>
  <c r="BK28" i="59"/>
  <c r="BK58" i="59"/>
  <c r="BK18" i="59"/>
  <c r="BK35" i="59"/>
  <c r="BK44" i="59"/>
  <c r="BK61" i="59"/>
  <c r="BK15" i="59"/>
  <c r="BK54" i="59"/>
  <c r="BK17" i="59"/>
  <c r="BK49" i="59"/>
  <c r="BK45" i="59"/>
  <c r="BK31" i="59"/>
  <c r="BK63" i="59"/>
  <c r="BK30" i="59"/>
  <c r="BK24" i="59"/>
  <c r="BK56" i="59"/>
  <c r="BK76" i="59"/>
  <c r="BK22" i="59"/>
  <c r="BK19" i="59"/>
  <c r="BK8" i="59"/>
  <c r="BK57" i="59"/>
  <c r="BK80" i="59"/>
  <c r="BK11" i="59"/>
  <c r="BK73" i="59"/>
  <c r="BK68" i="59"/>
  <c r="BK78" i="59"/>
  <c r="BK38" i="59"/>
  <c r="BK74" i="59"/>
  <c r="BK64" i="59"/>
  <c r="BK65" i="59"/>
  <c r="BK72" i="59"/>
  <c r="BK21" i="59"/>
  <c r="BK67" i="59"/>
  <c r="BK70" i="59"/>
  <c r="BK43" i="59"/>
  <c r="BK50" i="59"/>
  <c r="BK46" i="59"/>
  <c r="BK33" i="59"/>
  <c r="BK14" i="59"/>
  <c r="BK5" i="59"/>
  <c r="BK75" i="59"/>
  <c r="BC57" i="59"/>
  <c r="BC10" i="59"/>
  <c r="BC15" i="59"/>
  <c r="BC13" i="59"/>
  <c r="BC56" i="59"/>
  <c r="BC80" i="59"/>
  <c r="BC28" i="59"/>
  <c r="BC48" i="59"/>
  <c r="BC7" i="59"/>
  <c r="BC82" i="59"/>
  <c r="BC5" i="59"/>
  <c r="BC23" i="59"/>
  <c r="BC47" i="59"/>
  <c r="BC46" i="59"/>
  <c r="BC59" i="59"/>
  <c r="BC35" i="59"/>
  <c r="BC86" i="59"/>
  <c r="BC44" i="59"/>
  <c r="AU51" i="59"/>
  <c r="AU12" i="59"/>
  <c r="AU62" i="59"/>
  <c r="AU70" i="59"/>
  <c r="AU74" i="59"/>
  <c r="AU40" i="59"/>
  <c r="AU54" i="59"/>
  <c r="AU68" i="59"/>
  <c r="AU42" i="59"/>
  <c r="AU26" i="59"/>
  <c r="AU19" i="59"/>
  <c r="AU60" i="59"/>
  <c r="AU69" i="59"/>
  <c r="AU58" i="59"/>
  <c r="AU63" i="59"/>
  <c r="AU8" i="59"/>
  <c r="AU55" i="59"/>
  <c r="AU81" i="59"/>
  <c r="AU75" i="59"/>
  <c r="AU86" i="59"/>
  <c r="AU82" i="59"/>
  <c r="AU15" i="59"/>
  <c r="AU67" i="59"/>
  <c r="AU32" i="59"/>
  <c r="AU7" i="59"/>
  <c r="AU10" i="59"/>
  <c r="AU31" i="59"/>
  <c r="AU52" i="59"/>
  <c r="AU61" i="59"/>
  <c r="AU73" i="59"/>
  <c r="AU72" i="59"/>
  <c r="AU45" i="59"/>
  <c r="AU44" i="59"/>
  <c r="AU46" i="59"/>
  <c r="AU41" i="59"/>
  <c r="AU34" i="59"/>
  <c r="AU33" i="59"/>
  <c r="AU29" i="59"/>
  <c r="AU39" i="59"/>
  <c r="AU23" i="59"/>
  <c r="AU85" i="59"/>
  <c r="AU28" i="59"/>
  <c r="AU9" i="59"/>
  <c r="AU18" i="59"/>
  <c r="AU87" i="59"/>
  <c r="AU27" i="59"/>
  <c r="AM59" i="59"/>
  <c r="AM28" i="59"/>
  <c r="AM29" i="59"/>
  <c r="AM85" i="59"/>
  <c r="AM73" i="59"/>
  <c r="AM81" i="59"/>
  <c r="AM57" i="59"/>
  <c r="AM43" i="59"/>
  <c r="AM39" i="59"/>
  <c r="AM22" i="59"/>
  <c r="AM87" i="59"/>
  <c r="AM37" i="59"/>
  <c r="AM6" i="59"/>
  <c r="AM63" i="59"/>
  <c r="AM20" i="59"/>
  <c r="AM45" i="59"/>
  <c r="AM53" i="59"/>
  <c r="AM30" i="59"/>
  <c r="AM9" i="59"/>
  <c r="AM38" i="59"/>
  <c r="AM78" i="59"/>
  <c r="AM56" i="59"/>
  <c r="AM10" i="59"/>
  <c r="AM26" i="59"/>
  <c r="AM68" i="59"/>
  <c r="AE24" i="59"/>
  <c r="AE60" i="59"/>
  <c r="AE77" i="59"/>
  <c r="AE69" i="59"/>
  <c r="AE74" i="59"/>
  <c r="AE71" i="59"/>
  <c r="AE8" i="59"/>
  <c r="AE72" i="59"/>
  <c r="AE51" i="59"/>
  <c r="AE19" i="59"/>
  <c r="AE58" i="59"/>
  <c r="AE45" i="59"/>
  <c r="AE42" i="59"/>
  <c r="AE85" i="59"/>
  <c r="AE30" i="59"/>
  <c r="AE54" i="59"/>
  <c r="AE21" i="59"/>
  <c r="AE80" i="59"/>
  <c r="AE12" i="59"/>
  <c r="AE36" i="59"/>
  <c r="AE66" i="59"/>
  <c r="AE18" i="59"/>
  <c r="AE55" i="59"/>
  <c r="AE61" i="59"/>
  <c r="AE22" i="59"/>
  <c r="AE78" i="59"/>
  <c r="AE6" i="59"/>
  <c r="AE53" i="59"/>
  <c r="AE81" i="59"/>
  <c r="AE9" i="59"/>
  <c r="AE44" i="59"/>
  <c r="AE79" i="59"/>
  <c r="AE26" i="59"/>
  <c r="AE39" i="59"/>
  <c r="AE64" i="59"/>
  <c r="AE38" i="59"/>
  <c r="AE14" i="59"/>
  <c r="AE63" i="59"/>
  <c r="AE40" i="59"/>
  <c r="AE20" i="59"/>
  <c r="AE34" i="59"/>
  <c r="AE75" i="59"/>
  <c r="AE10" i="59"/>
  <c r="AE50" i="59"/>
  <c r="AE67" i="59"/>
  <c r="AE17" i="59"/>
  <c r="AE28" i="59"/>
  <c r="AE31" i="59"/>
  <c r="AE7" i="59"/>
  <c r="W33" i="59"/>
  <c r="W36" i="59"/>
  <c r="W7" i="59"/>
  <c r="W82" i="59"/>
  <c r="W87" i="59"/>
  <c r="W41" i="59"/>
  <c r="W6" i="59"/>
  <c r="W37" i="59"/>
  <c r="W43" i="59"/>
  <c r="W32" i="59"/>
  <c r="W34" i="59"/>
  <c r="W48" i="59"/>
  <c r="W75" i="59"/>
  <c r="W39" i="59"/>
  <c r="W50" i="59"/>
  <c r="W47" i="59"/>
  <c r="W9" i="59"/>
  <c r="W70" i="59"/>
  <c r="W53" i="59"/>
  <c r="W20" i="59"/>
  <c r="W63" i="59"/>
  <c r="W14" i="59"/>
  <c r="W22" i="59"/>
  <c r="O8" i="59"/>
  <c r="O33" i="59"/>
  <c r="O58" i="59"/>
  <c r="O56" i="59"/>
  <c r="O82" i="59"/>
  <c r="O62" i="59"/>
  <c r="O53" i="59"/>
  <c r="O75" i="59"/>
  <c r="O45" i="59"/>
  <c r="O68" i="59"/>
  <c r="O39" i="59"/>
  <c r="O30" i="59"/>
  <c r="O15" i="59"/>
  <c r="O37" i="59"/>
  <c r="O66" i="59"/>
  <c r="O11" i="59"/>
  <c r="O54" i="59"/>
  <c r="O67" i="59"/>
  <c r="O28" i="59"/>
  <c r="O38" i="59"/>
  <c r="O6" i="59"/>
  <c r="O60" i="59"/>
  <c r="O64" i="59"/>
  <c r="O81" i="59"/>
  <c r="O5" i="59"/>
  <c r="O48" i="59"/>
  <c r="O21" i="59"/>
  <c r="O61" i="59"/>
  <c r="O86" i="59"/>
  <c r="O17" i="59"/>
  <c r="O31" i="59"/>
  <c r="O65" i="59"/>
  <c r="O16" i="59"/>
  <c r="O26" i="59"/>
  <c r="G65" i="59"/>
  <c r="G36" i="59"/>
  <c r="G44" i="59"/>
  <c r="G31" i="59"/>
  <c r="G54" i="59"/>
  <c r="G6" i="59"/>
  <c r="G13" i="59"/>
  <c r="G35" i="59"/>
  <c r="G60" i="59"/>
  <c r="G85" i="59"/>
  <c r="G59" i="59"/>
  <c r="G78" i="59"/>
  <c r="G12" i="59"/>
  <c r="G73" i="59"/>
  <c r="G9" i="59"/>
  <c r="G39" i="59"/>
  <c r="G61" i="59"/>
  <c r="G62" i="59"/>
  <c r="G50" i="59"/>
  <c r="G72" i="59"/>
  <c r="G80" i="59"/>
  <c r="G66" i="59"/>
  <c r="G10" i="59"/>
  <c r="G19" i="59"/>
  <c r="G25" i="59"/>
  <c r="G76" i="59"/>
  <c r="G63" i="59"/>
  <c r="G28" i="59"/>
  <c r="G75" i="59"/>
  <c r="CB29" i="59"/>
  <c r="CB20" i="59"/>
  <c r="BZ14" i="59"/>
  <c r="V74" i="59"/>
  <c r="BB61" i="59"/>
  <c r="N81" i="59"/>
  <c r="BB51" i="59"/>
  <c r="BZ19" i="59"/>
  <c r="AD35" i="59"/>
  <c r="BB72" i="59"/>
  <c r="BB45" i="59"/>
  <c r="BR60" i="59"/>
  <c r="AD85" i="59"/>
  <c r="V56" i="59"/>
  <c r="AD51" i="59"/>
  <c r="N87" i="59"/>
  <c r="BB68" i="59"/>
  <c r="V51" i="59"/>
  <c r="AD62" i="59"/>
  <c r="CP45" i="59"/>
  <c r="CP36" i="59"/>
  <c r="BJ11" i="59"/>
  <c r="N8" i="59"/>
  <c r="F36" i="59"/>
  <c r="CH79" i="59"/>
  <c r="V86" i="59"/>
  <c r="AL31" i="59"/>
  <c r="F70" i="59"/>
  <c r="N46" i="59"/>
  <c r="F21" i="59"/>
  <c r="V62" i="59"/>
  <c r="BJ63" i="59"/>
  <c r="V87" i="59"/>
  <c r="V11" i="59"/>
  <c r="V61" i="59"/>
  <c r="BB56" i="59"/>
  <c r="N7" i="59"/>
  <c r="BJ27" i="59"/>
  <c r="AL9" i="59"/>
  <c r="F66" i="59"/>
  <c r="BR65" i="59"/>
  <c r="BR66" i="59"/>
  <c r="AT87" i="59"/>
  <c r="F33" i="59"/>
  <c r="F29" i="59"/>
  <c r="BR45" i="59"/>
  <c r="BJ13" i="59"/>
  <c r="F22" i="59"/>
  <c r="V78" i="59"/>
  <c r="BR87" i="59"/>
  <c r="BB52" i="59"/>
  <c r="N6" i="59"/>
  <c r="BJ23" i="59"/>
  <c r="BZ10" i="59"/>
  <c r="BZ30" i="59"/>
  <c r="CP76" i="59"/>
  <c r="CH44" i="59"/>
  <c r="BR86" i="59"/>
  <c r="BB22" i="59"/>
  <c r="BJ12" i="59"/>
  <c r="AT17" i="59"/>
  <c r="V57" i="59"/>
  <c r="BZ80" i="59"/>
  <c r="AD58" i="59"/>
  <c r="BB39" i="59"/>
  <c r="BB35" i="59"/>
  <c r="BJ15" i="59"/>
  <c r="AD71" i="59"/>
  <c r="CH43" i="59"/>
  <c r="BR61" i="59"/>
  <c r="F54" i="59"/>
  <c r="AL27" i="59"/>
  <c r="BB6" i="59"/>
  <c r="BB55" i="59"/>
  <c r="CP53" i="59"/>
  <c r="CP34" i="59"/>
  <c r="AD87" i="59"/>
  <c r="V20" i="59"/>
  <c r="BR49" i="59"/>
  <c r="AL62" i="59"/>
  <c r="N52" i="59"/>
  <c r="N50" i="59"/>
  <c r="AL37" i="59"/>
  <c r="CP60" i="59"/>
  <c r="BR78" i="59"/>
  <c r="CH35" i="59"/>
  <c r="BB85" i="59"/>
  <c r="AD52" i="59"/>
  <c r="BR47" i="59"/>
  <c r="BZ29" i="59"/>
  <c r="V6" i="59"/>
  <c r="BZ68" i="59"/>
  <c r="F67" i="59"/>
  <c r="CH60" i="59"/>
  <c r="BJ80" i="59"/>
  <c r="BZ6" i="59"/>
  <c r="BZ9" i="59"/>
  <c r="BZ32" i="59"/>
  <c r="F23" i="59"/>
  <c r="V60" i="59"/>
  <c r="BJ7" i="59"/>
  <c r="AT27" i="59"/>
  <c r="AD9" i="59"/>
  <c r="BB54" i="59"/>
  <c r="BJ46" i="59"/>
  <c r="BJ8" i="59"/>
  <c r="AD65" i="59"/>
  <c r="CP6" i="59"/>
  <c r="CP15" i="59"/>
  <c r="V53" i="59"/>
  <c r="V33" i="59"/>
  <c r="F32" i="59"/>
  <c r="BZ7" i="59"/>
  <c r="F38" i="59"/>
  <c r="F71" i="59"/>
  <c r="AD82" i="59"/>
  <c r="AT7" i="59"/>
  <c r="N49" i="59"/>
  <c r="V10" i="59"/>
  <c r="F64" i="59"/>
  <c r="F73" i="59"/>
  <c r="AL28" i="59"/>
  <c r="AD57" i="59"/>
  <c r="F5" i="59"/>
  <c r="BB15" i="59"/>
  <c r="CP33" i="59"/>
  <c r="AD43" i="59"/>
  <c r="N71" i="59"/>
  <c r="CH53" i="59"/>
  <c r="BJ59" i="59"/>
  <c r="AT18" i="59"/>
  <c r="BJ45" i="59"/>
  <c r="AD53" i="59"/>
  <c r="BB40" i="59"/>
  <c r="BJ19" i="59"/>
  <c r="CH32" i="59"/>
  <c r="V77" i="59"/>
  <c r="AL75" i="59"/>
  <c r="N79" i="59"/>
  <c r="BJ82" i="59"/>
  <c r="AT34" i="59"/>
  <c r="AD33" i="59"/>
  <c r="BJ22" i="59"/>
  <c r="AT53" i="59"/>
  <c r="V17" i="59"/>
  <c r="F69" i="59"/>
  <c r="AL34" i="59"/>
  <c r="F65" i="59"/>
  <c r="AD22" i="59"/>
  <c r="F39" i="59"/>
  <c r="AD67" i="59"/>
  <c r="F44" i="59"/>
  <c r="N48" i="59"/>
  <c r="BB71" i="59"/>
  <c r="N13" i="59"/>
  <c r="AT43" i="59"/>
  <c r="CP52" i="59"/>
  <c r="CH10" i="59"/>
  <c r="BB63" i="59"/>
  <c r="BZ21" i="59"/>
  <c r="BB25" i="59"/>
  <c r="BZ54" i="59"/>
  <c r="AD47" i="59"/>
  <c r="BJ31" i="59"/>
  <c r="BZ44" i="59"/>
  <c r="AL10" i="59"/>
  <c r="N42" i="59"/>
  <c r="N78" i="59"/>
  <c r="V38" i="59"/>
  <c r="BB32" i="59"/>
  <c r="CH23" i="59"/>
  <c r="AT14" i="59"/>
  <c r="V27" i="59"/>
  <c r="BZ16" i="59"/>
  <c r="BJ6" i="59"/>
  <c r="F63" i="59"/>
  <c r="N21" i="59"/>
  <c r="F55" i="59"/>
  <c r="BB62" i="59"/>
  <c r="BJ60" i="59"/>
  <c r="BB58" i="59"/>
  <c r="AT23" i="59"/>
  <c r="CP79" i="59"/>
  <c r="AD81" i="59"/>
  <c r="F13" i="59"/>
  <c r="AL63" i="59"/>
  <c r="BB29" i="59"/>
  <c r="AD10" i="59"/>
  <c r="V7" i="59"/>
  <c r="BZ56" i="59"/>
  <c r="AD16" i="59"/>
  <c r="N14" i="59"/>
  <c r="BB41" i="59"/>
  <c r="AD38" i="59"/>
  <c r="BJ54" i="59"/>
  <c r="AT42" i="59"/>
  <c r="BZ71" i="59"/>
  <c r="N69" i="59"/>
  <c r="BZ78" i="59"/>
  <c r="BZ36" i="59"/>
  <c r="BJ86" i="59"/>
  <c r="BJ38" i="59"/>
  <c r="CH5" i="59"/>
  <c r="N9" i="59"/>
  <c r="BZ52" i="59"/>
  <c r="BZ39" i="59"/>
  <c r="AT31" i="59"/>
  <c r="BB81" i="59"/>
  <c r="AT5" i="59"/>
  <c r="AL77" i="59"/>
  <c r="N34" i="59"/>
  <c r="BZ20" i="59"/>
  <c r="BJ32" i="59"/>
  <c r="BZ24" i="59"/>
  <c r="V19" i="59"/>
  <c r="BJ68" i="59"/>
  <c r="BR9" i="59"/>
  <c r="AT75" i="59"/>
  <c r="CH52" i="59"/>
  <c r="BR73" i="59"/>
  <c r="N33" i="59"/>
  <c r="BZ18" i="59"/>
  <c r="AT52" i="59"/>
  <c r="AD50" i="59"/>
  <c r="BR77" i="59"/>
  <c r="BJ26" i="59"/>
  <c r="AT57" i="59"/>
  <c r="BJ66" i="59"/>
  <c r="BJ36" i="59"/>
  <c r="BB53" i="59"/>
  <c r="BZ76" i="59"/>
  <c r="BZ67" i="59"/>
  <c r="CP30" i="59"/>
  <c r="BB50" i="59"/>
  <c r="AD76" i="59"/>
  <c r="CP81" i="59"/>
  <c r="AT71" i="59"/>
  <c r="V32" i="59"/>
  <c r="BR56" i="59"/>
  <c r="BJ20" i="59"/>
  <c r="N11" i="59"/>
  <c r="CH26" i="59"/>
  <c r="CP24" i="59"/>
  <c r="F80" i="59"/>
  <c r="CH85" i="59"/>
  <c r="AD14" i="59"/>
  <c r="BZ74" i="59"/>
  <c r="AL49" i="59"/>
  <c r="BB75" i="59"/>
  <c r="AT28" i="59"/>
  <c r="BR39" i="59"/>
  <c r="BJ29" i="59"/>
  <c r="F49" i="59"/>
  <c r="BZ34" i="59"/>
  <c r="AL20" i="59"/>
  <c r="BZ23" i="59"/>
  <c r="BR69" i="59"/>
  <c r="CP46" i="59"/>
  <c r="BZ11" i="59"/>
  <c r="F19" i="59"/>
  <c r="AD34" i="59"/>
  <c r="AD54" i="59"/>
  <c r="N77" i="59"/>
  <c r="BZ45" i="59"/>
  <c r="AL23" i="59"/>
  <c r="N5" i="59"/>
  <c r="F31" i="59"/>
  <c r="BR71" i="59"/>
  <c r="CP78" i="59"/>
  <c r="CP74" i="59"/>
  <c r="AD48" i="59"/>
  <c r="N53" i="59"/>
  <c r="V37" i="59"/>
  <c r="BZ12" i="59"/>
  <c r="BJ33" i="59"/>
  <c r="AD17" i="59"/>
  <c r="N51" i="59"/>
  <c r="AT21" i="59"/>
  <c r="AL16" i="59"/>
  <c r="BZ8" i="59"/>
  <c r="F15" i="59"/>
  <c r="N85" i="59"/>
  <c r="V29" i="59"/>
  <c r="AT33" i="59"/>
  <c r="F50" i="59"/>
  <c r="V21" i="59"/>
  <c r="AT8" i="59"/>
  <c r="AL17" i="59"/>
  <c r="CH20" i="59"/>
  <c r="AL29" i="59"/>
  <c r="BB67" i="59"/>
  <c r="N37" i="59"/>
  <c r="N20" i="59"/>
  <c r="F42" i="59"/>
  <c r="CH82" i="59"/>
  <c r="BB38" i="59"/>
  <c r="BJ9" i="59"/>
  <c r="BZ61" i="59"/>
  <c r="CH63" i="59"/>
  <c r="AL5" i="59"/>
  <c r="N74" i="59"/>
  <c r="CP71" i="59"/>
  <c r="AD29" i="59"/>
  <c r="BJ48" i="59"/>
  <c r="CP13" i="59"/>
  <c r="AD75" i="59"/>
  <c r="BJ5" i="59"/>
  <c r="AD5" i="59"/>
  <c r="BB80" i="59"/>
  <c r="BZ85" i="59"/>
  <c r="CH62" i="59"/>
  <c r="V68" i="59"/>
  <c r="CP43" i="59"/>
  <c r="F87" i="59"/>
  <c r="AT77" i="59"/>
  <c r="BZ70" i="59"/>
  <c r="N86" i="59"/>
  <c r="F34" i="59"/>
  <c r="BB12" i="59"/>
  <c r="CP69" i="59"/>
  <c r="AD46" i="59"/>
  <c r="F68" i="59"/>
  <c r="BB27" i="59"/>
  <c r="F78" i="59"/>
  <c r="BZ82" i="59"/>
  <c r="AT48" i="59"/>
  <c r="BJ69" i="59"/>
  <c r="BJ74" i="59"/>
  <c r="CP72" i="59"/>
  <c r="N60" i="59"/>
  <c r="BZ15" i="59"/>
  <c r="AD78" i="59"/>
  <c r="V73" i="59"/>
  <c r="AD60" i="59"/>
  <c r="CP80" i="59"/>
  <c r="BJ17" i="59"/>
  <c r="CP48" i="59"/>
  <c r="CH81" i="59"/>
  <c r="AL8" i="59"/>
  <c r="BR16" i="59"/>
  <c r="BB14" i="59"/>
  <c r="F60" i="59"/>
  <c r="BJ85" i="59"/>
  <c r="AT36" i="59"/>
  <c r="BB37" i="59"/>
  <c r="F62" i="59"/>
  <c r="V50" i="59"/>
  <c r="BB86" i="59"/>
  <c r="CH9" i="59"/>
  <c r="AD55" i="59"/>
  <c r="BZ37" i="59"/>
  <c r="AD64" i="59"/>
  <c r="AT19" i="59"/>
  <c r="AT6" i="59"/>
  <c r="CH22" i="59"/>
  <c r="AT25" i="59"/>
  <c r="BR5" i="59"/>
  <c r="CP87" i="59"/>
  <c r="V81" i="59"/>
  <c r="F86" i="59"/>
  <c r="AL50" i="59"/>
  <c r="BZ33" i="59"/>
  <c r="V12" i="59"/>
  <c r="CH48" i="59"/>
  <c r="F16" i="59"/>
  <c r="BB46" i="59"/>
  <c r="BZ5" i="59"/>
  <c r="AD63" i="59"/>
  <c r="AD12" i="59"/>
  <c r="AL66" i="59"/>
  <c r="BR42" i="59"/>
  <c r="AL26" i="59"/>
  <c r="BZ42" i="59"/>
  <c r="V79" i="59"/>
  <c r="V85" i="59"/>
  <c r="N58" i="59"/>
  <c r="BZ46" i="59"/>
  <c r="BR62" i="59"/>
  <c r="F76" i="59"/>
  <c r="F72" i="59"/>
  <c r="F20" i="59"/>
  <c r="N55" i="59"/>
  <c r="BR8" i="59"/>
  <c r="N72" i="59"/>
  <c r="AD21" i="59"/>
  <c r="BT28" i="59"/>
  <c r="AN70" i="59"/>
  <c r="H66" i="59"/>
  <c r="X51" i="59"/>
  <c r="H24" i="59"/>
  <c r="CJ14" i="59"/>
  <c r="CJ11" i="59"/>
  <c r="BT19" i="59"/>
  <c r="AF24" i="59"/>
  <c r="CB52" i="59"/>
  <c r="AN33" i="59"/>
  <c r="H41" i="59"/>
  <c r="CJ17" i="59"/>
  <c r="CB28" i="59"/>
  <c r="X32" i="59"/>
  <c r="BD51" i="59"/>
  <c r="CJ64" i="59"/>
  <c r="BL87" i="59"/>
  <c r="P20" i="59"/>
  <c r="CR70" i="59"/>
  <c r="CJ53" i="59"/>
  <c r="AV23" i="59"/>
  <c r="X48" i="59"/>
  <c r="CB18" i="59"/>
  <c r="BT22" i="59"/>
  <c r="BT32" i="59"/>
  <c r="X34" i="59"/>
  <c r="AV34" i="59"/>
  <c r="BL32" i="59"/>
  <c r="CB19" i="59"/>
  <c r="CR85" i="59"/>
  <c r="AN28" i="59"/>
  <c r="AN81" i="59"/>
  <c r="BL62" i="59"/>
  <c r="CJ66" i="59"/>
  <c r="CJ46" i="59"/>
  <c r="BT24" i="59"/>
  <c r="BL17" i="59"/>
  <c r="AN78" i="59"/>
  <c r="CR81" i="59"/>
  <c r="AN69" i="59"/>
  <c r="BT54" i="59"/>
  <c r="AN45" i="59"/>
  <c r="H47" i="59"/>
  <c r="X24" i="59"/>
  <c r="CR6" i="59"/>
  <c r="BT7" i="59"/>
  <c r="BD24" i="59"/>
  <c r="CB81" i="59"/>
  <c r="P69" i="59"/>
  <c r="X50" i="59"/>
  <c r="CR68" i="59"/>
  <c r="BT34" i="59"/>
  <c r="H49" i="59"/>
  <c r="P7" i="59"/>
  <c r="H35" i="59"/>
  <c r="AV63" i="59"/>
  <c r="P9" i="59"/>
  <c r="AF43" i="59"/>
  <c r="CJ58" i="59"/>
  <c r="BT31" i="59"/>
  <c r="BL10" i="59"/>
  <c r="BT17" i="59"/>
  <c r="AN67" i="59"/>
  <c r="BT72" i="59"/>
  <c r="H34" i="59"/>
  <c r="CB33" i="59"/>
  <c r="AF47" i="59"/>
  <c r="BT11" i="59"/>
  <c r="P71" i="59"/>
  <c r="CJ69" i="59"/>
  <c r="AV75" i="59"/>
  <c r="CJ61" i="59"/>
  <c r="BT63" i="59"/>
  <c r="CR75" i="59"/>
  <c r="AN47" i="59"/>
  <c r="BL28" i="59"/>
  <c r="BL35" i="59"/>
  <c r="X86" i="59"/>
  <c r="AV40" i="59"/>
  <c r="X79" i="59"/>
  <c r="X57" i="59"/>
  <c r="P33" i="59"/>
  <c r="AV13" i="59"/>
  <c r="BD52" i="59"/>
  <c r="BT47" i="59"/>
  <c r="CJ73" i="59"/>
  <c r="BT81" i="59"/>
  <c r="BL22" i="59"/>
  <c r="CJ45" i="59"/>
  <c r="CR53" i="59"/>
  <c r="CJ60" i="59"/>
  <c r="BT45" i="59"/>
  <c r="AV24" i="59"/>
  <c r="AV37" i="59"/>
  <c r="X17" i="59"/>
  <c r="CB23" i="59"/>
  <c r="BT38" i="59"/>
  <c r="BT67" i="59"/>
  <c r="CR80" i="59"/>
  <c r="BL37" i="59"/>
  <c r="AV58" i="59"/>
  <c r="CJ37" i="59"/>
  <c r="CR78" i="59"/>
  <c r="H9" i="59"/>
  <c r="X23" i="59"/>
  <c r="AV78" i="59"/>
  <c r="BT76" i="59"/>
  <c r="P55" i="59"/>
  <c r="P64" i="59"/>
  <c r="H7" i="59"/>
  <c r="BD9" i="59"/>
  <c r="X45" i="59"/>
  <c r="H67" i="59"/>
  <c r="AN32" i="59"/>
  <c r="BL66" i="59"/>
  <c r="CJ43" i="59"/>
  <c r="BT37" i="59"/>
  <c r="BT70" i="59"/>
  <c r="CJ12" i="59"/>
  <c r="CB43" i="59"/>
  <c r="AV67" i="59"/>
  <c r="BT36" i="59"/>
  <c r="BD31" i="59"/>
  <c r="BT6" i="59"/>
  <c r="CJ77" i="59"/>
  <c r="CJ50" i="59"/>
  <c r="AN36" i="59"/>
  <c r="AV32" i="59"/>
  <c r="AF54" i="59"/>
  <c r="CR72" i="59"/>
  <c r="BL61" i="59"/>
  <c r="CJ75" i="59"/>
  <c r="BT68" i="59"/>
  <c r="BT46" i="59"/>
  <c r="CR25" i="59"/>
  <c r="CB54" i="59"/>
  <c r="BT64" i="59"/>
  <c r="AF64" i="59"/>
  <c r="CR52" i="59"/>
  <c r="H60" i="59"/>
  <c r="BT65" i="59"/>
  <c r="BT66" i="59"/>
  <c r="AF13" i="59"/>
  <c r="AN58" i="59"/>
  <c r="AN27" i="59"/>
  <c r="AV14" i="59"/>
  <c r="CB86" i="59"/>
  <c r="BL78" i="59"/>
  <c r="BT10" i="59"/>
  <c r="AN26" i="59"/>
  <c r="H69" i="59"/>
  <c r="BD33" i="59"/>
  <c r="AF48" i="59"/>
  <c r="BD46" i="59"/>
  <c r="CB85" i="59"/>
  <c r="BD5" i="59"/>
  <c r="H23" i="59"/>
  <c r="H56" i="59"/>
  <c r="H43" i="59"/>
  <c r="AN44" i="59"/>
  <c r="BL55" i="59"/>
  <c r="H20" i="59"/>
  <c r="AF32" i="59"/>
  <c r="H8" i="59"/>
  <c r="CB38" i="59"/>
  <c r="CJ35" i="59"/>
  <c r="BL7" i="59"/>
  <c r="CB60" i="59"/>
  <c r="P11" i="59"/>
  <c r="AV52" i="59"/>
  <c r="AF7" i="59"/>
  <c r="AF16" i="59"/>
  <c r="CB69" i="59"/>
  <c r="X71" i="59"/>
  <c r="BD23" i="59"/>
  <c r="X29" i="59"/>
  <c r="AV35" i="59"/>
  <c r="X35" i="59"/>
  <c r="BT25" i="59"/>
  <c r="BL8" i="59"/>
  <c r="BT85" i="59"/>
  <c r="CJ72" i="59"/>
  <c r="AV73" i="59"/>
  <c r="CB51" i="59"/>
  <c r="CR73" i="59"/>
  <c r="BT33" i="59"/>
  <c r="BD14" i="59"/>
  <c r="CJ68" i="59"/>
  <c r="AF85" i="59"/>
  <c r="BL82" i="59"/>
  <c r="BL30" i="59"/>
  <c r="CR5" i="59"/>
  <c r="P51" i="59"/>
  <c r="CJ82" i="59"/>
  <c r="CJ79" i="59"/>
  <c r="X47" i="59"/>
  <c r="X11" i="59"/>
  <c r="AV8" i="59"/>
  <c r="BT62" i="59"/>
  <c r="P63" i="59"/>
  <c r="BL34" i="59"/>
  <c r="CR28" i="59"/>
  <c r="BL79" i="59"/>
  <c r="AF58" i="59"/>
  <c r="CB62" i="59"/>
  <c r="AN15" i="59"/>
  <c r="BT58" i="59"/>
  <c r="BD20" i="59"/>
  <c r="CJ9" i="59"/>
  <c r="CJ31" i="59"/>
  <c r="AN80" i="59"/>
  <c r="CB50" i="59"/>
  <c r="P87" i="59"/>
  <c r="CR79" i="59"/>
  <c r="BT41" i="59"/>
  <c r="CJ48" i="59"/>
  <c r="BT82" i="59"/>
  <c r="BT60" i="59"/>
  <c r="CJ52" i="59"/>
  <c r="AN8" i="59"/>
  <c r="CR7" i="59"/>
  <c r="CB34" i="59"/>
  <c r="CB31" i="59"/>
  <c r="BD28" i="59"/>
  <c r="BL51" i="59"/>
  <c r="X14" i="59"/>
  <c r="CB58" i="59"/>
  <c r="BT23" i="59"/>
  <c r="CJ24" i="59"/>
  <c r="AF34" i="59"/>
  <c r="CB82" i="59"/>
  <c r="AF66" i="59"/>
  <c r="AF5" i="59"/>
  <c r="AF31" i="59"/>
  <c r="AV30" i="59"/>
  <c r="CR11" i="59"/>
  <c r="H86" i="59"/>
  <c r="AF76" i="59"/>
  <c r="AF68" i="59"/>
  <c r="BT21" i="59"/>
  <c r="CR23" i="59"/>
  <c r="X31" i="59"/>
  <c r="P13" i="59"/>
  <c r="P10" i="59"/>
  <c r="H76" i="59"/>
  <c r="AV50" i="59"/>
  <c r="CR77" i="59"/>
  <c r="AF87" i="59"/>
  <c r="CR48" i="59"/>
  <c r="BT53" i="59"/>
  <c r="BD63" i="59"/>
  <c r="AF8" i="59"/>
  <c r="CB49" i="59"/>
  <c r="CJ27" i="59"/>
  <c r="CJ21" i="59"/>
  <c r="BL68" i="59"/>
  <c r="AN64" i="59"/>
  <c r="CJ67" i="59"/>
  <c r="CJ30" i="59"/>
  <c r="CB72" i="59"/>
  <c r="CJ5" i="59"/>
  <c r="BT52" i="59"/>
  <c r="BT57" i="59"/>
  <c r="CR33" i="59"/>
  <c r="CJ78" i="59"/>
  <c r="CJ49" i="59"/>
  <c r="AN11" i="59"/>
  <c r="BT56" i="59"/>
  <c r="CJ34" i="59"/>
  <c r="CJ70" i="59"/>
  <c r="BT61" i="59"/>
  <c r="P74" i="59"/>
  <c r="H44" i="59"/>
  <c r="BT40" i="59"/>
  <c r="BT80" i="59"/>
  <c r="AV66" i="59"/>
  <c r="CJ8" i="59"/>
  <c r="X13" i="59"/>
  <c r="H71" i="59"/>
  <c r="CJ22" i="59"/>
  <c r="AF12" i="59"/>
  <c r="H78" i="59"/>
  <c r="BL12" i="59"/>
  <c r="BD6" i="59"/>
  <c r="H87" i="59"/>
  <c r="AV6" i="59"/>
  <c r="AN14" i="59"/>
  <c r="CJ6" i="59"/>
  <c r="X76" i="59"/>
  <c r="CR31" i="59"/>
  <c r="BL20" i="59"/>
  <c r="CR76" i="59"/>
  <c r="BT71" i="59"/>
  <c r="BL15" i="59"/>
  <c r="AF50" i="59"/>
  <c r="CR36" i="59"/>
  <c r="CR50" i="59"/>
  <c r="BT30" i="59"/>
  <c r="CJ59" i="59"/>
  <c r="BL40" i="59"/>
  <c r="BL26" i="59"/>
  <c r="BD81" i="59"/>
  <c r="X38" i="59"/>
  <c r="CB77" i="59"/>
  <c r="CJ56" i="59"/>
  <c r="P50" i="59"/>
  <c r="AV20" i="59"/>
  <c r="BL36" i="59"/>
  <c r="AN38" i="59"/>
  <c r="X19" i="59"/>
  <c r="P37" i="59"/>
  <c r="CR62" i="59"/>
  <c r="CR47" i="59"/>
  <c r="BL23" i="59"/>
  <c r="H81" i="59"/>
  <c r="BL75" i="59"/>
  <c r="BT49" i="59"/>
  <c r="AV71" i="59"/>
  <c r="BT59" i="59"/>
  <c r="BT26" i="59"/>
  <c r="CJ47" i="59"/>
  <c r="AN77" i="59"/>
  <c r="CJ41" i="59"/>
  <c r="CJ13" i="59"/>
  <c r="BT9" i="59"/>
  <c r="AF67" i="59"/>
  <c r="AN17" i="59"/>
  <c r="BD56" i="59"/>
  <c r="CJ7" i="59"/>
  <c r="CJ23" i="59"/>
  <c r="BT14" i="59"/>
  <c r="CB8" i="59"/>
  <c r="CJ32" i="59"/>
  <c r="CJ86" i="59"/>
  <c r="BL86" i="59"/>
  <c r="BL71" i="59"/>
  <c r="BD54" i="59"/>
  <c r="H72" i="59"/>
  <c r="CJ40" i="59"/>
  <c r="CJ15" i="59"/>
  <c r="CJ85" i="59"/>
  <c r="BL45" i="59"/>
  <c r="AV64" i="59"/>
  <c r="CJ62" i="59"/>
  <c r="CR13" i="59"/>
  <c r="BD85" i="59"/>
  <c r="AN42" i="59"/>
  <c r="CB24" i="59"/>
  <c r="BT73" i="59"/>
  <c r="BT86" i="59"/>
  <c r="CJ57" i="59"/>
  <c r="CR63" i="59"/>
  <c r="H75" i="59"/>
  <c r="P16" i="59"/>
  <c r="BT77" i="59"/>
  <c r="AF75" i="59"/>
  <c r="X78" i="59"/>
  <c r="AF15" i="59"/>
  <c r="BT55" i="59"/>
  <c r="BT87" i="59"/>
  <c r="P26" i="59"/>
  <c r="AF38" i="59"/>
  <c r="X20" i="59"/>
  <c r="CR87" i="59"/>
  <c r="P24" i="59"/>
  <c r="AV85" i="59"/>
  <c r="CB40" i="59"/>
  <c r="CJ36" i="59"/>
  <c r="P48" i="59"/>
  <c r="BT13" i="59"/>
  <c r="P43" i="59"/>
  <c r="AN35" i="59"/>
  <c r="AN39" i="59"/>
  <c r="X58" i="59"/>
  <c r="AV53" i="59"/>
  <c r="BT39" i="59"/>
  <c r="AN9" i="59"/>
  <c r="AF53" i="59"/>
  <c r="X27" i="59"/>
  <c r="P52" i="59"/>
  <c r="CR24" i="59"/>
  <c r="AN10" i="59"/>
  <c r="AV43" i="59"/>
  <c r="P22" i="59"/>
  <c r="P6" i="59"/>
  <c r="X36" i="59"/>
  <c r="P30" i="59"/>
  <c r="H18" i="59"/>
  <c r="P76" i="59"/>
  <c r="X46" i="59"/>
  <c r="H36" i="59"/>
  <c r="CJ10" i="59"/>
  <c r="CJ65" i="59"/>
  <c r="BT27" i="59"/>
  <c r="AN72" i="59"/>
  <c r="AF81" i="59"/>
  <c r="BT12" i="59"/>
  <c r="CR29" i="59"/>
  <c r="BT5" i="59"/>
  <c r="AF26" i="59"/>
  <c r="AN30" i="59"/>
  <c r="CB45" i="59"/>
  <c r="CJ42" i="59"/>
  <c r="CR44" i="59"/>
  <c r="AV27" i="59"/>
  <c r="CR86" i="59"/>
  <c r="CB16" i="59"/>
  <c r="X66" i="59"/>
  <c r="BL9" i="59"/>
  <c r="BL81" i="59"/>
  <c r="CJ76" i="59"/>
  <c r="BD53" i="59"/>
  <c r="CJ29" i="59"/>
  <c r="BT50" i="59"/>
  <c r="BD45" i="59"/>
  <c r="CB42" i="59"/>
  <c r="CJ63" i="59"/>
  <c r="BD34" i="59"/>
  <c r="AF22" i="59"/>
  <c r="CR19" i="59"/>
  <c r="H63" i="59"/>
  <c r="CR16" i="59"/>
  <c r="AN55" i="59"/>
  <c r="BD43" i="59"/>
  <c r="H30" i="59"/>
  <c r="X41" i="59"/>
  <c r="P35" i="59"/>
  <c r="CB61" i="59"/>
  <c r="P47" i="59"/>
  <c r="H37" i="59"/>
  <c r="CJ71" i="59"/>
  <c r="AF59" i="59"/>
  <c r="H62" i="59"/>
  <c r="P68" i="59"/>
  <c r="AF61" i="59"/>
  <c r="AN60" i="59"/>
  <c r="BL76" i="59"/>
  <c r="CR32" i="59"/>
  <c r="CR64" i="59"/>
  <c r="BD35" i="59"/>
  <c r="H79" i="59"/>
  <c r="P72" i="59"/>
  <c r="CR14" i="59"/>
  <c r="BT79" i="59"/>
  <c r="H6" i="59"/>
  <c r="AV33" i="59"/>
  <c r="H57" i="59"/>
  <c r="AF11" i="59"/>
  <c r="AF20" i="59"/>
  <c r="AN21" i="59"/>
  <c r="CJ33" i="59"/>
  <c r="CR41" i="59"/>
  <c r="H22" i="59"/>
  <c r="CB6" i="59"/>
  <c r="CB39" i="59"/>
  <c r="AV87" i="59"/>
  <c r="X40" i="59"/>
  <c r="AF55" i="59"/>
  <c r="CJ54" i="59"/>
  <c r="BT15" i="59"/>
  <c r="CB68" i="59"/>
  <c r="CJ25" i="59"/>
  <c r="AF71" i="59"/>
  <c r="AV56" i="59"/>
  <c r="AF56" i="59"/>
  <c r="CJ44" i="59"/>
  <c r="AF60" i="59"/>
  <c r="X62" i="59"/>
  <c r="P78" i="59"/>
  <c r="CJ39" i="59"/>
  <c r="CB25" i="59"/>
  <c r="X49" i="59"/>
  <c r="CJ55" i="59"/>
  <c r="BL13" i="59"/>
  <c r="BD7" i="59"/>
  <c r="BT35" i="59"/>
  <c r="AV11" i="59"/>
  <c r="AF63" i="59"/>
  <c r="BT18" i="59"/>
  <c r="P61" i="59"/>
  <c r="AV86" i="59"/>
  <c r="X74" i="59"/>
  <c r="CJ80" i="59"/>
  <c r="CJ51" i="59"/>
  <c r="X56" i="59"/>
  <c r="BT16" i="59"/>
  <c r="BT42" i="59"/>
  <c r="AV72" i="59"/>
  <c r="AN46" i="59"/>
  <c r="CR56" i="59"/>
  <c r="P79" i="59"/>
  <c r="H33" i="59"/>
  <c r="CJ81" i="59"/>
  <c r="P86" i="59"/>
  <c r="P40" i="59"/>
  <c r="P39" i="59"/>
  <c r="BT44" i="59"/>
  <c r="CB53" i="59"/>
  <c r="P23" i="59"/>
  <c r="BL60" i="59"/>
  <c r="BT8" i="59"/>
  <c r="CB63" i="59"/>
  <c r="P36" i="59"/>
  <c r="AV38" i="59"/>
  <c r="AN18" i="59"/>
  <c r="AF45" i="59"/>
  <c r="P14" i="59"/>
  <c r="CB11" i="59"/>
  <c r="BT51" i="59"/>
  <c r="H45" i="59"/>
  <c r="CJ74" i="59"/>
  <c r="AN37" i="59"/>
  <c r="CB14" i="59"/>
  <c r="H21" i="59"/>
  <c r="CB35" i="59"/>
  <c r="BT78" i="59"/>
  <c r="BT74" i="59"/>
  <c r="AF78" i="59"/>
  <c r="H58" i="59"/>
  <c r="BT69" i="59"/>
  <c r="P65" i="59"/>
  <c r="CB41" i="59"/>
  <c r="AF52" i="59"/>
  <c r="P53" i="59"/>
  <c r="CV84" i="59"/>
  <c r="CV88" i="59"/>
  <c r="CV83" i="59"/>
  <c r="K50" i="58"/>
  <c r="O50" i="58" s="1"/>
  <c r="P50" i="58" s="1"/>
  <c r="K52" i="58"/>
  <c r="O52" i="58" s="1"/>
  <c r="P52" i="58" s="1"/>
  <c r="K51" i="58"/>
  <c r="O51" i="58" s="1"/>
  <c r="P51" i="58" s="1"/>
  <c r="K53" i="58"/>
  <c r="O53" i="58" s="1"/>
  <c r="P53" i="58" s="1"/>
  <c r="K48" i="58"/>
  <c r="O48" i="58" s="1"/>
  <c r="P48" i="58" s="1"/>
  <c r="K49" i="58"/>
  <c r="O49" i="58" s="1"/>
  <c r="P49" i="58" s="1"/>
  <c r="K65" i="58"/>
  <c r="O65" i="58" s="1"/>
  <c r="P65" i="58" s="1"/>
  <c r="K64" i="58"/>
  <c r="O64" i="58" s="1"/>
  <c r="P64" i="58" s="1"/>
  <c r="K55" i="58"/>
  <c r="K57" i="58"/>
  <c r="O57" i="58" s="1"/>
  <c r="P57" i="58" s="1"/>
  <c r="K62" i="58"/>
  <c r="O62" i="58" s="1"/>
  <c r="P62" i="58" s="1"/>
  <c r="K59" i="58"/>
  <c r="O59" i="58" s="1"/>
  <c r="P59" i="58" s="1"/>
  <c r="K70" i="58"/>
  <c r="O70" i="58" s="1"/>
  <c r="P70" i="58" s="1"/>
  <c r="K67" i="58"/>
  <c r="O67" i="58" s="1"/>
  <c r="P67" i="58" s="1"/>
  <c r="K61" i="58"/>
  <c r="O61" i="58" s="1"/>
  <c r="P61" i="58" s="1"/>
  <c r="K58" i="58"/>
  <c r="O58" i="58" s="1"/>
  <c r="P58" i="58" s="1"/>
  <c r="K75" i="58"/>
  <c r="K69" i="58"/>
  <c r="O69" i="58" s="1"/>
  <c r="P69" i="58" s="1"/>
  <c r="K66" i="58"/>
  <c r="O66" i="58" s="1"/>
  <c r="P66" i="58" s="1"/>
  <c r="K60" i="58"/>
  <c r="K68" i="58"/>
  <c r="O68" i="58" s="1"/>
  <c r="P68" i="58" s="1"/>
  <c r="K56" i="58"/>
  <c r="O56" i="58" s="1"/>
  <c r="P56" i="58" s="1"/>
  <c r="K73" i="58"/>
  <c r="O73" i="58" s="1"/>
  <c r="P73" i="58" s="1"/>
  <c r="K72" i="58"/>
  <c r="O72" i="58" s="1"/>
  <c r="P72" i="58" s="1"/>
  <c r="K63" i="58"/>
  <c r="O63" i="58" s="1"/>
  <c r="P63" i="58" s="1"/>
  <c r="K54" i="58"/>
  <c r="O54" i="58" s="1"/>
  <c r="P54" i="58" s="1"/>
  <c r="K74" i="58"/>
  <c r="K71" i="58"/>
  <c r="K79" i="58"/>
  <c r="K78" i="58"/>
  <c r="K81" i="58"/>
  <c r="K77" i="58"/>
  <c r="O77" i="58" s="1"/>
  <c r="P77" i="58" s="1"/>
  <c r="K80" i="58"/>
  <c r="O80" i="58" s="1"/>
  <c r="P80" i="58" s="1"/>
  <c r="K76" i="58"/>
  <c r="K85" i="58"/>
  <c r="K82" i="58"/>
  <c r="O82" i="58" s="1"/>
  <c r="P82" i="58" s="1"/>
  <c r="K89" i="58"/>
  <c r="K86" i="58"/>
  <c r="O86" i="58" s="1"/>
  <c r="P86" i="58" s="1"/>
  <c r="K88" i="58"/>
  <c r="O88" i="58" s="1"/>
  <c r="P88" i="58" s="1"/>
  <c r="K84" i="58"/>
  <c r="O84" i="58" s="1"/>
  <c r="P84" i="58" s="1"/>
  <c r="K87" i="58"/>
  <c r="K83" i="58"/>
  <c r="O83" i="58" s="1"/>
  <c r="P83" i="58" s="1"/>
  <c r="K97" i="58"/>
  <c r="K98" i="58"/>
  <c r="O98" i="58" s="1"/>
  <c r="P98" i="58" s="1"/>
  <c r="K91" i="58"/>
  <c r="O91" i="58" s="1"/>
  <c r="P91" i="58" s="1"/>
  <c r="K93" i="58"/>
  <c r="O93" i="58" s="1"/>
  <c r="P93" i="58" s="1"/>
  <c r="K92" i="58"/>
  <c r="O92" i="58" s="1"/>
  <c r="P92" i="58" s="1"/>
  <c r="K95" i="58"/>
  <c r="K90" i="58"/>
  <c r="K94" i="58"/>
  <c r="K96" i="58"/>
  <c r="K100" i="58"/>
  <c r="K99" i="58"/>
  <c r="O99" i="58" s="1"/>
  <c r="P99" i="58" s="1"/>
  <c r="K106" i="58"/>
  <c r="O106" i="58" s="1"/>
  <c r="P106" i="58" s="1"/>
  <c r="K104" i="58"/>
  <c r="K103" i="58"/>
  <c r="O103" i="58" s="1"/>
  <c r="P103" i="58" s="1"/>
  <c r="K101" i="58"/>
  <c r="K102" i="58"/>
  <c r="O102" i="58" s="1"/>
  <c r="P102" i="58" s="1"/>
  <c r="K105" i="58"/>
  <c r="O105" i="58" s="1"/>
  <c r="P105" i="58" s="1"/>
  <c r="K109" i="58"/>
  <c r="O109" i="58" s="1"/>
  <c r="P109" i="58" s="1"/>
  <c r="K108" i="58"/>
  <c r="K107" i="58"/>
  <c r="O107" i="58" s="1"/>
  <c r="P107" i="58" s="1"/>
  <c r="K111" i="58"/>
  <c r="O111" i="58" s="1"/>
  <c r="P111" i="58" s="1"/>
  <c r="K110" i="58"/>
  <c r="K113" i="58"/>
  <c r="K114" i="58"/>
  <c r="K112" i="58"/>
  <c r="K115" i="58"/>
  <c r="O115" i="58" s="1"/>
  <c r="P115" i="58" s="1"/>
  <c r="K117" i="58"/>
  <c r="O117" i="58" s="1"/>
  <c r="P117" i="58" s="1"/>
  <c r="K118" i="58"/>
  <c r="O118" i="58" s="1"/>
  <c r="P118" i="58" s="1"/>
  <c r="K120" i="58"/>
  <c r="O120" i="58" s="1"/>
  <c r="P120" i="58" s="1"/>
  <c r="K116" i="58"/>
  <c r="O116" i="58" s="1"/>
  <c r="P116" i="58" s="1"/>
  <c r="K119" i="58"/>
  <c r="O119" i="58" s="1"/>
  <c r="P119" i="58" s="1"/>
  <c r="K129" i="58"/>
  <c r="K126" i="58"/>
  <c r="O126" i="58" s="1"/>
  <c r="P126" i="58" s="1"/>
  <c r="K122" i="58"/>
  <c r="O122" i="58" s="1"/>
  <c r="P122" i="58" s="1"/>
  <c r="K125" i="58"/>
  <c r="K121" i="58"/>
  <c r="O121" i="58" s="1"/>
  <c r="P121" i="58" s="1"/>
  <c r="K123" i="58"/>
  <c r="K128" i="58"/>
  <c r="K127" i="58"/>
  <c r="K124" i="58"/>
  <c r="O124" i="58" s="1"/>
  <c r="P124" i="58" s="1"/>
  <c r="K131" i="58"/>
  <c r="O131" i="58" s="1"/>
  <c r="P131" i="58" s="1"/>
  <c r="K133" i="58"/>
  <c r="O133" i="58" s="1"/>
  <c r="P133" i="58" s="1"/>
  <c r="K130" i="58"/>
  <c r="O130" i="58" s="1"/>
  <c r="P130" i="58" s="1"/>
  <c r="K132" i="58"/>
  <c r="O132" i="58" s="1"/>
  <c r="P132" i="58" s="1"/>
  <c r="K134" i="58"/>
  <c r="K135" i="58"/>
  <c r="O135" i="58" s="1"/>
  <c r="P135" i="58" s="1"/>
  <c r="K139" i="58"/>
  <c r="K147" i="58"/>
  <c r="K148" i="58"/>
  <c r="O148" i="58" s="1"/>
  <c r="P148" i="58" s="1"/>
  <c r="K138" i="58"/>
  <c r="O138" i="58" s="1"/>
  <c r="P138" i="58" s="1"/>
  <c r="K140" i="58"/>
  <c r="O140" i="58" s="1"/>
  <c r="P140" i="58" s="1"/>
  <c r="K141" i="58"/>
  <c r="O141" i="58" s="1"/>
  <c r="P141" i="58" s="1"/>
  <c r="K142" i="58"/>
  <c r="O142" i="58" s="1"/>
  <c r="P142" i="58" s="1"/>
  <c r="K143" i="58"/>
  <c r="O143" i="58" s="1"/>
  <c r="P143" i="58" s="1"/>
  <c r="K144" i="58"/>
  <c r="K145" i="58"/>
  <c r="O145" i="58" s="1"/>
  <c r="P145" i="58" s="1"/>
  <c r="K146" i="58"/>
  <c r="O146" i="58" s="1"/>
  <c r="P146" i="58" s="1"/>
  <c r="K150" i="58"/>
  <c r="O150" i="58" s="1"/>
  <c r="P150" i="58" s="1"/>
  <c r="K149" i="58"/>
  <c r="O149" i="58" s="1"/>
  <c r="P149" i="58" s="1"/>
  <c r="K152" i="58"/>
  <c r="O152" i="58" s="1"/>
  <c r="P152" i="58" s="1"/>
  <c r="K153" i="58"/>
  <c r="O153" i="58" s="1"/>
  <c r="P153" i="58" s="1"/>
  <c r="K151" i="58"/>
  <c r="O151" i="58" s="1"/>
  <c r="P151" i="58" s="1"/>
  <c r="K155" i="58"/>
  <c r="O155" i="58" s="1"/>
  <c r="P155" i="58" s="1"/>
  <c r="K154" i="58"/>
  <c r="O154" i="58" s="1"/>
  <c r="P154" i="58" s="1"/>
  <c r="K156" i="58"/>
  <c r="O156" i="58" s="1"/>
  <c r="P156" i="58" s="1"/>
  <c r="K157" i="58"/>
  <c r="O157" i="58" s="1"/>
  <c r="P157" i="58" s="1"/>
  <c r="K158" i="58"/>
  <c r="K160" i="58"/>
  <c r="O160" i="58" s="1"/>
  <c r="P160" i="58" s="1"/>
  <c r="K159" i="58"/>
  <c r="O159" i="58" s="1"/>
  <c r="P159" i="58" s="1"/>
  <c r="K161" i="58"/>
  <c r="O161" i="58" s="1"/>
  <c r="P161" i="58" s="1"/>
  <c r="K162" i="58"/>
  <c r="O162" i="58" s="1"/>
  <c r="P162" i="58" s="1"/>
  <c r="K163" i="58"/>
  <c r="O163" i="58" s="1"/>
  <c r="P163" i="58" s="1"/>
  <c r="K164" i="58"/>
  <c r="O164" i="58" s="1"/>
  <c r="P164" i="58" s="1"/>
  <c r="K165" i="58"/>
  <c r="O165" i="58" s="1"/>
  <c r="P165" i="58" s="1"/>
  <c r="K167" i="58"/>
  <c r="O167" i="58" s="1"/>
  <c r="P167" i="58" s="1"/>
  <c r="K166" i="58"/>
  <c r="O166" i="58" s="1"/>
  <c r="P166" i="58" s="1"/>
  <c r="K169" i="58"/>
  <c r="O169" i="58" s="1"/>
  <c r="P169" i="58" s="1"/>
  <c r="K170" i="58"/>
  <c r="K168" i="58"/>
  <c r="K173" i="58"/>
  <c r="O173" i="58" s="1"/>
  <c r="P173" i="58" s="1"/>
  <c r="K172" i="58"/>
  <c r="K171" i="58"/>
  <c r="K175" i="58"/>
  <c r="O175" i="58" s="1"/>
  <c r="P175" i="58" s="1"/>
  <c r="K174" i="58"/>
  <c r="O174" i="58" s="1"/>
  <c r="P174" i="58" s="1"/>
  <c r="K176" i="58"/>
  <c r="O176" i="58" s="1"/>
  <c r="P176" i="58" s="1"/>
  <c r="K177" i="58"/>
  <c r="O177" i="58" s="1"/>
  <c r="P177" i="58" s="1"/>
  <c r="K178" i="58"/>
  <c r="O178" i="58" s="1"/>
  <c r="P178" i="58" s="1"/>
  <c r="K183" i="58"/>
  <c r="O183" i="58" s="1"/>
  <c r="P183" i="58" s="1"/>
  <c r="K179" i="58"/>
  <c r="K181" i="58"/>
  <c r="O181" i="58" s="1"/>
  <c r="P181" i="58" s="1"/>
  <c r="K180" i="58"/>
  <c r="O180" i="58" s="1"/>
  <c r="P180" i="58" s="1"/>
  <c r="K182" i="58"/>
  <c r="O182" i="58" s="1"/>
  <c r="P182" i="58" s="1"/>
  <c r="K188" i="58"/>
  <c r="O188" i="58" s="1"/>
  <c r="P188" i="58" s="1"/>
  <c r="K187" i="58"/>
  <c r="O187" i="58" s="1"/>
  <c r="P187" i="58" s="1"/>
  <c r="K184" i="58"/>
  <c r="O184" i="58" s="1"/>
  <c r="P184" i="58" s="1"/>
  <c r="K186" i="58"/>
  <c r="K185" i="58"/>
  <c r="O185" i="58" s="1"/>
  <c r="P185" i="58" s="1"/>
  <c r="K189" i="58"/>
  <c r="K190" i="58"/>
  <c r="O190" i="58" s="1"/>
  <c r="P190" i="58" s="1"/>
  <c r="K191" i="58"/>
  <c r="O191" i="58" s="1"/>
  <c r="P191" i="58" s="1"/>
  <c r="K192" i="58"/>
  <c r="K193" i="58"/>
  <c r="O193" i="58" s="1"/>
  <c r="P193" i="58" s="1"/>
  <c r="K197" i="58"/>
  <c r="O197" i="58" s="1"/>
  <c r="P197" i="58" s="1"/>
  <c r="K194" i="58"/>
  <c r="O194" i="58" s="1"/>
  <c r="P194" i="58" s="1"/>
  <c r="K196" i="58"/>
  <c r="K195" i="58"/>
  <c r="O195" i="58" s="1"/>
  <c r="P195" i="58" s="1"/>
  <c r="K200" i="58"/>
  <c r="O200" i="58" s="1"/>
  <c r="P200" i="58" s="1"/>
  <c r="K199" i="58"/>
  <c r="O199" i="58" s="1"/>
  <c r="P199" i="58" s="1"/>
  <c r="K201" i="58"/>
  <c r="O201" i="58" s="1"/>
  <c r="P201" i="58" s="1"/>
  <c r="K198" i="58"/>
  <c r="O198" i="58" s="1"/>
  <c r="P198" i="58" s="1"/>
  <c r="K206" i="58"/>
  <c r="O206" i="58" s="1"/>
  <c r="P206" i="58" s="1"/>
  <c r="K208" i="58"/>
  <c r="O208" i="58" s="1"/>
  <c r="P208" i="58" s="1"/>
  <c r="K203" i="58"/>
  <c r="O203" i="58" s="1"/>
  <c r="P203" i="58" s="1"/>
  <c r="K202" i="58"/>
  <c r="O202" i="58" s="1"/>
  <c r="P202" i="58" s="1"/>
  <c r="K205" i="58"/>
  <c r="O205" i="58" s="1"/>
  <c r="P205" i="58" s="1"/>
  <c r="K204" i="58"/>
  <c r="O204" i="58" s="1"/>
  <c r="P204" i="58" s="1"/>
  <c r="K207" i="58"/>
  <c r="O207" i="58" s="1"/>
  <c r="P207" i="58" s="1"/>
  <c r="K215" i="58"/>
  <c r="O215" i="58" s="1"/>
  <c r="P215" i="58" s="1"/>
  <c r="K216" i="58"/>
  <c r="O216" i="58" s="1"/>
  <c r="P216" i="58" s="1"/>
  <c r="K210" i="58"/>
  <c r="K212" i="58"/>
  <c r="K211" i="58"/>
  <c r="K218" i="58"/>
  <c r="O218" i="58" s="1"/>
  <c r="P218" i="58" s="1"/>
  <c r="K209" i="58"/>
  <c r="K214" i="58"/>
  <c r="O214" i="58" s="1"/>
  <c r="P214" i="58" s="1"/>
  <c r="K217" i="58"/>
  <c r="K213" i="58"/>
  <c r="O213" i="58" s="1"/>
  <c r="P213" i="58" s="1"/>
  <c r="K221" i="58"/>
  <c r="O221" i="58" s="1"/>
  <c r="P221" i="58" s="1"/>
  <c r="K224" i="58"/>
  <c r="O224" i="58" s="1"/>
  <c r="P224" i="58" s="1"/>
  <c r="K220" i="58"/>
  <c r="K223" i="58"/>
  <c r="O223" i="58" s="1"/>
  <c r="P223" i="58" s="1"/>
  <c r="K226" i="58"/>
  <c r="O226" i="58" s="1"/>
  <c r="P226" i="58" s="1"/>
  <c r="K219" i="58"/>
  <c r="O219" i="58" s="1"/>
  <c r="P219" i="58" s="1"/>
  <c r="K222" i="58"/>
  <c r="O222" i="58" s="1"/>
  <c r="P222" i="58" s="1"/>
  <c r="K225" i="58"/>
  <c r="O225" i="58" s="1"/>
  <c r="P225" i="58" s="1"/>
  <c r="K230" i="58"/>
  <c r="K233" i="58"/>
  <c r="O233" i="58" s="1"/>
  <c r="P233" i="58" s="1"/>
  <c r="K231" i="58"/>
  <c r="O231" i="58" s="1"/>
  <c r="P231" i="58" s="1"/>
  <c r="K228" i="58"/>
  <c r="O228" i="58" s="1"/>
  <c r="P228" i="58" s="1"/>
  <c r="K234" i="58"/>
  <c r="O234" i="58" s="1"/>
  <c r="P234" i="58" s="1"/>
  <c r="K227" i="58"/>
  <c r="K232" i="58"/>
  <c r="O232" i="58" s="1"/>
  <c r="P232" i="58" s="1"/>
  <c r="K229" i="58"/>
  <c r="O229" i="58" s="1"/>
  <c r="P229" i="58" s="1"/>
  <c r="K235" i="58"/>
  <c r="O235" i="58" s="1"/>
  <c r="P235" i="58" s="1"/>
  <c r="K237" i="58"/>
  <c r="K236" i="58"/>
  <c r="O236" i="58" s="1"/>
  <c r="P236" i="58" s="1"/>
  <c r="K245" i="58"/>
  <c r="O245" i="58" s="1"/>
  <c r="P245" i="58" s="1"/>
  <c r="K244" i="58"/>
  <c r="K250" i="58"/>
  <c r="O250" i="58" s="1"/>
  <c r="P250" i="58" s="1"/>
  <c r="K240" i="58"/>
  <c r="O240" i="58" s="1"/>
  <c r="P240" i="58" s="1"/>
  <c r="K246" i="58"/>
  <c r="K239" i="58"/>
  <c r="K248" i="58"/>
  <c r="O248" i="58" s="1"/>
  <c r="P248" i="58" s="1"/>
  <c r="K238" i="58"/>
  <c r="O238" i="58" s="1"/>
  <c r="P238" i="58" s="1"/>
  <c r="K241" i="58"/>
  <c r="O241" i="58" s="1"/>
  <c r="P241" i="58" s="1"/>
  <c r="K247" i="58"/>
  <c r="K243" i="58"/>
  <c r="K249" i="58"/>
  <c r="O249" i="58" s="1"/>
  <c r="P249" i="58" s="1"/>
  <c r="K242" i="58"/>
  <c r="O242" i="58" s="1"/>
  <c r="P242" i="58" s="1"/>
  <c r="K253" i="58"/>
  <c r="K254" i="58"/>
  <c r="O254" i="58" s="1"/>
  <c r="P254" i="58" s="1"/>
  <c r="K256" i="58"/>
  <c r="O256" i="58" s="1"/>
  <c r="P256" i="58" s="1"/>
  <c r="K255" i="58"/>
  <c r="O255" i="58" s="1"/>
  <c r="P255" i="58" s="1"/>
  <c r="K258" i="58"/>
  <c r="O258" i="58" s="1"/>
  <c r="P258" i="58" s="1"/>
  <c r="K257" i="58"/>
  <c r="O257" i="58" s="1"/>
  <c r="P257" i="58" s="1"/>
  <c r="K262" i="58"/>
  <c r="O262" i="58" s="1"/>
  <c r="P262" i="58" s="1"/>
  <c r="K261" i="58"/>
  <c r="K264" i="58"/>
  <c r="O264" i="58" s="1"/>
  <c r="P264" i="58" s="1"/>
  <c r="K265" i="58"/>
  <c r="O265" i="58" s="1"/>
  <c r="P265" i="58" s="1"/>
  <c r="K268" i="58"/>
  <c r="O268" i="58" s="1"/>
  <c r="P268" i="58" s="1"/>
  <c r="K267" i="58"/>
  <c r="O267" i="58" s="1"/>
  <c r="P267" i="58" s="1"/>
  <c r="K266" i="58"/>
  <c r="O266" i="58" s="1"/>
  <c r="P266" i="58" s="1"/>
  <c r="K269" i="58"/>
  <c r="O269" i="58" s="1"/>
  <c r="P269" i="58" s="1"/>
  <c r="K270" i="58"/>
  <c r="K271" i="58"/>
  <c r="K273" i="58"/>
  <c r="O273" i="58" s="1"/>
  <c r="P273" i="58" s="1"/>
  <c r="K274" i="58"/>
  <c r="K278" i="58"/>
  <c r="O278" i="58" s="1"/>
  <c r="P278" i="58" s="1"/>
  <c r="K277" i="58"/>
  <c r="O277" i="58" s="1"/>
  <c r="P277" i="58" s="1"/>
  <c r="K276" i="58"/>
  <c r="O276" i="58" s="1"/>
  <c r="P276" i="58" s="1"/>
  <c r="K275" i="58"/>
  <c r="O275" i="58" s="1"/>
  <c r="P275" i="58" s="1"/>
  <c r="K281" i="58"/>
  <c r="O281" i="58" s="1"/>
  <c r="P281" i="58" s="1"/>
  <c r="K280" i="58"/>
  <c r="O280" i="58" s="1"/>
  <c r="P280" i="58" s="1"/>
  <c r="K284" i="58"/>
  <c r="O284" i="58" s="1"/>
  <c r="P284" i="58" s="1"/>
  <c r="K283" i="58"/>
  <c r="O283" i="58" s="1"/>
  <c r="P283" i="58" s="1"/>
  <c r="K282" i="58"/>
  <c r="K288" i="58"/>
  <c r="K287" i="58"/>
  <c r="K286" i="58"/>
  <c r="O286" i="58" s="1"/>
  <c r="P286" i="58" s="1"/>
  <c r="K285" i="58"/>
  <c r="O285" i="58" s="1"/>
  <c r="P285" i="58" s="1"/>
  <c r="K289" i="58"/>
  <c r="O289" i="58" s="1"/>
  <c r="P289" i="58" s="1"/>
  <c r="K290" i="58"/>
  <c r="K295" i="58"/>
  <c r="O295" i="58" s="1"/>
  <c r="P295" i="58" s="1"/>
  <c r="K294" i="58"/>
  <c r="K293" i="58"/>
  <c r="K292" i="58"/>
  <c r="K291" i="58"/>
  <c r="O291" i="58" s="1"/>
  <c r="P291" i="58" s="1"/>
  <c r="K299" i="58"/>
  <c r="O299" i="58" s="1"/>
  <c r="P299" i="58" s="1"/>
  <c r="K297" i="58"/>
  <c r="O297" i="58" s="1"/>
  <c r="P297" i="58" s="1"/>
  <c r="K300" i="58"/>
  <c r="K296" i="58"/>
  <c r="O296" i="58" s="1"/>
  <c r="P296" i="58" s="1"/>
  <c r="K298" i="58"/>
  <c r="O298" i="58" s="1"/>
  <c r="P298" i="58" s="1"/>
  <c r="K301" i="58"/>
  <c r="O301" i="58" s="1"/>
  <c r="P301" i="58" s="1"/>
  <c r="K302" i="58"/>
  <c r="O302" i="58" s="1"/>
  <c r="P302" i="58" s="1"/>
  <c r="K304" i="58"/>
  <c r="O304" i="58" s="1"/>
  <c r="P304" i="58" s="1"/>
  <c r="K303" i="58"/>
  <c r="O303" i="58" s="1"/>
  <c r="P303" i="58" s="1"/>
  <c r="K305" i="58"/>
  <c r="O305" i="58" s="1"/>
  <c r="P305" i="58" s="1"/>
  <c r="K306" i="58"/>
  <c r="O306" i="58" s="1"/>
  <c r="P306" i="58" s="1"/>
  <c r="K309" i="58"/>
  <c r="O309" i="58" s="1"/>
  <c r="P309" i="58" s="1"/>
  <c r="K307" i="58"/>
  <c r="O307" i="58" s="1"/>
  <c r="P307" i="58" s="1"/>
  <c r="K310" i="58"/>
  <c r="O310" i="58" s="1"/>
  <c r="P310" i="58" s="1"/>
  <c r="K312" i="58"/>
  <c r="K313" i="58"/>
  <c r="O313" i="58" s="1"/>
  <c r="P313" i="58" s="1"/>
  <c r="K316" i="58"/>
  <c r="O316" i="58" s="1"/>
  <c r="P316" i="58" s="1"/>
  <c r="K315" i="58"/>
  <c r="K318" i="58"/>
  <c r="O318" i="58" s="1"/>
  <c r="P318" i="58" s="1"/>
  <c r="K317" i="58"/>
  <c r="O317" i="58" s="1"/>
  <c r="P317" i="58" s="1"/>
  <c r="K319" i="58"/>
  <c r="O319" i="58" s="1"/>
  <c r="P319" i="58" s="1"/>
  <c r="K320" i="58"/>
  <c r="K322" i="58"/>
  <c r="O322" i="58" s="1"/>
  <c r="P322" i="58" s="1"/>
  <c r="K321" i="58"/>
  <c r="O321" i="58" s="1"/>
  <c r="P321" i="58" s="1"/>
  <c r="K323" i="58"/>
  <c r="O323" i="58" s="1"/>
  <c r="P323" i="58" s="1"/>
  <c r="K325" i="58"/>
  <c r="K326" i="58"/>
  <c r="O326" i="58" s="1"/>
  <c r="P326" i="58" s="1"/>
  <c r="K328" i="58"/>
  <c r="K329" i="58"/>
  <c r="O329" i="58" s="1"/>
  <c r="P329" i="58" s="1"/>
  <c r="K332" i="58"/>
  <c r="O332" i="58" s="1"/>
  <c r="P332" i="58" s="1"/>
  <c r="K334" i="58"/>
  <c r="O334" i="58" s="1"/>
  <c r="P334" i="58" s="1"/>
  <c r="K335" i="58"/>
  <c r="O335" i="58" s="1"/>
  <c r="P335" i="58" s="1"/>
  <c r="K331" i="58"/>
  <c r="O331" i="58" s="1"/>
  <c r="P331" i="58" s="1"/>
  <c r="K333" i="58"/>
  <c r="O333" i="58" s="1"/>
  <c r="P333" i="58" s="1"/>
  <c r="K338" i="58"/>
  <c r="K339" i="58"/>
  <c r="O339" i="58" s="1"/>
  <c r="P339" i="58" s="1"/>
  <c r="K341" i="58"/>
  <c r="K340" i="58"/>
  <c r="O340" i="58" s="1"/>
  <c r="P340" i="58" s="1"/>
  <c r="K12" i="58"/>
  <c r="K8" i="58"/>
  <c r="K9" i="58"/>
  <c r="K11" i="58"/>
  <c r="K10" i="58"/>
  <c r="O10" i="58" s="1"/>
  <c r="P10" i="58" s="1"/>
  <c r="K343" i="58"/>
  <c r="K342" i="58"/>
  <c r="K345" i="58"/>
  <c r="K344" i="58"/>
  <c r="K348" i="58"/>
  <c r="O348" i="58" s="1"/>
  <c r="P348" i="58" s="1"/>
  <c r="K347" i="58"/>
  <c r="O347" i="58" s="1"/>
  <c r="P347" i="58" s="1"/>
  <c r="K346" i="58"/>
  <c r="O346" i="58" s="1"/>
  <c r="P346" i="58" s="1"/>
  <c r="K350" i="58"/>
  <c r="O350" i="58" s="1"/>
  <c r="P350" i="58" s="1"/>
  <c r="K351" i="58"/>
  <c r="O351" i="58" s="1"/>
  <c r="P351" i="58" s="1"/>
  <c r="K352" i="58"/>
  <c r="O352" i="58" s="1"/>
  <c r="P352" i="58" s="1"/>
  <c r="K353" i="58"/>
  <c r="K16" i="58"/>
  <c r="O16" i="58" s="1"/>
  <c r="P16" i="58" s="1"/>
  <c r="K15" i="58"/>
  <c r="O15" i="58" s="1"/>
  <c r="P15" i="58" s="1"/>
  <c r="K18" i="58"/>
  <c r="O18" i="58" s="1"/>
  <c r="P18" i="58" s="1"/>
  <c r="K17" i="58"/>
  <c r="K20" i="58"/>
  <c r="O20" i="58" s="1"/>
  <c r="P20" i="58" s="1"/>
  <c r="K19" i="58"/>
  <c r="O19" i="58" s="1"/>
  <c r="P19" i="58" s="1"/>
  <c r="K21" i="58"/>
  <c r="O21" i="58" s="1"/>
  <c r="P21" i="58" s="1"/>
  <c r="K22" i="58"/>
  <c r="O22" i="58" s="1"/>
  <c r="P22" i="58" s="1"/>
  <c r="K23" i="58"/>
  <c r="O23" i="58" s="1"/>
  <c r="P23" i="58" s="1"/>
  <c r="K24" i="58"/>
  <c r="K26" i="58"/>
  <c r="K25" i="58"/>
  <c r="O25" i="58" s="1"/>
  <c r="P25" i="58" s="1"/>
  <c r="K28" i="58"/>
  <c r="O28" i="58" s="1"/>
  <c r="P28" i="58" s="1"/>
  <c r="K27" i="58"/>
  <c r="O27" i="58" s="1"/>
  <c r="P27" i="58" s="1"/>
  <c r="K34" i="58"/>
  <c r="O34" i="58" s="1"/>
  <c r="P34" i="58" s="1"/>
  <c r="K30" i="58"/>
  <c r="K33" i="58"/>
  <c r="K31" i="58"/>
  <c r="K36" i="58"/>
  <c r="K29" i="58"/>
  <c r="O29" i="58" s="1"/>
  <c r="P29" i="58" s="1"/>
  <c r="K35" i="58"/>
  <c r="O35" i="58" s="1"/>
  <c r="P35" i="58" s="1"/>
  <c r="K32" i="58"/>
  <c r="O32" i="58" s="1"/>
  <c r="P32" i="58" s="1"/>
  <c r="K39" i="58"/>
  <c r="O39" i="58" s="1"/>
  <c r="P39" i="58" s="1"/>
  <c r="K37" i="58"/>
  <c r="O37" i="58" s="1"/>
  <c r="P37" i="58" s="1"/>
  <c r="K42" i="58"/>
  <c r="O42" i="58" s="1"/>
  <c r="P42" i="58" s="1"/>
  <c r="K38" i="58"/>
  <c r="O38" i="58" s="1"/>
  <c r="P38" i="58" s="1"/>
  <c r="K40" i="58"/>
  <c r="O40" i="58" s="1"/>
  <c r="P40" i="58" s="1"/>
  <c r="K41" i="58"/>
  <c r="K44" i="58"/>
  <c r="O44" i="58" s="1"/>
  <c r="P44" i="58" s="1"/>
  <c r="K43" i="58"/>
  <c r="O43" i="58" s="1"/>
  <c r="P43" i="58" s="1"/>
  <c r="K46" i="58"/>
  <c r="O46" i="58" s="1"/>
  <c r="P46" i="58" s="1"/>
  <c r="K47" i="58"/>
  <c r="O47" i="58" s="1"/>
  <c r="P47" i="58" s="1"/>
  <c r="K45" i="58"/>
  <c r="K13" i="58"/>
  <c r="O13" i="58" s="1"/>
  <c r="P13" i="58" s="1"/>
  <c r="K14" i="58"/>
  <c r="O14" i="58" s="1"/>
  <c r="P14" i="58" s="1"/>
  <c r="AT70" i="53"/>
  <c r="AY70" i="53"/>
  <c r="AR70" i="53"/>
  <c r="AW70" i="53"/>
  <c r="AO70" i="53"/>
  <c r="AQ70" i="53"/>
  <c r="AS70" i="53"/>
  <c r="AP70" i="53"/>
  <c r="AV70" i="53"/>
  <c r="AU70" i="53"/>
  <c r="AZ70" i="53"/>
  <c r="AX70" i="53"/>
  <c r="D87" i="60"/>
  <c r="F87" i="60" s="1"/>
  <c r="BA70" i="53"/>
  <c r="BA84" i="53"/>
  <c r="AW84" i="53"/>
  <c r="AV84" i="53"/>
  <c r="AU84" i="53"/>
  <c r="AO84" i="53"/>
  <c r="AS84" i="53"/>
  <c r="AY84" i="53"/>
  <c r="AP84" i="53"/>
  <c r="AQ84" i="53"/>
  <c r="AR84" i="53"/>
  <c r="AT84" i="53"/>
  <c r="AZ84" i="53"/>
  <c r="AX84" i="53"/>
  <c r="B86" i="60"/>
  <c r="AU5" i="53"/>
  <c r="AX5" i="53"/>
  <c r="AP5" i="53"/>
  <c r="AY5" i="53"/>
  <c r="AR5" i="53"/>
  <c r="AW5" i="53"/>
  <c r="BA5" i="53"/>
  <c r="AS5" i="53"/>
  <c r="AQ5" i="53"/>
  <c r="AT5" i="53"/>
  <c r="D78" i="60"/>
  <c r="F78" i="60" s="1"/>
  <c r="B6" i="61"/>
  <c r="C6" i="61" s="1"/>
  <c r="B78" i="60"/>
  <c r="AO5" i="53"/>
  <c r="B57" i="61"/>
  <c r="C57" i="61" s="1"/>
  <c r="B53" i="60"/>
  <c r="B54" i="60"/>
  <c r="D53" i="60"/>
  <c r="F53" i="60" s="1"/>
  <c r="D54" i="60"/>
  <c r="F54" i="60" s="1"/>
  <c r="AX56" i="53"/>
  <c r="AQ56" i="53"/>
  <c r="AR56" i="53"/>
  <c r="AT56" i="53"/>
  <c r="AO56" i="53"/>
  <c r="AP56" i="53"/>
  <c r="AS56" i="53"/>
  <c r="AW56" i="53"/>
  <c r="BA56" i="53"/>
  <c r="AV56" i="53"/>
  <c r="AY56" i="53"/>
  <c r="AZ56" i="53"/>
  <c r="AU56" i="53"/>
  <c r="D51" i="60"/>
  <c r="F51" i="60" s="1"/>
  <c r="B51" i="60"/>
  <c r="AQ55" i="53"/>
  <c r="B56" i="61"/>
  <c r="C56" i="61" s="1"/>
  <c r="BA55" i="53"/>
  <c r="AR55" i="53"/>
  <c r="AU55" i="53"/>
  <c r="AZ55" i="53"/>
  <c r="AO55" i="53"/>
  <c r="AV55" i="53"/>
  <c r="AW55" i="53"/>
  <c r="AX55" i="53"/>
  <c r="AS55" i="53"/>
  <c r="AT55" i="53"/>
  <c r="AP55" i="53"/>
  <c r="AY55" i="53"/>
  <c r="AR54" i="53"/>
  <c r="AW54" i="53"/>
  <c r="AP54" i="53"/>
  <c r="B50" i="60"/>
  <c r="D50" i="60"/>
  <c r="F50" i="60" s="1"/>
  <c r="AU54" i="53"/>
  <c r="AT54" i="53"/>
  <c r="AQ54" i="53"/>
  <c r="B55" i="61"/>
  <c r="C55" i="61" s="1"/>
  <c r="BA54" i="53"/>
  <c r="AS54" i="53"/>
  <c r="AX54" i="53"/>
  <c r="AY54" i="53"/>
  <c r="AV54" i="53"/>
  <c r="AZ54" i="53"/>
  <c r="AO54" i="53"/>
  <c r="D29" i="60"/>
  <c r="F29" i="60" s="1"/>
  <c r="B54" i="61"/>
  <c r="C54" i="61" s="1"/>
  <c r="B29" i="60"/>
  <c r="AW53" i="53"/>
  <c r="AZ53" i="53"/>
  <c r="AP53" i="53"/>
  <c r="AQ53" i="53"/>
  <c r="AS53" i="53"/>
  <c r="AU53" i="53"/>
  <c r="BA53" i="53"/>
  <c r="AY53" i="53"/>
  <c r="AO53" i="53"/>
  <c r="AX53" i="53"/>
  <c r="AR53" i="53"/>
  <c r="AT53" i="53"/>
  <c r="AV53" i="53"/>
  <c r="B27" i="60"/>
  <c r="D27" i="60"/>
  <c r="F27" i="60" s="1"/>
  <c r="AW52" i="53"/>
  <c r="AT52" i="53"/>
  <c r="AV52" i="53"/>
  <c r="AU52" i="53"/>
  <c r="AR52" i="53"/>
  <c r="AZ52" i="53"/>
  <c r="AX52" i="53"/>
  <c r="AO52" i="53"/>
  <c r="AS52" i="53"/>
  <c r="B53" i="61"/>
  <c r="C53" i="61" s="1"/>
  <c r="BA52" i="53"/>
  <c r="AQ52" i="53"/>
  <c r="AY52" i="53"/>
  <c r="AP52" i="53"/>
  <c r="AU51" i="53"/>
  <c r="AZ51" i="53"/>
  <c r="AO51" i="53"/>
  <c r="BA51" i="53"/>
  <c r="AR51" i="53"/>
  <c r="AX51" i="53"/>
  <c r="AQ51" i="53"/>
  <c r="AV51" i="53"/>
  <c r="AT51" i="53"/>
  <c r="AP51" i="53"/>
  <c r="AW51" i="53"/>
  <c r="B52" i="61"/>
  <c r="C52" i="61" s="1"/>
  <c r="D28" i="60"/>
  <c r="F28" i="60" s="1"/>
  <c r="B28" i="60"/>
  <c r="AS51" i="53"/>
  <c r="AY51" i="53"/>
  <c r="B48" i="60"/>
  <c r="B51" i="61"/>
  <c r="C51" i="61" s="1"/>
  <c r="D48" i="60"/>
  <c r="F48" i="60" s="1"/>
  <c r="AO50" i="53"/>
  <c r="AY50" i="53"/>
  <c r="AZ50" i="53"/>
  <c r="AU50" i="53"/>
  <c r="AQ50" i="53"/>
  <c r="AV50" i="53"/>
  <c r="AT50" i="53"/>
  <c r="AR50" i="53"/>
  <c r="AP50" i="53"/>
  <c r="AX50" i="53"/>
  <c r="AS50" i="53"/>
  <c r="BA50" i="53"/>
  <c r="AW50" i="53"/>
  <c r="B50" i="61"/>
  <c r="C50" i="61" s="1"/>
  <c r="B47" i="60"/>
  <c r="AY49" i="53"/>
  <c r="AQ49" i="53"/>
  <c r="AS49" i="53"/>
  <c r="AT49" i="53"/>
  <c r="BA49" i="53"/>
  <c r="AU49" i="53"/>
  <c r="AV49" i="53"/>
  <c r="AR49" i="53"/>
  <c r="AW49" i="53"/>
  <c r="AX49" i="53"/>
  <c r="D47" i="60"/>
  <c r="F47" i="60" s="1"/>
  <c r="AO49" i="53"/>
  <c r="AZ49" i="53"/>
  <c r="AP49" i="53"/>
  <c r="AU48" i="53"/>
  <c r="AT48" i="53"/>
  <c r="D49" i="60"/>
  <c r="F49" i="60" s="1"/>
  <c r="AS48" i="53"/>
  <c r="AR48" i="53"/>
  <c r="AZ48" i="53"/>
  <c r="AX48" i="53"/>
  <c r="AQ48" i="53"/>
  <c r="BA48" i="53"/>
  <c r="AW48" i="53"/>
  <c r="B49" i="61"/>
  <c r="C49" i="61" s="1"/>
  <c r="B49" i="60"/>
  <c r="AV48" i="53"/>
  <c r="AP48" i="53"/>
  <c r="AO48" i="53"/>
  <c r="AY48" i="53"/>
  <c r="AW47" i="53"/>
  <c r="AT47" i="53"/>
  <c r="AS47" i="53"/>
  <c r="AZ47" i="53"/>
  <c r="AV47" i="53"/>
  <c r="B48" i="61"/>
  <c r="C48" i="61" s="1"/>
  <c r="BA47" i="53"/>
  <c r="AO47" i="53"/>
  <c r="AU47" i="53"/>
  <c r="AY47" i="53"/>
  <c r="AR47" i="53"/>
  <c r="AP47" i="53"/>
  <c r="D46" i="60"/>
  <c r="F46" i="60" s="1"/>
  <c r="AX47" i="53"/>
  <c r="AQ47" i="53"/>
  <c r="B46" i="60"/>
  <c r="D45" i="60"/>
  <c r="F45" i="60" s="1"/>
  <c r="B45" i="60"/>
  <c r="B47" i="61"/>
  <c r="C47" i="61" s="1"/>
  <c r="AR46" i="53"/>
  <c r="AP46" i="53"/>
  <c r="AW46" i="53"/>
  <c r="AO46" i="53"/>
  <c r="AT46" i="53"/>
  <c r="AY46" i="53"/>
  <c r="BA46" i="53"/>
  <c r="AV46" i="53"/>
  <c r="AX46" i="53"/>
  <c r="AZ46" i="53"/>
  <c r="AQ46" i="53"/>
  <c r="AS46" i="53"/>
  <c r="AU46" i="53"/>
  <c r="D44" i="60"/>
  <c r="F44" i="60" s="1"/>
  <c r="B44" i="60"/>
  <c r="B46" i="61"/>
  <c r="C46" i="61" s="1"/>
  <c r="AO45" i="53"/>
  <c r="AR45" i="53"/>
  <c r="AY45" i="53"/>
  <c r="AT45" i="53"/>
  <c r="AX45" i="53"/>
  <c r="AP45" i="53"/>
  <c r="BA45" i="53"/>
  <c r="AW45" i="53"/>
  <c r="AQ45" i="53"/>
  <c r="AV45" i="53"/>
  <c r="AZ45" i="53"/>
  <c r="AU45" i="53"/>
  <c r="AS45" i="53"/>
  <c r="B64" i="60"/>
  <c r="B45" i="61"/>
  <c r="C45" i="61" s="1"/>
  <c r="D64" i="60"/>
  <c r="F64" i="60" s="1"/>
  <c r="AS44" i="53"/>
  <c r="AO44" i="53"/>
  <c r="AR44" i="53"/>
  <c r="AZ44" i="53"/>
  <c r="AX44" i="53"/>
  <c r="AW44" i="53"/>
  <c r="AT44" i="53"/>
  <c r="AP44" i="53"/>
  <c r="BA44" i="53"/>
  <c r="AY44" i="53"/>
  <c r="AV44" i="53"/>
  <c r="AU44" i="53"/>
  <c r="AQ44" i="53"/>
  <c r="B44" i="61"/>
  <c r="C44" i="61" s="1"/>
  <c r="B43" i="60"/>
  <c r="D43" i="60"/>
  <c r="F43" i="60" s="1"/>
  <c r="AW43" i="53"/>
  <c r="AS43" i="53"/>
  <c r="AV43" i="53"/>
  <c r="AU43" i="53"/>
  <c r="BA43" i="53"/>
  <c r="AO43" i="53"/>
  <c r="AX43" i="53"/>
  <c r="AY43" i="53"/>
  <c r="AR43" i="53"/>
  <c r="AP43" i="53"/>
  <c r="AZ43" i="53"/>
  <c r="AT43" i="53"/>
  <c r="AQ43" i="53"/>
  <c r="AY42" i="53"/>
  <c r="AW42" i="53"/>
  <c r="BA42" i="53"/>
  <c r="AU42" i="53"/>
  <c r="AQ42" i="53"/>
  <c r="AP42" i="53"/>
  <c r="B42" i="60"/>
  <c r="AX42" i="53"/>
  <c r="AO42" i="53"/>
  <c r="AS42" i="53"/>
  <c r="AR42" i="53"/>
  <c r="D42" i="60"/>
  <c r="F42" i="60" s="1"/>
  <c r="B43" i="61"/>
  <c r="C43" i="61" s="1"/>
  <c r="AV42" i="53"/>
  <c r="AZ42" i="53"/>
  <c r="AT42" i="53"/>
  <c r="B41" i="60"/>
  <c r="D41" i="60"/>
  <c r="F41" i="60" s="1"/>
  <c r="AX41" i="53"/>
  <c r="AW41" i="53"/>
  <c r="AR41" i="53"/>
  <c r="B42" i="61"/>
  <c r="C42" i="61" s="1"/>
  <c r="BA41" i="53"/>
  <c r="AQ41" i="53"/>
  <c r="AP41" i="53"/>
  <c r="AV41" i="53"/>
  <c r="AU41" i="53"/>
  <c r="AY41" i="53"/>
  <c r="AT41" i="53"/>
  <c r="AS41" i="53"/>
  <c r="AZ41" i="53"/>
  <c r="AO41" i="53"/>
  <c r="B40" i="60"/>
  <c r="D40" i="60"/>
  <c r="F40" i="60" s="1"/>
  <c r="B41" i="61"/>
  <c r="C41" i="61" s="1"/>
  <c r="AU40" i="53"/>
  <c r="AZ40" i="53"/>
  <c r="AS40" i="53"/>
  <c r="AR40" i="53"/>
  <c r="AO40" i="53"/>
  <c r="AY40" i="53"/>
  <c r="AW40" i="53"/>
  <c r="AQ40" i="53"/>
  <c r="AV40" i="53"/>
  <c r="BA40" i="53"/>
  <c r="AX40" i="53"/>
  <c r="AP40" i="53"/>
  <c r="AT40" i="53"/>
  <c r="B39" i="60"/>
  <c r="B40" i="61"/>
  <c r="C40" i="61" s="1"/>
  <c r="D39" i="60"/>
  <c r="F39" i="60" s="1"/>
  <c r="AZ39" i="53"/>
  <c r="AV39" i="53"/>
  <c r="AX39" i="53"/>
  <c r="AW39" i="53"/>
  <c r="AR39" i="53"/>
  <c r="AQ39" i="53"/>
  <c r="AP39" i="53"/>
  <c r="AY39" i="53"/>
  <c r="AU39" i="53"/>
  <c r="AS39" i="53"/>
  <c r="BA39" i="53"/>
  <c r="AT39" i="53"/>
  <c r="AO39" i="53"/>
  <c r="AT38" i="53"/>
  <c r="AX38" i="53"/>
  <c r="AZ38" i="53"/>
  <c r="B39" i="61"/>
  <c r="C39" i="61" s="1"/>
  <c r="AU38" i="53"/>
  <c r="AW38" i="53"/>
  <c r="AP38" i="53"/>
  <c r="D38" i="60"/>
  <c r="F38" i="60" s="1"/>
  <c r="B38" i="60"/>
  <c r="BA38" i="53"/>
  <c r="AS38" i="53"/>
  <c r="AV38" i="53"/>
  <c r="AO38" i="53"/>
  <c r="AY38" i="53"/>
  <c r="AQ38" i="53"/>
  <c r="D37" i="60"/>
  <c r="F37" i="60" s="1"/>
  <c r="B37" i="60"/>
  <c r="AR37" i="53"/>
  <c r="B38" i="61"/>
  <c r="C38" i="61" s="1"/>
  <c r="AY37" i="53"/>
  <c r="AV37" i="53"/>
  <c r="BA37" i="53"/>
  <c r="AS37" i="53"/>
  <c r="AU37" i="53"/>
  <c r="AT37" i="53"/>
  <c r="AX37" i="53"/>
  <c r="AW37" i="53"/>
  <c r="AP37" i="53"/>
  <c r="AZ37" i="53"/>
  <c r="AQ37" i="53"/>
  <c r="AO37" i="53"/>
  <c r="B36" i="60"/>
  <c r="B37" i="61"/>
  <c r="C37" i="61" s="1"/>
  <c r="AP36" i="53"/>
  <c r="AT36" i="53"/>
  <c r="AY36" i="53"/>
  <c r="AQ36" i="53"/>
  <c r="AX36" i="53"/>
  <c r="AU36" i="53"/>
  <c r="AO36" i="53"/>
  <c r="AS36" i="53"/>
  <c r="AW36" i="53"/>
  <c r="AZ36" i="53"/>
  <c r="BA36" i="53"/>
  <c r="AR36" i="53"/>
  <c r="AV36" i="53"/>
  <c r="D36" i="60"/>
  <c r="F36" i="60" s="1"/>
  <c r="B35" i="60"/>
  <c r="B36" i="61"/>
  <c r="C36" i="61" s="1"/>
  <c r="AX35" i="53"/>
  <c r="AT35" i="53"/>
  <c r="AR35" i="53"/>
  <c r="AV35" i="53"/>
  <c r="AO35" i="53"/>
  <c r="AY35" i="53"/>
  <c r="AZ35" i="53"/>
  <c r="AQ35" i="53"/>
  <c r="AS35" i="53"/>
  <c r="AW35" i="53"/>
  <c r="AU35" i="53"/>
  <c r="BA35" i="53"/>
  <c r="AP35" i="53"/>
  <c r="D35" i="60"/>
  <c r="F35" i="60" s="1"/>
  <c r="B34" i="60"/>
  <c r="BA34" i="53"/>
  <c r="AX34" i="53"/>
  <c r="AW34" i="53"/>
  <c r="AT34" i="53"/>
  <c r="AU34" i="53"/>
  <c r="AP34" i="53"/>
  <c r="AZ34" i="53"/>
  <c r="AS34" i="53"/>
  <c r="AY34" i="53"/>
  <c r="D34" i="60"/>
  <c r="F34" i="60" s="1"/>
  <c r="AV34" i="53"/>
  <c r="AR34" i="53"/>
  <c r="AQ34" i="53"/>
  <c r="B35" i="61"/>
  <c r="C35" i="61" s="1"/>
  <c r="AO34" i="53"/>
  <c r="B33" i="60"/>
  <c r="D33" i="60"/>
  <c r="F33" i="60" s="1"/>
  <c r="B34" i="61"/>
  <c r="C34" i="61" s="1"/>
  <c r="BA33" i="53"/>
  <c r="AQ33" i="53"/>
  <c r="AV33" i="53"/>
  <c r="AW33" i="53"/>
  <c r="AX33" i="53"/>
  <c r="AY33" i="53"/>
  <c r="AZ33" i="53"/>
  <c r="AT33" i="53"/>
  <c r="AP33" i="53"/>
  <c r="AU33" i="53"/>
  <c r="AO33" i="53"/>
  <c r="AR33" i="53"/>
  <c r="AS33" i="53"/>
  <c r="D32" i="60"/>
  <c r="F32" i="60" s="1"/>
  <c r="B32" i="60"/>
  <c r="AO32" i="53"/>
  <c r="AQ32" i="53"/>
  <c r="AT32" i="53"/>
  <c r="AV32" i="53"/>
  <c r="BA32" i="53"/>
  <c r="AP32" i="53"/>
  <c r="AS32" i="53"/>
  <c r="AW32" i="53"/>
  <c r="AY32" i="53"/>
  <c r="AU32" i="53"/>
  <c r="AZ32" i="53"/>
  <c r="AX32" i="53"/>
  <c r="B33" i="61"/>
  <c r="C33" i="61" s="1"/>
  <c r="AR32" i="53"/>
  <c r="AP31" i="53"/>
  <c r="AS31" i="53"/>
  <c r="AR31" i="53"/>
  <c r="AX31" i="53"/>
  <c r="AT31" i="53"/>
  <c r="AQ31" i="53"/>
  <c r="AU31" i="53"/>
  <c r="AW31" i="53"/>
  <c r="AY31" i="53"/>
  <c r="AZ31" i="53"/>
  <c r="AV31" i="53"/>
  <c r="B31" i="60"/>
  <c r="D31" i="60"/>
  <c r="F31" i="60" s="1"/>
  <c r="BA31" i="53"/>
  <c r="B32" i="61"/>
  <c r="C32" i="61" s="1"/>
  <c r="AO31" i="53"/>
  <c r="B31" i="61"/>
  <c r="C31" i="61" s="1"/>
  <c r="B30" i="60"/>
  <c r="AV30" i="53"/>
  <c r="AP30" i="53"/>
  <c r="D30" i="60"/>
  <c r="F30" i="60" s="1"/>
  <c r="BA30" i="53"/>
  <c r="AQ30" i="53"/>
  <c r="AX30" i="53"/>
  <c r="AO30" i="53"/>
  <c r="AR30" i="53"/>
  <c r="AU30" i="53"/>
  <c r="AY30" i="53"/>
  <c r="AS30" i="53"/>
  <c r="AW30" i="53"/>
  <c r="AT30" i="53"/>
  <c r="AZ30" i="53"/>
  <c r="D26" i="60"/>
  <c r="F26" i="60" s="1"/>
  <c r="B26" i="60"/>
  <c r="AX29" i="53"/>
  <c r="AT29" i="53"/>
  <c r="AZ29" i="53"/>
  <c r="AO29" i="53"/>
  <c r="AS29" i="53"/>
  <c r="AU29" i="53"/>
  <c r="B30" i="61"/>
  <c r="C30" i="61" s="1"/>
  <c r="BA29" i="53"/>
  <c r="AV29" i="53"/>
  <c r="AQ29" i="53"/>
  <c r="AY29" i="53"/>
  <c r="AW29" i="53"/>
  <c r="AP29" i="53"/>
  <c r="AR29" i="53"/>
  <c r="B25" i="60"/>
  <c r="B29" i="61"/>
  <c r="C29" i="61" s="1"/>
  <c r="AV28" i="53"/>
  <c r="AX28" i="53"/>
  <c r="D25" i="60"/>
  <c r="F25" i="60" s="1"/>
  <c r="BA28" i="53"/>
  <c r="AS28" i="53"/>
  <c r="AW28" i="53"/>
  <c r="AT28" i="53"/>
  <c r="AQ28" i="53"/>
  <c r="AR28" i="53"/>
  <c r="AO28" i="53"/>
  <c r="AU28" i="53"/>
  <c r="AY28" i="53"/>
  <c r="AP28" i="53"/>
  <c r="AZ28" i="53"/>
  <c r="B28" i="61"/>
  <c r="C28" i="61" s="1"/>
  <c r="D24" i="60"/>
  <c r="F24" i="60" s="1"/>
  <c r="AS27" i="53"/>
  <c r="AP27" i="53"/>
  <c r="AZ27" i="53"/>
  <c r="AT27" i="53"/>
  <c r="AW27" i="53"/>
  <c r="AO27" i="53"/>
  <c r="AU27" i="53"/>
  <c r="AX27" i="53"/>
  <c r="AQ27" i="53"/>
  <c r="AV27" i="53"/>
  <c r="B24" i="60"/>
  <c r="BA27" i="53"/>
  <c r="AY27" i="53"/>
  <c r="AR27" i="53"/>
  <c r="AR26" i="53"/>
  <c r="AT26" i="53"/>
  <c r="AV26" i="53"/>
  <c r="AS26" i="53"/>
  <c r="AP26" i="53"/>
  <c r="D23" i="60"/>
  <c r="F23" i="60" s="1"/>
  <c r="B23" i="60"/>
  <c r="BA26" i="53"/>
  <c r="AZ26" i="53"/>
  <c r="AY26" i="53"/>
  <c r="AO26" i="53"/>
  <c r="AU26" i="53"/>
  <c r="AQ26" i="53"/>
  <c r="B27" i="61"/>
  <c r="C27" i="61" s="1"/>
  <c r="AX26" i="53"/>
  <c r="AW26" i="53"/>
  <c r="B22" i="60"/>
  <c r="B26" i="61"/>
  <c r="C26" i="61" s="1"/>
  <c r="AT25" i="53"/>
  <c r="AX25" i="53"/>
  <c r="AP25" i="53"/>
  <c r="BA25" i="53"/>
  <c r="AV25" i="53"/>
  <c r="AQ25" i="53"/>
  <c r="AY25" i="53"/>
  <c r="AU25" i="53"/>
  <c r="AZ25" i="53"/>
  <c r="AW25" i="53"/>
  <c r="D22" i="60"/>
  <c r="F22" i="60" s="1"/>
  <c r="AR25" i="53"/>
  <c r="AS25" i="53"/>
  <c r="AO25" i="53"/>
  <c r="B25" i="61"/>
  <c r="C25" i="61" s="1"/>
  <c r="B21" i="60"/>
  <c r="AV24" i="53"/>
  <c r="AR24" i="53"/>
  <c r="D21" i="60"/>
  <c r="F21" i="60" s="1"/>
  <c r="BA24" i="53"/>
  <c r="AZ24" i="53"/>
  <c r="AS24" i="53"/>
  <c r="AO24" i="53"/>
  <c r="AX24" i="53"/>
  <c r="AY24" i="53"/>
  <c r="AW24" i="53"/>
  <c r="AU24" i="53"/>
  <c r="AQ24" i="53"/>
  <c r="AT24" i="53"/>
  <c r="AP24" i="53"/>
  <c r="D20" i="60"/>
  <c r="F20" i="60" s="1"/>
  <c r="B20" i="60"/>
  <c r="AR23" i="53"/>
  <c r="AQ23" i="53"/>
  <c r="BA23" i="53"/>
  <c r="AX23" i="53"/>
  <c r="AW23" i="53"/>
  <c r="AP23" i="53"/>
  <c r="AT23" i="53"/>
  <c r="B24" i="61"/>
  <c r="C24" i="61" s="1"/>
  <c r="AV23" i="53"/>
  <c r="AS23" i="53"/>
  <c r="AZ23" i="53"/>
  <c r="AO23" i="53"/>
  <c r="AY23" i="53"/>
  <c r="AU23" i="53"/>
  <c r="B19" i="60"/>
  <c r="D19" i="60"/>
  <c r="F19" i="60" s="1"/>
  <c r="AW22" i="53"/>
  <c r="AO22" i="53"/>
  <c r="AS22" i="53"/>
  <c r="AV22" i="53"/>
  <c r="AU22" i="53"/>
  <c r="AZ22" i="53"/>
  <c r="AY22" i="53"/>
  <c r="AX22" i="53"/>
  <c r="B23" i="61"/>
  <c r="C23" i="61" s="1"/>
  <c r="BA22" i="53"/>
  <c r="AT22" i="53"/>
  <c r="AQ22" i="53"/>
  <c r="AR22" i="53"/>
  <c r="AP22" i="53"/>
  <c r="D18" i="60"/>
  <c r="F18" i="60" s="1"/>
  <c r="B22" i="61"/>
  <c r="C22" i="61" s="1"/>
  <c r="D86" i="60"/>
  <c r="F86" i="60" s="1"/>
  <c r="B18" i="60"/>
  <c r="BA21" i="53"/>
  <c r="AZ21" i="53"/>
  <c r="AW21" i="53"/>
  <c r="AP21" i="53"/>
  <c r="AX21" i="53"/>
  <c r="AO21" i="53"/>
  <c r="AV21" i="53"/>
  <c r="AU21" i="53"/>
  <c r="AS21" i="53"/>
  <c r="AT21" i="53"/>
  <c r="AY21" i="53"/>
  <c r="AR21" i="53"/>
  <c r="AQ21" i="53"/>
  <c r="AP20" i="53"/>
  <c r="AO20" i="53"/>
  <c r="AV20" i="53"/>
  <c r="AX20" i="53"/>
  <c r="AU20" i="53"/>
  <c r="AW20" i="53"/>
  <c r="AT20" i="53"/>
  <c r="AQ20" i="53"/>
  <c r="B17" i="60"/>
  <c r="BA20" i="53"/>
  <c r="AR20" i="53"/>
  <c r="AZ20" i="53"/>
  <c r="AS20" i="53"/>
  <c r="AY20" i="53"/>
  <c r="D17" i="60"/>
  <c r="F17" i="60" s="1"/>
  <c r="B21" i="61"/>
  <c r="C21" i="61" s="1"/>
  <c r="AS19" i="53"/>
  <c r="B20" i="61"/>
  <c r="C20" i="61" s="1"/>
  <c r="AV19" i="53"/>
  <c r="AO19" i="53"/>
  <c r="AR19" i="53"/>
  <c r="AX19" i="53"/>
  <c r="AP19" i="53"/>
  <c r="AT19" i="53"/>
  <c r="AZ19" i="53"/>
  <c r="AY19" i="53"/>
  <c r="AW19" i="53"/>
  <c r="D16" i="60"/>
  <c r="F16" i="60" s="1"/>
  <c r="AQ19" i="53"/>
  <c r="AU19" i="53"/>
  <c r="BA19" i="53"/>
  <c r="B16" i="60"/>
  <c r="B19" i="61"/>
  <c r="C19" i="61" s="1"/>
  <c r="D12" i="60"/>
  <c r="F12" i="60" s="1"/>
  <c r="AP18" i="53"/>
  <c r="AQ18" i="53"/>
  <c r="AS18" i="53"/>
  <c r="AT18" i="53"/>
  <c r="AU18" i="53"/>
  <c r="AO18" i="53"/>
  <c r="AV18" i="53"/>
  <c r="B12" i="60"/>
  <c r="BA18" i="53"/>
  <c r="AZ18" i="53"/>
  <c r="AW18" i="53"/>
  <c r="AY18" i="53"/>
  <c r="AX18" i="53"/>
  <c r="AR18" i="53"/>
  <c r="D11" i="60"/>
  <c r="F11" i="60" s="1"/>
  <c r="B11" i="60"/>
  <c r="AW17" i="53"/>
  <c r="AY17" i="53"/>
  <c r="B18" i="61"/>
  <c r="C18" i="61" s="1"/>
  <c r="BA17" i="53"/>
  <c r="AU17" i="53"/>
  <c r="AR17" i="53"/>
  <c r="AV17" i="53"/>
  <c r="AQ17" i="53"/>
  <c r="AP17" i="53"/>
  <c r="AO17" i="53"/>
  <c r="AT17" i="53"/>
  <c r="AX17" i="53"/>
  <c r="AS17" i="53"/>
  <c r="AZ17" i="53"/>
  <c r="D10" i="60"/>
  <c r="F10" i="60" s="1"/>
  <c r="B10" i="60"/>
  <c r="B17" i="61"/>
  <c r="C17" i="61" s="1"/>
  <c r="BA16" i="53"/>
  <c r="AW16" i="53"/>
  <c r="AU16" i="53"/>
  <c r="AT16" i="53"/>
  <c r="AS16" i="53"/>
  <c r="AO16" i="53"/>
  <c r="AP16" i="53"/>
  <c r="AY16" i="53"/>
  <c r="AZ16" i="53"/>
  <c r="AV16" i="53"/>
  <c r="AX16" i="53"/>
  <c r="AR16" i="53"/>
  <c r="AQ16" i="53"/>
  <c r="D9" i="60"/>
  <c r="F9" i="60" s="1"/>
  <c r="B9" i="60"/>
  <c r="AW15" i="53"/>
  <c r="AY15" i="53"/>
  <c r="AZ15" i="53"/>
  <c r="AP15" i="53"/>
  <c r="AS15" i="53"/>
  <c r="AQ15" i="53"/>
  <c r="AU15" i="53"/>
  <c r="AT15" i="53"/>
  <c r="AV15" i="53"/>
  <c r="AR15" i="53"/>
  <c r="BA15" i="53"/>
  <c r="AO15" i="53"/>
  <c r="AX15" i="53"/>
  <c r="B16" i="61"/>
  <c r="C16" i="61" s="1"/>
  <c r="D8" i="60"/>
  <c r="F8" i="60" s="1"/>
  <c r="B8" i="60"/>
  <c r="AS14" i="53"/>
  <c r="BA14" i="53"/>
  <c r="AY14" i="53"/>
  <c r="AV14" i="53"/>
  <c r="AP14" i="53"/>
  <c r="AW14" i="53"/>
  <c r="B15" i="61"/>
  <c r="C15" i="61" s="1"/>
  <c r="AR14" i="53"/>
  <c r="AZ14" i="53"/>
  <c r="AO14" i="53"/>
  <c r="AU14" i="53"/>
  <c r="AX14" i="53"/>
  <c r="AT14" i="53"/>
  <c r="AQ14" i="53"/>
  <c r="B7" i="60"/>
  <c r="D7" i="60"/>
  <c r="F7" i="60" s="1"/>
  <c r="AZ13" i="53"/>
  <c r="AR13" i="53"/>
  <c r="AO13" i="53"/>
  <c r="AU13" i="53"/>
  <c r="B14" i="61"/>
  <c r="C14" i="61" s="1"/>
  <c r="BA13" i="53"/>
  <c r="AX13" i="53"/>
  <c r="AT13" i="53"/>
  <c r="AY13" i="53"/>
  <c r="AP13" i="53"/>
  <c r="AV13" i="53"/>
  <c r="AW13" i="53"/>
  <c r="AS13" i="53"/>
  <c r="AQ13" i="53"/>
  <c r="D85" i="60"/>
  <c r="F85" i="60" s="1"/>
  <c r="B85" i="60"/>
  <c r="AR12" i="53"/>
  <c r="AU12" i="53"/>
  <c r="AY12" i="53"/>
  <c r="AS12" i="53"/>
  <c r="AX12" i="53"/>
  <c r="AO12" i="53"/>
  <c r="AQ12" i="53"/>
  <c r="AP12" i="53"/>
  <c r="AZ12" i="53"/>
  <c r="AT12" i="53"/>
  <c r="AW12" i="53"/>
  <c r="B13" i="61"/>
  <c r="C13" i="61" s="1"/>
  <c r="BA12" i="53"/>
  <c r="AV12" i="53"/>
  <c r="D84" i="60"/>
  <c r="F84" i="60" s="1"/>
  <c r="B12" i="61"/>
  <c r="C12" i="61" s="1"/>
  <c r="B84" i="60"/>
  <c r="AV11" i="53"/>
  <c r="AR11" i="53"/>
  <c r="AX11" i="53"/>
  <c r="AP11" i="53"/>
  <c r="AZ11" i="53"/>
  <c r="AW11" i="53"/>
  <c r="AY11" i="53"/>
  <c r="BA11" i="53"/>
  <c r="AT11" i="53"/>
  <c r="AO11" i="53"/>
  <c r="AQ11" i="53"/>
  <c r="AS11" i="53"/>
  <c r="AU11" i="53"/>
  <c r="B83" i="60"/>
  <c r="D83" i="60"/>
  <c r="F83" i="60" s="1"/>
  <c r="B11" i="61"/>
  <c r="C11" i="61" s="1"/>
  <c r="AT10" i="53"/>
  <c r="AZ10" i="53"/>
  <c r="AQ10" i="53"/>
  <c r="AR10" i="53"/>
  <c r="AO10" i="53"/>
  <c r="AW10" i="53"/>
  <c r="AV10" i="53"/>
  <c r="AP10" i="53"/>
  <c r="BA10" i="53"/>
  <c r="AU10" i="53"/>
  <c r="AS10" i="53"/>
  <c r="AY10" i="53"/>
  <c r="AX10" i="53"/>
  <c r="D82" i="60"/>
  <c r="F82" i="60" s="1"/>
  <c r="B82" i="60"/>
  <c r="AS9" i="53"/>
  <c r="AV9" i="53"/>
  <c r="AO9" i="53"/>
  <c r="AZ9" i="53"/>
  <c r="AX9" i="53"/>
  <c r="AP9" i="53"/>
  <c r="AU9" i="53"/>
  <c r="AY9" i="53"/>
  <c r="AW9" i="53"/>
  <c r="AT9" i="53"/>
  <c r="AR9" i="53"/>
  <c r="AQ9" i="53"/>
  <c r="B10" i="61"/>
  <c r="C10" i="61" s="1"/>
  <c r="BA9" i="53"/>
  <c r="B80" i="60"/>
  <c r="B9" i="61"/>
  <c r="C9" i="61" s="1"/>
  <c r="D80" i="60"/>
  <c r="F80" i="60" s="1"/>
  <c r="BA8" i="53"/>
  <c r="AV8" i="53"/>
  <c r="AR8" i="53"/>
  <c r="AZ8" i="53"/>
  <c r="AW8" i="53"/>
  <c r="AP8" i="53"/>
  <c r="AU8" i="53"/>
  <c r="AO8" i="53"/>
  <c r="AQ8" i="53"/>
  <c r="AS8" i="53"/>
  <c r="AY8" i="53"/>
  <c r="AT8" i="53"/>
  <c r="AX8" i="53"/>
  <c r="B8" i="61"/>
  <c r="C8" i="61" s="1"/>
  <c r="B81" i="60"/>
  <c r="D81" i="60"/>
  <c r="F81" i="60" s="1"/>
  <c r="BA7" i="53"/>
  <c r="AV7" i="53"/>
  <c r="AR7" i="53"/>
  <c r="AS7" i="53"/>
  <c r="AP7" i="53"/>
  <c r="AQ7" i="53"/>
  <c r="AX7" i="53"/>
  <c r="AO7" i="53"/>
  <c r="AZ7" i="53"/>
  <c r="AT7" i="53"/>
  <c r="AW7" i="53"/>
  <c r="AU7" i="53"/>
  <c r="AY7" i="53"/>
  <c r="D79" i="60"/>
  <c r="F79" i="60" s="1"/>
  <c r="B79" i="60"/>
  <c r="B7" i="61"/>
  <c r="C7" i="61" s="1"/>
  <c r="AW6" i="53"/>
  <c r="AP6" i="53"/>
  <c r="AY6" i="53"/>
  <c r="AX6" i="53"/>
  <c r="AU6" i="53"/>
  <c r="AT6" i="53"/>
  <c r="AO6" i="53"/>
  <c r="AS6" i="53"/>
  <c r="AR6" i="53"/>
  <c r="AV6" i="53"/>
  <c r="AZ6" i="53"/>
  <c r="AQ6" i="53"/>
  <c r="BA6" i="53"/>
  <c r="D55" i="59"/>
  <c r="D64" i="59"/>
  <c r="D47" i="59"/>
  <c r="D29" i="59"/>
  <c r="D56" i="59"/>
  <c r="D42" i="59"/>
  <c r="D49" i="59"/>
  <c r="D26" i="59"/>
  <c r="D7" i="59"/>
  <c r="D69" i="59"/>
  <c r="D19" i="59"/>
  <c r="D34" i="59"/>
  <c r="D87" i="59"/>
  <c r="D82" i="59"/>
  <c r="D40" i="59"/>
  <c r="D79" i="59"/>
  <c r="D73" i="59"/>
  <c r="D15" i="59"/>
  <c r="D53" i="59"/>
  <c r="D65" i="59"/>
  <c r="D54" i="59"/>
  <c r="D9" i="59"/>
  <c r="D45" i="59"/>
  <c r="D66" i="59"/>
  <c r="D80" i="59"/>
  <c r="E11" i="59"/>
  <c r="E72" i="59"/>
  <c r="E31" i="59"/>
  <c r="E55" i="59"/>
  <c r="E45" i="59"/>
  <c r="E48" i="59"/>
  <c r="E14" i="59"/>
  <c r="E34" i="59"/>
  <c r="E77" i="59"/>
  <c r="E29" i="59"/>
  <c r="E28" i="59"/>
  <c r="E78" i="59"/>
  <c r="E46" i="59"/>
  <c r="E17" i="59"/>
  <c r="E30" i="59"/>
  <c r="E16" i="59"/>
  <c r="E71" i="59"/>
  <c r="E79" i="59"/>
  <c r="E80" i="59"/>
  <c r="E10" i="59"/>
  <c r="E54" i="59"/>
  <c r="E57" i="59"/>
  <c r="E8" i="59"/>
  <c r="E56" i="59"/>
  <c r="E58" i="59"/>
  <c r="E69" i="59"/>
  <c r="E64" i="59"/>
  <c r="E7" i="59"/>
  <c r="E26" i="59"/>
  <c r="E18" i="59"/>
  <c r="E15" i="59"/>
  <c r="E62" i="59"/>
  <c r="E59" i="59"/>
  <c r="E61" i="59"/>
  <c r="E19" i="59"/>
  <c r="E73" i="59"/>
  <c r="E21" i="59"/>
  <c r="F61" i="59"/>
  <c r="F14" i="59"/>
  <c r="F58" i="59"/>
  <c r="F41" i="59"/>
  <c r="F74" i="59"/>
  <c r="F6" i="59"/>
  <c r="F27" i="59"/>
  <c r="F28" i="59"/>
  <c r="F37" i="59"/>
  <c r="F11" i="59"/>
  <c r="F7" i="59"/>
  <c r="F40" i="59"/>
  <c r="F51" i="59"/>
  <c r="F82" i="59"/>
  <c r="F35" i="59"/>
  <c r="F75" i="59"/>
  <c r="F79" i="59"/>
  <c r="F53" i="59"/>
  <c r="F59" i="59"/>
  <c r="F30" i="59"/>
  <c r="F57" i="59"/>
  <c r="F10" i="59"/>
  <c r="F48" i="59"/>
  <c r="F26" i="59"/>
  <c r="F18" i="59"/>
  <c r="F81" i="59"/>
  <c r="F24" i="59"/>
  <c r="G34" i="59"/>
  <c r="G22" i="59"/>
  <c r="G77" i="59"/>
  <c r="G49" i="59"/>
  <c r="G30" i="59"/>
  <c r="G79" i="59"/>
  <c r="G38" i="59"/>
  <c r="G46" i="59"/>
  <c r="G33" i="59"/>
  <c r="G15" i="59"/>
  <c r="G5" i="59"/>
  <c r="G64" i="59"/>
  <c r="G23" i="59"/>
  <c r="G68" i="59"/>
  <c r="G55" i="59"/>
  <c r="G11" i="59"/>
  <c r="G58" i="59"/>
  <c r="G27" i="59"/>
  <c r="G43" i="59"/>
  <c r="G8" i="59"/>
  <c r="G42" i="59"/>
  <c r="G17" i="59"/>
  <c r="G56" i="59"/>
  <c r="G86" i="59"/>
  <c r="G7" i="59"/>
  <c r="G41" i="59"/>
  <c r="G71" i="59"/>
  <c r="G57" i="59"/>
  <c r="G52" i="59"/>
  <c r="G47" i="59"/>
  <c r="G40" i="59"/>
  <c r="G70" i="59"/>
  <c r="G67" i="59"/>
  <c r="G81" i="59"/>
  <c r="H55" i="59"/>
  <c r="H42" i="59"/>
  <c r="H26" i="59"/>
  <c r="H19" i="59"/>
  <c r="H59" i="59"/>
  <c r="H52" i="59"/>
  <c r="H48" i="59"/>
  <c r="H39" i="59"/>
  <c r="H51" i="59"/>
  <c r="H27" i="59"/>
  <c r="H16" i="59"/>
  <c r="H74" i="59"/>
  <c r="H11" i="59"/>
  <c r="H13" i="59"/>
  <c r="H61" i="59"/>
  <c r="H14" i="59"/>
  <c r="H25" i="59"/>
  <c r="H68" i="59"/>
  <c r="H32" i="59"/>
  <c r="H31" i="59"/>
  <c r="H65" i="59"/>
  <c r="H50" i="59"/>
  <c r="H10" i="59"/>
  <c r="H40" i="59"/>
  <c r="H53" i="59"/>
  <c r="H80" i="59"/>
  <c r="H73" i="59"/>
  <c r="H46" i="59"/>
  <c r="H15" i="59"/>
  <c r="H38" i="59"/>
  <c r="H5" i="59"/>
  <c r="H29" i="59"/>
  <c r="H28" i="59"/>
  <c r="H85" i="59"/>
  <c r="H64" i="59"/>
  <c r="H17" i="59"/>
  <c r="H70" i="59"/>
  <c r="I35" i="59"/>
  <c r="I76" i="59"/>
  <c r="I67" i="59"/>
  <c r="I29" i="59"/>
  <c r="I9" i="59"/>
  <c r="I42" i="59"/>
  <c r="I49" i="59"/>
  <c r="I38" i="59"/>
  <c r="I81" i="59"/>
  <c r="I10" i="59"/>
  <c r="I39" i="59"/>
  <c r="I79" i="59"/>
  <c r="I44" i="59"/>
  <c r="I46" i="59"/>
  <c r="I80" i="59"/>
  <c r="I5" i="59"/>
  <c r="I74" i="59"/>
  <c r="I26" i="59"/>
  <c r="I18" i="59"/>
  <c r="I43" i="59"/>
  <c r="I70" i="59"/>
  <c r="I22" i="59"/>
  <c r="I66" i="59"/>
  <c r="I65" i="59"/>
  <c r="I51" i="59"/>
  <c r="I61" i="59"/>
  <c r="I57" i="59"/>
  <c r="I64" i="59"/>
  <c r="I31" i="59"/>
  <c r="I45" i="59"/>
  <c r="I82" i="59"/>
  <c r="I25" i="59"/>
  <c r="J26" i="59"/>
  <c r="J77" i="59"/>
  <c r="J30" i="59"/>
  <c r="J16" i="59"/>
  <c r="J33" i="59"/>
  <c r="J43" i="59"/>
  <c r="J70" i="59"/>
  <c r="J69" i="59"/>
  <c r="J72" i="59"/>
  <c r="J50" i="59"/>
  <c r="J31" i="59"/>
  <c r="J9" i="59"/>
  <c r="J63" i="59"/>
  <c r="J17" i="59"/>
  <c r="J18" i="59"/>
  <c r="J29" i="59"/>
  <c r="J73" i="59"/>
  <c r="J49" i="59"/>
  <c r="J79" i="59"/>
  <c r="J23" i="59"/>
  <c r="J19" i="59"/>
  <c r="J86" i="59"/>
  <c r="J25" i="59"/>
  <c r="J60" i="59"/>
  <c r="J55" i="59"/>
  <c r="J12" i="59"/>
  <c r="J56" i="59"/>
  <c r="J66" i="59"/>
  <c r="J67" i="59"/>
  <c r="J44" i="59"/>
  <c r="J58" i="59"/>
  <c r="J40" i="59"/>
  <c r="J78" i="59"/>
  <c r="J71" i="59"/>
  <c r="K14" i="59"/>
  <c r="K17" i="59"/>
  <c r="K26" i="59"/>
  <c r="K54" i="59"/>
  <c r="K15" i="59"/>
  <c r="K21" i="59"/>
  <c r="K52" i="59"/>
  <c r="K11" i="59"/>
  <c r="K57" i="59"/>
  <c r="K43" i="59"/>
  <c r="K87" i="59"/>
  <c r="K70" i="59"/>
  <c r="K66" i="59"/>
  <c r="K79" i="59"/>
  <c r="K73" i="59"/>
  <c r="K61" i="59"/>
  <c r="K81" i="59"/>
  <c r="K33" i="59"/>
  <c r="K30" i="59"/>
  <c r="K82" i="59"/>
  <c r="K10" i="59"/>
  <c r="K29" i="59"/>
  <c r="K51" i="59"/>
  <c r="K38" i="59"/>
  <c r="K69" i="59"/>
  <c r="K65" i="59"/>
  <c r="K67" i="59"/>
  <c r="K56" i="59"/>
  <c r="K58" i="59"/>
  <c r="K19" i="59"/>
  <c r="K76" i="59"/>
  <c r="K64" i="59"/>
  <c r="K6" i="59"/>
  <c r="K59" i="59"/>
  <c r="K36" i="59"/>
  <c r="K46" i="59"/>
  <c r="L54" i="59"/>
  <c r="L78" i="59"/>
  <c r="L59" i="59"/>
  <c r="L11" i="59"/>
  <c r="L82" i="59"/>
  <c r="L73" i="59"/>
  <c r="L49" i="59"/>
  <c r="L67" i="59"/>
  <c r="L6" i="59"/>
  <c r="L16" i="59"/>
  <c r="L28" i="59"/>
  <c r="L79" i="59"/>
  <c r="L72" i="59"/>
  <c r="L52" i="59"/>
  <c r="L24" i="59"/>
  <c r="L40" i="59"/>
  <c r="L8" i="59"/>
  <c r="L64" i="59"/>
  <c r="L25" i="59"/>
  <c r="L30" i="59"/>
  <c r="L68" i="59"/>
  <c r="L81" i="59"/>
  <c r="L57" i="59"/>
  <c r="L76" i="59"/>
  <c r="L47" i="59"/>
  <c r="L51" i="59"/>
  <c r="L48" i="59"/>
  <c r="L20" i="59"/>
  <c r="L61" i="59"/>
  <c r="L19" i="59"/>
  <c r="L70" i="59"/>
  <c r="L7" i="59"/>
  <c r="L9" i="59"/>
  <c r="L80" i="59"/>
  <c r="L75" i="59"/>
  <c r="L38" i="59"/>
  <c r="L15" i="59"/>
  <c r="L27" i="59"/>
  <c r="M82" i="59"/>
  <c r="M8" i="59"/>
  <c r="M81" i="59"/>
  <c r="M12" i="59"/>
  <c r="M22" i="59"/>
  <c r="M45" i="59"/>
  <c r="M66" i="59"/>
  <c r="M67" i="59"/>
  <c r="M80" i="59"/>
  <c r="M74" i="59"/>
  <c r="M76" i="59"/>
  <c r="M71" i="59"/>
  <c r="M77" i="59"/>
  <c r="M27" i="59"/>
  <c r="M7" i="59"/>
  <c r="M68" i="59"/>
  <c r="M64" i="59"/>
  <c r="M17" i="59"/>
  <c r="M26" i="59"/>
  <c r="M35" i="59"/>
  <c r="M25" i="59"/>
  <c r="M23" i="59"/>
  <c r="M70" i="59"/>
  <c r="M5" i="59"/>
  <c r="M78" i="59"/>
  <c r="M69" i="59"/>
  <c r="M40" i="59"/>
  <c r="M49" i="59"/>
  <c r="M36" i="59"/>
  <c r="M29" i="59"/>
  <c r="M32" i="59"/>
  <c r="M28" i="59"/>
  <c r="M55" i="59"/>
  <c r="M15" i="59"/>
  <c r="M57" i="59"/>
  <c r="M41" i="59"/>
  <c r="M59" i="59"/>
  <c r="M21" i="59"/>
  <c r="M11" i="59"/>
  <c r="M44" i="59"/>
  <c r="N39" i="59"/>
  <c r="N17" i="59"/>
  <c r="N82" i="59"/>
  <c r="N25" i="59"/>
  <c r="N24" i="59"/>
  <c r="N59" i="59"/>
  <c r="N80" i="59"/>
  <c r="N28" i="59"/>
  <c r="N30" i="59"/>
  <c r="N70" i="59"/>
  <c r="N47" i="59"/>
  <c r="N44" i="59"/>
  <c r="N54" i="59"/>
  <c r="N41" i="59"/>
  <c r="N26" i="59"/>
  <c r="N67" i="59"/>
  <c r="N56" i="59"/>
  <c r="N16" i="59"/>
  <c r="N62" i="59"/>
  <c r="N75" i="59"/>
  <c r="N61" i="59"/>
  <c r="N64" i="59"/>
  <c r="N29" i="59"/>
  <c r="N27" i="59"/>
  <c r="N32" i="59"/>
  <c r="N23" i="59"/>
  <c r="N10" i="59"/>
  <c r="N73" i="59"/>
  <c r="N12" i="59"/>
  <c r="N66" i="59"/>
  <c r="N63" i="59"/>
  <c r="N43" i="59"/>
  <c r="N40" i="59"/>
  <c r="N38" i="59"/>
  <c r="N45" i="59"/>
  <c r="O55" i="59"/>
  <c r="O40" i="59"/>
  <c r="O74" i="59"/>
  <c r="O71" i="59"/>
  <c r="O36" i="59"/>
  <c r="O34" i="59"/>
  <c r="O85" i="59"/>
  <c r="O80" i="59"/>
  <c r="O51" i="59"/>
  <c r="O77" i="59"/>
  <c r="O47" i="59"/>
  <c r="O14" i="59"/>
  <c r="O43" i="59"/>
  <c r="O23" i="59"/>
  <c r="O59" i="59"/>
  <c r="O57" i="59"/>
  <c r="O50" i="59"/>
  <c r="O49" i="59"/>
  <c r="O72" i="59"/>
  <c r="O10" i="59"/>
  <c r="O79" i="59"/>
  <c r="O22" i="59"/>
  <c r="O24" i="59"/>
  <c r="O13" i="59"/>
  <c r="O70" i="59"/>
  <c r="O7" i="59"/>
  <c r="O20" i="59"/>
  <c r="O42" i="59"/>
  <c r="O19" i="59"/>
  <c r="O52" i="59"/>
  <c r="O46" i="59"/>
  <c r="O87" i="59"/>
  <c r="P42" i="59"/>
  <c r="P45" i="59"/>
  <c r="P46" i="59"/>
  <c r="P38" i="59"/>
  <c r="P12" i="59"/>
  <c r="P57" i="59"/>
  <c r="P66" i="59"/>
  <c r="P80" i="59"/>
  <c r="P44" i="59"/>
  <c r="P25" i="59"/>
  <c r="P73" i="59"/>
  <c r="P8" i="59"/>
  <c r="P27" i="59"/>
  <c r="P85" i="59"/>
  <c r="P34" i="59"/>
  <c r="P75" i="59"/>
  <c r="P41" i="59"/>
  <c r="P77" i="59"/>
  <c r="P60" i="59"/>
  <c r="P54" i="59"/>
  <c r="P49" i="59"/>
  <c r="P19" i="59"/>
  <c r="P82" i="59"/>
  <c r="P21" i="59"/>
  <c r="P58" i="59"/>
  <c r="P29" i="59"/>
  <c r="P67" i="59"/>
  <c r="P81" i="59"/>
  <c r="P28" i="59"/>
  <c r="P5" i="59"/>
  <c r="P59" i="59"/>
  <c r="P15" i="59"/>
  <c r="Q21" i="59"/>
  <c r="Q69" i="59"/>
  <c r="Q15" i="59"/>
  <c r="R66" i="59"/>
  <c r="R40" i="59"/>
  <c r="R79" i="59"/>
  <c r="R37" i="59"/>
  <c r="R72" i="59"/>
  <c r="R46" i="59"/>
  <c r="R27" i="59"/>
  <c r="R7" i="59"/>
  <c r="R68" i="59"/>
  <c r="R73" i="59"/>
  <c r="R70" i="59"/>
  <c r="R82" i="59"/>
  <c r="R71" i="59"/>
  <c r="R74" i="59"/>
  <c r="R15" i="59"/>
  <c r="R12" i="59"/>
  <c r="R42" i="59"/>
  <c r="R10" i="59"/>
  <c r="R22" i="59"/>
  <c r="R25" i="59"/>
  <c r="R24" i="59"/>
  <c r="R36" i="59"/>
  <c r="R14" i="59"/>
  <c r="R41" i="59"/>
  <c r="R56" i="59"/>
  <c r="R61" i="59"/>
  <c r="R62" i="59"/>
  <c r="R44" i="59"/>
  <c r="R35" i="59"/>
  <c r="R60" i="59"/>
  <c r="R17" i="59"/>
  <c r="R75" i="59"/>
  <c r="R59" i="59"/>
  <c r="S45" i="59"/>
  <c r="S5" i="59"/>
  <c r="S69" i="59"/>
  <c r="S41" i="59"/>
  <c r="S49" i="59"/>
  <c r="S17" i="59"/>
  <c r="S29" i="59"/>
  <c r="S77" i="59"/>
  <c r="S7" i="59"/>
  <c r="S74" i="59"/>
  <c r="S60" i="59"/>
  <c r="S63" i="59"/>
  <c r="S75" i="59"/>
  <c r="S40" i="59"/>
  <c r="S73" i="59"/>
  <c r="S25" i="59"/>
  <c r="S16" i="59"/>
  <c r="S39" i="59"/>
  <c r="S54" i="59"/>
  <c r="S38" i="59"/>
  <c r="S50" i="59"/>
  <c r="S24" i="59"/>
  <c r="S86" i="59"/>
  <c r="S26" i="59"/>
  <c r="S67" i="59"/>
  <c r="S42" i="59"/>
  <c r="S21" i="59"/>
  <c r="S58" i="59"/>
  <c r="S8" i="59"/>
  <c r="T10" i="59"/>
  <c r="T26" i="59"/>
  <c r="T6" i="59"/>
  <c r="T57" i="59"/>
  <c r="T69" i="59"/>
  <c r="T34" i="59"/>
  <c r="T45" i="59"/>
  <c r="T71" i="59"/>
  <c r="T75" i="59"/>
  <c r="T7" i="59"/>
  <c r="T86" i="59"/>
  <c r="T12" i="59"/>
  <c r="T72" i="59"/>
  <c r="T43" i="59"/>
  <c r="T8" i="59"/>
  <c r="T40" i="59"/>
  <c r="T15" i="59"/>
  <c r="T9" i="59"/>
  <c r="T21" i="59"/>
  <c r="T17" i="59"/>
  <c r="T44" i="59"/>
  <c r="T70" i="59"/>
  <c r="T54" i="59"/>
  <c r="T5" i="59"/>
  <c r="T78" i="59"/>
  <c r="T50" i="59"/>
  <c r="T19" i="59"/>
  <c r="T28" i="59"/>
  <c r="T80" i="59"/>
  <c r="T67" i="59"/>
  <c r="T29" i="59"/>
  <c r="T31" i="59"/>
  <c r="T58" i="59"/>
  <c r="T55" i="59"/>
  <c r="T41" i="59"/>
  <c r="T68" i="59"/>
  <c r="T79" i="59"/>
  <c r="T39" i="59"/>
  <c r="T23" i="59"/>
  <c r="U12" i="59"/>
  <c r="U51" i="59"/>
  <c r="U82" i="59"/>
  <c r="U33" i="59"/>
  <c r="U43" i="59"/>
  <c r="U80" i="59"/>
  <c r="U86" i="59"/>
  <c r="U76" i="59"/>
  <c r="U67" i="59"/>
  <c r="U61" i="59"/>
  <c r="U22" i="59"/>
  <c r="U57" i="59"/>
  <c r="U52" i="59"/>
  <c r="U87" i="59"/>
  <c r="U32" i="59"/>
  <c r="U69" i="59"/>
  <c r="U30" i="59"/>
  <c r="U20" i="59"/>
  <c r="U54" i="59"/>
  <c r="U24" i="59"/>
  <c r="U5" i="59"/>
  <c r="U64" i="59"/>
  <c r="U70" i="59"/>
  <c r="U25" i="59"/>
  <c r="U75" i="59"/>
  <c r="U49" i="59"/>
  <c r="U19" i="59"/>
  <c r="U56" i="59"/>
  <c r="U66" i="59"/>
  <c r="U34" i="59"/>
  <c r="U47" i="59"/>
  <c r="U9" i="59"/>
  <c r="U42" i="59"/>
  <c r="U13" i="59"/>
  <c r="U77" i="59"/>
  <c r="U65" i="59"/>
  <c r="U74" i="59"/>
  <c r="U71" i="59"/>
  <c r="U26" i="59"/>
  <c r="V5" i="59"/>
  <c r="V65" i="59"/>
  <c r="V42" i="59"/>
  <c r="V67" i="59"/>
  <c r="V13" i="59"/>
  <c r="V69" i="59"/>
  <c r="V15" i="59"/>
  <c r="V75" i="59"/>
  <c r="V44" i="59"/>
  <c r="V35" i="59"/>
  <c r="V30" i="59"/>
  <c r="V25" i="59"/>
  <c r="V43" i="59"/>
  <c r="V52" i="59"/>
  <c r="V8" i="59"/>
  <c r="V22" i="59"/>
  <c r="V14" i="59"/>
  <c r="V23" i="59"/>
  <c r="V70" i="59"/>
  <c r="V54" i="59"/>
  <c r="V47" i="59"/>
  <c r="V26" i="59"/>
  <c r="V80" i="59"/>
  <c r="V36" i="59"/>
  <c r="V24" i="59"/>
  <c r="V46" i="59"/>
  <c r="V63" i="59"/>
  <c r="V82" i="59"/>
  <c r="V76" i="59"/>
  <c r="V41" i="59"/>
  <c r="V16" i="59"/>
  <c r="V49" i="59"/>
  <c r="V72" i="59"/>
  <c r="V31" i="59"/>
  <c r="V55" i="59"/>
  <c r="V64" i="59"/>
  <c r="V39" i="59"/>
  <c r="W57" i="59"/>
  <c r="W71" i="59"/>
  <c r="W25" i="59"/>
  <c r="W62" i="59"/>
  <c r="W64" i="59"/>
  <c r="W49" i="59"/>
  <c r="W86" i="59"/>
  <c r="W40" i="59"/>
  <c r="W26" i="59"/>
  <c r="W67" i="59"/>
  <c r="W65" i="59"/>
  <c r="W38" i="59"/>
  <c r="W13" i="59"/>
  <c r="W61" i="59"/>
  <c r="W77" i="59"/>
  <c r="W80" i="59"/>
  <c r="W30" i="59"/>
  <c r="W56" i="59"/>
  <c r="W19" i="59"/>
  <c r="W66" i="59"/>
  <c r="W15" i="59"/>
  <c r="W10" i="59"/>
  <c r="W58" i="59"/>
  <c r="W52" i="59"/>
  <c r="W17" i="59"/>
  <c r="W29" i="59"/>
  <c r="W28" i="59"/>
  <c r="W8" i="59"/>
  <c r="W72" i="59"/>
  <c r="W5" i="59"/>
  <c r="W23" i="59"/>
  <c r="W11" i="59"/>
  <c r="W78" i="59"/>
  <c r="W42" i="59"/>
  <c r="W54" i="59"/>
  <c r="W24" i="59"/>
  <c r="X12" i="59"/>
  <c r="X28" i="59"/>
  <c r="X9" i="59"/>
  <c r="X26" i="59"/>
  <c r="X60" i="59"/>
  <c r="X68" i="59"/>
  <c r="X43" i="59"/>
  <c r="X39" i="59"/>
  <c r="X52" i="59"/>
  <c r="X6" i="59"/>
  <c r="X85" i="59"/>
  <c r="X7" i="59"/>
  <c r="X42" i="59"/>
  <c r="X30" i="59"/>
  <c r="X8" i="59"/>
  <c r="X72" i="59"/>
  <c r="X69" i="59"/>
  <c r="X80" i="59"/>
  <c r="X81" i="59"/>
  <c r="X21" i="59"/>
  <c r="X77" i="59"/>
  <c r="X53" i="59"/>
  <c r="X22" i="59"/>
  <c r="X25" i="59"/>
  <c r="X67" i="59"/>
  <c r="X15" i="59"/>
  <c r="X63" i="59"/>
  <c r="X82" i="59"/>
  <c r="X10" i="59"/>
  <c r="X75" i="59"/>
  <c r="X73" i="59"/>
  <c r="X37" i="59"/>
  <c r="X54" i="59"/>
  <c r="X59" i="59"/>
  <c r="X5" i="59"/>
  <c r="X61" i="59"/>
  <c r="X65" i="59"/>
  <c r="Y81" i="59"/>
  <c r="Y21" i="59"/>
  <c r="Y57" i="59"/>
  <c r="Y16" i="59"/>
  <c r="Y36" i="59"/>
  <c r="Y14" i="59"/>
  <c r="Y42" i="59"/>
  <c r="Y61" i="59"/>
  <c r="Y41" i="59"/>
  <c r="Y7" i="59"/>
  <c r="Y51" i="59"/>
  <c r="Y31" i="59"/>
  <c r="Y77" i="59"/>
  <c r="Y59" i="59"/>
  <c r="Y58" i="59"/>
  <c r="Y39" i="59"/>
  <c r="Y73" i="59"/>
  <c r="Y40" i="59"/>
  <c r="Y19" i="59"/>
  <c r="Y68" i="59"/>
  <c r="Y15" i="59"/>
  <c r="Y22" i="59"/>
  <c r="Y29" i="59"/>
  <c r="Y24" i="59"/>
  <c r="Y64" i="59"/>
  <c r="Y70" i="59"/>
  <c r="Y66" i="59"/>
  <c r="Y47" i="59"/>
  <c r="Y33" i="59"/>
  <c r="Y67" i="59"/>
  <c r="Y35" i="59"/>
  <c r="Y54" i="59"/>
  <c r="Y10" i="59"/>
  <c r="Z11" i="59"/>
  <c r="Z54" i="59"/>
  <c r="Z17" i="59"/>
  <c r="Z63" i="59"/>
  <c r="Z76" i="59"/>
  <c r="Z44" i="59"/>
  <c r="Z32" i="59"/>
  <c r="Z77" i="59"/>
  <c r="Z74" i="59"/>
  <c r="Z31" i="59"/>
  <c r="Z66" i="59"/>
  <c r="Z20" i="59"/>
  <c r="Z26" i="59"/>
  <c r="Z70" i="59"/>
  <c r="Z9" i="59"/>
  <c r="Z75" i="59"/>
  <c r="Z13" i="59"/>
  <c r="Z5" i="59"/>
  <c r="Z57" i="59"/>
  <c r="Z43" i="59"/>
  <c r="Z85" i="59"/>
  <c r="Z69" i="59"/>
  <c r="Z81" i="59"/>
  <c r="Z18" i="59"/>
  <c r="Z29" i="59"/>
  <c r="Z61" i="59"/>
  <c r="Z28" i="59"/>
  <c r="Z52" i="59"/>
  <c r="AA61" i="59"/>
  <c r="AA58" i="59"/>
  <c r="AA24" i="59"/>
  <c r="AA63" i="59"/>
  <c r="AA11" i="59"/>
  <c r="AA65" i="59"/>
  <c r="AA50" i="59"/>
  <c r="AA54" i="59"/>
  <c r="AA12" i="59"/>
  <c r="AA87" i="59"/>
  <c r="AA79" i="59"/>
  <c r="AA69" i="59"/>
  <c r="AA26" i="59"/>
  <c r="AA32" i="59"/>
  <c r="AA33" i="59"/>
  <c r="AA59" i="59"/>
  <c r="AA56" i="59"/>
  <c r="AA22" i="59"/>
  <c r="AA75" i="59"/>
  <c r="AA49" i="59"/>
  <c r="AA15" i="59"/>
  <c r="AA43" i="59"/>
  <c r="AA66" i="59"/>
  <c r="AA45" i="59"/>
  <c r="AA77" i="59"/>
  <c r="AA21" i="59"/>
  <c r="AA60" i="59"/>
  <c r="AA37" i="59"/>
  <c r="AA47" i="59"/>
  <c r="AB15" i="59"/>
  <c r="AB72" i="59"/>
  <c r="AB5" i="59"/>
  <c r="AB6" i="59"/>
  <c r="AB34" i="59"/>
  <c r="AB46" i="59"/>
  <c r="AB57" i="59"/>
  <c r="AB30" i="59"/>
  <c r="AB86" i="59"/>
  <c r="AB56" i="59"/>
  <c r="AB49" i="59"/>
  <c r="AB21" i="59"/>
  <c r="AB43" i="59"/>
  <c r="AB79" i="59"/>
  <c r="AB82" i="59"/>
  <c r="AB59" i="59"/>
  <c r="AB27" i="59"/>
  <c r="AB8" i="59"/>
  <c r="AB25" i="59"/>
  <c r="AB48" i="59"/>
  <c r="AB69" i="59"/>
  <c r="AB29" i="59"/>
  <c r="AB38" i="59"/>
  <c r="AB67" i="59"/>
  <c r="AB23" i="59"/>
  <c r="AB53" i="59"/>
  <c r="AB20" i="59"/>
  <c r="AB81" i="59"/>
  <c r="AB74" i="59"/>
  <c r="AB10" i="59"/>
  <c r="AB51" i="59"/>
  <c r="AB32" i="59"/>
  <c r="AB76" i="59"/>
  <c r="AB64" i="59"/>
  <c r="AB14" i="59"/>
  <c r="AC57" i="59"/>
  <c r="AC12" i="59"/>
  <c r="AC55" i="59"/>
  <c r="AC20" i="59"/>
  <c r="AC13" i="59"/>
  <c r="AC87" i="59"/>
  <c r="AC17" i="59"/>
  <c r="AC54" i="59"/>
  <c r="AC43" i="59"/>
  <c r="AC42" i="59"/>
  <c r="AC68" i="59"/>
  <c r="AC7" i="59"/>
  <c r="AC21" i="59"/>
  <c r="AC30" i="59"/>
  <c r="AC62" i="59"/>
  <c r="AC76" i="59"/>
  <c r="AC18" i="59"/>
  <c r="AC24" i="59"/>
  <c r="AC5" i="59"/>
  <c r="AC10" i="59"/>
  <c r="AC67" i="59"/>
  <c r="AC86" i="59"/>
  <c r="AC41" i="59"/>
  <c r="AC61" i="59"/>
  <c r="AC85" i="59"/>
  <c r="AC74" i="59"/>
  <c r="AC26" i="59"/>
  <c r="AC65" i="59"/>
  <c r="AC34" i="59"/>
  <c r="AD24" i="59"/>
  <c r="AD79" i="59"/>
  <c r="AD18" i="59"/>
  <c r="AD56" i="59"/>
  <c r="AD7" i="59"/>
  <c r="AD66" i="59"/>
  <c r="AD73" i="59"/>
  <c r="AD39" i="59"/>
  <c r="AD32" i="59"/>
  <c r="AD68" i="59"/>
  <c r="AD70" i="59"/>
  <c r="AD69" i="59"/>
  <c r="AD74" i="59"/>
  <c r="AD77" i="59"/>
  <c r="AD41" i="59"/>
  <c r="AD15" i="59"/>
  <c r="AD25" i="59"/>
  <c r="AD26" i="59"/>
  <c r="AD40" i="59"/>
  <c r="AD13" i="59"/>
  <c r="AD49" i="59"/>
  <c r="AD59" i="59"/>
  <c r="AD61" i="59"/>
  <c r="AD44" i="59"/>
  <c r="AD20" i="59"/>
  <c r="AD6" i="59"/>
  <c r="AD42" i="59"/>
  <c r="AD36" i="59"/>
  <c r="AD30" i="59"/>
  <c r="AD27" i="59"/>
  <c r="AD11" i="59"/>
  <c r="AE25" i="59"/>
  <c r="AE32" i="59"/>
  <c r="AE43" i="59"/>
  <c r="AE37" i="59"/>
  <c r="AE49" i="59"/>
  <c r="AF65" i="59"/>
  <c r="AF28" i="59"/>
  <c r="AF86" i="59"/>
  <c r="AF17" i="59"/>
  <c r="AF72" i="59"/>
  <c r="AF80" i="59"/>
  <c r="AF42" i="59"/>
  <c r="AF44" i="59"/>
  <c r="AF19" i="59"/>
  <c r="AF25" i="59"/>
  <c r="AF9" i="59"/>
  <c r="AF70" i="59"/>
  <c r="AF33" i="59"/>
  <c r="AF30" i="59"/>
  <c r="AF37" i="59"/>
  <c r="AF40" i="59"/>
  <c r="AF41" i="59"/>
  <c r="AF82" i="59"/>
  <c r="AF79" i="59"/>
  <c r="AF62" i="59"/>
  <c r="AF39" i="59"/>
  <c r="AF74" i="59"/>
  <c r="AF77" i="59"/>
  <c r="AF69" i="59"/>
  <c r="AF73" i="59"/>
  <c r="AF57" i="59"/>
  <c r="AF23" i="59"/>
  <c r="AF18" i="59"/>
  <c r="AF49" i="59"/>
  <c r="AF21" i="59"/>
  <c r="AF51" i="59"/>
  <c r="AF36" i="59"/>
  <c r="AF29" i="59"/>
  <c r="AH51" i="59"/>
  <c r="AH34" i="59"/>
  <c r="AH79" i="59"/>
  <c r="AH48" i="59"/>
  <c r="AH82" i="59"/>
  <c r="AH6" i="59"/>
  <c r="AH65" i="59"/>
  <c r="AH19" i="59"/>
  <c r="AH10" i="59"/>
  <c r="AH61" i="59"/>
  <c r="AH15" i="59"/>
  <c r="AH69" i="59"/>
  <c r="AH85" i="59"/>
  <c r="AH11" i="59"/>
  <c r="AH86" i="59"/>
  <c r="AH81" i="59"/>
  <c r="AH21" i="59"/>
  <c r="AH54" i="59"/>
  <c r="AH42" i="59"/>
  <c r="AH44" i="59"/>
  <c r="AH63" i="59"/>
  <c r="AH64" i="59"/>
  <c r="AH87" i="59"/>
  <c r="AH73" i="59"/>
  <c r="AH80" i="59"/>
  <c r="AH66" i="59"/>
  <c r="AH36" i="59"/>
  <c r="AH68" i="59"/>
  <c r="AH43" i="59"/>
  <c r="AH23" i="59"/>
  <c r="AH26" i="59"/>
  <c r="AH5" i="59"/>
  <c r="AH18" i="59"/>
  <c r="AH75" i="59"/>
  <c r="AH62" i="59"/>
  <c r="AI76" i="59"/>
  <c r="AI17" i="59"/>
  <c r="AI72" i="59"/>
  <c r="AI44" i="59"/>
  <c r="AI47" i="59"/>
  <c r="AI77" i="59"/>
  <c r="AI64" i="59"/>
  <c r="AI49" i="59"/>
  <c r="AI62" i="59"/>
  <c r="AI26" i="59"/>
  <c r="AI59" i="59"/>
  <c r="AI45" i="59"/>
  <c r="AI38" i="59"/>
  <c r="AI13" i="59"/>
  <c r="AI75" i="59"/>
  <c r="AI27" i="59"/>
  <c r="AI67" i="59"/>
  <c r="AI71" i="59"/>
  <c r="AI55" i="59"/>
  <c r="AI32" i="59"/>
  <c r="AI58" i="59"/>
  <c r="AI69" i="59"/>
  <c r="AI6" i="59"/>
  <c r="AI70" i="59"/>
  <c r="AI66" i="59"/>
  <c r="AI43" i="59"/>
  <c r="AI7" i="59"/>
  <c r="AI29" i="59"/>
  <c r="AJ34" i="59"/>
  <c r="AJ50" i="59"/>
  <c r="AJ54" i="59"/>
  <c r="AJ49" i="59"/>
  <c r="AJ73" i="59"/>
  <c r="AJ26" i="59"/>
  <c r="AJ10" i="59"/>
  <c r="AJ61" i="59"/>
  <c r="AJ80" i="59"/>
  <c r="AJ48" i="59"/>
  <c r="AJ8" i="59"/>
  <c r="AJ74" i="59"/>
  <c r="AJ28" i="59"/>
  <c r="AJ38" i="59"/>
  <c r="AJ79" i="59"/>
  <c r="AJ37" i="59"/>
  <c r="AJ11" i="59"/>
  <c r="AJ12" i="59"/>
  <c r="AJ25" i="59"/>
  <c r="AJ40" i="59"/>
  <c r="AJ63" i="59"/>
  <c r="AJ64" i="59"/>
  <c r="AJ57" i="59"/>
  <c r="AJ62" i="59"/>
  <c r="AJ52" i="59"/>
  <c r="AJ86" i="59"/>
  <c r="AJ31" i="59"/>
  <c r="AJ18" i="59"/>
  <c r="AJ47" i="59"/>
  <c r="AJ72" i="59"/>
  <c r="AJ75" i="59"/>
  <c r="AJ16" i="59"/>
  <c r="AJ43" i="59"/>
  <c r="AJ51" i="59"/>
  <c r="AJ41" i="59"/>
  <c r="AJ76" i="59"/>
  <c r="AJ44" i="59"/>
  <c r="AJ15" i="59"/>
  <c r="AJ17" i="59"/>
  <c r="AJ21" i="59"/>
  <c r="AK70" i="59"/>
  <c r="AK21" i="59"/>
  <c r="AK74" i="59"/>
  <c r="AK54" i="59"/>
  <c r="AK49" i="59"/>
  <c r="AK43" i="59"/>
  <c r="AK30" i="59"/>
  <c r="AK37" i="59"/>
  <c r="AK28" i="59"/>
  <c r="AK19" i="59"/>
  <c r="AK23" i="59"/>
  <c r="AK65" i="59"/>
  <c r="AK26" i="59"/>
  <c r="AK7" i="59"/>
  <c r="AK57" i="59"/>
  <c r="AK31" i="59"/>
  <c r="AK20" i="59"/>
  <c r="AK64" i="59"/>
  <c r="AK11" i="59"/>
  <c r="AK39" i="59"/>
  <c r="AK47" i="59"/>
  <c r="AK66" i="59"/>
  <c r="AK78" i="59"/>
  <c r="AK82" i="59"/>
  <c r="AK79" i="59"/>
  <c r="AK75" i="59"/>
  <c r="AK15" i="59"/>
  <c r="AK45" i="59"/>
  <c r="AK62" i="59"/>
  <c r="AK13" i="59"/>
  <c r="AK29" i="59"/>
  <c r="AK77" i="59"/>
  <c r="AK18" i="59"/>
  <c r="AK35" i="59"/>
  <c r="AL11" i="59"/>
  <c r="AL43" i="59"/>
  <c r="AL41" i="59"/>
  <c r="AL58" i="59"/>
  <c r="AL45" i="59"/>
  <c r="AL12" i="59"/>
  <c r="AL40" i="59"/>
  <c r="AL36" i="59"/>
  <c r="AL79" i="59"/>
  <c r="AL68" i="59"/>
  <c r="AL44" i="59"/>
  <c r="AL15" i="59"/>
  <c r="AL32" i="59"/>
  <c r="AL71" i="59"/>
  <c r="AL69" i="59"/>
  <c r="AL76" i="59"/>
  <c r="AL47" i="59"/>
  <c r="AL30" i="59"/>
  <c r="AL13" i="59"/>
  <c r="AL60" i="59"/>
  <c r="AL54" i="59"/>
  <c r="AL78" i="59"/>
  <c r="AL72" i="59"/>
  <c r="AL35" i="59"/>
  <c r="AL73" i="59"/>
  <c r="AL57" i="59"/>
  <c r="AL59" i="59"/>
  <c r="AL61" i="59"/>
  <c r="AL38" i="59"/>
  <c r="AL19" i="59"/>
  <c r="AL46" i="59"/>
  <c r="AL39" i="59"/>
  <c r="AL80" i="59"/>
  <c r="AL25" i="59"/>
  <c r="AL56" i="59"/>
  <c r="AL86" i="59"/>
  <c r="AL74" i="59"/>
  <c r="AL70" i="59"/>
  <c r="AL87" i="59"/>
  <c r="AL22" i="59"/>
  <c r="AL7" i="59"/>
  <c r="AL81" i="59"/>
  <c r="AL18" i="59"/>
  <c r="AL85" i="59"/>
  <c r="AL48" i="59"/>
  <c r="AM32" i="59"/>
  <c r="AM8" i="59"/>
  <c r="AM27" i="59"/>
  <c r="AM61" i="59"/>
  <c r="AM65" i="59"/>
  <c r="AM41" i="59"/>
  <c r="AM31" i="59"/>
  <c r="AM72" i="59"/>
  <c r="AM48" i="59"/>
  <c r="AM42" i="59"/>
  <c r="AM40" i="59"/>
  <c r="AM75" i="59"/>
  <c r="AM46" i="59"/>
  <c r="AM15" i="59"/>
  <c r="AM34" i="59"/>
  <c r="AM80" i="59"/>
  <c r="AM36" i="59"/>
  <c r="AM86" i="59"/>
  <c r="AM47" i="59"/>
  <c r="AM70" i="59"/>
  <c r="AM66" i="59"/>
  <c r="AM50" i="59"/>
  <c r="AM33" i="59"/>
  <c r="AM24" i="59"/>
  <c r="AM69" i="59"/>
  <c r="AM11" i="59"/>
  <c r="AM44" i="59"/>
  <c r="AM49" i="59"/>
  <c r="AM55" i="59"/>
  <c r="AM16" i="59"/>
  <c r="AM60" i="59"/>
  <c r="AM14" i="59"/>
  <c r="AM54" i="59"/>
  <c r="AM19" i="59"/>
  <c r="AM21" i="59"/>
  <c r="AM64" i="59"/>
  <c r="AM25" i="59"/>
  <c r="AM35" i="59"/>
  <c r="AM58" i="59"/>
  <c r="AN59" i="59"/>
  <c r="AN25" i="59"/>
  <c r="AN22" i="59"/>
  <c r="AN66" i="59"/>
  <c r="AN62" i="59"/>
  <c r="AN34" i="59"/>
  <c r="AN53" i="59"/>
  <c r="AN54" i="59"/>
  <c r="AN12" i="59"/>
  <c r="AN31" i="59"/>
  <c r="AN19" i="59"/>
  <c r="AN48" i="59"/>
  <c r="AN61" i="59"/>
  <c r="AN29" i="59"/>
  <c r="AN74" i="59"/>
  <c r="AN87" i="59"/>
  <c r="AN76" i="59"/>
  <c r="AN7" i="59"/>
  <c r="AN50" i="59"/>
  <c r="AN5" i="59"/>
  <c r="AN6" i="59"/>
  <c r="AN63" i="59"/>
  <c r="AN75" i="59"/>
  <c r="AN49" i="59"/>
  <c r="AN41" i="59"/>
  <c r="AN40" i="59"/>
  <c r="AN68" i="59"/>
  <c r="AN79" i="59"/>
  <c r="AN57" i="59"/>
  <c r="AN13" i="59"/>
  <c r="AN56" i="59"/>
  <c r="AN24" i="59"/>
  <c r="AN71" i="59"/>
  <c r="AN52" i="59"/>
  <c r="AN73" i="59"/>
  <c r="AN82" i="59"/>
  <c r="AO24" i="59"/>
  <c r="AO12" i="59"/>
  <c r="AO15" i="59"/>
  <c r="AO77" i="59"/>
  <c r="AO51" i="59"/>
  <c r="AO76" i="59"/>
  <c r="AO50" i="59"/>
  <c r="AO8" i="59"/>
  <c r="AO19" i="59"/>
  <c r="AO40" i="59"/>
  <c r="AO79" i="59"/>
  <c r="AO52" i="59"/>
  <c r="AO21" i="59"/>
  <c r="AO59" i="59"/>
  <c r="AO31" i="59"/>
  <c r="AO39" i="59"/>
  <c r="AO55" i="59"/>
  <c r="AO70" i="59"/>
  <c r="AO32" i="59"/>
  <c r="AO6" i="59"/>
  <c r="AO30" i="59"/>
  <c r="AO28" i="59"/>
  <c r="AO49" i="59"/>
  <c r="AO73" i="59"/>
  <c r="AO25" i="59"/>
  <c r="AO26" i="59"/>
  <c r="AO82" i="59"/>
  <c r="AO34" i="59"/>
  <c r="AO43" i="59"/>
  <c r="AO44" i="59"/>
  <c r="AO45" i="59"/>
  <c r="AO81" i="59"/>
  <c r="AO29" i="59"/>
  <c r="AP25" i="59"/>
  <c r="AP53" i="59"/>
  <c r="AP57" i="59"/>
  <c r="AP64" i="59"/>
  <c r="AP74" i="59"/>
  <c r="AP12" i="59"/>
  <c r="AP32" i="59"/>
  <c r="AP28" i="59"/>
  <c r="AP6" i="59"/>
  <c r="AP20" i="59"/>
  <c r="AP30" i="59"/>
  <c r="AP86" i="59"/>
  <c r="AP10" i="59"/>
  <c r="AP82" i="59"/>
  <c r="AP24" i="59"/>
  <c r="AP43" i="59"/>
  <c r="AP42" i="59"/>
  <c r="AP51" i="59"/>
  <c r="AP72" i="59"/>
  <c r="AP17" i="59"/>
  <c r="AP73" i="59"/>
  <c r="AP55" i="59"/>
  <c r="AP52" i="59"/>
  <c r="AP29" i="59"/>
  <c r="AP54" i="59"/>
  <c r="AP26" i="59"/>
  <c r="AP15" i="59"/>
  <c r="AP9" i="59"/>
  <c r="AP62" i="59"/>
  <c r="AP70" i="59"/>
  <c r="AP27" i="59"/>
  <c r="AP56" i="59"/>
  <c r="AP59" i="59"/>
  <c r="AP48" i="59"/>
  <c r="AP75" i="59"/>
  <c r="AP66" i="59"/>
  <c r="AP41" i="59"/>
  <c r="AP47" i="59"/>
  <c r="AP67" i="59"/>
  <c r="AQ68" i="59"/>
  <c r="AQ50" i="59"/>
  <c r="AQ47" i="59"/>
  <c r="AQ76" i="59"/>
  <c r="AQ37" i="59"/>
  <c r="AQ77" i="59"/>
  <c r="AQ67" i="59"/>
  <c r="AQ19" i="59"/>
  <c r="AQ45" i="59"/>
  <c r="AQ61" i="59"/>
  <c r="AQ80" i="59"/>
  <c r="AQ72" i="59"/>
  <c r="AQ79" i="59"/>
  <c r="AQ16" i="59"/>
  <c r="AQ74" i="59"/>
  <c r="AQ54" i="59"/>
  <c r="AQ8" i="59"/>
  <c r="AQ59" i="59"/>
  <c r="AQ49" i="59"/>
  <c r="AQ44" i="59"/>
  <c r="AQ36" i="59"/>
  <c r="AQ82" i="59"/>
  <c r="AQ17" i="59"/>
  <c r="AQ14" i="59"/>
  <c r="AQ81" i="59"/>
  <c r="AQ64" i="59"/>
  <c r="AQ40" i="59"/>
  <c r="AQ48" i="59"/>
  <c r="AQ13" i="59"/>
  <c r="AQ30" i="59"/>
  <c r="AQ43" i="59"/>
  <c r="AR87" i="59"/>
  <c r="AR78" i="59"/>
  <c r="AR55" i="59"/>
  <c r="AR74" i="59"/>
  <c r="AS64" i="59"/>
  <c r="AS9" i="59"/>
  <c r="AS73" i="59"/>
  <c r="AS12" i="59"/>
  <c r="AS10" i="59"/>
  <c r="AS54" i="59"/>
  <c r="AS8" i="59"/>
  <c r="AS67" i="59"/>
  <c r="AS55" i="59"/>
  <c r="AS22" i="59"/>
  <c r="AS30" i="59"/>
  <c r="AS63" i="59"/>
  <c r="AS80" i="59"/>
  <c r="AS69" i="59"/>
  <c r="AS35" i="59"/>
  <c r="AS65" i="59"/>
  <c r="AS44" i="59"/>
  <c r="AS48" i="59"/>
  <c r="AS45" i="59"/>
  <c r="AS23" i="59"/>
  <c r="AS79" i="59"/>
  <c r="AS15" i="59"/>
  <c r="AS28" i="59"/>
  <c r="AS13" i="59"/>
  <c r="AS32" i="59"/>
  <c r="AS77" i="59"/>
  <c r="AS19" i="59"/>
  <c r="AS72" i="59"/>
  <c r="AS31" i="59"/>
  <c r="AS50" i="59"/>
  <c r="AS60" i="59"/>
  <c r="AS53" i="59"/>
  <c r="AS81" i="59"/>
  <c r="AS76" i="59"/>
  <c r="AT24" i="59"/>
  <c r="AT82" i="59"/>
  <c r="AT30" i="59"/>
  <c r="AT50" i="59"/>
  <c r="AT62" i="59"/>
  <c r="AT86" i="59"/>
  <c r="AT13" i="59"/>
  <c r="AT80" i="59"/>
  <c r="AT66" i="59"/>
  <c r="AT44" i="59"/>
  <c r="AT72" i="59"/>
  <c r="AT45" i="59"/>
  <c r="AT29" i="59"/>
  <c r="AT67" i="59"/>
  <c r="AT40" i="59"/>
  <c r="AT58" i="59"/>
  <c r="AT63" i="59"/>
  <c r="AT22" i="59"/>
  <c r="AT68" i="59"/>
  <c r="AT61" i="59"/>
  <c r="AT76" i="59"/>
  <c r="AT79" i="59"/>
  <c r="AT81" i="59"/>
  <c r="AT38" i="59"/>
  <c r="AT39" i="59"/>
  <c r="AT59" i="59"/>
  <c r="AT74" i="59"/>
  <c r="AT78" i="59"/>
  <c r="AT20" i="59"/>
  <c r="AT85" i="59"/>
  <c r="AT60" i="59"/>
  <c r="AT47" i="59"/>
  <c r="AT54" i="59"/>
  <c r="AT12" i="59"/>
  <c r="AT56" i="59"/>
  <c r="AT70" i="59"/>
  <c r="AT35" i="59"/>
  <c r="AT11" i="59"/>
  <c r="AT51" i="59"/>
  <c r="AT15" i="59"/>
  <c r="AT41" i="59"/>
  <c r="AT37" i="59"/>
  <c r="AU36" i="59"/>
  <c r="AU22" i="59"/>
  <c r="AU30" i="59"/>
  <c r="AU57" i="59"/>
  <c r="AU24" i="59"/>
  <c r="AU47" i="59"/>
  <c r="AV80" i="59"/>
  <c r="AV5" i="59"/>
  <c r="AV17" i="59"/>
  <c r="AV45" i="59"/>
  <c r="AV44" i="59"/>
  <c r="AV54" i="59"/>
  <c r="AV60" i="59"/>
  <c r="AV65" i="59"/>
  <c r="AV82" i="59"/>
  <c r="AV69" i="59"/>
  <c r="AV61" i="59"/>
  <c r="AV46" i="59"/>
  <c r="AV12" i="59"/>
  <c r="AV59" i="59"/>
  <c r="AV81" i="59"/>
  <c r="AV10" i="59"/>
  <c r="AV55" i="59"/>
  <c r="AV47" i="59"/>
  <c r="AV74" i="59"/>
  <c r="AV28" i="59"/>
  <c r="AV15" i="59"/>
  <c r="AV49" i="59"/>
  <c r="AV7" i="59"/>
  <c r="AV77" i="59"/>
  <c r="AV41" i="59"/>
  <c r="AV51" i="59"/>
  <c r="AV42" i="59"/>
  <c r="AV25" i="59"/>
  <c r="AV79" i="59"/>
  <c r="AV57" i="59"/>
  <c r="AV16" i="59"/>
  <c r="AV68" i="59"/>
  <c r="AV21" i="59"/>
  <c r="AV39" i="59"/>
  <c r="AV31" i="59"/>
  <c r="AV76" i="59"/>
  <c r="AV19" i="59"/>
  <c r="AV70" i="59"/>
  <c r="AV9" i="59"/>
  <c r="AW31" i="59"/>
  <c r="AW39" i="59"/>
  <c r="AW22" i="59"/>
  <c r="AW74" i="59"/>
  <c r="AW66" i="59"/>
  <c r="AW70" i="59"/>
  <c r="AX30" i="59"/>
  <c r="AX59" i="59"/>
  <c r="AX26" i="59"/>
  <c r="AX57" i="59"/>
  <c r="AX80" i="59"/>
  <c r="AX65" i="59"/>
  <c r="AX22" i="59"/>
  <c r="AX16" i="59"/>
  <c r="AX87" i="59"/>
  <c r="AX29" i="59"/>
  <c r="AX13" i="59"/>
  <c r="AX18" i="59"/>
  <c r="AX62" i="59"/>
  <c r="AX6" i="59"/>
  <c r="AX8" i="59"/>
  <c r="AX51" i="59"/>
  <c r="AX69" i="59"/>
  <c r="AX70" i="59"/>
  <c r="AX28" i="59"/>
  <c r="AX52" i="59"/>
  <c r="AX7" i="59"/>
  <c r="AX73" i="59"/>
  <c r="AX12" i="59"/>
  <c r="AX48" i="59"/>
  <c r="AX45" i="59"/>
  <c r="AX37" i="59"/>
  <c r="AX25" i="59"/>
  <c r="AX11" i="59"/>
  <c r="AX75" i="59"/>
  <c r="AX77" i="59"/>
  <c r="AX47" i="59"/>
  <c r="AX64" i="59"/>
  <c r="AX15" i="59"/>
  <c r="AX60" i="59"/>
  <c r="AX54" i="59"/>
  <c r="AX33" i="59"/>
  <c r="AX50" i="59"/>
  <c r="AX41" i="59"/>
  <c r="AX31" i="59"/>
  <c r="AX55" i="59"/>
  <c r="AY86" i="59"/>
  <c r="AY30" i="59"/>
  <c r="AY74" i="59"/>
  <c r="AY28" i="59"/>
  <c r="AY38" i="59"/>
  <c r="AY44" i="59"/>
  <c r="AY79" i="59"/>
  <c r="AY29" i="59"/>
  <c r="AY13" i="59"/>
  <c r="AY45" i="59"/>
  <c r="AY50" i="59"/>
  <c r="AY26" i="59"/>
  <c r="AY64" i="59"/>
  <c r="AY75" i="59"/>
  <c r="AY16" i="59"/>
  <c r="AY69" i="59"/>
  <c r="AY33" i="59"/>
  <c r="AY17" i="59"/>
  <c r="AY11" i="59"/>
  <c r="AY18" i="59"/>
  <c r="AY76" i="59"/>
  <c r="AY81" i="59"/>
  <c r="AY54" i="59"/>
  <c r="AY57" i="59"/>
  <c r="AY37" i="59"/>
  <c r="AY42" i="59"/>
  <c r="AY71" i="59"/>
  <c r="AY77" i="59"/>
  <c r="AY52" i="59"/>
  <c r="AY80" i="59"/>
  <c r="AY55" i="59"/>
  <c r="AY67" i="59"/>
  <c r="AY10" i="59"/>
  <c r="AY82" i="59"/>
  <c r="AZ68" i="59"/>
  <c r="AZ5" i="59"/>
  <c r="AZ9" i="59"/>
  <c r="AZ12" i="59"/>
  <c r="AZ26" i="59"/>
  <c r="AZ79" i="59"/>
  <c r="AZ57" i="59"/>
  <c r="AZ7" i="59"/>
  <c r="AZ16" i="59"/>
  <c r="AZ82" i="59"/>
  <c r="AZ73" i="59"/>
  <c r="AZ62" i="59"/>
  <c r="AZ18" i="59"/>
  <c r="AZ48" i="59"/>
  <c r="AZ10" i="59"/>
  <c r="AZ75" i="59"/>
  <c r="AZ42" i="59"/>
  <c r="AZ38" i="59"/>
  <c r="AZ49" i="59"/>
  <c r="AZ52" i="59"/>
  <c r="AZ40" i="59"/>
  <c r="AZ54" i="59"/>
  <c r="AZ64" i="59"/>
  <c r="AZ58" i="59"/>
  <c r="AZ71" i="59"/>
  <c r="AZ70" i="59"/>
  <c r="AZ56" i="59"/>
  <c r="AZ15" i="59"/>
  <c r="AZ69" i="59"/>
  <c r="AZ17" i="59"/>
  <c r="AZ23" i="59"/>
  <c r="AZ21" i="59"/>
  <c r="AZ85" i="59"/>
  <c r="AZ47" i="59"/>
  <c r="BA28" i="59"/>
  <c r="BA62" i="59"/>
  <c r="BA19" i="59"/>
  <c r="BA60" i="59"/>
  <c r="BA32" i="59"/>
  <c r="BA38" i="59"/>
  <c r="BA10" i="59"/>
  <c r="BA68" i="59"/>
  <c r="BA65" i="59"/>
  <c r="BA71" i="59"/>
  <c r="BA64" i="59"/>
  <c r="BA24" i="59"/>
  <c r="BA70" i="59"/>
  <c r="BA8" i="59"/>
  <c r="BA40" i="59"/>
  <c r="BA7" i="59"/>
  <c r="BA23" i="59"/>
  <c r="BA67" i="59"/>
  <c r="BA47" i="59"/>
  <c r="BA21" i="59"/>
  <c r="BA76" i="59"/>
  <c r="BA77" i="59"/>
  <c r="BA57" i="59"/>
  <c r="BA73" i="59"/>
  <c r="BA14" i="59"/>
  <c r="BA42" i="59"/>
  <c r="BA13" i="59"/>
  <c r="BA49" i="59"/>
  <c r="BA79" i="59"/>
  <c r="BA16" i="59"/>
  <c r="BA72" i="59"/>
  <c r="BA41" i="59"/>
  <c r="BB20" i="59"/>
  <c r="BB36" i="59"/>
  <c r="BB13" i="59"/>
  <c r="BB74" i="59"/>
  <c r="BB64" i="59"/>
  <c r="BB17" i="59"/>
  <c r="BB28" i="59"/>
  <c r="BB7" i="59"/>
  <c r="BB10" i="59"/>
  <c r="BB44" i="59"/>
  <c r="BB77" i="59"/>
  <c r="BB21" i="59"/>
  <c r="BB60" i="59"/>
  <c r="BB5" i="59"/>
  <c r="BB76" i="59"/>
  <c r="BB11" i="59"/>
  <c r="BB42" i="59"/>
  <c r="BB48" i="59"/>
  <c r="BB82" i="59"/>
  <c r="BB47" i="59"/>
  <c r="BB43" i="59"/>
  <c r="BB18" i="59"/>
  <c r="BB30" i="59"/>
  <c r="BB66" i="59"/>
  <c r="BB31" i="59"/>
  <c r="BB65" i="59"/>
  <c r="BB34" i="59"/>
  <c r="BB57" i="59"/>
  <c r="BB49" i="59"/>
  <c r="BB8" i="59"/>
  <c r="BB33" i="59"/>
  <c r="BB79" i="59"/>
  <c r="BB59" i="59"/>
  <c r="BB70" i="59"/>
  <c r="BB19" i="59"/>
  <c r="BB23" i="59"/>
  <c r="BC67" i="59"/>
  <c r="BC8" i="59"/>
  <c r="BC64" i="59"/>
  <c r="BC72" i="59"/>
  <c r="BC24" i="59"/>
  <c r="BC49" i="59"/>
  <c r="BC79" i="59"/>
  <c r="BC21" i="59"/>
  <c r="BC29" i="59"/>
  <c r="BC68" i="59"/>
  <c r="BC73" i="59"/>
  <c r="BC20" i="59"/>
  <c r="BC70" i="59"/>
  <c r="BC71" i="59"/>
  <c r="BC39" i="59"/>
  <c r="BC87" i="59"/>
  <c r="BC34" i="59"/>
  <c r="BC12" i="59"/>
  <c r="BC55" i="59"/>
  <c r="BC50" i="59"/>
  <c r="BC18" i="59"/>
  <c r="BC43" i="59"/>
  <c r="BC58" i="59"/>
  <c r="BC30" i="59"/>
  <c r="BC36" i="59"/>
  <c r="BC9" i="59"/>
  <c r="BC32" i="59"/>
  <c r="BC27" i="59"/>
  <c r="BC17" i="59"/>
  <c r="BC69" i="59"/>
  <c r="BC19" i="59"/>
  <c r="BC45" i="59"/>
  <c r="BC16" i="59"/>
  <c r="BC62" i="59"/>
  <c r="BD8" i="59"/>
  <c r="BD36" i="59"/>
  <c r="BD86" i="59"/>
  <c r="BD75" i="59"/>
  <c r="BD32" i="59"/>
  <c r="BD19" i="59"/>
  <c r="BD39" i="59"/>
  <c r="BD60" i="59"/>
  <c r="BD65" i="59"/>
  <c r="BD57" i="59"/>
  <c r="BD64" i="59"/>
  <c r="BD79" i="59"/>
  <c r="BD61" i="59"/>
  <c r="BD15" i="59"/>
  <c r="BD17" i="59"/>
  <c r="BD62" i="59"/>
  <c r="BD16" i="59"/>
  <c r="BD10" i="59"/>
  <c r="BD58" i="59"/>
  <c r="BD47" i="59"/>
  <c r="BD41" i="59"/>
  <c r="BD50" i="59"/>
  <c r="BD30" i="59"/>
  <c r="BD71" i="59"/>
  <c r="BD78" i="59"/>
  <c r="BD13" i="59"/>
  <c r="BD70" i="59"/>
  <c r="BD55" i="59"/>
  <c r="BD38" i="59"/>
  <c r="BD21" i="59"/>
  <c r="BD74" i="59"/>
  <c r="BD29" i="59"/>
  <c r="BD87" i="59"/>
  <c r="BD69" i="59"/>
  <c r="BD37" i="59"/>
  <c r="BD59" i="59"/>
  <c r="BD76" i="59"/>
  <c r="BD67" i="59"/>
  <c r="BD22" i="59"/>
  <c r="BD73" i="59"/>
  <c r="BD48" i="59"/>
  <c r="BD49" i="59"/>
  <c r="BD80" i="59"/>
  <c r="BD68" i="59"/>
  <c r="BD25" i="59"/>
  <c r="BD77" i="59"/>
  <c r="BE78" i="59"/>
  <c r="BE45" i="59"/>
  <c r="BE55" i="59"/>
  <c r="BE14" i="59"/>
  <c r="BE61" i="59"/>
  <c r="BE79" i="59"/>
  <c r="BE74" i="59"/>
  <c r="BE64" i="59"/>
  <c r="BE47" i="59"/>
  <c r="BE49" i="59"/>
  <c r="BE9" i="59"/>
  <c r="BE50" i="59"/>
  <c r="BE29" i="59"/>
  <c r="BE8" i="59"/>
  <c r="BE80" i="59"/>
  <c r="BE32" i="59"/>
  <c r="BE77" i="59"/>
  <c r="BE39" i="59"/>
  <c r="BE7" i="59"/>
  <c r="BE72" i="59"/>
  <c r="BE71" i="59"/>
  <c r="BE48" i="59"/>
  <c r="BE85" i="59"/>
  <c r="BE23" i="59"/>
  <c r="BE38" i="59"/>
  <c r="BE40" i="59"/>
  <c r="BE21" i="59"/>
  <c r="BE5" i="59"/>
  <c r="BF48" i="59"/>
  <c r="BF24" i="59"/>
  <c r="BF56" i="59"/>
  <c r="BF23" i="59"/>
  <c r="BF61" i="59"/>
  <c r="BF66" i="59"/>
  <c r="BF76" i="59"/>
  <c r="BG31" i="59"/>
  <c r="BG14" i="59"/>
  <c r="BG30" i="59"/>
  <c r="BG77" i="59"/>
  <c r="BG60" i="59"/>
  <c r="BG80" i="59"/>
  <c r="BG11" i="59"/>
  <c r="BG43" i="59"/>
  <c r="BG61" i="59"/>
  <c r="BG70" i="59"/>
  <c r="BG57" i="59"/>
  <c r="BG82" i="59"/>
  <c r="BG58" i="59"/>
  <c r="BG26" i="59"/>
  <c r="BG86" i="59"/>
  <c r="BG62" i="59"/>
  <c r="BG69" i="59"/>
  <c r="BG29" i="59"/>
  <c r="BG74" i="59"/>
  <c r="BG79" i="59"/>
  <c r="BG17" i="59"/>
  <c r="BG85" i="59"/>
  <c r="BG53" i="59"/>
  <c r="BG10" i="59"/>
  <c r="BG8" i="59"/>
  <c r="BG25" i="59"/>
  <c r="BG38" i="59"/>
  <c r="BG34" i="59"/>
  <c r="BG28" i="59"/>
  <c r="BG44" i="59"/>
  <c r="BG33" i="59"/>
  <c r="BG23" i="59"/>
  <c r="BG15" i="59"/>
  <c r="BG21" i="59"/>
  <c r="BG49" i="59"/>
  <c r="BG59" i="59"/>
  <c r="BG5" i="59"/>
  <c r="BG12" i="59"/>
  <c r="BG76" i="59"/>
  <c r="BG42" i="59"/>
  <c r="BH12" i="59"/>
  <c r="BH66" i="59"/>
  <c r="BH43" i="59"/>
  <c r="BH46" i="59"/>
  <c r="BH70" i="59"/>
  <c r="BH15" i="59"/>
  <c r="BH45" i="59"/>
  <c r="BH11" i="59"/>
  <c r="BH71" i="59"/>
  <c r="BH57" i="59"/>
  <c r="BH41" i="59"/>
  <c r="BH25" i="59"/>
  <c r="BH60" i="59"/>
  <c r="BH86" i="59"/>
  <c r="BH87" i="59"/>
  <c r="BH34" i="59"/>
  <c r="BH7" i="59"/>
  <c r="BH79" i="59"/>
  <c r="BH81" i="59"/>
  <c r="BH73" i="59"/>
  <c r="BH65" i="59"/>
  <c r="BH39" i="59"/>
  <c r="BH16" i="59"/>
  <c r="BH23" i="59"/>
  <c r="BH10" i="59"/>
  <c r="BH76" i="59"/>
  <c r="BH26" i="59"/>
  <c r="BH48" i="59"/>
  <c r="BH6" i="59"/>
  <c r="BH38" i="59"/>
  <c r="BI10" i="59"/>
  <c r="BI19" i="59"/>
  <c r="BI8" i="59"/>
  <c r="BI75" i="59"/>
  <c r="BI73" i="59"/>
  <c r="BI36" i="59"/>
  <c r="BI63" i="59"/>
  <c r="BI71" i="59"/>
  <c r="BI69" i="59"/>
  <c r="BI50" i="59"/>
  <c r="BI58" i="59"/>
  <c r="BI31" i="59"/>
  <c r="BI28" i="59"/>
  <c r="BI44" i="59"/>
  <c r="BI72" i="59"/>
  <c r="BI21" i="59"/>
  <c r="BI77" i="59"/>
  <c r="BI67" i="59"/>
  <c r="BI39" i="59"/>
  <c r="BI7" i="59"/>
  <c r="BI74" i="59"/>
  <c r="BI61" i="59"/>
  <c r="BI9" i="59"/>
  <c r="BI82" i="59"/>
  <c r="BI17" i="59"/>
  <c r="BI47" i="59"/>
  <c r="BI87" i="59"/>
  <c r="BI43" i="59"/>
  <c r="BJ49" i="59"/>
  <c r="BJ79" i="59"/>
  <c r="BJ40" i="59"/>
  <c r="BJ64" i="59"/>
  <c r="BJ10" i="59"/>
  <c r="BJ77" i="59"/>
  <c r="BJ30" i="59"/>
  <c r="BJ16" i="59"/>
  <c r="BJ72" i="59"/>
  <c r="BJ43" i="59"/>
  <c r="BJ39" i="59"/>
  <c r="BJ52" i="59"/>
  <c r="BJ81" i="59"/>
  <c r="BJ57" i="59"/>
  <c r="BJ50" i="59"/>
  <c r="BJ44" i="59"/>
  <c r="BJ37" i="59"/>
  <c r="BJ56" i="59"/>
  <c r="BJ42" i="59"/>
  <c r="BJ21" i="59"/>
  <c r="BJ47" i="59"/>
  <c r="BJ25" i="59"/>
  <c r="BJ75" i="59"/>
  <c r="BJ18" i="59"/>
  <c r="BJ61" i="59"/>
  <c r="BJ28" i="59"/>
  <c r="BJ73" i="59"/>
  <c r="BJ78" i="59"/>
  <c r="BJ24" i="59"/>
  <c r="BJ53" i="59"/>
  <c r="BJ58" i="59"/>
  <c r="BJ87" i="59"/>
  <c r="BK52" i="59"/>
  <c r="BK42" i="59"/>
  <c r="BK26" i="59"/>
  <c r="BK29" i="59"/>
  <c r="BL53" i="59"/>
  <c r="BL5" i="59"/>
  <c r="BL18" i="59"/>
  <c r="BL14" i="59"/>
  <c r="BL85" i="59"/>
  <c r="BL19" i="59"/>
  <c r="BL24" i="59"/>
  <c r="BL31" i="59"/>
  <c r="BL72" i="59"/>
  <c r="BL42" i="59"/>
  <c r="BL38" i="59"/>
  <c r="BL50" i="59"/>
  <c r="BL64" i="59"/>
  <c r="BL27" i="59"/>
  <c r="BL70" i="59"/>
  <c r="BL52" i="59"/>
  <c r="BL74" i="59"/>
  <c r="BL11" i="59"/>
  <c r="BL80" i="59"/>
  <c r="BL43" i="59"/>
  <c r="BL33" i="59"/>
  <c r="BL44" i="59"/>
  <c r="BL59" i="59"/>
  <c r="BL58" i="59"/>
  <c r="BL39" i="59"/>
  <c r="BL54" i="59"/>
  <c r="BL56" i="59"/>
  <c r="BL67" i="59"/>
  <c r="BL6" i="59"/>
  <c r="BL25" i="59"/>
  <c r="BL63" i="59"/>
  <c r="BL69" i="59"/>
  <c r="BL16" i="59"/>
  <c r="BM41" i="59"/>
  <c r="BM56" i="59"/>
  <c r="BM24" i="59"/>
  <c r="BM57" i="59"/>
  <c r="BM11" i="59"/>
  <c r="BM35" i="59"/>
  <c r="BM5" i="59"/>
  <c r="BN9" i="59"/>
  <c r="BN78" i="59"/>
  <c r="BN23" i="59"/>
  <c r="BN58" i="59"/>
  <c r="BN75" i="59"/>
  <c r="BN17" i="59"/>
  <c r="BN80" i="59"/>
  <c r="BN64" i="59"/>
  <c r="BN36" i="59"/>
  <c r="BN66" i="59"/>
  <c r="BN21" i="59"/>
  <c r="BN47" i="59"/>
  <c r="BN68" i="59"/>
  <c r="BN72" i="59"/>
  <c r="BN79" i="59"/>
  <c r="BN35" i="59"/>
  <c r="BN76" i="59"/>
  <c r="BN10" i="59"/>
  <c r="BN69" i="59"/>
  <c r="BN15" i="59"/>
  <c r="BN5" i="59"/>
  <c r="BN59" i="59"/>
  <c r="BN13" i="59"/>
  <c r="BN70" i="59"/>
  <c r="BN37" i="59"/>
  <c r="BN40" i="59"/>
  <c r="BN29" i="59"/>
  <c r="BN18" i="59"/>
  <c r="BN25" i="59"/>
  <c r="BN62" i="59"/>
  <c r="BN27" i="59"/>
  <c r="BN81" i="59"/>
  <c r="BN42" i="59"/>
  <c r="BN41" i="59"/>
  <c r="BN86" i="59"/>
  <c r="BN57" i="59"/>
  <c r="BN63" i="59"/>
  <c r="BO75" i="59"/>
  <c r="BO24" i="59"/>
  <c r="BO21" i="59"/>
  <c r="BO59" i="59"/>
  <c r="BO74" i="59"/>
  <c r="BO68" i="59"/>
  <c r="BO35" i="59"/>
  <c r="BO38" i="59"/>
  <c r="BO77" i="59"/>
  <c r="BO46" i="59"/>
  <c r="BO26" i="59"/>
  <c r="BO25" i="59"/>
  <c r="BO85" i="59"/>
  <c r="BO29" i="59"/>
  <c r="BO64" i="59"/>
  <c r="BO58" i="59"/>
  <c r="BO49" i="59"/>
  <c r="BO16" i="59"/>
  <c r="BO60" i="59"/>
  <c r="BO69" i="59"/>
  <c r="BO14" i="59"/>
  <c r="BO63" i="59"/>
  <c r="BP43" i="59"/>
  <c r="BP82" i="59"/>
  <c r="BP30" i="59"/>
  <c r="BP65" i="59"/>
  <c r="BP26" i="59"/>
  <c r="BP74" i="59"/>
  <c r="BP64" i="59"/>
  <c r="BP41" i="59"/>
  <c r="BP57" i="59"/>
  <c r="BP73" i="59"/>
  <c r="BP53" i="59"/>
  <c r="BP72" i="59"/>
  <c r="BP35" i="59"/>
  <c r="BP34" i="59"/>
  <c r="BP15" i="59"/>
  <c r="BP77" i="59"/>
  <c r="BP18" i="59"/>
  <c r="BP58" i="59"/>
  <c r="BP67" i="59"/>
  <c r="BP44" i="59"/>
  <c r="BP28" i="59"/>
  <c r="BP61" i="59"/>
  <c r="BP70" i="59"/>
  <c r="BP59" i="59"/>
  <c r="BP47" i="59"/>
  <c r="BP56" i="59"/>
  <c r="BP17" i="59"/>
  <c r="BP75" i="59"/>
  <c r="BP54" i="59"/>
  <c r="BP49" i="59"/>
  <c r="BP52" i="59"/>
  <c r="BP9" i="59"/>
  <c r="BP25" i="59"/>
  <c r="BP22" i="59"/>
  <c r="BP79" i="59"/>
  <c r="BQ47" i="59"/>
  <c r="BQ36" i="59"/>
  <c r="BQ57" i="59"/>
  <c r="BQ49" i="59"/>
  <c r="BQ34" i="59"/>
  <c r="BQ28" i="59"/>
  <c r="BQ43" i="59"/>
  <c r="BQ17" i="59"/>
  <c r="BQ87" i="59"/>
  <c r="BQ26" i="59"/>
  <c r="BQ81" i="59"/>
  <c r="BQ31" i="59"/>
  <c r="BQ12" i="59"/>
  <c r="BQ23" i="59"/>
  <c r="BQ72" i="59"/>
  <c r="BQ42" i="59"/>
  <c r="BQ39" i="59"/>
  <c r="BQ65" i="59"/>
  <c r="BQ6" i="59"/>
  <c r="BQ75" i="59"/>
  <c r="BQ59" i="59"/>
  <c r="BQ9" i="59"/>
  <c r="BQ85" i="59"/>
  <c r="BQ22" i="59"/>
  <c r="BQ77" i="59"/>
  <c r="BQ73" i="59"/>
  <c r="BQ67" i="59"/>
  <c r="BQ66" i="59"/>
  <c r="BQ30" i="59"/>
  <c r="BQ45" i="59"/>
  <c r="BQ44" i="59"/>
  <c r="BQ25" i="59"/>
  <c r="BQ70" i="59"/>
  <c r="BR25" i="59"/>
  <c r="BR7" i="59"/>
  <c r="BR59" i="59"/>
  <c r="BR54" i="59"/>
  <c r="BR41" i="59"/>
  <c r="BR80" i="59"/>
  <c r="BR26" i="59"/>
  <c r="BR22" i="59"/>
  <c r="BR11" i="59"/>
  <c r="BR24" i="59"/>
  <c r="BR40" i="59"/>
  <c r="BR79" i="59"/>
  <c r="BR74" i="59"/>
  <c r="BR23" i="59"/>
  <c r="BR48" i="59"/>
  <c r="BR85" i="59"/>
  <c r="BR15" i="59"/>
  <c r="BR57" i="59"/>
  <c r="BR29" i="59"/>
  <c r="BR76" i="59"/>
  <c r="BR28" i="59"/>
  <c r="BR43" i="59"/>
  <c r="BR12" i="59"/>
  <c r="BR46" i="59"/>
  <c r="BR64" i="59"/>
  <c r="BS66" i="59"/>
  <c r="BS80" i="59"/>
  <c r="BS7" i="59"/>
  <c r="BS82" i="59"/>
  <c r="BS64" i="59"/>
  <c r="BS19" i="59"/>
  <c r="BS65" i="59"/>
  <c r="BS14" i="59"/>
  <c r="BS54" i="59"/>
  <c r="BS9" i="59"/>
  <c r="BS37" i="59"/>
  <c r="BS44" i="59"/>
  <c r="BS78" i="59"/>
  <c r="BS46" i="59"/>
  <c r="BS61" i="59"/>
  <c r="BS73" i="59"/>
  <c r="BS60" i="59"/>
  <c r="BS81" i="59"/>
  <c r="BS74" i="59"/>
  <c r="BS39" i="59"/>
  <c r="BS47" i="59"/>
  <c r="BS63" i="59"/>
  <c r="BS18" i="59"/>
  <c r="BS55" i="59"/>
  <c r="BS62" i="59"/>
  <c r="BS68" i="59"/>
  <c r="BS57" i="59"/>
  <c r="BS10" i="59"/>
  <c r="BS40" i="59"/>
  <c r="BS49" i="59"/>
  <c r="BS16" i="59"/>
  <c r="BS79" i="59"/>
  <c r="BS8" i="59"/>
  <c r="BS17" i="59"/>
  <c r="BS45" i="59"/>
  <c r="BS11" i="59"/>
  <c r="BT43" i="59"/>
  <c r="BT75" i="59"/>
  <c r="BU71" i="59"/>
  <c r="BU67" i="59"/>
  <c r="BU61" i="59"/>
  <c r="BU17" i="59"/>
  <c r="BU82" i="59"/>
  <c r="BU85" i="59"/>
  <c r="BU24" i="59"/>
  <c r="BU25" i="59"/>
  <c r="BU79" i="59"/>
  <c r="BU81" i="59"/>
  <c r="BU9" i="59"/>
  <c r="BU44" i="59"/>
  <c r="BU42" i="59"/>
  <c r="BU41" i="59"/>
  <c r="BU78" i="59"/>
  <c r="BU74" i="59"/>
  <c r="BU14" i="59"/>
  <c r="BU32" i="59"/>
  <c r="BU22" i="59"/>
  <c r="BU40" i="59"/>
  <c r="BU76" i="59"/>
  <c r="BU36" i="59"/>
  <c r="BU21" i="59"/>
  <c r="BU73" i="59"/>
  <c r="BU80" i="59"/>
  <c r="BU51" i="59"/>
  <c r="BU47" i="59"/>
  <c r="BU8" i="59"/>
  <c r="BU56" i="59"/>
  <c r="BU30" i="59"/>
  <c r="BU72" i="59"/>
  <c r="BU65" i="59"/>
  <c r="BU37" i="59"/>
  <c r="BU64" i="59"/>
  <c r="BU66" i="59"/>
  <c r="BU49" i="59"/>
  <c r="BV70" i="59"/>
  <c r="BV22" i="59"/>
  <c r="BV54" i="59"/>
  <c r="BV16" i="59"/>
  <c r="BV39" i="59"/>
  <c r="BV32" i="59"/>
  <c r="BV62" i="59"/>
  <c r="BV8" i="59"/>
  <c r="BV78" i="59"/>
  <c r="BV53" i="59"/>
  <c r="BV11" i="59"/>
  <c r="BV25" i="59"/>
  <c r="BV47" i="59"/>
  <c r="BV28" i="59"/>
  <c r="BV57" i="59"/>
  <c r="BV56" i="59"/>
  <c r="BV46" i="59"/>
  <c r="BV40" i="59"/>
  <c r="BV37" i="59"/>
  <c r="BV41" i="59"/>
  <c r="BV35" i="59"/>
  <c r="BV77" i="59"/>
  <c r="BV74" i="59"/>
  <c r="BV10" i="59"/>
  <c r="BV29" i="59"/>
  <c r="BV23" i="59"/>
  <c r="BV65" i="59"/>
  <c r="BV15" i="59"/>
  <c r="BV80" i="59"/>
  <c r="BV67" i="59"/>
  <c r="BV79" i="59"/>
  <c r="BV55" i="59"/>
  <c r="BV19" i="59"/>
  <c r="BV69" i="59"/>
  <c r="BV72" i="59"/>
  <c r="BV61" i="59"/>
  <c r="BV18" i="59"/>
  <c r="BV5" i="59"/>
  <c r="BV64" i="59"/>
  <c r="BV21" i="59"/>
  <c r="BW57" i="59"/>
  <c r="BW49" i="59"/>
  <c r="BW36" i="59"/>
  <c r="BW8" i="59"/>
  <c r="BW71" i="59"/>
  <c r="BW68" i="59"/>
  <c r="BW15" i="59"/>
  <c r="BW34" i="59"/>
  <c r="BW69" i="59"/>
  <c r="BW60" i="59"/>
  <c r="BW80" i="59"/>
  <c r="BW73" i="59"/>
  <c r="BW18" i="59"/>
  <c r="BW65" i="59"/>
  <c r="BW45" i="59"/>
  <c r="BW31" i="59"/>
  <c r="BW16" i="59"/>
  <c r="BW37" i="59"/>
  <c r="BW56" i="59"/>
  <c r="BW40" i="59"/>
  <c r="BW47" i="59"/>
  <c r="BW50" i="59"/>
  <c r="BW10" i="59"/>
  <c r="BW14" i="59"/>
  <c r="BW29" i="59"/>
  <c r="BW22" i="59"/>
  <c r="BW75" i="59"/>
  <c r="BW27" i="59"/>
  <c r="BW7" i="59"/>
  <c r="BW81" i="59"/>
  <c r="BW79" i="59"/>
  <c r="BW5" i="59"/>
  <c r="BX11" i="59"/>
  <c r="BX76" i="59"/>
  <c r="BX17" i="59"/>
  <c r="BX7" i="59"/>
  <c r="BX52" i="59"/>
  <c r="BX73" i="59"/>
  <c r="BX15" i="59"/>
  <c r="BX25" i="59"/>
  <c r="BX14" i="59"/>
  <c r="BX41" i="59"/>
  <c r="BX79" i="59"/>
  <c r="BX50" i="59"/>
  <c r="BX68" i="59"/>
  <c r="BX21" i="59"/>
  <c r="BX39" i="59"/>
  <c r="BX80" i="59"/>
  <c r="BX26" i="59"/>
  <c r="BX43" i="59"/>
  <c r="BX29" i="59"/>
  <c r="BX69" i="59"/>
  <c r="BX48" i="59"/>
  <c r="BX82" i="59"/>
  <c r="BX72" i="59"/>
  <c r="BX64" i="59"/>
  <c r="BX42" i="59"/>
  <c r="BX38" i="59"/>
  <c r="BX55" i="59"/>
  <c r="BX35" i="59"/>
  <c r="BX30" i="59"/>
  <c r="BX6" i="59"/>
  <c r="BY9" i="59"/>
  <c r="BY74" i="59"/>
  <c r="BY54" i="59"/>
  <c r="BY10" i="59"/>
  <c r="BY26" i="59"/>
  <c r="BY33" i="59"/>
  <c r="BY56" i="59"/>
  <c r="BY32" i="59"/>
  <c r="BY35" i="59"/>
  <c r="BZ13" i="59"/>
  <c r="BZ50" i="59"/>
  <c r="BZ22" i="59"/>
  <c r="BZ75" i="59"/>
  <c r="BZ35" i="59"/>
  <c r="BZ40" i="59"/>
  <c r="BZ26" i="59"/>
  <c r="BZ77" i="59"/>
  <c r="BZ48" i="59"/>
  <c r="BZ51" i="59"/>
  <c r="BZ41" i="59"/>
  <c r="BZ58" i="59"/>
  <c r="BZ81" i="59"/>
  <c r="BZ27" i="59"/>
  <c r="BZ66" i="59"/>
  <c r="BZ87" i="59"/>
  <c r="BZ25" i="59"/>
  <c r="BZ49" i="59"/>
  <c r="BZ28" i="59"/>
  <c r="BZ62" i="59"/>
  <c r="BZ79" i="59"/>
  <c r="BZ38" i="59"/>
  <c r="BZ86" i="59"/>
  <c r="BZ64" i="59"/>
  <c r="BZ47" i="59"/>
  <c r="BZ65" i="59"/>
  <c r="BZ63" i="59"/>
  <c r="BZ73" i="59"/>
  <c r="BZ57" i="59"/>
  <c r="BZ43" i="59"/>
  <c r="CA16" i="59"/>
  <c r="CA49" i="59"/>
  <c r="CA72" i="59"/>
  <c r="CA25" i="59"/>
  <c r="CA75" i="59"/>
  <c r="CA81" i="59"/>
  <c r="CA43" i="59"/>
  <c r="CA7" i="59"/>
  <c r="CA21" i="59"/>
  <c r="CA32" i="59"/>
  <c r="CA42" i="59"/>
  <c r="CB7" i="59"/>
  <c r="CB47" i="59"/>
  <c r="CB48" i="59"/>
  <c r="CB87" i="59"/>
  <c r="CB9" i="59"/>
  <c r="CB64" i="59"/>
  <c r="CB59" i="59"/>
  <c r="CB30" i="59"/>
  <c r="CB12" i="59"/>
  <c r="CB66" i="59"/>
  <c r="CB56" i="59"/>
  <c r="CB13" i="59"/>
  <c r="CB75" i="59"/>
  <c r="CB10" i="59"/>
  <c r="CB57" i="59"/>
  <c r="CB17" i="59"/>
  <c r="CB67" i="59"/>
  <c r="CB26" i="59"/>
  <c r="CB5" i="59"/>
  <c r="CB44" i="59"/>
  <c r="CB74" i="59"/>
  <c r="CB55" i="59"/>
  <c r="CB65" i="59"/>
  <c r="CB71" i="59"/>
  <c r="CB37" i="59"/>
  <c r="CB80" i="59"/>
  <c r="CB22" i="59"/>
  <c r="CB32" i="59"/>
  <c r="CB21" i="59"/>
  <c r="CB15" i="59"/>
  <c r="CB70" i="59"/>
  <c r="CB78" i="59"/>
  <c r="CC51" i="59"/>
  <c r="CC77" i="59"/>
  <c r="CC72" i="59"/>
  <c r="CC8" i="59"/>
  <c r="CC71" i="59"/>
  <c r="CC46" i="59"/>
  <c r="CC41" i="59"/>
  <c r="CC58" i="59"/>
  <c r="CC85" i="59"/>
  <c r="CC76" i="59"/>
  <c r="CC69" i="59"/>
  <c r="CC6" i="59"/>
  <c r="CC68" i="59"/>
  <c r="CC81" i="59"/>
  <c r="CC11" i="59"/>
  <c r="CC37" i="59"/>
  <c r="CC10" i="59"/>
  <c r="CC48" i="59"/>
  <c r="CC13" i="59"/>
  <c r="CC86" i="59"/>
  <c r="CC75" i="59"/>
  <c r="CC7" i="59"/>
  <c r="CC57" i="59"/>
  <c r="CC70" i="59"/>
  <c r="CC17" i="59"/>
  <c r="CC22" i="59"/>
  <c r="CC24" i="59"/>
  <c r="CC39" i="59"/>
  <c r="CC65" i="59"/>
  <c r="CC12" i="59"/>
  <c r="CC19" i="59"/>
  <c r="CC47" i="59"/>
  <c r="CC21" i="59"/>
  <c r="CC64" i="59"/>
  <c r="CC34" i="59"/>
  <c r="CC40" i="59"/>
  <c r="CC67" i="59"/>
  <c r="CD33" i="59"/>
  <c r="CD5" i="59"/>
  <c r="CD51" i="59"/>
  <c r="CD55" i="59"/>
  <c r="CD56" i="59"/>
  <c r="CD71" i="59"/>
  <c r="CD35" i="59"/>
  <c r="CD23" i="59"/>
  <c r="CD25" i="59"/>
  <c r="CD6" i="59"/>
  <c r="CD24" i="59"/>
  <c r="CD77" i="59"/>
  <c r="CD68" i="59"/>
  <c r="CD80" i="59"/>
  <c r="CD22" i="59"/>
  <c r="CD37" i="59"/>
  <c r="CD42" i="59"/>
  <c r="CD82" i="59"/>
  <c r="CD12" i="59"/>
  <c r="CD73" i="59"/>
  <c r="CD26" i="59"/>
  <c r="CD79" i="59"/>
  <c r="CD41" i="59"/>
  <c r="CD49" i="59"/>
  <c r="CD17" i="59"/>
  <c r="CD54" i="59"/>
  <c r="CD74" i="59"/>
  <c r="CD75" i="59"/>
  <c r="CD38" i="59"/>
  <c r="CD58" i="59"/>
  <c r="CD29" i="59"/>
  <c r="CD8" i="59"/>
  <c r="CD16" i="59"/>
  <c r="CD78" i="59"/>
  <c r="CD34" i="59"/>
  <c r="CD11" i="59"/>
  <c r="CD70" i="59"/>
  <c r="CD47" i="59"/>
  <c r="CD15" i="59"/>
  <c r="CD28" i="59"/>
  <c r="CD76" i="59"/>
  <c r="CD19" i="59"/>
  <c r="CD21" i="59"/>
  <c r="CE7" i="59"/>
  <c r="CE57" i="59"/>
  <c r="CE59" i="59"/>
  <c r="CE41" i="59"/>
  <c r="CE73" i="59"/>
  <c r="CE28" i="59"/>
  <c r="CE39" i="59"/>
  <c r="CE49" i="59"/>
  <c r="CE54" i="59"/>
  <c r="CE62" i="59"/>
  <c r="CE19" i="59"/>
  <c r="CE45" i="59"/>
  <c r="CE71" i="59"/>
  <c r="CE36" i="59"/>
  <c r="CE24" i="59"/>
  <c r="CE46" i="59"/>
  <c r="CE32" i="59"/>
  <c r="CE14" i="59"/>
  <c r="CE31" i="59"/>
  <c r="CE67" i="59"/>
  <c r="CE5" i="59"/>
  <c r="CE13" i="59"/>
  <c r="CE11" i="59"/>
  <c r="CE16" i="59"/>
  <c r="CE18" i="59"/>
  <c r="CE52" i="59"/>
  <c r="CE65" i="59"/>
  <c r="CE60" i="59"/>
  <c r="CE63" i="59"/>
  <c r="CE10" i="59"/>
  <c r="CE79" i="59"/>
  <c r="CE43" i="59"/>
  <c r="CF47" i="59"/>
  <c r="CF78" i="59"/>
  <c r="CF77" i="59"/>
  <c r="CF52" i="59"/>
  <c r="CF5" i="59"/>
  <c r="CF65" i="59"/>
  <c r="CF75" i="59"/>
  <c r="CF14" i="59"/>
  <c r="CF69" i="59"/>
  <c r="CF17" i="59"/>
  <c r="CF64" i="59"/>
  <c r="CF42" i="59"/>
  <c r="CF15" i="59"/>
  <c r="CF34" i="59"/>
  <c r="CF76" i="59"/>
  <c r="CF63" i="59"/>
  <c r="CF72" i="59"/>
  <c r="CF79" i="59"/>
  <c r="CF68" i="59"/>
  <c r="CF38" i="59"/>
  <c r="CF49" i="59"/>
  <c r="CF67" i="59"/>
  <c r="CF74" i="59"/>
  <c r="CF32" i="59"/>
  <c r="CF80" i="59"/>
  <c r="CF40" i="59"/>
  <c r="CF43" i="59"/>
  <c r="CF30" i="59"/>
  <c r="CF25" i="59"/>
  <c r="CF12" i="59"/>
  <c r="CF70" i="59"/>
  <c r="CF24" i="59"/>
  <c r="CF21" i="59"/>
  <c r="CF22" i="59"/>
  <c r="CF66" i="59"/>
  <c r="CF41" i="59"/>
  <c r="CF73" i="59"/>
  <c r="CG42" i="59"/>
  <c r="CG56" i="59"/>
  <c r="CG23" i="59"/>
  <c r="CG8" i="59"/>
  <c r="CG20" i="59"/>
  <c r="CG66" i="59"/>
  <c r="CG12" i="59"/>
  <c r="CG54" i="59"/>
  <c r="CG44" i="59"/>
  <c r="CG5" i="59"/>
  <c r="CG15" i="59"/>
  <c r="CG81" i="59"/>
  <c r="CG35" i="59"/>
  <c r="CG34" i="59"/>
  <c r="CG82" i="59"/>
  <c r="CG32" i="59"/>
  <c r="CG43" i="59"/>
  <c r="CG79" i="59"/>
  <c r="CG77" i="59"/>
  <c r="CG49" i="59"/>
  <c r="CG75" i="59"/>
  <c r="CG27" i="59"/>
  <c r="CG21" i="59"/>
  <c r="CG31" i="59"/>
  <c r="CG7" i="59"/>
  <c r="CG68" i="59"/>
  <c r="CG76" i="59"/>
  <c r="CG18" i="59"/>
  <c r="CG13" i="59"/>
  <c r="CG26" i="59"/>
  <c r="CG24" i="59"/>
  <c r="CG39" i="59"/>
  <c r="CG64" i="59"/>
  <c r="CG30" i="59"/>
  <c r="CG71" i="59"/>
  <c r="CG41" i="59"/>
  <c r="CG10" i="59"/>
  <c r="CG69" i="59"/>
  <c r="CG29" i="59"/>
  <c r="CG65" i="59"/>
  <c r="CG33" i="59"/>
  <c r="CG48" i="59"/>
  <c r="CG58" i="59"/>
  <c r="CG40" i="59"/>
  <c r="CG17" i="59"/>
  <c r="CH54" i="59"/>
  <c r="CH77" i="59"/>
  <c r="CH67" i="59"/>
  <c r="CH28" i="59"/>
  <c r="CH47" i="59"/>
  <c r="CH87" i="59"/>
  <c r="CH50" i="59"/>
  <c r="CH38" i="59"/>
  <c r="CH49" i="59"/>
  <c r="CH64" i="59"/>
  <c r="CH40" i="59"/>
  <c r="CH68" i="59"/>
  <c r="CH7" i="59"/>
  <c r="CH69" i="59"/>
  <c r="CH78" i="59"/>
  <c r="CH41" i="59"/>
  <c r="CH16" i="59"/>
  <c r="CH17" i="59"/>
  <c r="CH36" i="59"/>
  <c r="CH27" i="59"/>
  <c r="CH80" i="59"/>
  <c r="CH25" i="59"/>
  <c r="CH30" i="59"/>
  <c r="CH31" i="59"/>
  <c r="CH33" i="59"/>
  <c r="CH14" i="59"/>
  <c r="CH75" i="59"/>
  <c r="CH59" i="59"/>
  <c r="CH51" i="59"/>
  <c r="CH13" i="59"/>
  <c r="CH58" i="59"/>
  <c r="CH6" i="59"/>
  <c r="CH37" i="59"/>
  <c r="CH12" i="59"/>
  <c r="CH65" i="59"/>
  <c r="CH39" i="59"/>
  <c r="CH74" i="59"/>
  <c r="CH24" i="59"/>
  <c r="CH34" i="59"/>
  <c r="CH15" i="59"/>
  <c r="CH45" i="59"/>
  <c r="CH46" i="59"/>
  <c r="CH8" i="59"/>
  <c r="CH18" i="59"/>
  <c r="CH73" i="59"/>
  <c r="CI79" i="59"/>
  <c r="CI58" i="59"/>
  <c r="CI15" i="59"/>
  <c r="CI82" i="59"/>
  <c r="CI19" i="59"/>
  <c r="CI42" i="59"/>
  <c r="CI17" i="59"/>
  <c r="CI85" i="59"/>
  <c r="CI25" i="59"/>
  <c r="CI8" i="59"/>
  <c r="CI21" i="59"/>
  <c r="CI47" i="59"/>
  <c r="CI52" i="59"/>
  <c r="CI76" i="59"/>
  <c r="CI53" i="59"/>
  <c r="CI78" i="59"/>
  <c r="CI33" i="59"/>
  <c r="CI67" i="59"/>
  <c r="CI66" i="59"/>
  <c r="CI24" i="59"/>
  <c r="CI68" i="59"/>
  <c r="CI41" i="59"/>
  <c r="CI65" i="59"/>
  <c r="CI80" i="59"/>
  <c r="CI55" i="59"/>
  <c r="CI10" i="59"/>
  <c r="CI46" i="59"/>
  <c r="CI29" i="59"/>
  <c r="CI9" i="59"/>
  <c r="CI35" i="59"/>
  <c r="CI64" i="59"/>
  <c r="CI36" i="59"/>
  <c r="CI48" i="59"/>
  <c r="CI28" i="59"/>
  <c r="CI61" i="59"/>
  <c r="CI87" i="59"/>
  <c r="CI59" i="59"/>
  <c r="CI7" i="59"/>
  <c r="CJ19" i="59"/>
  <c r="CJ26" i="59"/>
  <c r="CJ38" i="59"/>
  <c r="CJ18" i="59"/>
  <c r="CJ20" i="59"/>
  <c r="CJ16" i="59"/>
  <c r="CJ28" i="59"/>
  <c r="CK5" i="59"/>
  <c r="CK17" i="59"/>
  <c r="CK72" i="59"/>
  <c r="CK61" i="59"/>
  <c r="CK30" i="59"/>
  <c r="CK33" i="59"/>
  <c r="CK18" i="59"/>
  <c r="CK48" i="59"/>
  <c r="CK11" i="59"/>
  <c r="CK64" i="59"/>
  <c r="CK51" i="59"/>
  <c r="CK79" i="59"/>
  <c r="CK39" i="59"/>
  <c r="CK47" i="59"/>
  <c r="CK58" i="59"/>
  <c r="CK44" i="59"/>
  <c r="CK49" i="59"/>
  <c r="CK73" i="59"/>
  <c r="CK28" i="59"/>
  <c r="CK76" i="59"/>
  <c r="CK65" i="59"/>
  <c r="CK38" i="59"/>
  <c r="CK67" i="59"/>
  <c r="CK16" i="59"/>
  <c r="CK29" i="59"/>
  <c r="CK37" i="59"/>
  <c r="CK41" i="59"/>
  <c r="CK8" i="59"/>
  <c r="CK60" i="59"/>
  <c r="CK68" i="59"/>
  <c r="CK78" i="59"/>
  <c r="CK59" i="59"/>
  <c r="CK86" i="59"/>
  <c r="CK21" i="59"/>
  <c r="CK55" i="59"/>
  <c r="CK85" i="59"/>
  <c r="CK75" i="59"/>
  <c r="CL61" i="59"/>
  <c r="CL81" i="59"/>
  <c r="CL17" i="59"/>
  <c r="CL56" i="59"/>
  <c r="CL13" i="59"/>
  <c r="CL74" i="59"/>
  <c r="CL41" i="59"/>
  <c r="CL77" i="59"/>
  <c r="CL49" i="59"/>
  <c r="CL65" i="59"/>
  <c r="CL54" i="59"/>
  <c r="CL80" i="59"/>
  <c r="CL9" i="59"/>
  <c r="CL23" i="59"/>
  <c r="CL12" i="59"/>
  <c r="CL44" i="59"/>
  <c r="CL76" i="59"/>
  <c r="CL26" i="59"/>
  <c r="CL30" i="59"/>
  <c r="CL7" i="59"/>
  <c r="CL29" i="59"/>
  <c r="CL24" i="59"/>
  <c r="CL38" i="59"/>
  <c r="CL62" i="59"/>
  <c r="CL69" i="59"/>
  <c r="CL43" i="59"/>
  <c r="CL64" i="59"/>
  <c r="CL47" i="59"/>
  <c r="CL73" i="59"/>
  <c r="CL33" i="59"/>
  <c r="CL42" i="59"/>
  <c r="CL25" i="59"/>
  <c r="CL10" i="59"/>
  <c r="CL51" i="59"/>
  <c r="CM22" i="59"/>
  <c r="CM63" i="59"/>
  <c r="CM17" i="59"/>
  <c r="CM30" i="59"/>
  <c r="CM58" i="59"/>
  <c r="CM5" i="59"/>
  <c r="CM69" i="59"/>
  <c r="CM29" i="59"/>
  <c r="CM87" i="59"/>
  <c r="CM20" i="59"/>
  <c r="CM45" i="59"/>
  <c r="CM61" i="59"/>
  <c r="CM8" i="59"/>
  <c r="CM59" i="59"/>
  <c r="CM36" i="59"/>
  <c r="CM76" i="59"/>
  <c r="CM10" i="59"/>
  <c r="CM12" i="59"/>
  <c r="CM26" i="59"/>
  <c r="CM32" i="59"/>
  <c r="CM64" i="59"/>
  <c r="CM43" i="59"/>
  <c r="CM65" i="59"/>
  <c r="CM25" i="59"/>
  <c r="CM81" i="59"/>
  <c r="CM77" i="59"/>
  <c r="CM44" i="59"/>
  <c r="CM60" i="59"/>
  <c r="CM24" i="59"/>
  <c r="CM33" i="59"/>
  <c r="CM41" i="59"/>
  <c r="CM11" i="59"/>
  <c r="CM67" i="59"/>
  <c r="CM40" i="59"/>
  <c r="CM51" i="59"/>
  <c r="CM80" i="59"/>
  <c r="CM42" i="59"/>
  <c r="CM14" i="59"/>
  <c r="CN17" i="59"/>
  <c r="CN12" i="59"/>
  <c r="CN20" i="59"/>
  <c r="CN61" i="59"/>
  <c r="CN64" i="59"/>
  <c r="CN59" i="59"/>
  <c r="CN47" i="59"/>
  <c r="CN65" i="59"/>
  <c r="CN87" i="59"/>
  <c r="CN46" i="59"/>
  <c r="CN80" i="59"/>
  <c r="CN86" i="59"/>
  <c r="CN36" i="59"/>
  <c r="CN42" i="59"/>
  <c r="CN38" i="59"/>
  <c r="CN15" i="59"/>
  <c r="CN44" i="59"/>
  <c r="CN33" i="59"/>
  <c r="CN30" i="59"/>
  <c r="CN25" i="59"/>
  <c r="CN27" i="59"/>
  <c r="CN49" i="59"/>
  <c r="CN58" i="59"/>
  <c r="CN57" i="59"/>
  <c r="CN73" i="59"/>
  <c r="CN40" i="59"/>
  <c r="CN22" i="59"/>
  <c r="CN16" i="59"/>
  <c r="CN21" i="59"/>
  <c r="CN77" i="59"/>
  <c r="CN74" i="59"/>
  <c r="CN5" i="59"/>
  <c r="CN51" i="59"/>
  <c r="CN9" i="59"/>
  <c r="CN82" i="59"/>
  <c r="CN72" i="59"/>
  <c r="CN43" i="59"/>
  <c r="CN79" i="59"/>
  <c r="CN50" i="59"/>
  <c r="CN8" i="59"/>
  <c r="CO81" i="59"/>
  <c r="CO80" i="59"/>
  <c r="CP12" i="59"/>
  <c r="CP10" i="59"/>
  <c r="CP23" i="59"/>
  <c r="CP44" i="59"/>
  <c r="CP50" i="59"/>
  <c r="CP40" i="59"/>
  <c r="CP68" i="59"/>
  <c r="CP86" i="59"/>
  <c r="CP37" i="59"/>
  <c r="CP49" i="59"/>
  <c r="CP77" i="59"/>
  <c r="CP58" i="59"/>
  <c r="CP65" i="59"/>
  <c r="CP31" i="59"/>
  <c r="CP21" i="59"/>
  <c r="CP57" i="59"/>
  <c r="CP25" i="59"/>
  <c r="CP7" i="59"/>
  <c r="CP42" i="59"/>
  <c r="CP51" i="59"/>
  <c r="CP38" i="59"/>
  <c r="CP64" i="59"/>
  <c r="CP29" i="59"/>
  <c r="CP19" i="59"/>
  <c r="CP39" i="59"/>
  <c r="CP17" i="59"/>
  <c r="CP47" i="59"/>
  <c r="CP16" i="59"/>
  <c r="CP8" i="59"/>
  <c r="CP11" i="59"/>
  <c r="CP59" i="59"/>
  <c r="CP27" i="59"/>
  <c r="CP28" i="59"/>
  <c r="CP41" i="59"/>
  <c r="CP32" i="59"/>
  <c r="CP75" i="59"/>
  <c r="CP67" i="59"/>
  <c r="CP85" i="59"/>
  <c r="CP22" i="59"/>
  <c r="CP73" i="59"/>
  <c r="CP70" i="59"/>
  <c r="CP61" i="59"/>
  <c r="CP66" i="59"/>
  <c r="CP54" i="59"/>
  <c r="CQ70" i="59"/>
  <c r="CQ52" i="59"/>
  <c r="CQ77" i="59"/>
  <c r="CQ9" i="59"/>
  <c r="CQ53" i="59"/>
  <c r="CQ72" i="59"/>
  <c r="CQ47" i="59"/>
  <c r="CQ86" i="59"/>
  <c r="CQ85" i="59"/>
  <c r="CQ21" i="59"/>
  <c r="CQ87" i="59"/>
  <c r="CQ15" i="59"/>
  <c r="CQ69" i="59"/>
  <c r="CQ74" i="59"/>
  <c r="CQ34" i="59"/>
  <c r="CQ59" i="59"/>
  <c r="CQ17" i="59"/>
  <c r="CQ82" i="59"/>
  <c r="CQ51" i="59"/>
  <c r="CR40" i="59"/>
  <c r="CR46" i="59"/>
  <c r="CR30" i="59"/>
  <c r="CR65" i="59"/>
  <c r="CR43" i="59"/>
  <c r="CR69" i="59"/>
  <c r="CR12" i="59"/>
  <c r="CR18" i="59"/>
  <c r="CR71" i="59"/>
  <c r="CR55" i="59"/>
  <c r="CR54" i="59"/>
  <c r="CR17" i="59"/>
  <c r="CR67" i="59"/>
  <c r="CR27" i="59"/>
  <c r="CR8" i="59"/>
  <c r="CR66" i="59"/>
  <c r="CR60" i="59"/>
  <c r="CR82" i="59"/>
  <c r="CR35" i="59"/>
  <c r="CR21" i="59"/>
  <c r="CR45" i="59"/>
  <c r="CR34" i="59"/>
  <c r="CR22" i="59"/>
  <c r="CR20" i="59"/>
  <c r="CR49" i="59"/>
  <c r="CR38" i="59"/>
  <c r="CR10" i="59"/>
  <c r="CR9" i="59"/>
  <c r="CR59" i="59"/>
  <c r="CR37" i="59"/>
  <c r="CR42" i="59"/>
  <c r="CR26" i="59"/>
  <c r="CS69" i="59"/>
  <c r="CS23" i="59"/>
  <c r="CS30" i="59"/>
  <c r="CS62" i="59"/>
  <c r="CS25" i="59"/>
  <c r="CS18" i="59"/>
  <c r="CS41" i="59"/>
  <c r="CS36" i="59"/>
  <c r="CS33" i="59"/>
  <c r="CS40" i="59"/>
  <c r="CS22" i="59"/>
  <c r="CS17" i="59"/>
  <c r="CS54" i="59"/>
  <c r="CS11" i="59"/>
  <c r="CS79" i="59"/>
  <c r="CS7" i="59"/>
  <c r="CS16" i="59"/>
  <c r="CS12" i="59"/>
  <c r="CS29" i="59"/>
  <c r="CS48" i="59"/>
  <c r="CS27" i="59"/>
  <c r="CS74" i="59"/>
  <c r="CS15" i="59"/>
  <c r="CS35" i="59"/>
  <c r="CS81" i="59"/>
  <c r="CS59" i="59"/>
  <c r="CS50" i="59"/>
  <c r="CS32" i="59"/>
  <c r="CS58" i="59"/>
  <c r="CS6" i="59"/>
  <c r="CS47" i="59"/>
  <c r="CS66" i="59"/>
  <c r="CS34" i="59"/>
  <c r="CS82" i="59"/>
  <c r="CS9" i="59"/>
  <c r="CS43" i="59"/>
  <c r="CS21" i="59"/>
  <c r="CS65" i="59"/>
  <c r="CS75" i="59"/>
  <c r="CT14" i="59"/>
  <c r="CT62" i="59"/>
  <c r="CT49" i="59"/>
  <c r="CT45" i="59"/>
  <c r="CT53" i="59"/>
  <c r="CT61" i="59"/>
  <c r="CT69" i="59"/>
  <c r="CT15" i="59"/>
  <c r="CT58" i="59"/>
  <c r="CT5" i="59"/>
  <c r="CT17" i="59"/>
  <c r="CT25" i="59"/>
  <c r="CT86" i="59"/>
  <c r="CT76" i="59"/>
  <c r="CT7" i="59"/>
  <c r="CT44" i="59"/>
  <c r="CT75" i="59"/>
  <c r="CT57" i="59"/>
  <c r="CT18" i="59"/>
  <c r="CT30" i="59"/>
  <c r="CT38" i="59"/>
  <c r="CT59" i="59"/>
  <c r="CT11" i="59"/>
  <c r="CT67" i="59"/>
  <c r="CT66" i="59"/>
  <c r="CT54" i="59"/>
  <c r="CT27" i="59"/>
  <c r="CT64" i="59"/>
  <c r="CT13" i="59"/>
  <c r="CT32" i="59"/>
  <c r="CT68" i="59"/>
  <c r="CT51" i="59"/>
  <c r="CT71" i="59"/>
  <c r="CT42" i="59"/>
  <c r="CT9" i="59"/>
  <c r="CT20" i="59"/>
  <c r="CT65" i="59"/>
  <c r="CT48" i="59"/>
  <c r="C22" i="59"/>
  <c r="C9" i="59"/>
  <c r="C70" i="59"/>
  <c r="C49" i="59"/>
  <c r="C68" i="59"/>
  <c r="C6" i="59"/>
  <c r="C7" i="59"/>
  <c r="C10" i="59"/>
  <c r="C15" i="59"/>
  <c r="C33" i="59"/>
  <c r="C81" i="59"/>
  <c r="C41" i="59"/>
  <c r="C12" i="59"/>
  <c r="C75" i="59"/>
  <c r="C5" i="59"/>
  <c r="C73" i="59"/>
  <c r="C29" i="59"/>
  <c r="C78" i="59"/>
  <c r="C23" i="59"/>
  <c r="C24" i="59"/>
  <c r="C16" i="59"/>
  <c r="C42" i="59"/>
  <c r="C86" i="59"/>
  <c r="C57" i="59"/>
  <c r="C36" i="59"/>
  <c r="C71" i="59"/>
  <c r="C65" i="59"/>
  <c r="C66" i="59"/>
  <c r="C67" i="59"/>
  <c r="C50" i="59"/>
  <c r="C76" i="59"/>
  <c r="D61" i="65"/>
  <c r="E62" i="53" s="1"/>
  <c r="E61" i="65"/>
  <c r="F62" i="53" s="1"/>
  <c r="F61" i="65"/>
  <c r="G62" i="53" s="1"/>
  <c r="G61" i="65"/>
  <c r="H62" i="53" s="1"/>
  <c r="H61" i="65"/>
  <c r="I62" i="53" s="1"/>
  <c r="I61" i="65"/>
  <c r="J62" i="53" s="1"/>
  <c r="D62" i="65"/>
  <c r="E63" i="53" s="1"/>
  <c r="E62" i="65"/>
  <c r="F63" i="53" s="1"/>
  <c r="F62" i="65"/>
  <c r="G63" i="53" s="1"/>
  <c r="G62" i="65"/>
  <c r="H63" i="53" s="1"/>
  <c r="H62" i="65"/>
  <c r="I63" i="53" s="1"/>
  <c r="I62" i="65"/>
  <c r="J63" i="53" s="1"/>
  <c r="D63" i="65"/>
  <c r="E64" i="53" s="1"/>
  <c r="E63" i="65"/>
  <c r="F64" i="53" s="1"/>
  <c r="F63" i="65"/>
  <c r="G64" i="53" s="1"/>
  <c r="D60" i="65"/>
  <c r="E61" i="53" s="1"/>
  <c r="AI78" i="65"/>
  <c r="AJ79" i="53" s="1"/>
  <c r="AE77" i="65"/>
  <c r="AF78" i="53" s="1"/>
  <c r="AH77" i="65"/>
  <c r="AI78" i="53" s="1"/>
  <c r="AE76" i="65"/>
  <c r="AF77" i="53" s="1"/>
  <c r="I59" i="65"/>
  <c r="J60" i="53" s="1"/>
  <c r="H59" i="65"/>
  <c r="I60" i="53" s="1"/>
  <c r="AH76" i="65"/>
  <c r="AI77" i="53" s="1"/>
  <c r="AK67" i="65"/>
  <c r="AL68" i="53" s="1"/>
  <c r="AI76" i="65"/>
  <c r="AJ77" i="53" s="1"/>
  <c r="AE75" i="65"/>
  <c r="AF76" i="53" s="1"/>
  <c r="AL75" i="65"/>
  <c r="AM76" i="53" s="1"/>
  <c r="AH75" i="65"/>
  <c r="AI76" i="53" s="1"/>
  <c r="AF75" i="65"/>
  <c r="AG76" i="53" s="1"/>
  <c r="AL74" i="65"/>
  <c r="AM75" i="53" s="1"/>
  <c r="AJ74" i="65"/>
  <c r="AK75" i="53" s="1"/>
  <c r="G59" i="65"/>
  <c r="H60" i="53" s="1"/>
  <c r="AH74" i="65"/>
  <c r="AI75" i="53" s="1"/>
  <c r="AF74" i="65"/>
  <c r="AG75" i="53" s="1"/>
  <c r="AG73" i="65"/>
  <c r="AH74" i="53" s="1"/>
  <c r="F60" i="65"/>
  <c r="G61" i="53" s="1"/>
  <c r="AM61" i="65"/>
  <c r="AN62" i="53" s="1"/>
  <c r="AF61" i="65"/>
  <c r="AG62" i="53" s="1"/>
  <c r="AE61" i="65"/>
  <c r="AF62" i="53" s="1"/>
  <c r="AG62" i="65"/>
  <c r="AH63" i="53" s="1"/>
  <c r="AF73" i="65"/>
  <c r="AG74" i="53" s="1"/>
  <c r="AH62" i="65"/>
  <c r="AI63" i="53" s="1"/>
  <c r="AL73" i="65"/>
  <c r="AM74" i="53" s="1"/>
  <c r="AI62" i="65"/>
  <c r="AJ63" i="53" s="1"/>
  <c r="AK73" i="65"/>
  <c r="AL74" i="53" s="1"/>
  <c r="AK62" i="65"/>
  <c r="AL63" i="53" s="1"/>
  <c r="AL62" i="65"/>
  <c r="AM63" i="53" s="1"/>
  <c r="AG72" i="65"/>
  <c r="AH73" i="53" s="1"/>
  <c r="AF62" i="65"/>
  <c r="AG63" i="53" s="1"/>
  <c r="AM63" i="65"/>
  <c r="AN64" i="53" s="1"/>
  <c r="AJ72" i="65"/>
  <c r="AK73" i="53" s="1"/>
  <c r="AJ63" i="65"/>
  <c r="AK64" i="53" s="1"/>
  <c r="AI63" i="65"/>
  <c r="AJ64" i="53" s="1"/>
  <c r="AG63" i="65"/>
  <c r="AH64" i="53" s="1"/>
  <c r="AL72" i="65"/>
  <c r="AM73" i="53" s="1"/>
  <c r="AE63" i="65"/>
  <c r="AF64" i="53" s="1"/>
  <c r="AK63" i="65"/>
  <c r="AL64" i="53" s="1"/>
  <c r="AM72" i="65"/>
  <c r="AN73" i="53" s="1"/>
  <c r="AE64" i="65"/>
  <c r="AF65" i="53" s="1"/>
  <c r="AL71" i="65"/>
  <c r="AM72" i="53" s="1"/>
  <c r="AG64" i="65"/>
  <c r="AH65" i="53" s="1"/>
  <c r="AI64" i="65"/>
  <c r="AJ65" i="53" s="1"/>
  <c r="AJ64" i="65"/>
  <c r="AK65" i="53" s="1"/>
  <c r="AM64" i="65"/>
  <c r="AN65" i="53" s="1"/>
  <c r="AF65" i="65"/>
  <c r="AG66" i="53" s="1"/>
  <c r="AG65" i="65"/>
  <c r="AH66" i="53" s="1"/>
  <c r="AI65" i="65"/>
  <c r="AJ66" i="53" s="1"/>
  <c r="AM65" i="65"/>
  <c r="AN66" i="53" s="1"/>
  <c r="AJ71" i="65"/>
  <c r="AK72" i="53" s="1"/>
  <c r="AF71" i="65"/>
  <c r="AG72" i="53" s="1"/>
  <c r="AJ65" i="65"/>
  <c r="AK66" i="53" s="1"/>
  <c r="AK66" i="65"/>
  <c r="AL67" i="53" s="1"/>
  <c r="AE66" i="65"/>
  <c r="AF67" i="53" s="1"/>
  <c r="AF66" i="65"/>
  <c r="AG67" i="53" s="1"/>
  <c r="E60" i="65"/>
  <c r="F61" i="53" s="1"/>
  <c r="G60" i="65"/>
  <c r="H61" i="53" s="1"/>
  <c r="F59" i="65"/>
  <c r="G60" i="53" s="1"/>
  <c r="AG66" i="65"/>
  <c r="AH67" i="53" s="1"/>
  <c r="AL66" i="65"/>
  <c r="AM67" i="53" s="1"/>
  <c r="E59" i="65"/>
  <c r="F60" i="53" s="1"/>
  <c r="AJ67" i="65"/>
  <c r="AK68" i="53" s="1"/>
  <c r="AE67" i="65"/>
  <c r="AF68" i="53" s="1"/>
  <c r="AJ70" i="65"/>
  <c r="AK71" i="53" s="1"/>
  <c r="AM70" i="65"/>
  <c r="AN71" i="53" s="1"/>
  <c r="AM67" i="65"/>
  <c r="AN68" i="53" s="1"/>
  <c r="AF70" i="65"/>
  <c r="AG71" i="53" s="1"/>
  <c r="AE70" i="65"/>
  <c r="AF71" i="53" s="1"/>
  <c r="AG67" i="65"/>
  <c r="AH68" i="53" s="1"/>
  <c r="D59" i="65"/>
  <c r="E60" i="53" s="1"/>
  <c r="AI67" i="65"/>
  <c r="AJ68" i="53" s="1"/>
  <c r="AI68" i="65"/>
  <c r="AJ69" i="53" s="1"/>
  <c r="AH68" i="65"/>
  <c r="AI69" i="53" s="1"/>
  <c r="AK68" i="65"/>
  <c r="AL69" i="53" s="1"/>
  <c r="AM68" i="65"/>
  <c r="AN69" i="53" s="1"/>
  <c r="AL68" i="65"/>
  <c r="AM69" i="53" s="1"/>
  <c r="AE68" i="65"/>
  <c r="AF69" i="53" s="1"/>
  <c r="H60" i="65"/>
  <c r="I61" i="53" s="1"/>
  <c r="AH67" i="65"/>
  <c r="AI68" i="53" s="1"/>
  <c r="AJ68" i="65"/>
  <c r="AK69" i="53" s="1"/>
  <c r="AG68" i="65"/>
  <c r="AH69" i="53" s="1"/>
  <c r="AF67" i="65"/>
  <c r="AG68" i="53" s="1"/>
  <c r="AL67" i="65"/>
  <c r="AM68" i="53" s="1"/>
  <c r="I58" i="65"/>
  <c r="J59" i="53" s="1"/>
  <c r="AJ66" i="65"/>
  <c r="AK67" i="53" s="1"/>
  <c r="AF68" i="65"/>
  <c r="AG69" i="53" s="1"/>
  <c r="AM66" i="65"/>
  <c r="AN67" i="53" s="1"/>
  <c r="AH66" i="65"/>
  <c r="AI67" i="53" s="1"/>
  <c r="AH70" i="65"/>
  <c r="AI71" i="53" s="1"/>
  <c r="AI66" i="65"/>
  <c r="AJ67" i="53" s="1"/>
  <c r="AK70" i="65"/>
  <c r="AL71" i="53" s="1"/>
  <c r="AG70" i="65"/>
  <c r="AH71" i="53" s="1"/>
  <c r="AL70" i="65"/>
  <c r="AM71" i="53" s="1"/>
  <c r="AE65" i="65"/>
  <c r="AF66" i="53" s="1"/>
  <c r="AK65" i="65"/>
  <c r="AL66" i="53" s="1"/>
  <c r="AI70" i="65"/>
  <c r="AJ71" i="53" s="1"/>
  <c r="AH65" i="65"/>
  <c r="AI66" i="53" s="1"/>
  <c r="AL65" i="65"/>
  <c r="AM66" i="53" s="1"/>
  <c r="AE71" i="65"/>
  <c r="AF72" i="53" s="1"/>
  <c r="AM71" i="65"/>
  <c r="AN72" i="53" s="1"/>
  <c r="AH71" i="65"/>
  <c r="AI72" i="53" s="1"/>
  <c r="AL61" i="65"/>
  <c r="AM62" i="53" s="1"/>
  <c r="AL64" i="65"/>
  <c r="AM65" i="53" s="1"/>
  <c r="AI71" i="65"/>
  <c r="AJ72" i="53" s="1"/>
  <c r="AH64" i="65"/>
  <c r="AI65" i="53" s="1"/>
  <c r="AK71" i="65"/>
  <c r="AL72" i="53" s="1"/>
  <c r="AF64" i="65"/>
  <c r="AG65" i="53" s="1"/>
  <c r="AG71" i="65"/>
  <c r="AH72" i="53" s="1"/>
  <c r="AE72" i="65"/>
  <c r="AF73" i="53" s="1"/>
  <c r="AK64" i="65"/>
  <c r="AL65" i="53" s="1"/>
  <c r="AK72" i="65"/>
  <c r="AL73" i="53" s="1"/>
  <c r="AF63" i="65"/>
  <c r="AG64" i="53" s="1"/>
  <c r="AH63" i="65"/>
  <c r="AI64" i="53" s="1"/>
  <c r="AI72" i="65"/>
  <c r="AJ73" i="53" s="1"/>
  <c r="AH72" i="65"/>
  <c r="AI73" i="53" s="1"/>
  <c r="AL63" i="65"/>
  <c r="AM64" i="53" s="1"/>
  <c r="AF72" i="65"/>
  <c r="AG73" i="53" s="1"/>
  <c r="AE62" i="65"/>
  <c r="AF63" i="53" s="1"/>
  <c r="AE73" i="65"/>
  <c r="AF74" i="53" s="1"/>
  <c r="AM62" i="65"/>
  <c r="AN63" i="53" s="1"/>
  <c r="AJ62" i="65"/>
  <c r="AK63" i="53" s="1"/>
  <c r="AJ73" i="65"/>
  <c r="AK74" i="53" s="1"/>
  <c r="AE60" i="65"/>
  <c r="AF61" i="53" s="1"/>
  <c r="AI73" i="65"/>
  <c r="AJ74" i="53" s="1"/>
  <c r="AG60" i="65"/>
  <c r="AH61" i="53" s="1"/>
  <c r="AH73" i="65"/>
  <c r="AI74" i="53" s="1"/>
  <c r="AE74" i="65"/>
  <c r="AF75" i="53" s="1"/>
  <c r="AG74" i="65"/>
  <c r="AH75" i="53" s="1"/>
  <c r="AI74" i="65"/>
  <c r="AJ75" i="53" s="1"/>
  <c r="AK74" i="65"/>
  <c r="AL75" i="53" s="1"/>
  <c r="AM74" i="65"/>
  <c r="AN75" i="53" s="1"/>
  <c r="AH60" i="65"/>
  <c r="AI61" i="53" s="1"/>
  <c r="AI75" i="65"/>
  <c r="AJ76" i="53" s="1"/>
  <c r="AG75" i="65"/>
  <c r="AH76" i="53" s="1"/>
  <c r="H58" i="65"/>
  <c r="I59" i="53" s="1"/>
  <c r="AJ75" i="65"/>
  <c r="AK76" i="53" s="1"/>
  <c r="AJ60" i="65"/>
  <c r="AK61" i="53" s="1"/>
  <c r="AM75" i="65"/>
  <c r="AN76" i="53" s="1"/>
  <c r="AK75" i="65"/>
  <c r="AL76" i="53" s="1"/>
  <c r="AK76" i="65"/>
  <c r="AL77" i="53" s="1"/>
  <c r="AK60" i="65"/>
  <c r="AL61" i="53" s="1"/>
  <c r="AJ76" i="65"/>
  <c r="AK77" i="53" s="1"/>
  <c r="AL76" i="65"/>
  <c r="AM77" i="53" s="1"/>
  <c r="AK59" i="65"/>
  <c r="AL60" i="53" s="1"/>
  <c r="AG76" i="65"/>
  <c r="AH77" i="53" s="1"/>
  <c r="AF76" i="65"/>
  <c r="AG77" i="53" s="1"/>
  <c r="AM76" i="65"/>
  <c r="AN77" i="53" s="1"/>
  <c r="AG77" i="65"/>
  <c r="AH78" i="53" s="1"/>
  <c r="AM59" i="65"/>
  <c r="AN60" i="53" s="1"/>
  <c r="AG59" i="65"/>
  <c r="AH60" i="53" s="1"/>
  <c r="AF77" i="65"/>
  <c r="AG78" i="53" s="1"/>
  <c r="AM77" i="65"/>
  <c r="AN78" i="53" s="1"/>
  <c r="AL77" i="65"/>
  <c r="AM78" i="53" s="1"/>
  <c r="AK77" i="65"/>
  <c r="AL78" i="53" s="1"/>
  <c r="AE59" i="65"/>
  <c r="AF60" i="53" s="1"/>
  <c r="AJ77" i="65"/>
  <c r="AK78" i="53" s="1"/>
  <c r="AI77" i="65"/>
  <c r="AJ78" i="53" s="1"/>
  <c r="AM78" i="65"/>
  <c r="AN79" i="53" s="1"/>
  <c r="AM58" i="65"/>
  <c r="AN59" i="53" s="1"/>
  <c r="AJ78" i="65"/>
  <c r="AK79" i="53" s="1"/>
  <c r="AK58" i="65"/>
  <c r="AL59" i="53" s="1"/>
  <c r="AE78" i="65"/>
  <c r="AF79" i="53" s="1"/>
  <c r="AK78" i="65"/>
  <c r="AL79" i="53" s="1"/>
  <c r="AH58" i="65"/>
  <c r="AI59" i="53" s="1"/>
  <c r="AM73" i="65"/>
  <c r="AN74" i="53" s="1"/>
  <c r="AE58" i="65"/>
  <c r="AF59" i="53" s="1"/>
  <c r="AJ57" i="65"/>
  <c r="AK58" i="53" s="1"/>
  <c r="AK57" i="65"/>
  <c r="AL58" i="53" s="1"/>
  <c r="AG57" i="65"/>
  <c r="AH58" i="53" s="1"/>
  <c r="AL78" i="65"/>
  <c r="AM79" i="53" s="1"/>
  <c r="AF78" i="65"/>
  <c r="AG79" i="53" s="1"/>
  <c r="AG78" i="65"/>
  <c r="AH79" i="53" s="1"/>
  <c r="AH78" i="65"/>
  <c r="AI79" i="53" s="1"/>
  <c r="AM79" i="65"/>
  <c r="AN80" i="53" s="1"/>
  <c r="AL79" i="65"/>
  <c r="AM80" i="53" s="1"/>
  <c r="AK79" i="65"/>
  <c r="AL80" i="53" s="1"/>
  <c r="AJ79" i="65"/>
  <c r="AK80" i="53" s="1"/>
  <c r="AI79" i="65"/>
  <c r="AJ80" i="53" s="1"/>
  <c r="AH79" i="65"/>
  <c r="AI80" i="53" s="1"/>
  <c r="AE57" i="65"/>
  <c r="AF58" i="53" s="1"/>
  <c r="AG79" i="65"/>
  <c r="AH80" i="53" s="1"/>
  <c r="AF79" i="65"/>
  <c r="AG80" i="53" s="1"/>
  <c r="AE79" i="65"/>
  <c r="AF80" i="53" s="1"/>
  <c r="AK80" i="65"/>
  <c r="AL81" i="53" s="1"/>
  <c r="AL80" i="65"/>
  <c r="AM81" i="53" s="1"/>
  <c r="AM80" i="65"/>
  <c r="AN81" i="53" s="1"/>
  <c r="AJ80" i="65"/>
  <c r="AK81" i="53" s="1"/>
  <c r="AH80" i="65"/>
  <c r="AI81" i="53" s="1"/>
  <c r="D57" i="65"/>
  <c r="E58" i="53" s="1"/>
  <c r="AG80" i="65"/>
  <c r="AH81" i="53" s="1"/>
  <c r="AF56" i="65"/>
  <c r="AG57" i="53" s="1"/>
  <c r="AL56" i="65"/>
  <c r="AM57" i="53" s="1"/>
  <c r="I60" i="65"/>
  <c r="J61" i="53" s="1"/>
  <c r="AG56" i="65"/>
  <c r="AH57" i="53" s="1"/>
  <c r="AI60" i="65"/>
  <c r="AJ61" i="53" s="1"/>
  <c r="AK56" i="65"/>
  <c r="AL57" i="53" s="1"/>
  <c r="AM56" i="65"/>
  <c r="AN57" i="53" s="1"/>
  <c r="B58" i="61" s="1"/>
  <c r="C58" i="61" s="1"/>
  <c r="AE56" i="65"/>
  <c r="AF57" i="53" s="1"/>
  <c r="AF57" i="65"/>
  <c r="AG58" i="53" s="1"/>
  <c r="AE80" i="65"/>
  <c r="AF81" i="53" s="1"/>
  <c r="AH57" i="65"/>
  <c r="AI58" i="53" s="1"/>
  <c r="AI80" i="65"/>
  <c r="AJ81" i="53" s="1"/>
  <c r="AI57" i="65"/>
  <c r="AJ58" i="53" s="1"/>
  <c r="AL57" i="65"/>
  <c r="AM58" i="53" s="1"/>
  <c r="AF80" i="65"/>
  <c r="AG81" i="53" s="1"/>
  <c r="AM57" i="65"/>
  <c r="AN58" i="53" s="1"/>
  <c r="AJ56" i="65"/>
  <c r="AK57" i="53" s="1"/>
  <c r="AL81" i="65"/>
  <c r="AM82" i="53" s="1"/>
  <c r="AM81" i="65"/>
  <c r="AN82" i="53" s="1"/>
  <c r="AK81" i="65"/>
  <c r="AL82" i="53" s="1"/>
  <c r="AF81" i="65"/>
  <c r="AG82" i="53" s="1"/>
  <c r="AF58" i="65"/>
  <c r="AG59" i="53" s="1"/>
  <c r="AG58" i="65"/>
  <c r="AH59" i="53" s="1"/>
  <c r="AI58" i="65"/>
  <c r="AJ59" i="53" s="1"/>
  <c r="AJ58" i="65"/>
  <c r="AK59" i="53" s="1"/>
  <c r="AH56" i="65"/>
  <c r="AI57" i="53" s="1"/>
  <c r="AG81" i="65"/>
  <c r="AH82" i="53" s="1"/>
  <c r="AM82" i="65"/>
  <c r="AN83" i="53" s="1"/>
  <c r="AH82" i="65"/>
  <c r="AI83" i="53" s="1"/>
  <c r="AL58" i="65"/>
  <c r="AM59" i="53" s="1"/>
  <c r="AE82" i="65"/>
  <c r="AF83" i="53" s="1"/>
  <c r="AJ59" i="65"/>
  <c r="AK60" i="53" s="1"/>
  <c r="AF82" i="65"/>
  <c r="AG83" i="53" s="1"/>
  <c r="AG82" i="65"/>
  <c r="AH83" i="53" s="1"/>
  <c r="AH81" i="65"/>
  <c r="AI82" i="53" s="1"/>
  <c r="AJ81" i="65"/>
  <c r="AK82" i="53" s="1"/>
  <c r="AF59" i="65"/>
  <c r="AG60" i="53" s="1"/>
  <c r="AE81" i="65"/>
  <c r="AF82" i="53" s="1"/>
  <c r="AH59" i="65"/>
  <c r="AI60" i="53" s="1"/>
  <c r="AI59" i="65"/>
  <c r="AJ60" i="53" s="1"/>
  <c r="G58" i="65"/>
  <c r="H59" i="53" s="1"/>
  <c r="AL59" i="65"/>
  <c r="AM60" i="53" s="1"/>
  <c r="AM60" i="65"/>
  <c r="AN61" i="53" s="1"/>
  <c r="AI82" i="65"/>
  <c r="AJ83" i="53" s="1"/>
  <c r="AL60" i="65"/>
  <c r="AM61" i="53" s="1"/>
  <c r="F58" i="65"/>
  <c r="G59" i="53" s="1"/>
  <c r="E58" i="65"/>
  <c r="F59" i="53" s="1"/>
  <c r="AJ82" i="65"/>
  <c r="AK83" i="53" s="1"/>
  <c r="AF60" i="65"/>
  <c r="AG61" i="53" s="1"/>
  <c r="AK82" i="65"/>
  <c r="AL83" i="53" s="1"/>
  <c r="AG61" i="65"/>
  <c r="AH62" i="53" s="1"/>
  <c r="AH61" i="65"/>
  <c r="AI62" i="53" s="1"/>
  <c r="AI61" i="65"/>
  <c r="AJ62" i="53" s="1"/>
  <c r="D58" i="65"/>
  <c r="E59" i="53" s="1"/>
  <c r="AL82" i="65"/>
  <c r="AM83" i="53" s="1"/>
  <c r="AJ61" i="65"/>
  <c r="AK62" i="53" s="1"/>
  <c r="AK61" i="65"/>
  <c r="AL62" i="53" s="1"/>
  <c r="AI81" i="65"/>
  <c r="AJ82" i="53" s="1"/>
  <c r="I57" i="65"/>
  <c r="J58" i="53" s="1"/>
  <c r="H57" i="65"/>
  <c r="I58" i="53" s="1"/>
  <c r="G57" i="65"/>
  <c r="H58" i="53" s="1"/>
  <c r="F57" i="65"/>
  <c r="G58" i="53" s="1"/>
  <c r="E57" i="65"/>
  <c r="F58" i="53" s="1"/>
  <c r="AI56" i="65"/>
  <c r="AJ57" i="53" s="1"/>
  <c r="D56" i="65"/>
  <c r="E57" i="53" s="1"/>
  <c r="E56" i="65"/>
  <c r="F57" i="53" s="1"/>
  <c r="F56" i="65"/>
  <c r="G57" i="53" s="1"/>
  <c r="G56" i="65"/>
  <c r="H57" i="53" s="1"/>
  <c r="H56" i="65"/>
  <c r="I57" i="53" s="1"/>
  <c r="I56" i="65"/>
  <c r="J57" i="53" s="1"/>
  <c r="C56" i="65"/>
  <c r="D57" i="53" s="1"/>
  <c r="B56" i="65"/>
  <c r="C57" i="53" s="1"/>
  <c r="K56" i="65"/>
  <c r="L57" i="53" s="1"/>
  <c r="AP57" i="53"/>
  <c r="AQ57" i="53"/>
  <c r="AS57" i="53"/>
  <c r="AU57" i="53"/>
  <c r="AR57" i="53"/>
  <c r="AX57" i="53"/>
  <c r="AO57" i="53"/>
  <c r="AT57" i="53"/>
  <c r="AV57" i="53"/>
  <c r="AW57" i="53"/>
  <c r="BA57" i="53"/>
  <c r="AZ57" i="53"/>
  <c r="AY57" i="53"/>
  <c r="T349" i="58"/>
  <c r="R304" i="58"/>
  <c r="K272" i="58"/>
  <c r="T330" i="58"/>
  <c r="R305" i="58"/>
  <c r="T270" i="58"/>
  <c r="R263" i="58"/>
  <c r="V263" i="58" s="1"/>
  <c r="R302" i="58"/>
  <c r="T259" i="58"/>
  <c r="K260" i="58"/>
  <c r="T332" i="58"/>
  <c r="T9" i="58"/>
  <c r="K324" i="58"/>
  <c r="T255" i="58"/>
  <c r="K314" i="58"/>
  <c r="K330" i="58"/>
  <c r="K349" i="58"/>
  <c r="K263" i="58"/>
  <c r="K311" i="58"/>
  <c r="T284" i="58"/>
  <c r="K327" i="58"/>
  <c r="K279" i="58"/>
  <c r="K308" i="58"/>
  <c r="K336" i="58"/>
  <c r="T258" i="58"/>
  <c r="R284" i="58"/>
  <c r="K337" i="58"/>
  <c r="CG57" i="59"/>
  <c r="CI57" i="59"/>
  <c r="CL57" i="59"/>
  <c r="N57" i="59"/>
  <c r="D10" i="59"/>
  <c r="D57" i="59"/>
  <c r="D51" i="59"/>
  <c r="E13" i="59"/>
  <c r="E23" i="59"/>
  <c r="G16" i="59"/>
  <c r="G21" i="59"/>
  <c r="G69" i="59"/>
  <c r="G82" i="59"/>
  <c r="H54" i="59"/>
  <c r="H82" i="59"/>
  <c r="H12" i="59"/>
  <c r="I54" i="59"/>
  <c r="I47" i="59"/>
  <c r="I23" i="59"/>
  <c r="J74" i="59"/>
  <c r="J65" i="59"/>
  <c r="J81" i="59"/>
  <c r="K55" i="59"/>
  <c r="K44" i="59"/>
  <c r="K12" i="59"/>
  <c r="L37" i="59"/>
  <c r="L66" i="59"/>
  <c r="L71" i="59"/>
  <c r="L45" i="59"/>
  <c r="M10" i="59"/>
  <c r="M19" i="59"/>
  <c r="M42" i="59"/>
  <c r="O18" i="59"/>
  <c r="O29" i="59"/>
  <c r="O12" i="59"/>
  <c r="O32" i="59"/>
  <c r="P56" i="59"/>
  <c r="P70" i="59"/>
  <c r="R18" i="59"/>
  <c r="R39" i="59"/>
  <c r="R21" i="59"/>
  <c r="R31" i="59"/>
  <c r="R76" i="59"/>
  <c r="R77" i="59"/>
  <c r="R45" i="59"/>
  <c r="S23" i="59"/>
  <c r="S12" i="59"/>
  <c r="S59" i="59"/>
  <c r="T18" i="59"/>
  <c r="T65" i="59"/>
  <c r="T25" i="59"/>
  <c r="T56" i="59"/>
  <c r="T30" i="59"/>
  <c r="T32" i="59"/>
  <c r="U17" i="59"/>
  <c r="U16" i="59"/>
  <c r="V45" i="59"/>
  <c r="V59" i="59"/>
  <c r="V48" i="59"/>
  <c r="W79" i="59"/>
  <c r="W12" i="59"/>
  <c r="W51" i="59"/>
  <c r="W27" i="59"/>
  <c r="W76" i="59"/>
  <c r="X87" i="59"/>
  <c r="X70" i="59"/>
  <c r="X64" i="59"/>
  <c r="X33" i="59"/>
  <c r="Y11" i="59"/>
  <c r="Y79" i="59"/>
  <c r="Y52" i="59"/>
  <c r="Z21" i="59"/>
  <c r="Z72" i="59"/>
  <c r="AA34" i="59"/>
  <c r="AA67" i="59"/>
  <c r="AA9" i="59"/>
  <c r="AA74" i="59"/>
  <c r="AA40" i="59"/>
  <c r="AA10" i="59"/>
  <c r="AC35" i="59"/>
  <c r="AC77" i="59"/>
  <c r="AD80" i="59"/>
  <c r="AD8" i="59"/>
  <c r="AD31" i="59"/>
  <c r="AD72" i="59"/>
  <c r="AD23" i="59"/>
  <c r="AF14" i="59"/>
  <c r="AF46" i="59"/>
  <c r="AF27" i="59"/>
  <c r="AG35" i="59"/>
  <c r="AG78" i="59"/>
  <c r="AH60" i="59"/>
  <c r="AH59" i="59"/>
  <c r="AH47" i="59"/>
  <c r="AI46" i="59"/>
  <c r="AI23" i="59"/>
  <c r="AK32" i="59"/>
  <c r="AK69" i="59"/>
  <c r="AK58" i="59"/>
  <c r="AK9" i="59"/>
  <c r="AK33" i="59"/>
  <c r="AK24" i="59"/>
  <c r="AK42" i="59"/>
  <c r="AL33" i="59"/>
  <c r="AL67" i="59"/>
  <c r="AL14" i="59"/>
  <c r="AL82" i="59"/>
  <c r="AL64" i="59"/>
  <c r="AL21" i="59"/>
  <c r="AM67" i="59"/>
  <c r="AM17" i="59"/>
  <c r="AM12" i="59"/>
  <c r="AN16" i="59"/>
  <c r="AN65" i="59"/>
  <c r="AN86" i="59"/>
  <c r="AN23" i="59"/>
  <c r="AN51" i="59"/>
  <c r="AO17" i="59"/>
  <c r="AO10" i="59"/>
  <c r="AO37" i="59"/>
  <c r="AO60" i="59"/>
  <c r="AO80" i="59"/>
  <c r="AP49" i="59"/>
  <c r="AP71" i="59"/>
  <c r="AP76" i="59"/>
  <c r="AP33" i="59"/>
  <c r="AP40" i="59"/>
  <c r="AQ70" i="59"/>
  <c r="AQ71" i="59"/>
  <c r="AQ66" i="59"/>
  <c r="AQ12" i="59"/>
  <c r="AR79" i="59"/>
  <c r="AR34" i="59"/>
  <c r="AS18" i="59"/>
  <c r="AS34" i="59"/>
  <c r="AS29" i="59"/>
  <c r="AS5" i="59"/>
  <c r="AT26" i="59"/>
  <c r="AT32" i="59"/>
  <c r="AT10" i="59"/>
  <c r="AT73" i="59"/>
  <c r="AT64" i="59"/>
  <c r="AV18" i="59"/>
  <c r="AV22" i="59"/>
  <c r="AV62" i="59"/>
  <c r="AW45" i="59"/>
  <c r="AW25" i="59"/>
  <c r="AW49" i="59"/>
  <c r="AW7" i="59"/>
  <c r="AX67" i="59"/>
  <c r="AX19" i="59"/>
  <c r="AY43" i="59"/>
  <c r="AY36" i="59"/>
  <c r="AY21" i="59"/>
  <c r="AY35" i="59"/>
  <c r="AY73" i="59"/>
  <c r="AZ81" i="59"/>
  <c r="AZ66" i="59"/>
  <c r="AZ59" i="59"/>
  <c r="AZ43" i="59"/>
  <c r="AZ27" i="59"/>
  <c r="AZ22" i="59"/>
  <c r="BA87" i="59"/>
  <c r="BA80" i="59"/>
  <c r="BA29" i="59"/>
  <c r="BA22" i="59"/>
  <c r="BA81" i="59"/>
  <c r="BA11" i="59"/>
  <c r="BC11" i="59"/>
  <c r="BC81" i="59"/>
  <c r="BC76" i="59"/>
  <c r="BC74" i="59"/>
  <c r="BD72" i="59"/>
  <c r="BD82" i="59"/>
  <c r="BD11" i="59"/>
  <c r="BD26" i="59"/>
  <c r="BE22" i="59"/>
  <c r="BE17" i="59"/>
  <c r="BE18" i="59"/>
  <c r="BE66" i="59"/>
  <c r="BE54" i="59"/>
  <c r="BE58" i="59"/>
  <c r="BE20" i="59"/>
  <c r="BG50" i="59"/>
  <c r="BG41" i="59"/>
  <c r="BG64" i="59"/>
  <c r="BG81" i="59"/>
  <c r="BI85" i="59"/>
  <c r="BI52" i="59"/>
  <c r="BI65" i="59"/>
  <c r="BJ76" i="59"/>
  <c r="BJ62" i="59"/>
  <c r="BL29" i="59"/>
  <c r="BL46" i="59"/>
  <c r="BL73" i="59"/>
  <c r="BL48" i="59"/>
  <c r="BL21" i="59"/>
  <c r="BL65" i="59"/>
  <c r="BN45" i="59"/>
  <c r="BN61" i="59"/>
  <c r="BN54" i="59"/>
  <c r="BN74" i="59"/>
  <c r="BN43" i="59"/>
  <c r="BN20" i="59"/>
  <c r="BP11" i="59"/>
  <c r="BP14" i="59"/>
  <c r="BQ46" i="59"/>
  <c r="BQ11" i="59"/>
  <c r="BQ78" i="59"/>
  <c r="BR6" i="59"/>
  <c r="BR58" i="59"/>
  <c r="BS41" i="59"/>
  <c r="BS33" i="59"/>
  <c r="BS26" i="59"/>
  <c r="BU10" i="59"/>
  <c r="BU52" i="59"/>
  <c r="BU38" i="59"/>
  <c r="BU46" i="59"/>
  <c r="BW64" i="59"/>
  <c r="BW25" i="59"/>
  <c r="BW21" i="59"/>
  <c r="BW41" i="59"/>
  <c r="BW72" i="59"/>
  <c r="BW12" i="59"/>
  <c r="BW58" i="59"/>
  <c r="BW66" i="59"/>
  <c r="BY18" i="59"/>
  <c r="BY41" i="59"/>
  <c r="BZ72" i="59"/>
  <c r="BZ53" i="59"/>
  <c r="BZ55" i="59"/>
  <c r="BZ60" i="59"/>
  <c r="CB36" i="59"/>
  <c r="CB79" i="59"/>
  <c r="CB46" i="59"/>
  <c r="CD67" i="59"/>
  <c r="CD61" i="59"/>
  <c r="CE80" i="59"/>
  <c r="CE75" i="59"/>
  <c r="CG60" i="59"/>
  <c r="CG6" i="59"/>
  <c r="CG74" i="59"/>
  <c r="CG86" i="59"/>
  <c r="CH76" i="59"/>
  <c r="CH11" i="59"/>
  <c r="CH72" i="59"/>
  <c r="CI23" i="59"/>
  <c r="CI40" i="59"/>
  <c r="CI22" i="59"/>
  <c r="CI63" i="59"/>
  <c r="CI75" i="59"/>
  <c r="CK66" i="59"/>
  <c r="CK54" i="59"/>
  <c r="CK25" i="59"/>
  <c r="CK82" i="59"/>
  <c r="CK46" i="59"/>
  <c r="CL55" i="59"/>
  <c r="CL50" i="59"/>
  <c r="CL48" i="59"/>
  <c r="CL37" i="59"/>
  <c r="CL39" i="59"/>
  <c r="CL40" i="59"/>
  <c r="CL11" i="59"/>
  <c r="CM46" i="59"/>
  <c r="CM27" i="59"/>
  <c r="CM52" i="59"/>
  <c r="CN10" i="59"/>
  <c r="CN35" i="59"/>
  <c r="CP62" i="59"/>
  <c r="CP9" i="59"/>
  <c r="CP26" i="59"/>
  <c r="CP55" i="59"/>
  <c r="CP20" i="59"/>
  <c r="CP14" i="59"/>
  <c r="CP35" i="59"/>
  <c r="CP63" i="59"/>
  <c r="CP18" i="59"/>
  <c r="CP5" i="59"/>
  <c r="CR58" i="59"/>
  <c r="CR39" i="59"/>
  <c r="CS68" i="59"/>
  <c r="CS10" i="59"/>
  <c r="CT47" i="59"/>
  <c r="CT21" i="59"/>
  <c r="CT23" i="59"/>
  <c r="CT8" i="59"/>
  <c r="CT16" i="59"/>
  <c r="CT43" i="59"/>
  <c r="C51" i="59"/>
  <c r="C34" i="59"/>
  <c r="C31" i="59"/>
  <c r="O252" i="58"/>
  <c r="P252" i="58" s="1"/>
  <c r="O259" i="58"/>
  <c r="P259" i="58"/>
  <c r="F47" i="59"/>
  <c r="F46" i="59"/>
  <c r="G20" i="59"/>
  <c r="G48" i="59"/>
  <c r="N68" i="59"/>
  <c r="N19" i="59"/>
  <c r="P32" i="59"/>
  <c r="P62" i="59"/>
  <c r="V9" i="59"/>
  <c r="V34" i="59"/>
  <c r="X44" i="59"/>
  <c r="X18" i="59"/>
  <c r="X55" i="59"/>
  <c r="Y18" i="59"/>
  <c r="Y13" i="59"/>
  <c r="Y55" i="59"/>
  <c r="Z40" i="59"/>
  <c r="Z60" i="59"/>
  <c r="AA31" i="59"/>
  <c r="AA86" i="59"/>
  <c r="AA57" i="59"/>
  <c r="AB35" i="59"/>
  <c r="AB80" i="59"/>
  <c r="AB45" i="59"/>
  <c r="AE35" i="59"/>
  <c r="AE33" i="59"/>
  <c r="AH57" i="59"/>
  <c r="AH38" i="59"/>
  <c r="AH16" i="59"/>
  <c r="AI22" i="59"/>
  <c r="AI18" i="59"/>
  <c r="AI53" i="59"/>
  <c r="AK52" i="59"/>
  <c r="AK53" i="59"/>
  <c r="AK51" i="59"/>
  <c r="AK22" i="59"/>
  <c r="AK55" i="59"/>
  <c r="AL55" i="59"/>
  <c r="AL51" i="59"/>
  <c r="AL52" i="59"/>
  <c r="AL53" i="59"/>
  <c r="AN43" i="59"/>
  <c r="AN20" i="59"/>
  <c r="AO61" i="59"/>
  <c r="AO62" i="59"/>
  <c r="AO18" i="59"/>
  <c r="AQ34" i="59"/>
  <c r="AQ52" i="59"/>
  <c r="AV36" i="59"/>
  <c r="AV48" i="59"/>
  <c r="AV26" i="59"/>
  <c r="BA53" i="59"/>
  <c r="BA18" i="59"/>
  <c r="BA51" i="59"/>
  <c r="BA52" i="59"/>
  <c r="BA55" i="59"/>
  <c r="BB26" i="59"/>
  <c r="BB16" i="59"/>
  <c r="BB24" i="59"/>
  <c r="BC25" i="59"/>
  <c r="BC26" i="59"/>
  <c r="BC6" i="59"/>
  <c r="BC37" i="59"/>
  <c r="BD27" i="59"/>
  <c r="BD40" i="59"/>
  <c r="BH21" i="59"/>
  <c r="BH40" i="59"/>
  <c r="BH17" i="59"/>
  <c r="BH9" i="59"/>
  <c r="BI20" i="59"/>
  <c r="BI66" i="59"/>
  <c r="BI23" i="59"/>
  <c r="BI12" i="59"/>
  <c r="BI5" i="59"/>
  <c r="BJ67" i="59"/>
  <c r="BJ55" i="59"/>
  <c r="BJ34" i="59"/>
  <c r="BK82" i="59"/>
  <c r="BK66" i="59"/>
  <c r="BK27" i="59"/>
  <c r="BL41" i="59"/>
  <c r="BL57" i="59"/>
  <c r="BL49" i="59"/>
  <c r="BL47" i="59"/>
  <c r="BR63" i="59"/>
  <c r="BR34" i="59"/>
  <c r="BR35" i="59"/>
  <c r="BR55" i="59"/>
  <c r="BR21" i="59"/>
  <c r="BR53" i="59"/>
  <c r="BR33" i="59"/>
  <c r="BR19" i="59"/>
  <c r="BR20" i="59"/>
  <c r="BR51" i="59"/>
  <c r="BT48" i="59"/>
  <c r="BT29" i="59"/>
  <c r="BW52" i="59"/>
  <c r="BW53" i="59"/>
  <c r="BW44" i="59"/>
  <c r="BW51" i="59"/>
  <c r="BX44" i="59"/>
  <c r="BX53" i="59"/>
  <c r="BX47" i="59"/>
  <c r="BY55" i="59"/>
  <c r="BY49" i="59"/>
  <c r="BZ69" i="59"/>
  <c r="BZ59" i="59"/>
  <c r="CA51" i="59"/>
  <c r="CA53" i="59"/>
  <c r="CA55" i="59"/>
  <c r="CA82" i="59"/>
  <c r="CA52" i="59"/>
  <c r="CC23" i="59"/>
  <c r="CC20" i="59"/>
  <c r="CC50" i="59"/>
  <c r="CE50" i="59"/>
  <c r="CE37" i="59"/>
  <c r="CE26" i="59"/>
  <c r="CF48" i="59"/>
  <c r="CF7" i="59"/>
  <c r="CG37" i="59"/>
  <c r="CG28" i="59"/>
  <c r="CH56" i="59"/>
  <c r="CH29" i="59"/>
  <c r="CH57" i="59"/>
  <c r="CL18" i="59"/>
  <c r="CL16" i="59"/>
  <c r="CM18" i="59"/>
  <c r="CM16" i="59"/>
  <c r="CN45" i="59"/>
  <c r="CN29" i="59"/>
  <c r="CO9" i="59"/>
  <c r="CO20" i="59"/>
  <c r="CO23" i="59"/>
  <c r="CO65" i="59"/>
  <c r="CO26" i="59"/>
  <c r="CQ62" i="59"/>
  <c r="CQ7" i="59"/>
  <c r="CQ63" i="59"/>
  <c r="CQ24" i="59"/>
  <c r="CR51" i="59"/>
  <c r="CR74" i="59"/>
  <c r="CS31" i="59"/>
  <c r="CS57" i="59"/>
  <c r="CS5" i="59"/>
  <c r="C17" i="59"/>
  <c r="C14" i="59"/>
  <c r="C82" i="59"/>
  <c r="K18" i="59"/>
  <c r="K41" i="59"/>
  <c r="L18" i="59"/>
  <c r="L62" i="59"/>
  <c r="M18" i="59"/>
  <c r="M13" i="59"/>
  <c r="N18" i="59"/>
  <c r="N65" i="59"/>
  <c r="N15" i="59"/>
  <c r="P18" i="59"/>
  <c r="P31" i="59"/>
  <c r="Q18" i="59"/>
  <c r="Q70" i="59"/>
  <c r="U59" i="59"/>
  <c r="U29" i="59"/>
  <c r="Z49" i="59"/>
  <c r="Z15" i="59"/>
  <c r="AC38" i="59"/>
  <c r="AC56" i="59"/>
  <c r="AF35" i="59"/>
  <c r="AF6" i="59"/>
  <c r="AI15" i="59"/>
  <c r="AI11" i="59"/>
  <c r="AJ82" i="59"/>
  <c r="AJ67" i="59"/>
  <c r="AM51" i="59"/>
  <c r="AM23" i="59"/>
  <c r="AO36" i="59"/>
  <c r="AO74" i="59"/>
  <c r="AO46" i="59"/>
  <c r="AS71" i="59"/>
  <c r="AS38" i="59"/>
  <c r="AS58" i="59"/>
  <c r="AY65" i="59"/>
  <c r="AY40" i="59"/>
  <c r="BD66" i="59"/>
  <c r="BD12" i="59"/>
  <c r="BJ14" i="59"/>
  <c r="BJ70" i="59"/>
  <c r="BO57" i="59"/>
  <c r="BO67" i="59"/>
  <c r="BO48" i="59"/>
  <c r="BO17" i="59"/>
  <c r="BO86" i="59"/>
  <c r="BO70" i="59"/>
  <c r="BO5" i="59"/>
  <c r="BO42" i="59"/>
  <c r="BO6" i="59"/>
  <c r="BO34" i="59"/>
  <c r="BO76" i="59"/>
  <c r="BO82" i="59"/>
  <c r="BO54" i="59"/>
  <c r="BO71" i="59"/>
  <c r="BO80" i="59"/>
  <c r="BO40" i="59"/>
  <c r="BR30" i="59"/>
  <c r="BR36" i="59"/>
  <c r="BR31" i="59"/>
  <c r="BR44" i="59"/>
  <c r="BR82" i="59"/>
  <c r="BR17" i="59"/>
  <c r="BR52" i="59"/>
  <c r="BR32" i="59"/>
  <c r="BR38" i="59"/>
  <c r="BR13" i="59"/>
  <c r="BR67" i="59"/>
  <c r="BS29" i="59"/>
  <c r="BS50" i="59"/>
  <c r="BU19" i="59"/>
  <c r="BU57" i="59"/>
  <c r="BV68" i="59"/>
  <c r="BV58" i="59"/>
  <c r="BW55" i="59"/>
  <c r="BW74" i="59"/>
  <c r="BX60" i="59"/>
  <c r="BX61" i="59"/>
  <c r="CB27" i="59"/>
  <c r="CB73" i="59"/>
  <c r="CB76" i="59"/>
  <c r="CF20" i="59"/>
  <c r="CF10" i="59"/>
  <c r="CF59" i="59"/>
  <c r="CG67" i="59"/>
  <c r="CG16" i="59"/>
  <c r="CI50" i="59"/>
  <c r="CI11" i="59"/>
  <c r="CK23" i="59"/>
  <c r="CK26" i="59"/>
  <c r="CR61" i="59"/>
  <c r="CR15" i="59"/>
  <c r="CS13" i="59"/>
  <c r="CS44" i="59"/>
  <c r="CT28" i="59"/>
  <c r="CT37" i="59"/>
  <c r="C13" i="59"/>
  <c r="C52" i="59"/>
  <c r="D13" i="59"/>
  <c r="D14" i="59"/>
  <c r="D21" i="59"/>
  <c r="D17" i="59"/>
  <c r="J64" i="59"/>
  <c r="J10" i="59"/>
  <c r="J21" i="59"/>
  <c r="S18" i="59"/>
  <c r="S19" i="59"/>
  <c r="U18" i="59"/>
  <c r="U28" i="59"/>
  <c r="U21" i="59"/>
  <c r="V28" i="59"/>
  <c r="V18" i="59"/>
  <c r="W55" i="59"/>
  <c r="W18" i="59"/>
  <c r="W44" i="59"/>
  <c r="AH13" i="59"/>
  <c r="AH14" i="59"/>
  <c r="AQ53" i="59"/>
  <c r="AQ51" i="59"/>
  <c r="AR59" i="59"/>
  <c r="AR58" i="59"/>
  <c r="AS27" i="59"/>
  <c r="AS68" i="59"/>
  <c r="AT49" i="59"/>
  <c r="AT65" i="59"/>
  <c r="AZ11" i="59"/>
  <c r="AZ65" i="59"/>
  <c r="BD18" i="59"/>
  <c r="BD42" i="59"/>
  <c r="BE24" i="59"/>
  <c r="BE26" i="59"/>
  <c r="BF8" i="59"/>
  <c r="BF50" i="59"/>
  <c r="BO51" i="59"/>
  <c r="BO45" i="59"/>
  <c r="BP23" i="59"/>
  <c r="BP20" i="59"/>
  <c r="BP40" i="59"/>
  <c r="BP48" i="59"/>
  <c r="BQ21" i="59"/>
  <c r="BQ40" i="59"/>
  <c r="BR27" i="59"/>
  <c r="BR68" i="59"/>
  <c r="BR14" i="59"/>
  <c r="BR37" i="59"/>
  <c r="BR50" i="59"/>
  <c r="BR18" i="59"/>
  <c r="H2" i="59" l="1"/>
  <c r="G2" i="59"/>
  <c r="F2" i="59"/>
  <c r="BM2" i="59"/>
  <c r="BF2" i="59"/>
  <c r="BV2" i="59"/>
  <c r="AB2" i="59"/>
  <c r="CV69" i="59"/>
  <c r="AW2" i="59"/>
  <c r="CJ2" i="59"/>
  <c r="AU2" i="59"/>
  <c r="AX2" i="59"/>
  <c r="O60" i="58"/>
  <c r="P60" i="58"/>
  <c r="O74" i="58"/>
  <c r="P74" i="58" s="1"/>
  <c r="O71" i="58"/>
  <c r="P71" i="58"/>
  <c r="O78" i="58"/>
  <c r="P78" i="58"/>
  <c r="O89" i="58"/>
  <c r="P89" i="58" s="1"/>
  <c r="O97" i="58"/>
  <c r="P97" i="58" s="1"/>
  <c r="O95" i="58"/>
  <c r="P95" i="58"/>
  <c r="O90" i="58"/>
  <c r="P90" i="58"/>
  <c r="O94" i="58"/>
  <c r="P94" i="58"/>
  <c r="O96" i="58"/>
  <c r="P96" i="58" s="1"/>
  <c r="O100" i="58"/>
  <c r="P100" i="58" s="1"/>
  <c r="O113" i="58"/>
  <c r="P113" i="58"/>
  <c r="O114" i="58"/>
  <c r="P114" i="58"/>
  <c r="O112" i="58"/>
  <c r="P112" i="58" s="1"/>
  <c r="O127" i="58"/>
  <c r="P127" i="58" s="1"/>
  <c r="O134" i="58"/>
  <c r="P134" i="58" s="1"/>
  <c r="O139" i="58"/>
  <c r="P139" i="58"/>
  <c r="O168" i="58"/>
  <c r="P168" i="58"/>
  <c r="O172" i="58"/>
  <c r="P172" i="58" s="1"/>
  <c r="O186" i="58"/>
  <c r="P186" i="58"/>
  <c r="O189" i="58"/>
  <c r="P189" i="58" s="1"/>
  <c r="O192" i="58"/>
  <c r="P192" i="58" s="1"/>
  <c r="O196" i="58"/>
  <c r="P196" i="58"/>
  <c r="O210" i="58"/>
  <c r="P210" i="58" s="1"/>
  <c r="O209" i="58"/>
  <c r="P209" i="58"/>
  <c r="O217" i="58"/>
  <c r="P217" i="58" s="1"/>
  <c r="O220" i="58"/>
  <c r="P220" i="58"/>
  <c r="O239" i="58"/>
  <c r="P239" i="58" s="1"/>
  <c r="O247" i="58"/>
  <c r="P247" i="58"/>
  <c r="O270" i="58"/>
  <c r="P270" i="58"/>
  <c r="O282" i="58"/>
  <c r="P282" i="58" s="1"/>
  <c r="O294" i="58"/>
  <c r="P294" i="58" s="1"/>
  <c r="O293" i="58"/>
  <c r="P293" i="58" s="1"/>
  <c r="O292" i="58"/>
  <c r="P292" i="58"/>
  <c r="O312" i="58"/>
  <c r="P312" i="58"/>
  <c r="O341" i="58"/>
  <c r="P341" i="58"/>
  <c r="O343" i="58"/>
  <c r="P343" i="58" s="1"/>
  <c r="O342" i="58"/>
  <c r="P342" i="58" s="1"/>
  <c r="O345" i="58"/>
  <c r="P345" i="58" s="1"/>
  <c r="O344" i="58"/>
  <c r="P344" i="58" s="1"/>
  <c r="O353" i="58"/>
  <c r="P353" i="58"/>
  <c r="O26" i="58"/>
  <c r="P26" i="58"/>
  <c r="O33" i="58"/>
  <c r="P33" i="58" s="1"/>
  <c r="O41" i="58"/>
  <c r="P41" i="58" s="1"/>
  <c r="O45" i="58"/>
  <c r="P45" i="58" s="1"/>
  <c r="B63" i="61"/>
  <c r="C63" i="61" s="1"/>
  <c r="B63" i="60"/>
  <c r="D63" i="60"/>
  <c r="F63" i="60" s="1"/>
  <c r="BA62" i="53"/>
  <c r="AS62" i="53"/>
  <c r="AV62" i="53"/>
  <c r="AO62" i="53"/>
  <c r="AX62" i="53"/>
  <c r="AU62" i="53"/>
  <c r="AW62" i="53"/>
  <c r="AZ62" i="53"/>
  <c r="AQ62" i="53"/>
  <c r="AY62" i="53"/>
  <c r="AR62" i="53"/>
  <c r="AT62" i="53"/>
  <c r="AP62" i="53"/>
  <c r="B65" i="61"/>
  <c r="C65" i="61" s="1"/>
  <c r="D59" i="60"/>
  <c r="F59" i="60" s="1"/>
  <c r="AY64" i="53"/>
  <c r="AU64" i="53"/>
  <c r="AT64" i="53"/>
  <c r="AX64" i="53"/>
  <c r="AR64" i="53"/>
  <c r="AW64" i="53"/>
  <c r="AQ64" i="53"/>
  <c r="B59" i="60"/>
  <c r="BA64" i="53"/>
  <c r="AP64" i="53"/>
  <c r="AS64" i="53"/>
  <c r="AV64" i="53"/>
  <c r="AZ64" i="53"/>
  <c r="AO64" i="53"/>
  <c r="B73" i="61"/>
  <c r="C73" i="61" s="1"/>
  <c r="D67" i="60"/>
  <c r="F67" i="60" s="1"/>
  <c r="AO73" i="53"/>
  <c r="AP73" i="53"/>
  <c r="AQ73" i="53"/>
  <c r="AR73" i="53"/>
  <c r="AX73" i="53"/>
  <c r="AY73" i="53"/>
  <c r="AS73" i="53"/>
  <c r="AW73" i="53"/>
  <c r="AZ73" i="53"/>
  <c r="AT73" i="53"/>
  <c r="AV73" i="53"/>
  <c r="B67" i="60"/>
  <c r="BA73" i="53"/>
  <c r="AU73" i="53"/>
  <c r="B66" i="61"/>
  <c r="C66" i="61" s="1"/>
  <c r="D60" i="60"/>
  <c r="F60" i="60" s="1"/>
  <c r="AT65" i="53"/>
  <c r="AQ65" i="53"/>
  <c r="AP65" i="53"/>
  <c r="AS65" i="53"/>
  <c r="AU65" i="53"/>
  <c r="AV65" i="53"/>
  <c r="AO65" i="53"/>
  <c r="B60" i="60"/>
  <c r="BA65" i="53"/>
  <c r="AY65" i="53"/>
  <c r="AR65" i="53"/>
  <c r="AX65" i="53"/>
  <c r="AZ65" i="53"/>
  <c r="AW65" i="53"/>
  <c r="B67" i="61"/>
  <c r="C67" i="61" s="1"/>
  <c r="D69" i="60"/>
  <c r="F69" i="60" s="1"/>
  <c r="B69" i="60"/>
  <c r="AO66" i="53"/>
  <c r="AR66" i="53"/>
  <c r="BA66" i="53"/>
  <c r="AU66" i="53"/>
  <c r="AZ66" i="53"/>
  <c r="AV66" i="53"/>
  <c r="AS66" i="53"/>
  <c r="AT66" i="53"/>
  <c r="AP66" i="53"/>
  <c r="AY66" i="53"/>
  <c r="AX66" i="53"/>
  <c r="AQ66" i="53"/>
  <c r="AW66" i="53"/>
  <c r="B71" i="61"/>
  <c r="C71" i="61" s="1"/>
  <c r="B65" i="60"/>
  <c r="D65" i="60"/>
  <c r="F65" i="60" s="1"/>
  <c r="AR71" i="53"/>
  <c r="BA71" i="53"/>
  <c r="AX71" i="53"/>
  <c r="AW71" i="53"/>
  <c r="AV71" i="53"/>
  <c r="AT71" i="53"/>
  <c r="AZ71" i="53"/>
  <c r="AU71" i="53"/>
  <c r="AQ71" i="53"/>
  <c r="AO71" i="53"/>
  <c r="AY71" i="53"/>
  <c r="AS71" i="53"/>
  <c r="AP71" i="53"/>
  <c r="AV68" i="53"/>
  <c r="D13" i="60"/>
  <c r="F13" i="60" s="1"/>
  <c r="B69" i="61"/>
  <c r="C69" i="61" s="1"/>
  <c r="B13" i="60"/>
  <c r="AQ68" i="53"/>
  <c r="AY68" i="53"/>
  <c r="AR68" i="53"/>
  <c r="AZ68" i="53"/>
  <c r="AS68" i="53"/>
  <c r="AU68" i="53"/>
  <c r="AT68" i="53"/>
  <c r="AP68" i="53"/>
  <c r="AW68" i="53"/>
  <c r="BA68" i="53"/>
  <c r="AO68" i="53"/>
  <c r="AX68" i="53"/>
  <c r="B70" i="61"/>
  <c r="C70" i="61" s="1"/>
  <c r="D14" i="60"/>
  <c r="F14" i="60" s="1"/>
  <c r="AO69" i="53"/>
  <c r="AV69" i="53"/>
  <c r="B14" i="60"/>
  <c r="BA69" i="53"/>
  <c r="AS69" i="53"/>
  <c r="AW69" i="53"/>
  <c r="AX69" i="53"/>
  <c r="AT69" i="53"/>
  <c r="AQ69" i="53"/>
  <c r="AU69" i="53"/>
  <c r="AY69" i="53"/>
  <c r="AP69" i="53"/>
  <c r="AZ69" i="53"/>
  <c r="AR69" i="53"/>
  <c r="B15" i="60"/>
  <c r="B68" i="61"/>
  <c r="C68" i="61" s="1"/>
  <c r="D15" i="60"/>
  <c r="F15" i="60" s="1"/>
  <c r="AR67" i="53"/>
  <c r="BA67" i="53"/>
  <c r="AO67" i="53"/>
  <c r="AP67" i="53"/>
  <c r="AX67" i="53"/>
  <c r="AT67" i="53"/>
  <c r="AS67" i="53"/>
  <c r="AY67" i="53"/>
  <c r="AV67" i="53"/>
  <c r="AZ67" i="53"/>
  <c r="AQ67" i="53"/>
  <c r="AU67" i="53"/>
  <c r="AW67" i="53"/>
  <c r="D66" i="60"/>
  <c r="F66" i="60" s="1"/>
  <c r="B66" i="60"/>
  <c r="B72" i="61"/>
  <c r="C72" i="61" s="1"/>
  <c r="AQ72" i="53"/>
  <c r="AZ72" i="53"/>
  <c r="AX72" i="53"/>
  <c r="AY72" i="53"/>
  <c r="AP72" i="53"/>
  <c r="BA72" i="53"/>
  <c r="AR72" i="53"/>
  <c r="AU72" i="53"/>
  <c r="AV72" i="53"/>
  <c r="AT72" i="53"/>
  <c r="AS72" i="53"/>
  <c r="AO72" i="53"/>
  <c r="AW72" i="53"/>
  <c r="B61" i="60"/>
  <c r="D61" i="60"/>
  <c r="F61" i="60" s="1"/>
  <c r="B64" i="61"/>
  <c r="C64" i="61" s="1"/>
  <c r="AZ63" i="53"/>
  <c r="AR63" i="53"/>
  <c r="AP63" i="53"/>
  <c r="AV63" i="53"/>
  <c r="AW63" i="53"/>
  <c r="AO63" i="53"/>
  <c r="AQ63" i="53"/>
  <c r="BA63" i="53"/>
  <c r="AS63" i="53"/>
  <c r="AX63" i="53"/>
  <c r="AY63" i="53"/>
  <c r="AU63" i="53"/>
  <c r="AT63" i="53"/>
  <c r="B75" i="61"/>
  <c r="C75" i="61" s="1"/>
  <c r="B70" i="60"/>
  <c r="AQ75" i="53"/>
  <c r="AU75" i="53"/>
  <c r="AV75" i="53"/>
  <c r="D70" i="60"/>
  <c r="F70" i="60" s="1"/>
  <c r="AX75" i="53"/>
  <c r="AR75" i="53"/>
  <c r="AT75" i="53"/>
  <c r="AZ75" i="53"/>
  <c r="AO75" i="53"/>
  <c r="AP75" i="53"/>
  <c r="BA75" i="53"/>
  <c r="AY75" i="53"/>
  <c r="AS75" i="53"/>
  <c r="AW75" i="53"/>
  <c r="B71" i="60"/>
  <c r="B76" i="61"/>
  <c r="C76" i="61" s="1"/>
  <c r="D71" i="60"/>
  <c r="F71" i="60" s="1"/>
  <c r="AQ76" i="53"/>
  <c r="AU76" i="53"/>
  <c r="AT76" i="53"/>
  <c r="AR76" i="53"/>
  <c r="AV76" i="53"/>
  <c r="BA76" i="53"/>
  <c r="AZ76" i="53"/>
  <c r="AP76" i="53"/>
  <c r="AW76" i="53"/>
  <c r="AY76" i="53"/>
  <c r="AS76" i="53"/>
  <c r="AX76" i="53"/>
  <c r="AO76" i="53"/>
  <c r="B77" i="61"/>
  <c r="C77" i="61" s="1"/>
  <c r="B72" i="60"/>
  <c r="AP77" i="53"/>
  <c r="AY77" i="53"/>
  <c r="AV77" i="53"/>
  <c r="AT77" i="53"/>
  <c r="D72" i="60"/>
  <c r="F72" i="60" s="1"/>
  <c r="BA77" i="53"/>
  <c r="AO77" i="53"/>
  <c r="AS77" i="53"/>
  <c r="AR77" i="53"/>
  <c r="AW77" i="53"/>
  <c r="AQ77" i="53"/>
  <c r="AU77" i="53"/>
  <c r="AZ77" i="53"/>
  <c r="AX77" i="53"/>
  <c r="B58" i="60"/>
  <c r="B61" i="61"/>
  <c r="C61" i="61" s="1"/>
  <c r="AQ60" i="53"/>
  <c r="AX60" i="53"/>
  <c r="AZ60" i="53"/>
  <c r="BA60" i="53"/>
  <c r="AS60" i="53"/>
  <c r="AW60" i="53"/>
  <c r="AO60" i="53"/>
  <c r="AP60" i="53"/>
  <c r="AY60" i="53"/>
  <c r="AV60" i="53"/>
  <c r="AU60" i="53"/>
  <c r="AT60" i="53"/>
  <c r="AR60" i="53"/>
  <c r="D58" i="60"/>
  <c r="F58" i="60" s="1"/>
  <c r="B73" i="60"/>
  <c r="B78" i="61"/>
  <c r="C78" i="61" s="1"/>
  <c r="D73" i="60"/>
  <c r="F73" i="60" s="1"/>
  <c r="AS78" i="53"/>
  <c r="AQ78" i="53"/>
  <c r="AX78" i="53"/>
  <c r="AR78" i="53"/>
  <c r="BA78" i="53"/>
  <c r="AP78" i="53"/>
  <c r="AO78" i="53"/>
  <c r="AT78" i="53"/>
  <c r="AY78" i="53"/>
  <c r="AV78" i="53"/>
  <c r="AZ78" i="53"/>
  <c r="AU78" i="53"/>
  <c r="AW78" i="53"/>
  <c r="B79" i="61"/>
  <c r="C79" i="61" s="1"/>
  <c r="B74" i="60"/>
  <c r="D74" i="60"/>
  <c r="F74" i="60" s="1"/>
  <c r="AU79" i="53"/>
  <c r="AS79" i="53"/>
  <c r="AT79" i="53"/>
  <c r="AQ79" i="53"/>
  <c r="BA79" i="53"/>
  <c r="AO79" i="53"/>
  <c r="AW79" i="53"/>
  <c r="AY79" i="53"/>
  <c r="AP79" i="53"/>
  <c r="AX79" i="53"/>
  <c r="AR79" i="53"/>
  <c r="AV79" i="53"/>
  <c r="AZ79" i="53"/>
  <c r="B55" i="60"/>
  <c r="D55" i="60"/>
  <c r="F55" i="60" s="1"/>
  <c r="AX59" i="53"/>
  <c r="AY59" i="53"/>
  <c r="AZ59" i="53"/>
  <c r="AU59" i="53"/>
  <c r="AV59" i="53"/>
  <c r="AT59" i="53"/>
  <c r="AW59" i="53"/>
  <c r="AS59" i="53"/>
  <c r="AR59" i="53"/>
  <c r="AP59" i="53"/>
  <c r="B60" i="61"/>
  <c r="C60" i="61" s="1"/>
  <c r="BA59" i="53"/>
  <c r="AQ59" i="53"/>
  <c r="AO59" i="53"/>
  <c r="B68" i="60"/>
  <c r="D68" i="60"/>
  <c r="F68" i="60" s="1"/>
  <c r="B74" i="61"/>
  <c r="C74" i="61" s="1"/>
  <c r="AY74" i="53"/>
  <c r="AS74" i="53"/>
  <c r="AV74" i="53"/>
  <c r="AZ74" i="53"/>
  <c r="AX74" i="53"/>
  <c r="AP74" i="53"/>
  <c r="AW74" i="53"/>
  <c r="AU74" i="53"/>
  <c r="AT74" i="53"/>
  <c r="AR74" i="53"/>
  <c r="AQ74" i="53"/>
  <c r="BA74" i="53"/>
  <c r="AO74" i="53"/>
  <c r="B75" i="60"/>
  <c r="B80" i="61"/>
  <c r="C80" i="61" s="1"/>
  <c r="AW80" i="53"/>
  <c r="D75" i="60"/>
  <c r="F75" i="60" s="1"/>
  <c r="BA80" i="53"/>
  <c r="AP80" i="53"/>
  <c r="AO80" i="53"/>
  <c r="AQ80" i="53"/>
  <c r="AR80" i="53"/>
  <c r="AV80" i="53"/>
  <c r="AT80" i="53"/>
  <c r="AS80" i="53"/>
  <c r="AZ80" i="53"/>
  <c r="AU80" i="53"/>
  <c r="AY80" i="53"/>
  <c r="AX80" i="53"/>
  <c r="B81" i="61"/>
  <c r="C81" i="61" s="1"/>
  <c r="B76" i="60"/>
  <c r="AS81" i="53"/>
  <c r="AP81" i="53"/>
  <c r="AV81" i="53"/>
  <c r="AR81" i="53"/>
  <c r="AW81" i="53"/>
  <c r="AQ81" i="53"/>
  <c r="AZ81" i="53"/>
  <c r="AT81" i="53"/>
  <c r="AU81" i="53"/>
  <c r="AO81" i="53"/>
  <c r="AY81" i="53"/>
  <c r="AX81" i="53"/>
  <c r="BA81" i="53"/>
  <c r="D76" i="60"/>
  <c r="F76" i="60" s="1"/>
  <c r="D56" i="60"/>
  <c r="F56" i="60" s="1"/>
  <c r="B59" i="61"/>
  <c r="C59" i="61" s="1"/>
  <c r="D57" i="60"/>
  <c r="F57" i="60" s="1"/>
  <c r="B56" i="60"/>
  <c r="B57" i="60"/>
  <c r="AW58" i="53"/>
  <c r="AY58" i="53"/>
  <c r="AU58" i="53"/>
  <c r="AS58" i="53"/>
  <c r="AX58" i="53"/>
  <c r="BA58" i="53"/>
  <c r="AO58" i="53"/>
  <c r="AT58" i="53"/>
  <c r="AV58" i="53"/>
  <c r="AZ58" i="53"/>
  <c r="AQ58" i="53"/>
  <c r="AR58" i="53"/>
  <c r="AP58" i="53"/>
  <c r="D77" i="60"/>
  <c r="F77" i="60" s="1"/>
  <c r="B77" i="60"/>
  <c r="AR82" i="53"/>
  <c r="AP82" i="53"/>
  <c r="B82" i="61"/>
  <c r="C82" i="61" s="1"/>
  <c r="BA82" i="53"/>
  <c r="AO82" i="53"/>
  <c r="AV82" i="53"/>
  <c r="AW82" i="53"/>
  <c r="AQ82" i="53"/>
  <c r="AT82" i="53"/>
  <c r="AU82" i="53"/>
  <c r="AY82" i="53"/>
  <c r="AX82" i="53"/>
  <c r="AZ82" i="53"/>
  <c r="AS82" i="53"/>
  <c r="B6" i="60"/>
  <c r="D6" i="60"/>
  <c r="F6" i="60" s="1"/>
  <c r="AP83" i="53"/>
  <c r="AZ83" i="53"/>
  <c r="AR83" i="53"/>
  <c r="AQ83" i="53"/>
  <c r="AW83" i="53"/>
  <c r="AT83" i="53"/>
  <c r="AY83" i="53"/>
  <c r="B83" i="61"/>
  <c r="C83" i="61" s="1"/>
  <c r="BA83" i="53"/>
  <c r="AO83" i="53"/>
  <c r="AS83" i="53"/>
  <c r="AX83" i="53"/>
  <c r="AV83" i="53"/>
  <c r="AU83" i="53"/>
  <c r="D62" i="60"/>
  <c r="F62" i="60" s="1"/>
  <c r="B62" i="60"/>
  <c r="AY61" i="53"/>
  <c r="AR61" i="53"/>
  <c r="AO61" i="53"/>
  <c r="AS61" i="53"/>
  <c r="AZ61" i="53"/>
  <c r="B62" i="61"/>
  <c r="C62" i="61" s="1"/>
  <c r="BA61" i="53"/>
  <c r="AU61" i="53"/>
  <c r="AP61" i="53"/>
  <c r="AT61" i="53"/>
  <c r="AV61" i="53"/>
  <c r="AW61" i="53"/>
  <c r="AX61" i="53"/>
  <c r="AQ61" i="53"/>
  <c r="I2" i="59"/>
  <c r="AD2" i="59"/>
  <c r="AP2" i="59"/>
  <c r="CV73" i="59"/>
  <c r="BN2" i="59"/>
  <c r="E2" i="59"/>
  <c r="CD2" i="59"/>
  <c r="CP2" i="59"/>
  <c r="CV81" i="59"/>
  <c r="K2" i="59"/>
  <c r="O2" i="59"/>
  <c r="R2" i="59"/>
  <c r="CV87" i="59"/>
  <c r="Y2" i="59"/>
  <c r="CV79" i="59"/>
  <c r="CV60" i="59"/>
  <c r="CV85" i="59"/>
  <c r="CV75" i="59"/>
  <c r="CV43" i="59"/>
  <c r="BK2" i="59"/>
  <c r="CA2" i="59"/>
  <c r="AI2" i="59"/>
  <c r="AK2" i="59"/>
  <c r="O55" i="58"/>
  <c r="P55" i="58"/>
  <c r="O75" i="58"/>
  <c r="P75" i="58"/>
  <c r="O79" i="58"/>
  <c r="P79" i="58" s="1"/>
  <c r="O81" i="58"/>
  <c r="P81" i="58"/>
  <c r="O76" i="58"/>
  <c r="P76" i="58" s="1"/>
  <c r="O85" i="58"/>
  <c r="P85" i="58" s="1"/>
  <c r="O87" i="58"/>
  <c r="P87" i="58"/>
  <c r="O104" i="58"/>
  <c r="P104" i="58"/>
  <c r="O101" i="58"/>
  <c r="P101" i="58" s="1"/>
  <c r="O108" i="58"/>
  <c r="P108" i="58" s="1"/>
  <c r="O110" i="58"/>
  <c r="P110" i="58"/>
  <c r="O129" i="58"/>
  <c r="P129" i="58"/>
  <c r="O125" i="58"/>
  <c r="P125" i="58"/>
  <c r="O123" i="58"/>
  <c r="P123" i="58"/>
  <c r="O128" i="58"/>
  <c r="P128" i="58" s="1"/>
  <c r="O147" i="58"/>
  <c r="P147" i="58" s="1"/>
  <c r="O144" i="58"/>
  <c r="P144" i="58"/>
  <c r="O158" i="58"/>
  <c r="P158" i="58" s="1"/>
  <c r="O170" i="58"/>
  <c r="P170" i="58" s="1"/>
  <c r="O171" i="58"/>
  <c r="P171" i="58" s="1"/>
  <c r="O179" i="58"/>
  <c r="P179" i="58" s="1"/>
  <c r="O212" i="58"/>
  <c r="P212" i="58"/>
  <c r="O211" i="58"/>
  <c r="P211" i="58"/>
  <c r="O230" i="58"/>
  <c r="P230" i="58" s="1"/>
  <c r="O227" i="58"/>
  <c r="P227" i="58"/>
  <c r="O237" i="58"/>
  <c r="P237" i="58" s="1"/>
  <c r="O244" i="58"/>
  <c r="P244" i="58"/>
  <c r="O246" i="58"/>
  <c r="P246" i="58" s="1"/>
  <c r="O243" i="58"/>
  <c r="P243" i="58" s="1"/>
  <c r="O253" i="58"/>
  <c r="P253" i="58" s="1"/>
  <c r="P261" i="58"/>
  <c r="O261" i="58"/>
  <c r="O271" i="58"/>
  <c r="P271" i="58" s="1"/>
  <c r="O274" i="58"/>
  <c r="P274" i="58" s="1"/>
  <c r="O288" i="58"/>
  <c r="P288" i="58"/>
  <c r="O287" i="58"/>
  <c r="P287" i="58"/>
  <c r="O290" i="58"/>
  <c r="P290" i="58" s="1"/>
  <c r="O300" i="58"/>
  <c r="P300" i="58"/>
  <c r="O315" i="58"/>
  <c r="P315" i="58" s="1"/>
  <c r="O320" i="58"/>
  <c r="P320" i="58"/>
  <c r="O325" i="58"/>
  <c r="P325" i="58" s="1"/>
  <c r="O328" i="58"/>
  <c r="P328" i="58" s="1"/>
  <c r="O338" i="58"/>
  <c r="P338" i="58" s="1"/>
  <c r="O12" i="58"/>
  <c r="P12" i="58" s="1"/>
  <c r="O8" i="58"/>
  <c r="P8" i="58" s="1"/>
  <c r="O9" i="58"/>
  <c r="P9" i="58" s="1"/>
  <c r="O11" i="58"/>
  <c r="P11" i="58" s="1"/>
  <c r="O17" i="58"/>
  <c r="P17" i="58"/>
  <c r="O24" i="58"/>
  <c r="P24" i="58"/>
  <c r="O30" i="58"/>
  <c r="P30" i="58" s="1"/>
  <c r="O31" i="58"/>
  <c r="P31" i="58"/>
  <c r="O36" i="58"/>
  <c r="P36" i="58"/>
  <c r="O272" i="58"/>
  <c r="P272" i="58" s="1"/>
  <c r="O260" i="58"/>
  <c r="P260" i="58" s="1"/>
  <c r="O324" i="58"/>
  <c r="P324" i="58" s="1"/>
  <c r="O314" i="58"/>
  <c r="P314" i="58"/>
  <c r="O330" i="58"/>
  <c r="P330" i="58" s="1"/>
  <c r="O349" i="58"/>
  <c r="P349" i="58" s="1"/>
  <c r="O263" i="58"/>
  <c r="P263" i="58" s="1"/>
  <c r="O311" i="58"/>
  <c r="P311" i="58" s="1"/>
  <c r="O327" i="58"/>
  <c r="P327" i="58" s="1"/>
  <c r="O279" i="58"/>
  <c r="P279" i="58"/>
  <c r="O308" i="58"/>
  <c r="P308" i="58"/>
  <c r="O336" i="58"/>
  <c r="P336" i="58" s="1"/>
  <c r="O337" i="58"/>
  <c r="P337" i="58"/>
  <c r="CV72" i="59"/>
  <c r="CV77" i="59"/>
  <c r="CN2" i="59"/>
  <c r="BU2" i="59"/>
  <c r="CV39" i="59"/>
  <c r="X2" i="59"/>
  <c r="CV22" i="59"/>
  <c r="AV2" i="59"/>
  <c r="CO2" i="59"/>
  <c r="CV76" i="59"/>
  <c r="AA2" i="59"/>
  <c r="AN2" i="59"/>
  <c r="BT2" i="59"/>
  <c r="CM2" i="59"/>
  <c r="CV34" i="59"/>
  <c r="CV82" i="59"/>
  <c r="CI2" i="59"/>
  <c r="CV63" i="59"/>
  <c r="CV64" i="59"/>
  <c r="CV80" i="59"/>
  <c r="BA2" i="59"/>
  <c r="BB2" i="59"/>
  <c r="BC2" i="59"/>
  <c r="BI2" i="59"/>
  <c r="CH2" i="59"/>
  <c r="Z2" i="59"/>
  <c r="BX2" i="59"/>
  <c r="BY2" i="59"/>
  <c r="BZ2" i="59"/>
  <c r="CE2" i="59"/>
  <c r="CV7" i="59"/>
  <c r="CV30" i="59"/>
  <c r="M2" i="59"/>
  <c r="CV35" i="59"/>
  <c r="CV54" i="59"/>
  <c r="AM2" i="59"/>
  <c r="CV38" i="59"/>
  <c r="AY2" i="59"/>
  <c r="CV66" i="59"/>
  <c r="CV12" i="59"/>
  <c r="CV86" i="59"/>
  <c r="CV5" i="59"/>
  <c r="CV32" i="59"/>
  <c r="BS2" i="59"/>
  <c r="CV8" i="59"/>
  <c r="CV25" i="59"/>
  <c r="T2" i="59"/>
  <c r="CV78" i="59"/>
  <c r="AG2" i="59"/>
  <c r="CV41" i="59"/>
  <c r="BG2" i="59"/>
  <c r="CV33" i="59"/>
  <c r="AE2" i="59"/>
  <c r="AL2" i="59"/>
  <c r="CC2" i="59"/>
  <c r="CQ2" i="59"/>
  <c r="CV29" i="59"/>
  <c r="CV36" i="59"/>
  <c r="BW2" i="59"/>
  <c r="CB2" i="59"/>
  <c r="CF2" i="59"/>
  <c r="CR2" i="59"/>
  <c r="CV52" i="59"/>
  <c r="CV17" i="59"/>
  <c r="CV55" i="59"/>
  <c r="CV49" i="59"/>
  <c r="CV19" i="59"/>
  <c r="CV44" i="59"/>
  <c r="CV53" i="59"/>
  <c r="CV57" i="59"/>
  <c r="CV42" i="59"/>
  <c r="CV20" i="59"/>
  <c r="CL2" i="59"/>
  <c r="BH2" i="59"/>
  <c r="CV9" i="59"/>
  <c r="CV47" i="59"/>
  <c r="BL2" i="59"/>
  <c r="CV74" i="59"/>
  <c r="CV71" i="59"/>
  <c r="BJ2" i="59"/>
  <c r="CV61" i="59"/>
  <c r="CS2" i="59"/>
  <c r="CT2" i="59"/>
  <c r="C2" i="59"/>
  <c r="CV23" i="59"/>
  <c r="AH2" i="59"/>
  <c r="CV65" i="59"/>
  <c r="CV26" i="59"/>
  <c r="CV51" i="59"/>
  <c r="CV59" i="59"/>
  <c r="CV40" i="59"/>
  <c r="CV48" i="59"/>
  <c r="CV37" i="59"/>
  <c r="CK2" i="59"/>
  <c r="CV62" i="59"/>
  <c r="L2" i="59"/>
  <c r="N2" i="59"/>
  <c r="CV15" i="59"/>
  <c r="P2" i="59"/>
  <c r="CV31" i="59"/>
  <c r="CV70" i="59"/>
  <c r="Q2" i="59"/>
  <c r="AC2" i="59"/>
  <c r="CV56" i="59"/>
  <c r="CV6" i="59"/>
  <c r="AF2" i="59"/>
  <c r="AJ2" i="59"/>
  <c r="CV67" i="59"/>
  <c r="CV46" i="59"/>
  <c r="AO2" i="59"/>
  <c r="CV16" i="59"/>
  <c r="CG2" i="59"/>
  <c r="D2" i="59"/>
  <c r="CV13" i="59"/>
  <c r="CV10" i="59"/>
  <c r="J2" i="59"/>
  <c r="AR2" i="59"/>
  <c r="CV58" i="59"/>
  <c r="AS2" i="59"/>
  <c r="CV27" i="59"/>
  <c r="CV11" i="59"/>
  <c r="AZ2" i="59"/>
  <c r="BE2" i="59"/>
  <c r="CV24" i="59"/>
  <c r="CV14" i="59"/>
  <c r="BQ2" i="59"/>
  <c r="BR2" i="59"/>
  <c r="AT2" i="59"/>
  <c r="CV21" i="59"/>
  <c r="U2" i="59"/>
  <c r="W2" i="59"/>
  <c r="CV28" i="59"/>
  <c r="V2" i="59"/>
  <c r="AQ2" i="59"/>
  <c r="CV68" i="59"/>
  <c r="CV50" i="59"/>
  <c r="BP2" i="59"/>
  <c r="BD2" i="59"/>
  <c r="S2" i="59"/>
  <c r="CV18" i="59"/>
  <c r="BO2" i="59"/>
  <c r="CV45" i="5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Jireh Peng</author>
  </authors>
  <commentList>
    <comment ref="B6" authorId="0" shapeId="0" xr:uid="{6D673AA3-FD84-4937-AA39-B92548817FB2}">
      <text>
        <r>
          <rPr>
            <b/>
            <sz val="9"/>
            <color indexed="81"/>
            <rFont val="Tahoma"/>
            <family val="2"/>
          </rPr>
          <t>Jireh Peng:</t>
        </r>
        <r>
          <rPr>
            <sz val="9"/>
            <color indexed="81"/>
            <rFont val="Tahoma"/>
            <family val="2"/>
          </rPr>
          <t xml:space="preserve">
Was "Aging Eye/Low-vision (Main Entry Lobby)"</t>
        </r>
      </text>
    </comment>
    <comment ref="B15" authorId="0" shapeId="0" xr:uid="{F76E3F56-210F-420E-AF47-B73CB706DF76}">
      <text>
        <r>
          <rPr>
            <b/>
            <sz val="9"/>
            <color indexed="81"/>
            <rFont val="Tahoma"/>
            <family val="2"/>
          </rPr>
          <t>Jireh Peng:</t>
        </r>
        <r>
          <rPr>
            <sz val="9"/>
            <color indexed="81"/>
            <rFont val="Tahoma"/>
            <family val="2"/>
          </rPr>
          <t xml:space="preserve">
Was "Beauty Salon Area"</t>
        </r>
      </text>
    </comment>
    <comment ref="B39" authorId="0" shapeId="0" xr:uid="{7693DFAF-B771-48F4-B6C2-36D96548C87F}">
      <text>
        <r>
          <rPr>
            <b/>
            <sz val="9"/>
            <color indexed="81"/>
            <rFont val="Tahoma"/>
            <family val="2"/>
          </rPr>
          <t>Jireh Peng:</t>
        </r>
        <r>
          <rPr>
            <sz val="9"/>
            <color indexed="81"/>
            <rFont val="Tahoma"/>
            <family val="2"/>
          </rPr>
          <t xml:space="preserve">
Was "Scientific Laboratory Area"</t>
        </r>
      </text>
    </comment>
    <comment ref="B43" authorId="0" shapeId="0" xr:uid="{BC93A5ED-1D9F-480D-997E-4E9114DD537A}">
      <text>
        <r>
          <rPr>
            <b/>
            <sz val="9"/>
            <color indexed="81"/>
            <rFont val="Tahoma"/>
            <family val="2"/>
          </rPr>
          <t>Jireh Peng:</t>
        </r>
        <r>
          <rPr>
            <sz val="9"/>
            <color indexed="81"/>
            <rFont val="Tahoma"/>
            <family val="2"/>
          </rPr>
          <t xml:space="preserve">
Was "Main Entry Lobby"</t>
        </r>
      </text>
    </comment>
    <comment ref="B46" authorId="0" shapeId="0" xr:uid="{6312106B-573B-472A-B392-3596E969EF34}">
      <text>
        <r>
          <rPr>
            <b/>
            <sz val="9"/>
            <color indexed="81"/>
            <rFont val="Tahoma"/>
            <family val="2"/>
          </rPr>
          <t>Jireh Peng:</t>
        </r>
        <r>
          <rPr>
            <sz val="9"/>
            <color indexed="81"/>
            <rFont val="Tahoma"/>
            <family val="2"/>
          </rPr>
          <t xml:space="preserve">
Was "General/Commercial &amp; Industrial Work Area"</t>
        </r>
      </text>
    </comment>
    <comment ref="B53" authorId="0" shapeId="0" xr:uid="{ABD8D5F6-DCC7-49E1-B437-7EE243F4099C}">
      <text>
        <r>
          <rPr>
            <b/>
            <sz val="9"/>
            <color indexed="81"/>
            <rFont val="Tahoma"/>
            <family val="2"/>
          </rPr>
          <t>Jireh Peng:</t>
        </r>
        <r>
          <rPr>
            <sz val="9"/>
            <color indexed="81"/>
            <rFont val="Tahoma"/>
            <family val="2"/>
          </rPr>
          <t xml:space="preserve">
Combination of "Parking Garage Area (Parking Zone)" &amp; "Parking Garage Area (Dedicated Ramp)"</t>
        </r>
      </text>
    </comment>
    <comment ref="B62" authorId="0" shapeId="0" xr:uid="{D2C6C6D2-E574-4ECA-8B2C-BA8EDA2EC06D}">
      <text>
        <r>
          <rPr>
            <b/>
            <sz val="9"/>
            <color indexed="81"/>
            <rFont val="Tahoma"/>
            <family val="2"/>
          </rPr>
          <t>Jireh Peng:</t>
        </r>
        <r>
          <rPr>
            <sz val="9"/>
            <color indexed="81"/>
            <rFont val="Tahoma"/>
            <family val="2"/>
          </rPr>
          <t xml:space="preserve">
Was "Commercial/Industrial Storage"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D62" authorId="0" shapeId="0" xr:uid="{00000000-0006-0000-0400-000001000000}">
      <text>
        <r>
          <rPr>
            <b/>
            <sz val="9"/>
            <color indexed="81"/>
            <rFont val="Tahoma"/>
            <family val="2"/>
          </rPr>
          <t>David:</t>
        </r>
        <r>
          <rPr>
            <sz val="9"/>
            <color indexed="81"/>
            <rFont val="Tahoma"/>
            <family val="2"/>
          </rPr>
          <t xml:space="preserve">
Was 0.5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 Reddy</author>
  </authors>
  <commentList>
    <comment ref="Y3" authorId="0" shapeId="0" xr:uid="{482BCA3C-62AA-4C4F-AB83-EA0BCE9F9E2C}">
      <text>
        <r>
          <rPr>
            <b/>
            <sz val="9"/>
            <color indexed="81"/>
            <rFont val="Tahoma"/>
            <family val="2"/>
          </rPr>
          <t>David Reddy:</t>
        </r>
        <r>
          <rPr>
            <sz val="9"/>
            <color indexed="81"/>
            <rFont val="Tahoma"/>
            <family val="2"/>
          </rPr>
          <t xml:space="preserve">
Line Feed (Char(10))</t>
        </r>
      </text>
    </comment>
    <comment ref="M6" authorId="0" shapeId="0" xr:uid="{20195DF7-3C29-4BCE-8EBE-ACE7365628E0}">
      <text>
        <r>
          <rPr>
            <b/>
            <sz val="9"/>
            <color indexed="81"/>
            <rFont val="Tahoma"/>
            <family val="2"/>
          </rPr>
          <t>David Reddy:</t>
        </r>
        <r>
          <rPr>
            <sz val="9"/>
            <color indexed="81"/>
            <rFont val="Tahoma"/>
            <family val="2"/>
          </rPr>
          <t xml:space="preserve">
IfVentSpcFunc occupancy is 0, then use SpcFunc occupancy
</t>
        </r>
      </text>
    </comment>
    <comment ref="O6" authorId="0" shapeId="0" xr:uid="{22670B1B-7F56-4EEB-9D60-30C3661BF3F9}">
      <text>
        <r>
          <rPr>
            <b/>
            <sz val="9"/>
            <color indexed="81"/>
            <rFont val="Tahoma"/>
            <family val="2"/>
          </rPr>
          <t>David Reddy:</t>
        </r>
        <r>
          <rPr>
            <sz val="9"/>
            <color indexed="81"/>
            <rFont val="Tahoma"/>
            <family val="2"/>
          </rPr>
          <t xml:space="preserve">
This is the VentPerPerson assumed in rules for modeling DCV</t>
        </r>
      </text>
    </comment>
    <comment ref="P6" authorId="0" shapeId="0" xr:uid="{64C05C0E-86F3-41A7-954E-C0037B56AA7C}">
      <text>
        <r>
          <rPr>
            <b/>
            <sz val="9"/>
            <color indexed="81"/>
            <rFont val="Tahoma"/>
            <family val="2"/>
          </rPr>
          <t>David Reddy:</t>
        </r>
        <r>
          <rPr>
            <sz val="9"/>
            <color indexed="81"/>
            <rFont val="Tahoma"/>
            <family val="2"/>
          </rPr>
          <t xml:space="preserve">
Highlighted values are greater than the Ra defined in VentSpcFunc table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 Reddy</author>
  </authors>
  <commentList>
    <comment ref="Y3" authorId="0" shapeId="0" xr:uid="{7548096E-B387-490E-830D-709E551CC993}">
      <text>
        <r>
          <rPr>
            <b/>
            <sz val="9"/>
            <color indexed="81"/>
            <rFont val="Tahoma"/>
            <family val="2"/>
          </rPr>
          <t>David Reddy:</t>
        </r>
        <r>
          <rPr>
            <sz val="9"/>
            <color indexed="81"/>
            <rFont val="Tahoma"/>
            <family val="2"/>
          </rPr>
          <t xml:space="preserve">
Line Feed (Char(10))</t>
        </r>
      </text>
    </comment>
    <comment ref="M6" authorId="0" shapeId="0" xr:uid="{D653A0A6-C94D-45E2-9E1F-5484411F9B12}">
      <text>
        <r>
          <rPr>
            <b/>
            <sz val="9"/>
            <color indexed="81"/>
            <rFont val="Tahoma"/>
            <family val="2"/>
          </rPr>
          <t>David Reddy:</t>
        </r>
        <r>
          <rPr>
            <sz val="9"/>
            <color indexed="81"/>
            <rFont val="Tahoma"/>
            <family val="2"/>
          </rPr>
          <t xml:space="preserve">
IfVentSpcFunc occupancy is 0, then use SpcFunc occupancy
</t>
        </r>
      </text>
    </comment>
    <comment ref="O6" authorId="0" shapeId="0" xr:uid="{EC161A66-489F-4D67-8D6E-64BB811DAC75}">
      <text>
        <r>
          <rPr>
            <b/>
            <sz val="9"/>
            <color indexed="81"/>
            <rFont val="Tahoma"/>
            <family val="2"/>
          </rPr>
          <t>David Reddy:</t>
        </r>
        <r>
          <rPr>
            <sz val="9"/>
            <color indexed="81"/>
            <rFont val="Tahoma"/>
            <family val="2"/>
          </rPr>
          <t xml:space="preserve">
This is the VentPerPerson used for modeling DCV.
Removed limit of 15cfm/person, see ticket 3461</t>
        </r>
      </text>
    </comment>
    <comment ref="P6" authorId="0" shapeId="0" xr:uid="{F0DAA7A6-D665-4E60-ABF6-B0B3F892A956}">
      <text>
        <r>
          <rPr>
            <b/>
            <sz val="9"/>
            <color indexed="81"/>
            <rFont val="Tahoma"/>
            <family val="2"/>
          </rPr>
          <t>David Reddy:</t>
        </r>
        <r>
          <rPr>
            <sz val="9"/>
            <color indexed="81"/>
            <rFont val="Tahoma"/>
            <family val="2"/>
          </rPr>
          <t xml:space="preserve">
Highlighted values are greater than the Ra defined in VentSpcFunc table</t>
        </r>
      </text>
    </comment>
  </commentList>
</comments>
</file>

<file path=xl/sharedStrings.xml><?xml version="1.0" encoding="utf-8"?>
<sst xmlns="http://schemas.openxmlformats.org/spreadsheetml/2006/main" count="6108" uniqueCount="1279">
  <si>
    <t>per person</t>
  </si>
  <si>
    <t>Lighting</t>
  </si>
  <si>
    <t>Classroom Building</t>
  </si>
  <si>
    <t>Corridors, Restrooms, Stairs, and Support Areas</t>
  </si>
  <si>
    <t>Dry Cleaning (Coin Operated)</t>
  </si>
  <si>
    <t>Dry Cleaning (Full Service Commercial)</t>
  </si>
  <si>
    <t>Housing, Public and Common Areas: Multi-family, Dormitory</t>
  </si>
  <si>
    <t>Laboratory, Scientific</t>
  </si>
  <si>
    <t>Laundry</t>
  </si>
  <si>
    <t>Library, Reading Areas</t>
  </si>
  <si>
    <t>Library, Stacks</t>
  </si>
  <si>
    <t>Lobby, Hotel</t>
  </si>
  <si>
    <t>Lobby, Main Entry</t>
  </si>
  <si>
    <t>Locker/Dressing Room</t>
  </si>
  <si>
    <t>Medical and Clinical Care</t>
  </si>
  <si>
    <t>Police Station and Fire Station</t>
  </si>
  <si>
    <t>Retail Merchandise Sales, Wholesale Showroom (Note 10)</t>
  </si>
  <si>
    <t>Transportation Function (Note 10)</t>
  </si>
  <si>
    <t>Waiting Area</t>
  </si>
  <si>
    <t>W/ft²</t>
  </si>
  <si>
    <t>Sports Arena, Indoor Playing Area</t>
  </si>
  <si>
    <t>Ventilation</t>
  </si>
  <si>
    <t>Hot water</t>
  </si>
  <si>
    <t>Btu/h per person</t>
  </si>
  <si>
    <t>Latent heat</t>
  </si>
  <si>
    <t>Sensible heat</t>
  </si>
  <si>
    <t>People</t>
  </si>
  <si>
    <t>Religious Worship Area (Note 10)</t>
  </si>
  <si>
    <t xml:space="preserve">Auto Repair Area </t>
  </si>
  <si>
    <t>Beauty Salon Area</t>
  </si>
  <si>
    <t>Classrooms, Lecture, Training, Vocational Areas</t>
  </si>
  <si>
    <t>Civic Meeting Place Area (Note 10)</t>
  </si>
  <si>
    <t>Commercial and Industrial Storage Areas (conditioned or unconditioned)</t>
  </si>
  <si>
    <t>Commercial and Industrial Storage Areas (refrigerated)</t>
  </si>
  <si>
    <t>Electrical, Mechanical, Telephone Rooms</t>
  </si>
  <si>
    <t>Exercise Center, Gymnasium Areas</t>
  </si>
  <si>
    <t>Auditorium Building</t>
  </si>
  <si>
    <t>Convention Center Building</t>
  </si>
  <si>
    <r>
      <t>Grocery Store</t>
    </r>
    <r>
      <rPr>
        <sz val="10"/>
        <rFont val="Arial"/>
        <family val="2"/>
      </rPr>
      <t xml:space="preserve"> Buildings</t>
    </r>
  </si>
  <si>
    <t>Library Building</t>
  </si>
  <si>
    <t>Medical Building/Clinic Building</t>
  </si>
  <si>
    <t>Office Building</t>
  </si>
  <si>
    <t>Parking Garage Building</t>
  </si>
  <si>
    <t>School Building</t>
  </si>
  <si>
    <t>Theater Building</t>
  </si>
  <si>
    <t>Financial Transaction Area</t>
  </si>
  <si>
    <t>General Commercial and Industrial Work Areas, Low Bay</t>
  </si>
  <si>
    <t>General Commercial and Industrial Work Areas, High Bay</t>
  </si>
  <si>
    <t>General Commercial and Industrial Work Areas, Precision</t>
  </si>
  <si>
    <t>2013 NACM Space Type</t>
  </si>
  <si>
    <t>2013 NACM</t>
  </si>
  <si>
    <t># per 1000 ft²</t>
  </si>
  <si>
    <t>CFM/ft²</t>
  </si>
  <si>
    <t>Parking Garage Area Daylight Adaptation Zones</t>
  </si>
  <si>
    <t>Schedule</t>
  </si>
  <si>
    <t>Assembly</t>
  </si>
  <si>
    <t>School</t>
  </si>
  <si>
    <t>Warehouse</t>
  </si>
  <si>
    <t>Office</t>
  </si>
  <si>
    <t>Health</t>
  </si>
  <si>
    <t>Parking</t>
  </si>
  <si>
    <t>Restaurant</t>
  </si>
  <si>
    <t>Retail</t>
  </si>
  <si>
    <t xml:space="preserve"> </t>
  </si>
  <si>
    <t>Parking Garage Building, Parking Area</t>
  </si>
  <si>
    <t>All Others (including unleased tenant space in multi-tenant facilities)</t>
  </si>
  <si>
    <t>Videoconferencing Studio (Note S1)</t>
  </si>
  <si>
    <t>Refrig Load</t>
  </si>
  <si>
    <t>W/ft2</t>
  </si>
  <si>
    <t>Gas Appl Load</t>
  </si>
  <si>
    <t>Btu/h-ft2</t>
  </si>
  <si>
    <t>note 9</t>
  </si>
  <si>
    <t>Note 9 - Receptacle Load shall be specified by the user.</t>
  </si>
  <si>
    <t>Load W/ft²</t>
  </si>
  <si>
    <t>Receptacle</t>
  </si>
  <si>
    <t>Laboratory, Equipment Room</t>
  </si>
  <si>
    <t>Illuminance Setpoint for Daylighting</t>
  </si>
  <si>
    <t>Primary Sidelit Daylighting Zone Setpoint Adjustment Factor</t>
  </si>
  <si>
    <t>Secondary Sidelit Daylighting Zone Setpoint Adjustment Factor</t>
  </si>
  <si>
    <t>Gas Equipment Power</t>
  </si>
  <si>
    <t>Data</t>
  </si>
  <si>
    <t>Manufacturing</t>
  </si>
  <si>
    <t>ResidentialLiving</t>
  </si>
  <si>
    <t>ResidentialCommon</t>
  </si>
  <si>
    <t>Laboratory</t>
  </si>
  <si>
    <t>Min (lux)</t>
  </si>
  <si>
    <t>Max (lux)</t>
  </si>
  <si>
    <t>Hotel/Motel Guest Room (Note 9)</t>
  </si>
  <si>
    <t>High-Rise Residential Living Spaces (Note 9)</t>
  </si>
  <si>
    <t>HVACAvail</t>
  </si>
  <si>
    <t>Infiltration</t>
  </si>
  <si>
    <t>Refrigeration</t>
  </si>
  <si>
    <t>GasEquip</t>
  </si>
  <si>
    <t>Lights</t>
  </si>
  <si>
    <t>Occupancy</t>
  </si>
  <si>
    <t>ENDTABLE</t>
  </si>
  <si>
    <t>//</t>
  </si>
  <si>
    <t>Cooling Setpoint Schedule (F)</t>
  </si>
  <si>
    <t>Heating Setpoint Schedule (F)</t>
  </si>
  <si>
    <t>Availability Sched</t>
  </si>
  <si>
    <t>Infiltration Schedule</t>
  </si>
  <si>
    <t>Refrigeration Schedule</t>
  </si>
  <si>
    <t>lux</t>
  </si>
  <si>
    <t>Btu / occupant</t>
  </si>
  <si>
    <t>//SpaceBySpace</t>
  </si>
  <si>
    <t>ClgTstatSchRef</t>
  </si>
  <si>
    <t>HtgTstatSchRef</t>
  </si>
  <si>
    <t>AvailSchRef</t>
  </si>
  <si>
    <t>InfSchRef</t>
  </si>
  <si>
    <t>CommRfrgEqpSchRef</t>
  </si>
  <si>
    <t>ProcGasSchRef</t>
  </si>
  <si>
    <t>HotWtrHtgSchRef</t>
  </si>
  <si>
    <t>RecptSchRef</t>
  </si>
  <si>
    <t>OccSchRef</t>
  </si>
  <si>
    <t>CommRfrgEPD</t>
  </si>
  <si>
    <t>IntLPDReg</t>
  </si>
  <si>
    <t>RecptPwrDens</t>
  </si>
  <si>
    <t>OccLatHtRt</t>
  </si>
  <si>
    <t>OccSensHtRt</t>
  </si>
  <si>
    <t>OccDens</t>
  </si>
  <si>
    <t>ServiceHotWater</t>
  </si>
  <si>
    <t>Elevator</t>
  </si>
  <si>
    <t>Elevator Schedule</t>
  </si>
  <si>
    <t>ElevSchRef</t>
  </si>
  <si>
    <t>EscalSchRef</t>
  </si>
  <si>
    <t>Escalator Schedule</t>
  </si>
  <si>
    <t>Escalator</t>
  </si>
  <si>
    <t>OfficeElevator</t>
  </si>
  <si>
    <t>Gal/h per person</t>
  </si>
  <si>
    <t>WtrHtrTempSetptSchRef</t>
  </si>
  <si>
    <t>Water Heater Temperature Setpoint Schedule</t>
  </si>
  <si>
    <t>NA</t>
  </si>
  <si>
    <t>FuncType</t>
  </si>
  <si>
    <t>Occupancy Schedule</t>
  </si>
  <si>
    <t>Receptacle Schedule</t>
  </si>
  <si>
    <t>Hot Water Schedule</t>
  </si>
  <si>
    <t>Regulated Lighting Schedule</t>
  </si>
  <si>
    <t>Process Gas Schedule</t>
  </si>
  <si>
    <t>AssemblyOccupancy</t>
  </si>
  <si>
    <t>AssemblyReceptacle</t>
  </si>
  <si>
    <t>AssemblyLights</t>
  </si>
  <si>
    <t>AssemblyRefrigeration</t>
  </si>
  <si>
    <t>AssemblyInfiltration</t>
  </si>
  <si>
    <t>DataOccupancy</t>
  </si>
  <si>
    <t>DataReceptacle</t>
  </si>
  <si>
    <t>DataLights</t>
  </si>
  <si>
    <t>DataRefrigeration</t>
  </si>
  <si>
    <t>DataInfiltration</t>
  </si>
  <si>
    <t>HealthOccupancy</t>
  </si>
  <si>
    <t>HealthReceptacle</t>
  </si>
  <si>
    <t>HealthLights</t>
  </si>
  <si>
    <t>HealthRefrigeration</t>
  </si>
  <si>
    <t>HealthInfiltration</t>
  </si>
  <si>
    <t>ManufacturingOccupancy</t>
  </si>
  <si>
    <t>ManufacturingReceptacle</t>
  </si>
  <si>
    <t>ManufacturingLights</t>
  </si>
  <si>
    <t>ManufacturingRefrigeration</t>
  </si>
  <si>
    <t>ManufacturingInfiltration</t>
  </si>
  <si>
    <t>OfficeOccupancy</t>
  </si>
  <si>
    <t>OfficeReceptacle</t>
  </si>
  <si>
    <t>OfficeLights</t>
  </si>
  <si>
    <t>OfficeRefrigeration</t>
  </si>
  <si>
    <t>OfficeInfiltration</t>
  </si>
  <si>
    <t>ParkingOccupancy</t>
  </si>
  <si>
    <t>ParkingReceptacle</t>
  </si>
  <si>
    <t>ParkingLights</t>
  </si>
  <si>
    <t>ParkingRefrigeration</t>
  </si>
  <si>
    <t>ParkingInfiltration</t>
  </si>
  <si>
    <t>ResidentialCommonOccupancy</t>
  </si>
  <si>
    <t>ResidentialCommonReceptacle</t>
  </si>
  <si>
    <t>ResidentialCommonLights</t>
  </si>
  <si>
    <t>ResidentialCommonRefrigeration</t>
  </si>
  <si>
    <t>ResidentialCommonInfiltration</t>
  </si>
  <si>
    <t>ResidentialLivingOccupancy</t>
  </si>
  <si>
    <t>ResidentialLivingReceptacle</t>
  </si>
  <si>
    <t>ResidentialLivingLights</t>
  </si>
  <si>
    <t>ResidentialLivingRefrigeration</t>
  </si>
  <si>
    <t>ResidentialLivingInfiltration</t>
  </si>
  <si>
    <t>RestaurantOccupancy</t>
  </si>
  <si>
    <t>RestaurantReceptacle</t>
  </si>
  <si>
    <t>RestaurantLights</t>
  </si>
  <si>
    <t>RestaurantRefrigeration</t>
  </si>
  <si>
    <t>RestaurantInfiltration</t>
  </si>
  <si>
    <t>RetailOccupancy</t>
  </si>
  <si>
    <t>RetailReceptacle</t>
  </si>
  <si>
    <t>RetailLights</t>
  </si>
  <si>
    <t>RetailRefrigeration</t>
  </si>
  <si>
    <t>RetailInfiltration</t>
  </si>
  <si>
    <t>SchoolOccupancy</t>
  </si>
  <si>
    <t>SchoolReceptacle</t>
  </si>
  <si>
    <t>SchoolLights</t>
  </si>
  <si>
    <t>SchoolRefrigeration</t>
  </si>
  <si>
    <t>SchoolInfiltration</t>
  </si>
  <si>
    <t>WarehouseOccupancy</t>
  </si>
  <si>
    <t>WarehouseReceptacle</t>
  </si>
  <si>
    <t>WarehouseLights</t>
  </si>
  <si>
    <t>WarehouseRefrigeration</t>
  </si>
  <si>
    <t>WarehouseInfiltration</t>
  </si>
  <si>
    <t>AssemblyServiceHotWater</t>
  </si>
  <si>
    <t>AssemblyGasEquip</t>
  </si>
  <si>
    <t>AssemblyHVACAvail</t>
  </si>
  <si>
    <t>AssemblyElevator</t>
  </si>
  <si>
    <t>AssemblyEscalator</t>
  </si>
  <si>
    <t>SchoolServiceHotWater</t>
  </si>
  <si>
    <t>SchoolGasEquip</t>
  </si>
  <si>
    <t>SchoolHVACAvail</t>
  </si>
  <si>
    <t>SchoolElevator</t>
  </si>
  <si>
    <t>SchoolEscalator</t>
  </si>
  <si>
    <t>WarehouseServiceHotWater</t>
  </si>
  <si>
    <t>WarehouseGasEquip</t>
  </si>
  <si>
    <t>WarehouseHVACAvail</t>
  </si>
  <si>
    <t>WarehouseElevator</t>
  </si>
  <si>
    <t>WarehouseEscalator</t>
  </si>
  <si>
    <t>DataServiceHotWater</t>
  </si>
  <si>
    <t>DataGasEquip</t>
  </si>
  <si>
    <t>DataHVACAvail</t>
  </si>
  <si>
    <t>DataElevator</t>
  </si>
  <si>
    <t>DataEscalator</t>
  </si>
  <si>
    <t>OfficeServiceHotWater</t>
  </si>
  <si>
    <t>OfficeGasEquip</t>
  </si>
  <si>
    <t>OfficeHVACAvail</t>
  </si>
  <si>
    <t>OfficeEscalator</t>
  </si>
  <si>
    <t>ManufacturingServiceHotWater</t>
  </si>
  <si>
    <t>ManufacturingGasEquip</t>
  </si>
  <si>
    <t>ManufacturingHVACAvail</t>
  </si>
  <si>
    <t>ManufacturingElevator</t>
  </si>
  <si>
    <t>ManufacturingEscalator</t>
  </si>
  <si>
    <t>RetailServiceHotWater</t>
  </si>
  <si>
    <t>RetailGasEquip</t>
  </si>
  <si>
    <t>RetailHVACAvail</t>
  </si>
  <si>
    <t>RetailElevator</t>
  </si>
  <si>
    <t>RetailEscalator</t>
  </si>
  <si>
    <t>HealthServiceHotWater</t>
  </si>
  <si>
    <t>HealthGasEquip</t>
  </si>
  <si>
    <t>HealthHVACAvail</t>
  </si>
  <si>
    <t>HealthElevator</t>
  </si>
  <si>
    <t>HealthEscalator</t>
  </si>
  <si>
    <t>ParkingServiceHotWater</t>
  </si>
  <si>
    <t>ParkingGasEquip</t>
  </si>
  <si>
    <t>ParkingHVACAvail</t>
  </si>
  <si>
    <t>ParkingElevator</t>
  </si>
  <si>
    <t>ParkingEscalator</t>
  </si>
  <si>
    <t>RestaurantServiceHotWater</t>
  </si>
  <si>
    <t>RestaurantGasEquip</t>
  </si>
  <si>
    <t>RestaurantHVACAvail</t>
  </si>
  <si>
    <t>RestaurantElevator</t>
  </si>
  <si>
    <t>RestaurantEscalator</t>
  </si>
  <si>
    <t>ResidentialLivingServiceHotWater</t>
  </si>
  <si>
    <t>ResidentialLivingGasEquip</t>
  </si>
  <si>
    <t>ResidentialLivingHVACAvail</t>
  </si>
  <si>
    <t>ResidentialLivingElevator</t>
  </si>
  <si>
    <t>ResidentialLivingEscalator</t>
  </si>
  <si>
    <t>ResidentialCommonServiceHotWater</t>
  </si>
  <si>
    <t>ResidentialCommonGasEquip</t>
  </si>
  <si>
    <t>ResidentialCommonHVACAvail</t>
  </si>
  <si>
    <t>ResidentialCommonElevator</t>
  </si>
  <si>
    <t>ResidentialCommonEscalator</t>
  </si>
  <si>
    <t>Function Group Name</t>
  </si>
  <si>
    <t>All Other Buildings</t>
  </si>
  <si>
    <t>Theater, Motion Picture (Note 10)</t>
  </si>
  <si>
    <t>Theater, Performance (Note 10)</t>
  </si>
  <si>
    <t>// Schedule names by Space:FunctionScheduleGroup</t>
  </si>
  <si>
    <t>TABLE SpaceFunctionData</t>
  </si>
  <si>
    <t>FuncSchGrp</t>
  </si>
  <si>
    <t>TABLE SpaceFunctionGroups</t>
  </si>
  <si>
    <t>IntLtgRegSchRef</t>
  </si>
  <si>
    <t>FuncGroup</t>
  </si>
  <si>
    <t>Housing, Public and Common Areas: Senior Housing</t>
  </si>
  <si>
    <t>Data Center Buildings (Note 9)</t>
  </si>
  <si>
    <t xml:space="preserve">; </t>
  </si>
  <si>
    <t>GasEqpPwrDens</t>
  </si>
  <si>
    <t>GasEqpSchRef</t>
  </si>
  <si>
    <t>Gas Equipment Schedule</t>
  </si>
  <si>
    <t>Kitchenette or Residential Kitchen</t>
  </si>
  <si>
    <t>Kitchen, Commercial Food Preparation</t>
  </si>
  <si>
    <t>Unoccupied</t>
  </si>
  <si>
    <t>Unoccupied-Include in Gross Floor Area</t>
  </si>
  <si>
    <t>Unoccupied-Exclude from Gross Floor Area</t>
  </si>
  <si>
    <t>Commercial and Industrial Storage Building</t>
  </si>
  <si>
    <t>Financial Institution Building</t>
  </si>
  <si>
    <t>General Commercia' or Industrial Work Building</t>
  </si>
  <si>
    <t>Religious Facility Building</t>
  </si>
  <si>
    <t>Restaurant Building</t>
  </si>
  <si>
    <t>Parking Garage Area Dedicated Ramps</t>
  </si>
  <si>
    <t>Office (Greater than 250 square feet in floor area)</t>
  </si>
  <si>
    <t>Office (250 square feet in floor area or less)</t>
  </si>
  <si>
    <t>IllumSetptMin</t>
  </si>
  <si>
    <t>IllumSetptMax</t>
  </si>
  <si>
    <t>IllumSetptAdjFacPri</t>
  </si>
  <si>
    <t>IllumSetptAdjFacSec</t>
  </si>
  <si>
    <t>HtgSetpt</t>
  </si>
  <si>
    <t>ClgSetpt</t>
  </si>
  <si>
    <t>WtrHtrSetpt</t>
  </si>
  <si>
    <t>AssemblyHtgSetpt</t>
  </si>
  <si>
    <t>AssemblyClgSetpt</t>
  </si>
  <si>
    <t>AssemblyWtrHtrSetpt</t>
  </si>
  <si>
    <t>DataHtgSetpt</t>
  </si>
  <si>
    <t>DataClgSetpt</t>
  </si>
  <si>
    <t>DataWtrHtrSetpt</t>
  </si>
  <si>
    <t>HealthHtgSetpt</t>
  </si>
  <si>
    <t>HealthClgSetpt</t>
  </si>
  <si>
    <t>HealthWtrHtrSetpt</t>
  </si>
  <si>
    <t>ManufacturingHtgSetpt</t>
  </si>
  <si>
    <t>ManufacturingClgSetpt</t>
  </si>
  <si>
    <t>ManufacturingWtrHtrSetpt</t>
  </si>
  <si>
    <t>OfficeHtgSetpt</t>
  </si>
  <si>
    <t>OfficeClgSetpt</t>
  </si>
  <si>
    <t>OfficeWtrHtrSetpt</t>
  </si>
  <si>
    <t>ParkingHtgSetpt</t>
  </si>
  <si>
    <t>ParkingClgSetpt</t>
  </si>
  <si>
    <t>ParkingWtrHtrSetpt</t>
  </si>
  <si>
    <t>ResidentialLivingHtgSetpt</t>
  </si>
  <si>
    <t>ResidentialLivingClgSetpt</t>
  </si>
  <si>
    <t>ResidentialLivingWtrHtrSetpt</t>
  </si>
  <si>
    <t>ResidentialCommonHtgSetpt</t>
  </si>
  <si>
    <t>ResidentialCommonClgSetpt</t>
  </si>
  <si>
    <t>ResidentialCommonWtrHtrSetpt</t>
  </si>
  <si>
    <t>RestaurantHtgSetpt</t>
  </si>
  <si>
    <t>RestaurantClgSetpt</t>
  </si>
  <si>
    <t>RestaurantWtrHtrSetpt</t>
  </si>
  <si>
    <t>RetailHtgSetpt</t>
  </si>
  <si>
    <t>RetailClgSetpt</t>
  </si>
  <si>
    <t>RetailWtrHtrSetpt</t>
  </si>
  <si>
    <t>SchoolHtgSetpt</t>
  </si>
  <si>
    <t>SchoolClgSetpt</t>
  </si>
  <si>
    <t>SchoolWtrHtrSetpt</t>
  </si>
  <si>
    <t>WarehouseHtgSetpt</t>
  </si>
  <si>
    <t>WarehouseClgSetpt</t>
  </si>
  <si>
    <t>WarehouseWtrHtrSetpt</t>
  </si>
  <si>
    <t>LabOccupancy</t>
  </si>
  <si>
    <t>LabReceptacle</t>
  </si>
  <si>
    <t>LabServiceHotWater</t>
  </si>
  <si>
    <t>LabLights</t>
  </si>
  <si>
    <t>LabGasEquip</t>
  </si>
  <si>
    <t>LabRefrigeration</t>
  </si>
  <si>
    <t>LabInfiltration</t>
  </si>
  <si>
    <t>LabHVACAvail</t>
  </si>
  <si>
    <t>LabHtgSetpt</t>
  </si>
  <si>
    <t>LabClgSetpt</t>
  </si>
  <si>
    <t>LabElevator</t>
  </si>
  <si>
    <t>LabEscalator</t>
  </si>
  <si>
    <t>LabWtrHtrSetpt</t>
  </si>
  <si>
    <t>Notes</t>
  </si>
  <si>
    <t>SpcFunc only valid if user-input receptacle load is &gt;= 20W/ft2</t>
  </si>
  <si>
    <t>GasEquipPwr only valid if hood length &gt; 0.  If there is an exhaust hood, set convective fraction to 0</t>
  </si>
  <si>
    <t>n/a</t>
  </si>
  <si>
    <t>Courtrooms</t>
  </si>
  <si>
    <t>Lobbies</t>
  </si>
  <si>
    <t>Use</t>
  </si>
  <si>
    <t>CBC Occupancy Load (ft²/occ)</t>
  </si>
  <si>
    <t>CBC Occupancy Load</t>
  </si>
  <si>
    <t>CBC Based Ventilation (cfm/ft²)7</t>
  </si>
  <si>
    <t>Ventilation from Table 121-A (cfm/ft²)</t>
  </si>
  <si>
    <t>(occ/1000 ft²)6</t>
  </si>
  <si>
    <t>1)</t>
  </si>
  <si>
    <t>Aircraft Hangars</t>
  </si>
  <si>
    <t>2)</t>
  </si>
  <si>
    <t>Auction Rooms</t>
  </si>
  <si>
    <t>See Section 1004.7</t>
  </si>
  <si>
    <t>3)</t>
  </si>
  <si>
    <t>Assembly Areas (Concentrated Use)</t>
  </si>
  <si>
    <t>Auditoriums</t>
  </si>
  <si>
    <t>Bowling Alleys</t>
  </si>
  <si>
    <t>5 persons per lane</t>
  </si>
  <si>
    <t>Churches &amp; Chapels (Religious Worship)</t>
  </si>
  <si>
    <t>Dance Floors</t>
  </si>
  <si>
    <t>Lodge Rooms</t>
  </si>
  <si>
    <t>Reviewing Stands</t>
  </si>
  <si>
    <t>Stadiums</t>
  </si>
  <si>
    <t>Theaters - All</t>
  </si>
  <si>
    <t>Waiting Areas</t>
  </si>
  <si>
    <t>4)</t>
  </si>
  <si>
    <t>Assembly Areas (Nonconcentrated Use)</t>
  </si>
  <si>
    <r>
      <t xml:space="preserve">Conference &amp; Meeting Rooms </t>
    </r>
    <r>
      <rPr>
        <vertAlign val="superscript"/>
        <sz val="8"/>
        <color indexed="8"/>
        <rFont val="Arial"/>
        <family val="2"/>
      </rPr>
      <t>1</t>
    </r>
  </si>
  <si>
    <t>Dining Rooms/Areas</t>
  </si>
  <si>
    <r>
      <t xml:space="preserve">Drinking Establishments </t>
    </r>
    <r>
      <rPr>
        <vertAlign val="superscript"/>
        <sz val="8"/>
        <color indexed="8"/>
        <rFont val="Arial"/>
        <family val="2"/>
      </rPr>
      <t>2</t>
    </r>
  </si>
  <si>
    <t>Exhibit/Display Areas</t>
  </si>
  <si>
    <t>Gymnasiums/Sports Arenas</t>
  </si>
  <si>
    <t>Lounges</t>
  </si>
  <si>
    <t>Stages</t>
  </si>
  <si>
    <t>Gaming, Keno, Slot Machine and Live Games Areas</t>
  </si>
  <si>
    <t>5)</t>
  </si>
  <si>
    <t>Auto Repair Workshops</t>
  </si>
  <si>
    <t>6)</t>
  </si>
  <si>
    <t>Barber &amp; Beauty Shops</t>
  </si>
  <si>
    <t>7)</t>
  </si>
  <si>
    <t>Children's Homes &amp; Homes for Aged</t>
  </si>
  <si>
    <t>8)</t>
  </si>
  <si>
    <t>Classrooms</t>
  </si>
  <si>
    <t>9)</t>
  </si>
  <si>
    <t>10)</t>
  </si>
  <si>
    <t>Dormitories</t>
  </si>
  <si>
    <t>11)</t>
  </si>
  <si>
    <t>Dry Cleaning (Coin-Operated)</t>
  </si>
  <si>
    <t>12)</t>
  </si>
  <si>
    <t>Dry Cleaning (Commercial)</t>
  </si>
  <si>
    <t>13)</t>
  </si>
  <si>
    <t>Garage, Parking</t>
  </si>
  <si>
    <t>14)</t>
  </si>
  <si>
    <t>Healthcare Facilities:</t>
  </si>
  <si>
    <t>Sleeping Rooms</t>
  </si>
  <si>
    <t>Treatment Rooms</t>
  </si>
  <si>
    <t>15)</t>
  </si>
  <si>
    <t>Hotels and Apartments</t>
  </si>
  <si>
    <r>
      <t xml:space="preserve">Hotel Function Area </t>
    </r>
    <r>
      <rPr>
        <vertAlign val="superscript"/>
        <sz val="8"/>
        <color indexed="8"/>
        <rFont val="Arial"/>
        <family val="2"/>
      </rPr>
      <t>3</t>
    </r>
  </si>
  <si>
    <t>Hotel Lobby</t>
  </si>
  <si>
    <t>Hotel Guest Rooms (&lt;500 ft²)</t>
  </si>
  <si>
    <r>
      <t xml:space="preserve">Footnote </t>
    </r>
    <r>
      <rPr>
        <vertAlign val="superscript"/>
        <sz val="8"/>
        <color indexed="8"/>
        <rFont val="Arial"/>
        <family val="2"/>
      </rPr>
      <t>4</t>
    </r>
  </si>
  <si>
    <t>Hotel Guest rooms (&gt;=500 ft²)</t>
  </si>
  <si>
    <t>Highrise Residential</t>
  </si>
  <si>
    <r>
      <t xml:space="preserve">Footnote </t>
    </r>
    <r>
      <rPr>
        <vertAlign val="superscript"/>
        <sz val="8"/>
        <color indexed="8"/>
        <rFont val="Arial"/>
        <family val="2"/>
      </rPr>
      <t>5</t>
    </r>
  </si>
  <si>
    <t>16)</t>
  </si>
  <si>
    <t>Kitchen(s)</t>
  </si>
  <si>
    <t>17)</t>
  </si>
  <si>
    <t>Library:</t>
  </si>
  <si>
    <t>Reading Rooms</t>
  </si>
  <si>
    <t>Stack Areas</t>
  </si>
  <si>
    <t>18)</t>
  </si>
  <si>
    <t>Locker Rooms</t>
  </si>
  <si>
    <t>19)</t>
  </si>
  <si>
    <t>20)</t>
  </si>
  <si>
    <t>Mechanical Equipment Room</t>
  </si>
  <si>
    <t>21)</t>
  </si>
  <si>
    <t>Nurseries for Children - Day Care</t>
  </si>
  <si>
    <t>22)</t>
  </si>
  <si>
    <t>Offices:</t>
  </si>
  <si>
    <t>Bank/Financial Institution</t>
  </si>
  <si>
    <t>Medical &amp; Clinical Care</t>
  </si>
  <si>
    <t>23)</t>
  </si>
  <si>
    <t>Retail Stores (See Stores)</t>
  </si>
  <si>
    <t>24)</t>
  </si>
  <si>
    <t>School Shops &amp; Vocational Rooms</t>
  </si>
  <si>
    <t>25)</t>
  </si>
  <si>
    <t>Skating Rinks:</t>
  </si>
  <si>
    <t>Skate Area</t>
  </si>
  <si>
    <t>On Deck</t>
  </si>
  <si>
    <t>26)</t>
  </si>
  <si>
    <t>Stores:</t>
  </si>
  <si>
    <t>Retail Sales, Wholesale Showrooms</t>
  </si>
  <si>
    <t>Basement and Ground Floor</t>
  </si>
  <si>
    <t>Upper Floors</t>
  </si>
  <si>
    <t>Grocery</t>
  </si>
  <si>
    <t>Malls, Arcades, &amp; Atria</t>
  </si>
  <si>
    <t>27)</t>
  </si>
  <si>
    <t>Swimming Pools:</t>
  </si>
  <si>
    <t>Pool Area</t>
  </si>
  <si>
    <t>28)</t>
  </si>
  <si>
    <t>Warehouses, Industrial &amp; Commercial Storage/Stockrooms</t>
  </si>
  <si>
    <t>29)</t>
  </si>
  <si>
    <t>All Others -- Including Unknown</t>
  </si>
  <si>
    <t>Corridors, Restrooms, &amp; Support Areas</t>
  </si>
  <si>
    <t>Commercial &amp; Industrial Work</t>
  </si>
  <si>
    <t>Footnotes:</t>
  </si>
  <si>
    <t>Equations used to find:</t>
  </si>
  <si>
    <t xml:space="preserve">1. Convention, Conference, Meeting Rooms </t>
  </si>
  <si>
    <t xml:space="preserve">2. Bars, Cocktail &amp; Smoking Lounges, Casinos </t>
  </si>
  <si>
    <t>3. See Conference Rooms or Dining Rooms</t>
  </si>
  <si>
    <t>4. Guestrooms less than 500 ft² use 30 cfm/guestroom</t>
  </si>
  <si>
    <t>5. Highrise Residential See 1994 UBC Section 1203 Ventilation</t>
  </si>
  <si>
    <t>CBC People</t>
  </si>
  <si>
    <r>
      <t xml:space="preserve">Auditorium Area </t>
    </r>
    <r>
      <rPr>
        <strike/>
        <sz val="10"/>
        <color rgb="FFFF0000"/>
        <rFont val="Arial"/>
        <family val="2"/>
      </rPr>
      <t>(Note 10)</t>
    </r>
  </si>
  <si>
    <r>
      <t xml:space="preserve">Bar, Cocktail Lounge and Casino Areas </t>
    </r>
    <r>
      <rPr>
        <strike/>
        <sz val="10"/>
        <color rgb="FFFF0000"/>
        <rFont val="Arial"/>
        <family val="2"/>
      </rPr>
      <t>(Note 10)</t>
    </r>
  </si>
  <si>
    <r>
      <t xml:space="preserve">Computer Room </t>
    </r>
    <r>
      <rPr>
        <strike/>
        <sz val="10"/>
        <color rgb="FFFF0000"/>
        <rFont val="Arial"/>
        <family val="2"/>
      </rPr>
      <t>(Note 11)</t>
    </r>
  </si>
  <si>
    <t>Auto Repair</t>
  </si>
  <si>
    <t>Drinking Establishments</t>
  </si>
  <si>
    <r>
      <t xml:space="preserve">Convention, Conference, Multipurpose and Meeting Center Areas </t>
    </r>
    <r>
      <rPr>
        <strike/>
        <sz val="10"/>
        <color rgb="FFFF0000"/>
        <rFont val="Arial"/>
        <family val="2"/>
      </rPr>
      <t>(Note 10)</t>
    </r>
  </si>
  <si>
    <r>
      <t xml:space="preserve">Dining Area </t>
    </r>
    <r>
      <rPr>
        <strike/>
        <sz val="10"/>
        <color rgb="FFFF0000"/>
        <rFont val="Arial"/>
        <family val="2"/>
      </rPr>
      <t>(Note 10)</t>
    </r>
  </si>
  <si>
    <r>
      <t xml:space="preserve">Exhibit, Museum Areas </t>
    </r>
    <r>
      <rPr>
        <strike/>
        <sz val="10"/>
        <color rgb="FFFF0000"/>
        <rFont val="Arial"/>
        <family val="2"/>
      </rPr>
      <t>(Note 10)</t>
    </r>
  </si>
  <si>
    <t>Hotel Guestrooms</t>
  </si>
  <si>
    <t>Hotel Function Area</t>
  </si>
  <si>
    <r>
      <t xml:space="preserve">Hotel Function Area </t>
    </r>
    <r>
      <rPr>
        <strike/>
        <sz val="10"/>
        <color rgb="FFFF0000"/>
        <rFont val="Arial"/>
        <family val="2"/>
      </rPr>
      <t>(Note 10)</t>
    </r>
  </si>
  <si>
    <r>
      <t xml:space="preserve">Grocery Sales Areas </t>
    </r>
    <r>
      <rPr>
        <strike/>
        <sz val="10"/>
        <color rgb="FFFF0000"/>
        <rFont val="Arial"/>
        <family val="2"/>
      </rPr>
      <t>(Note 10)</t>
    </r>
  </si>
  <si>
    <t>2. Mechanical ventilation. Each space that is not naturally ventilated under Item 1 above shall be ventilated</t>
  </si>
  <si>
    <t>with a mechanical system capable of providing an outdoor air rate no less than the larger of:</t>
  </si>
  <si>
    <t>A. The conditioned floor area of the space times the applicable ventilation rate from TABLE 120.1-A; or</t>
  </si>
  <si>
    <t>B. 15 cfm per person times the expected number of occupants.</t>
  </si>
  <si>
    <t>number of occupants shall be either the expected number specified by the building designer or one half</t>
  </si>
  <si>
    <t>of the maximum occupant load assumed for egress purposes in the CBC, whichever is greater. For</t>
  </si>
  <si>
    <t>spaces with fixed seating, the expected number of occupants shall be determined in accordance with the</t>
  </si>
  <si>
    <t>CBC.</t>
  </si>
  <si>
    <t>Code: Standards 120.1(b)</t>
  </si>
  <si>
    <r>
      <t>For meeting the requirement in Section 120.1(b)2B</t>
    </r>
    <r>
      <rPr>
        <sz val="12"/>
        <color rgb="FFFF0000"/>
        <rFont val="Arial"/>
        <family val="2"/>
      </rPr>
      <t xml:space="preserve"> for spaces without fixed seating</t>
    </r>
    <r>
      <rPr>
        <sz val="12"/>
        <rFont val="Arial"/>
        <family val="2"/>
      </rPr>
      <t>, the expected</t>
    </r>
  </si>
  <si>
    <t>CBC Adj Occupancy</t>
  </si>
  <si>
    <t>Assembly Areas (Concentrated Use), Lobbies</t>
  </si>
  <si>
    <r>
      <t xml:space="preserve">Lounge, Recreation </t>
    </r>
    <r>
      <rPr>
        <sz val="10"/>
        <color rgb="FFFF0000"/>
        <rFont val="Arial"/>
        <family val="2"/>
      </rPr>
      <t>(Note 10)</t>
    </r>
  </si>
  <si>
    <t>Assembly Areas (Nonconcentrated Use), Lounges</t>
  </si>
  <si>
    <r>
      <t xml:space="preserve">Malls and Atria </t>
    </r>
    <r>
      <rPr>
        <strike/>
        <sz val="10"/>
        <color rgb="FFFF0000"/>
        <rFont val="Arial"/>
        <family val="2"/>
      </rPr>
      <t>(Note 10)</t>
    </r>
  </si>
  <si>
    <t>Stores: Malls, Arcades, &amp; Atria</t>
  </si>
  <si>
    <t>Office: Medical and Clinical Care</t>
  </si>
  <si>
    <t>???</t>
  </si>
  <si>
    <t>Egress Occupancy Multiplier</t>
  </si>
  <si>
    <t>Recommended Occupancy</t>
  </si>
  <si>
    <t>Matching CBC Space Function</t>
  </si>
  <si>
    <t>COMNET People</t>
  </si>
  <si>
    <t>2008 occupancy usable</t>
  </si>
  <si>
    <t>see special note</t>
  </si>
  <si>
    <t>occ based ventilation</t>
  </si>
  <si>
    <t>min ventilation  from (floor &amp; col.L)</t>
  </si>
  <si>
    <t>Table 120.1 A over-rider</t>
  </si>
  <si>
    <t>see note</t>
  </si>
  <si>
    <t>CBC allottment</t>
  </si>
  <si>
    <t>calc cbc density</t>
  </si>
  <si>
    <t>All ppl</t>
  </si>
  <si>
    <t>Auditorium Area</t>
  </si>
  <si>
    <t>Civic Meeting Place Area</t>
  </si>
  <si>
    <t>Dining Area</t>
  </si>
  <si>
    <t>Exhibit, Museum Areas</t>
  </si>
  <si>
    <t>Lounge, Recreation</t>
  </si>
  <si>
    <t>Malls and Atria</t>
  </si>
  <si>
    <t>Religious Worship Area</t>
  </si>
  <si>
    <t>Retail Merchandise Sales, Wholesale Showroom</t>
  </si>
  <si>
    <t>Theater, Motion Picture</t>
  </si>
  <si>
    <t>Theater, Performance</t>
  </si>
  <si>
    <t>Occupancy Vent Factor</t>
  </si>
  <si>
    <t>FINAL Occupancy</t>
  </si>
  <si>
    <t>OccVentFrac</t>
  </si>
  <si>
    <t>Min. Vent per Area</t>
  </si>
  <si>
    <t>Hrs</t>
  </si>
  <si>
    <t>Cooling UMLH Limit</t>
  </si>
  <si>
    <t>Heating UMLH Limit</t>
  </si>
  <si>
    <t>ClgUMLHLimit</t>
  </si>
  <si>
    <t>HtgUMLHLimit</t>
  </si>
  <si>
    <t>Transportation Function, Concourse &amp; Baggage</t>
  </si>
  <si>
    <t>Transportation Function, Ticketing</t>
  </si>
  <si>
    <t>CodeVentPerArea</t>
  </si>
  <si>
    <t>Gymnasium/Sports Arena</t>
  </si>
  <si>
    <t>Unleased Tenant Area</t>
  </si>
  <si>
    <t>Exercise Room</t>
  </si>
  <si>
    <t>Primary Function Area</t>
  </si>
  <si>
    <t>Allowed Lighting Power Density (W/ft2)</t>
  </si>
  <si>
    <t>Additional Lighting Power (Note 1)</t>
  </si>
  <si>
    <t>Qualified Lighting Systems</t>
  </si>
  <si>
    <t>Additional Allowance 
(W/ft2, unless noted otherwise)</t>
  </si>
  <si>
    <t>Ornamental</t>
  </si>
  <si>
    <t>Accent, display and feature (Note 3)</t>
  </si>
  <si>
    <t>Auto Repair / Maintenance Area</t>
  </si>
  <si>
    <t>Detailed Task Work (Note 7)</t>
  </si>
  <si>
    <t>Audience Seating Area</t>
  </si>
  <si>
    <t>Classroom, Lecture, Training, Vocational Areas</t>
  </si>
  <si>
    <t>White or Chalk Board (W/ft) (Note 1)</t>
  </si>
  <si>
    <t>Commercial/Industrial Storage (Warehouse)</t>
  </si>
  <si>
    <t>Commercial/Industrial Storage (Shipping &amp; Handling)</t>
  </si>
  <si>
    <t>Copy Room</t>
  </si>
  <si>
    <t>Corridor Area</t>
  </si>
  <si>
    <t>Dining Area (Bar/Lounge and Fine Dining)</t>
  </si>
  <si>
    <t>Dining Area (Cafetaria/Fast Food)</t>
  </si>
  <si>
    <t>Dining Area (Family and Leisure)</t>
  </si>
  <si>
    <t>Exercise/Fitness Center and Gymnasium Areas</t>
  </si>
  <si>
    <t>Museum Area (Exhibition/Display)</t>
  </si>
  <si>
    <t>Museum Area (Restoration Room)</t>
  </si>
  <si>
    <t>General/Commercial &amp; Industrial Work Area (Low Bay)</t>
  </si>
  <si>
    <t>General/Commercial &amp; Industrial Work Area (High Bay)</t>
  </si>
  <si>
    <t>General/Commercial &amp; Industrial Work Area (Precision)</t>
  </si>
  <si>
    <t>Precision Work (Note 9)</t>
  </si>
  <si>
    <t>Library (Reading Area)</t>
  </si>
  <si>
    <t>Library (Stacks Area)</t>
  </si>
  <si>
    <t>Main Entry Lobby</t>
  </si>
  <si>
    <t>Locker Room</t>
  </si>
  <si>
    <t>Lounge, Breakroom, or Waiting Area</t>
  </si>
  <si>
    <t>Concourse and Atria Area</t>
  </si>
  <si>
    <t>Office Area (&gt;250 square feet)</t>
  </si>
  <si>
    <t>Portable lighting for office areas (Note 6)</t>
  </si>
  <si>
    <t>Office Area (&lt;250 square feet)</t>
  </si>
  <si>
    <t>Office Area (Open plan office)</t>
  </si>
  <si>
    <t>Parking Garage Area (Parking Zone)</t>
  </si>
  <si>
    <t>First ATM (W)</t>
  </si>
  <si>
    <t>Parking Garage Area (Dedicated Ramps)</t>
  </si>
  <si>
    <t>Additional ATM (50 W each)</t>
  </si>
  <si>
    <t>Parking Garage Area (Daylight Adaptation Zones) (Note 2)</t>
  </si>
  <si>
    <t>Pharmacy Area</t>
  </si>
  <si>
    <t>Specialized Task Work (Note 8)</t>
  </si>
  <si>
    <t>Retail Sales Area (Grocery Sales)</t>
  </si>
  <si>
    <t>Decorative</t>
  </si>
  <si>
    <t>Retail Sales Area (Retail Merchandise Sales)</t>
  </si>
  <si>
    <t>Retail Sales Area (Fitting Room)</t>
  </si>
  <si>
    <t>Theater Area (Motion Picture)</t>
  </si>
  <si>
    <t>Theater Area (Performance)</t>
  </si>
  <si>
    <t>Kitchen/Food Preparation Area</t>
  </si>
  <si>
    <t>Scientific Laboratory Area</t>
  </si>
  <si>
    <t>Healthcare Facility and Hospitals (Exam/Treatment Room)</t>
  </si>
  <si>
    <t>Healthcare Facility and Hospitals (Imaging Room)</t>
  </si>
  <si>
    <t>Healthcare Facility and Hospitals (Medical Supply Room)</t>
  </si>
  <si>
    <t>Healthcare Facility and Hospitals (Nursery)</t>
  </si>
  <si>
    <t>Tunable while or dim-to-warm (Note 10)</t>
  </si>
  <si>
    <t>Healthcare Facility and Hospitals (Nurse's Station)</t>
  </si>
  <si>
    <t>Healthcare Facility and Hospitals (Operating Room)</t>
  </si>
  <si>
    <t>Healthcare Facility and Hospitals (Patient Room)</t>
  </si>
  <si>
    <t>Healthcare Facility and Hospitals (Physical Therapy Room)</t>
  </si>
  <si>
    <t>Healthcare Facility and Hospitals (Recovery Room)</t>
  </si>
  <si>
    <t xml:space="preserve">Laundry Area </t>
  </si>
  <si>
    <t>Restrooms</t>
  </si>
  <si>
    <t>Transportation Function (Baggage Area)</t>
  </si>
  <si>
    <t>Transportation Function (Ticketing Area)</t>
  </si>
  <si>
    <t>Stairwell</t>
  </si>
  <si>
    <t>Decorative (Note 4)</t>
  </si>
  <si>
    <t>Videoconferencing Studio</t>
  </si>
  <si>
    <t>Videoconferencing</t>
  </si>
  <si>
    <t>All other</t>
  </si>
  <si>
    <t>Transition Lighitng OFF at night (Note 12)</t>
  </si>
  <si>
    <t>Aging Eye/Low-vision (Stairwell) (Note 11)</t>
  </si>
  <si>
    <t>Aging Eye/Low-vision (Corridor Area) (Note 11)</t>
  </si>
  <si>
    <t>Aging Eye/Low-vision (Lounge/Waiting Area) (Note 11)</t>
  </si>
  <si>
    <t>Aging Eye/Low-vision (Multipurpose Room) (Note 11)</t>
  </si>
  <si>
    <t>Aging Eye/Low-vision (Religious Worship Area) (Note 11)</t>
  </si>
  <si>
    <t>Aging Eye/Low-vision (Dining) (Note 11)</t>
  </si>
  <si>
    <t>Aging Eye/Low-vision (Restroom) (Note 11)</t>
  </si>
  <si>
    <t>Notes:</t>
  </si>
  <si>
    <t>2. Daylight Adaptation Zones shall be no longer than 66 feet from the entrance to the parking garage.</t>
  </si>
  <si>
    <t>5. Illuminated mirrors. Lighting shall be dedicated to the mirror.</t>
  </si>
  <si>
    <t>6. Portable lighting in office areas includes under shelf or furniture-mounted supplemental task lighting.</t>
  </si>
  <si>
    <t>extreme close up work.</t>
  </si>
  <si>
    <t>specialized equipment associated with pharmaceutical/laboratorial activities.</t>
  </si>
  <si>
    <t>contrast, finely detailed, or fast moving objects.</t>
  </si>
  <si>
    <t>10. Tunable white or dim-to-warm luminaires as specified in Section 140.6(a)4B.</t>
  </si>
  <si>
    <t>11. Aging Eye/Low-vision areas can be documented as being designed to comply with the light levels in ANSI/IES RP-28 and are or will be</t>
  </si>
  <si>
    <t>licensed by local or state authorities for either senior long-term care, adult day care, senior support, and/or people with special visual needs.</t>
  </si>
  <si>
    <t>12. Transition lighting OFF at night. Lighting power controlled by astronomical time clock or other control to shut off lighting at night.</t>
  </si>
  <si>
    <t>Additional LPD only applies to area within 30 feet of an exit. Not applicable to lighting in daylit zones.</t>
  </si>
  <si>
    <t>Additional Allowance</t>
  </si>
  <si>
    <t>W/ft², unless noted otherwise</t>
  </si>
  <si>
    <t>2019 NACM Space Type</t>
  </si>
  <si>
    <t>Computer Room</t>
  </si>
  <si>
    <t>High-Rise Residential Living Spaces</t>
  </si>
  <si>
    <t>Hotel/Motel Guest Room</t>
  </si>
  <si>
    <t xml:space="preserve">Educational Facilities </t>
  </si>
  <si>
    <t>Daycare (through age 4)</t>
  </si>
  <si>
    <t>Daycare sickroom</t>
  </si>
  <si>
    <t>Classrooms (ages 5-8)</t>
  </si>
  <si>
    <t>Lecture/postsecondary classroom</t>
  </si>
  <si>
    <t>F</t>
  </si>
  <si>
    <t>Lecture hall (fixed seats)</t>
  </si>
  <si>
    <t>-</t>
  </si>
  <si>
    <t>Art classroom</t>
  </si>
  <si>
    <t>Science laboratories</t>
  </si>
  <si>
    <t>University/college laboratories</t>
  </si>
  <si>
    <t>Wood/metal shop</t>
  </si>
  <si>
    <t>Computer lab</t>
  </si>
  <si>
    <t>Media center</t>
  </si>
  <si>
    <t>A</t>
  </si>
  <si>
    <r>
      <t>1.07</t>
    </r>
    <r>
      <rPr>
        <vertAlign val="superscript"/>
        <sz val="10"/>
        <rFont val="Times New Roman"/>
        <family val="1"/>
      </rPr>
      <t>*</t>
    </r>
  </si>
  <si>
    <t>Multiuse assembly</t>
  </si>
  <si>
    <t>Food and Beverage Service</t>
  </si>
  <si>
    <t>Restaurant dining rooms</t>
  </si>
  <si>
    <t>Cafeteria/fast-food dining</t>
  </si>
  <si>
    <t>Bars, cocktail lounges</t>
  </si>
  <si>
    <t>Kitchen (cooking)</t>
  </si>
  <si>
    <t>General</t>
  </si>
  <si>
    <t>Break rooms</t>
  </si>
  <si>
    <t>Coffee Stations</t>
  </si>
  <si>
    <t>Conference/meeting</t>
  </si>
  <si>
    <t>Corridors</t>
  </si>
  <si>
    <t>Occupiable storage rooms for liquids or gels</t>
  </si>
  <si>
    <t>B</t>
  </si>
  <si>
    <t>Hotels, Motels, Resorts, Dormitories</t>
  </si>
  <si>
    <t>Bedroom/living room</t>
  </si>
  <si>
    <t>Barracks sleeping areas</t>
  </si>
  <si>
    <t>Laundry rooms, central</t>
  </si>
  <si>
    <t>Laundry rooms within dwelling units</t>
  </si>
  <si>
    <t>Lobbies/pre-function</t>
  </si>
  <si>
    <t>Multipurpose assembly</t>
  </si>
  <si>
    <t>Office Buildings</t>
  </si>
  <si>
    <t>Breakrooms</t>
  </si>
  <si>
    <t>Main entry lobbies</t>
  </si>
  <si>
    <t>Occupiable storage rooms for dry materials</t>
  </si>
  <si>
    <t>Office space</t>
  </si>
  <si>
    <t>Reception areas</t>
  </si>
  <si>
    <t>Telephone/data entry</t>
  </si>
  <si>
    <t>Miscellaneous Spaces</t>
  </si>
  <si>
    <t>Bank vaults/safe deposit</t>
  </si>
  <si>
    <t>Banks or bank lobbies</t>
  </si>
  <si>
    <t>Computer (not printing)</t>
  </si>
  <si>
    <r>
      <t>Freezer and refrigerated spaces (&lt;50</t>
    </r>
    <r>
      <rPr>
        <vertAlign val="superscript"/>
        <sz val="10"/>
        <rFont val="Times New Roman"/>
        <family val="1"/>
      </rPr>
      <t>o</t>
    </r>
    <r>
      <rPr>
        <sz val="10"/>
        <rFont val="Times New Roman"/>
        <family val="1"/>
      </rPr>
      <t>F)</t>
    </r>
  </si>
  <si>
    <t>E</t>
  </si>
  <si>
    <t>General manufacturing (excludes heavy industrial and process using chemicals)</t>
  </si>
  <si>
    <t>Photo studios</t>
  </si>
  <si>
    <t>Shipping/receiving</t>
  </si>
  <si>
    <t>Sorting, packing, light assembly</t>
  </si>
  <si>
    <t>Telephone closets</t>
  </si>
  <si>
    <t>Transportation waiting</t>
  </si>
  <si>
    <t>Warehouses</t>
  </si>
  <si>
    <t>All others</t>
  </si>
  <si>
    <t>Public Assembly Spaces</t>
  </si>
  <si>
    <r>
      <t>Auditorium seating area</t>
    </r>
    <r>
      <rPr>
        <sz val="8"/>
        <rFont val="Times New Roman"/>
        <family val="1"/>
      </rPr>
      <t> </t>
    </r>
  </si>
  <si>
    <r>
      <t>1.07</t>
    </r>
    <r>
      <rPr>
        <vertAlign val="superscript"/>
        <sz val="10"/>
        <rFont val="Times New Roman"/>
        <family val="1"/>
      </rPr>
      <t>a</t>
    </r>
  </si>
  <si>
    <r>
      <t>Places of religious worship</t>
    </r>
    <r>
      <rPr>
        <sz val="8"/>
        <rFont val="Times New Roman"/>
        <family val="1"/>
      </rPr>
      <t> </t>
    </r>
  </si>
  <si>
    <r>
      <t>Courtrooms</t>
    </r>
    <r>
      <rPr>
        <sz val="8"/>
        <rFont val="Times New Roman"/>
        <family val="1"/>
      </rPr>
      <t> </t>
    </r>
  </si>
  <si>
    <r>
      <t>0.19</t>
    </r>
    <r>
      <rPr>
        <vertAlign val="superscript"/>
        <sz val="10"/>
        <rFont val="Times New Roman"/>
        <family val="1"/>
      </rPr>
      <t>a</t>
    </r>
  </si>
  <si>
    <r>
      <t>Legislative chambers</t>
    </r>
    <r>
      <rPr>
        <sz val="8"/>
        <rFont val="Times New Roman"/>
        <family val="1"/>
      </rPr>
      <t> </t>
    </r>
  </si>
  <si>
    <t>Libraries (reading rooms and stack areas)</t>
  </si>
  <si>
    <t>Museums/galleries</t>
  </si>
  <si>
    <t>Residential</t>
  </si>
  <si>
    <t>Common corridors</t>
  </si>
  <si>
    <t>Sales (except as below)</t>
  </si>
  <si>
    <t>Mall common areas</t>
  </si>
  <si>
    <t>Barbershop</t>
  </si>
  <si>
    <t>Beauty and nail salons</t>
  </si>
  <si>
    <t>Pet shops (animal areas)</t>
  </si>
  <si>
    <t>Supermarket</t>
  </si>
  <si>
    <t>Coin-operated laundries</t>
  </si>
  <si>
    <t>Sports and Entertainment</t>
  </si>
  <si>
    <t>Gym, sports arena (play area)</t>
  </si>
  <si>
    <t>Spectator areas</t>
  </si>
  <si>
    <t>Swimming (pool)</t>
  </si>
  <si>
    <t>C</t>
  </si>
  <si>
    <t>Swimming (deck)</t>
  </si>
  <si>
    <t>Disco/dance floors</t>
  </si>
  <si>
    <t>Health club/aerobics room</t>
  </si>
  <si>
    <t>Health club/weight rooms</t>
  </si>
  <si>
    <t>Bowling alley (seating)</t>
  </si>
  <si>
    <t>Gambling casinos</t>
  </si>
  <si>
    <t>Game arcades</t>
  </si>
  <si>
    <t>Stages, studios</t>
  </si>
  <si>
    <t>D, F</t>
  </si>
  <si>
    <t>Occupancy Category</t>
  </si>
  <si>
    <r>
      <t>Area Outdoor Air Rate R</t>
    </r>
    <r>
      <rPr>
        <vertAlign val="subscript"/>
        <sz val="10"/>
        <rFont val="Times New Roman"/>
        <family val="1"/>
      </rPr>
      <t>a</t>
    </r>
  </si>
  <si>
    <r>
      <t>Min Air Rate for DCV</t>
    </r>
    <r>
      <rPr>
        <vertAlign val="superscript"/>
        <sz val="10"/>
        <rFont val="Times New Roman"/>
        <family val="1"/>
      </rPr>
      <t>b</t>
    </r>
  </si>
  <si>
    <t>Air Class</t>
  </si>
  <si>
    <r>
      <t>cfm/ft</t>
    </r>
    <r>
      <rPr>
        <vertAlign val="superscript"/>
        <sz val="10"/>
        <rFont val="Times New Roman"/>
        <family val="1"/>
      </rPr>
      <t>2</t>
    </r>
  </si>
  <si>
    <t>General:</t>
  </si>
  <si>
    <r>
      <t>a</t>
    </r>
    <r>
      <rPr>
        <sz val="8"/>
        <rFont val="Times New Roman"/>
        <family val="1"/>
      </rPr>
      <t xml:space="preserve"> This value assumes non-fixed seating and uses the occupant density assumption in accordance with Section 120.1(c)3.</t>
    </r>
  </si>
  <si>
    <r>
      <t>b</t>
    </r>
    <r>
      <rPr>
        <sz val="8"/>
        <rFont val="Times New Roman"/>
        <family val="1"/>
      </rPr>
      <t>If this column specifies a minimum cfm/ft</t>
    </r>
    <r>
      <rPr>
        <vertAlign val="superscript"/>
        <sz val="8"/>
        <rFont val="Times New Roman"/>
        <family val="1"/>
      </rPr>
      <t>2</t>
    </r>
    <r>
      <rPr>
        <sz val="8"/>
        <rFont val="Times New Roman"/>
        <family val="1"/>
      </rPr>
      <t xml:space="preserve"> then it shall be used to comply with Section 120.1(d)4E.</t>
    </r>
  </si>
  <si>
    <t>Specific Notes:</t>
  </si>
  <si>
    <t>[ASHRAE 62.1: TABLE 6.5]</t>
  </si>
  <si>
    <t>Exhaust Rete,</t>
  </si>
  <si>
    <t>cfm/unit</t>
  </si>
  <si>
    <t>Exhaust Rate,</t>
  </si>
  <si>
    <r>
      <t>cfm/ft</t>
    </r>
    <r>
      <rPr>
        <b/>
        <vertAlign val="superscript"/>
        <sz val="10"/>
        <rFont val="Times New Roman"/>
        <family val="1"/>
      </rPr>
      <t>2</t>
    </r>
  </si>
  <si>
    <t>Arenas</t>
  </si>
  <si>
    <t>Art classrooms</t>
  </si>
  <si>
    <t>Auto repair rooms</t>
  </si>
  <si>
    <t>Barber shops</t>
  </si>
  <si>
    <t>Cells with toilet</t>
  </si>
  <si>
    <t>Copy, printing rooms</t>
  </si>
  <si>
    <t>Darkrooms</t>
  </si>
  <si>
    <t>Educational science laboratories</t>
  </si>
  <si>
    <t>Janitor closets, trash rooms, recycling</t>
  </si>
  <si>
    <t>Kitchenettes</t>
  </si>
  <si>
    <t>Locker rooms for athletic or industrial facilities</t>
  </si>
  <si>
    <t>All other locker rooms</t>
  </si>
  <si>
    <t>Shower rooms</t>
  </si>
  <si>
    <t>20/50</t>
  </si>
  <si>
    <t>G,H</t>
  </si>
  <si>
    <t>Paint spray booths</t>
  </si>
  <si>
    <t>Parking garages</t>
  </si>
  <si>
    <t>Refrigerating machinery rooms</t>
  </si>
  <si>
    <t>Soiled laundry storage rooms</t>
  </si>
  <si>
    <t>Storage rooms, chemical</t>
  </si>
  <si>
    <t>25/50</t>
  </si>
  <si>
    <t>50/70</t>
  </si>
  <si>
    <t>D</t>
  </si>
  <si>
    <t>Woodwork shop/classrooms</t>
  </si>
  <si>
    <t>cfm/ft²</t>
  </si>
  <si>
    <t>Food Service - Restaurant dining rooms</t>
  </si>
  <si>
    <t>Food Service - Cafeteria/fast-food dining</t>
  </si>
  <si>
    <t>Food Service - Bars, cocktail lounges</t>
  </si>
  <si>
    <t>Food Service - Kitchen (cooking)</t>
  </si>
  <si>
    <t>General - Break rooms</t>
  </si>
  <si>
    <t>General - Coffee Stations</t>
  </si>
  <si>
    <t>General - Conference/meeting</t>
  </si>
  <si>
    <t>General - Corridors</t>
  </si>
  <si>
    <t>General - Occupiable storage rooms for liquids or gels</t>
  </si>
  <si>
    <t>Lodging - Bedroom/living room</t>
  </si>
  <si>
    <t>Lodging - Barracks sleeping areas</t>
  </si>
  <si>
    <t>Lodging - Laundry rooms, central</t>
  </si>
  <si>
    <t>Lodging - Laundry rooms within dwelling units</t>
  </si>
  <si>
    <t>Lodging - Lobbies/pre-function</t>
  </si>
  <si>
    <t>Office - Breakrooms</t>
  </si>
  <si>
    <t>Office - Main entry lobbies</t>
  </si>
  <si>
    <t>Office - Occupiable storage rooms for dry materials</t>
  </si>
  <si>
    <t>Office - Office space</t>
  </si>
  <si>
    <t>Office - Reception areas</t>
  </si>
  <si>
    <t>Office - Telephone/data entry</t>
  </si>
  <si>
    <t>Misc - Bank vaults/safe deposit</t>
  </si>
  <si>
    <t>Misc - Banks or bank lobbies</t>
  </si>
  <si>
    <t>Misc - Computer (not printing)</t>
  </si>
  <si>
    <t>Misc - General manufacturing (excludes heavy industrial and process using chemicals)</t>
  </si>
  <si>
    <t>Misc - Photo studios</t>
  </si>
  <si>
    <t>Misc - Shipping/receiving</t>
  </si>
  <si>
    <t>Misc - Telephone closets</t>
  </si>
  <si>
    <t>Misc - Transportation waiting</t>
  </si>
  <si>
    <t>Misc - Warehouses</t>
  </si>
  <si>
    <t>Misc - All others</t>
  </si>
  <si>
    <t>Retail - Mall common areas</t>
  </si>
  <si>
    <t>Retail - Barbershop</t>
  </si>
  <si>
    <t>Retail - Beauty and nail salons</t>
  </si>
  <si>
    <t>Retail - Pet shops (animal areas)</t>
  </si>
  <si>
    <t>Retail - Supermarket</t>
  </si>
  <si>
    <t>Retail - Coin-operated laundries</t>
  </si>
  <si>
    <t>Exhaust - Arenas</t>
  </si>
  <si>
    <t>Exhaust - Auto repair rooms</t>
  </si>
  <si>
    <t>Exhaust - Cells with toilet</t>
  </si>
  <si>
    <t>Exhaust - Copy, printing rooms</t>
  </si>
  <si>
    <t>Exhaust - Darkrooms</t>
  </si>
  <si>
    <t>Exhaust - Janitor closets, trash rooms, recycling</t>
  </si>
  <si>
    <t>Exhaust - Kitchenettes</t>
  </si>
  <si>
    <t>Exhaust - Locker rooms for athletic or industrial facilities</t>
  </si>
  <si>
    <t>Exhaust - All other locker rooms</t>
  </si>
  <si>
    <t>Exhaust - Shower rooms</t>
  </si>
  <si>
    <t>Exhaust - Paint spray booths</t>
  </si>
  <si>
    <t>Exhaust - Parking garages</t>
  </si>
  <si>
    <t>Exhaust - Refrigerating machinery rooms</t>
  </si>
  <si>
    <t>Exhaust - Soiled laundry storage rooms</t>
  </si>
  <si>
    <t>Exhaust - Storage rooms, chemical</t>
  </si>
  <si>
    <t>Exhaust - Woodwork shop/classrooms</t>
  </si>
  <si>
    <t/>
  </si>
  <si>
    <t>Exh. Note B</t>
  </si>
  <si>
    <t>Exh. Note A</t>
  </si>
  <si>
    <t>Exh. Note F</t>
  </si>
  <si>
    <t>Exh. Note C</t>
  </si>
  <si>
    <t>Exh. Note G,H</t>
  </si>
  <si>
    <t>Exh. Note E</t>
  </si>
  <si>
    <t>Exh. Note D</t>
  </si>
  <si>
    <t>Baseline ventilation = proposed?</t>
  </si>
  <si>
    <t>Yes</t>
  </si>
  <si>
    <r>
      <t>Area Outdoor Air Rate R</t>
    </r>
    <r>
      <rPr>
        <vertAlign val="subscript"/>
        <sz val="10"/>
        <rFont val="Arial"/>
        <family val="2"/>
      </rPr>
      <t>a</t>
    </r>
  </si>
  <si>
    <r>
      <t>Min Air Rate for DCV</t>
    </r>
    <r>
      <rPr>
        <vertAlign val="superscript"/>
        <sz val="10"/>
        <rFont val="Arial"/>
        <family val="2"/>
      </rPr>
      <t>b</t>
    </r>
  </si>
  <si>
    <t>Education - Art classroom</t>
  </si>
  <si>
    <t>Education - Classrooms (ages 5-8)</t>
  </si>
  <si>
    <t>Education - Computer lab</t>
  </si>
  <si>
    <t>Education - Daycare (through age 4)</t>
  </si>
  <si>
    <t>Education - Daycare sickroom</t>
  </si>
  <si>
    <t>Education - Lecture hall (fixed seats)</t>
  </si>
  <si>
    <t>Education - Lecture/postsecondary classroom</t>
  </si>
  <si>
    <t>Education - Media center</t>
  </si>
  <si>
    <t>Education - Music/theater/dance </t>
  </si>
  <si>
    <t>Education - Science laboratories</t>
  </si>
  <si>
    <t>Education - University/college laboratories</t>
  </si>
  <si>
    <t>Education - Metal shop</t>
  </si>
  <si>
    <t>Education - Wood shop</t>
  </si>
  <si>
    <t>Assembly - Libraries (reading rooms and stack areas)</t>
  </si>
  <si>
    <t>Assembly - Lobbies</t>
  </si>
  <si>
    <t>Assembly - Museums/galleries</t>
  </si>
  <si>
    <t>Sports/Entertainment - Bowling alley (seating)</t>
  </si>
  <si>
    <t>Sports/Entertainment - Disco/dance floors</t>
  </si>
  <si>
    <t>Sports/Entertainment - Gambling casinos</t>
  </si>
  <si>
    <t>Sports/Entertainment - Game arcades</t>
  </si>
  <si>
    <t>Sports/Entertainment - Gym, sports arena (play area)</t>
  </si>
  <si>
    <t>Sports/Entertainment - Health club/aerobics room</t>
  </si>
  <si>
    <t>Sports/Entertainment - Health club/weight rooms</t>
  </si>
  <si>
    <t>Sports/Entertainment - Spectator areas</t>
  </si>
  <si>
    <t>Sports/Entertainment - Stages, studios</t>
  </si>
  <si>
    <t>Sports/Entertainment - Swimming (deck)</t>
  </si>
  <si>
    <t>Sports/Entertainment - Swimming (pool)</t>
  </si>
  <si>
    <t>Residential - Common corridors</t>
  </si>
  <si>
    <r>
      <t>Area Outdoor Air Rate R</t>
    </r>
    <r>
      <rPr>
        <vertAlign val="subscript"/>
        <sz val="9"/>
        <rFont val="Arial"/>
        <family val="2"/>
      </rPr>
      <t>a</t>
    </r>
  </si>
  <si>
    <r>
      <t>Min Air Rate for DCV</t>
    </r>
    <r>
      <rPr>
        <vertAlign val="superscript"/>
        <sz val="9"/>
        <rFont val="Arial"/>
        <family val="2"/>
      </rPr>
      <t>b</t>
    </r>
  </si>
  <si>
    <t>No</t>
  </si>
  <si>
    <t>Continuous Exhaust Rate,</t>
  </si>
  <si>
    <t>Intermittent Exhaust Rate,</t>
  </si>
  <si>
    <t>Afloor = dwelling unit floor area (ft²)</t>
  </si>
  <si>
    <t>Nbr = Number of bedrooms</t>
  </si>
  <si>
    <t>Vdwellingunit = dwelling unit volume (ft³)</t>
  </si>
  <si>
    <t>High-Rise Residential Mechanical Ventilation Rate (cfm) shall be Qfan:</t>
  </si>
  <si>
    <t>where:</t>
  </si>
  <si>
    <t>Qfan = (0.15 cfm/ft² x Afloor) + (3.5 cfm/bedroom x (Nbr + 1)) - (Vdwellingunit x 2 ach / 60 min/hr x Aext)</t>
  </si>
  <si>
    <t>Aext = fraction of dwelling unit perimeter wall and roof/ceiling exposed to the outdoors</t>
  </si>
  <si>
    <t>VentFuncType</t>
  </si>
  <si>
    <t>TABLE VentilationSpaceFunctionData</t>
  </si>
  <si>
    <t>AirClass</t>
  </si>
  <si>
    <t>VentShutoffOccSens</t>
  </si>
  <si>
    <t>SpcFunc</t>
  </si>
  <si>
    <t>VentSpcFunc</t>
  </si>
  <si>
    <t>VentSpcFunc from ventilation list</t>
  </si>
  <si>
    <t># times referenced above</t>
  </si>
  <si>
    <t>// This table pasted into App5-4C_Ventilation-T24N_2019.csv</t>
  </si>
  <si>
    <r>
      <t xml:space="preserve">Allowed Ventilation Space Type </t>
    </r>
    <r>
      <rPr>
        <sz val="10"/>
        <rFont val="Arial"/>
        <family val="2"/>
      </rPr>
      <t xml:space="preserve">(Default in </t>
    </r>
    <r>
      <rPr>
        <b/>
        <sz val="10"/>
        <color rgb="FFFF0000"/>
        <rFont val="Arial"/>
        <family val="2"/>
      </rPr>
      <t>Bold Red</t>
    </r>
    <r>
      <rPr>
        <sz val="10"/>
        <rFont val="Arial"/>
        <family val="2"/>
      </rPr>
      <t>)</t>
    </r>
  </si>
  <si>
    <t>Default Ventilation Space Function</t>
  </si>
  <si>
    <t>VentSpcFuncDef</t>
  </si>
  <si>
    <t>Convention, Conference, Multipurpose and Meeting Area</t>
  </si>
  <si>
    <t>_Invalid from 2016 - Corridors, Restrooms, Stairs, and Support Areas</t>
  </si>
  <si>
    <t>_Invalid from 2016 - Police Station and Fire Station</t>
  </si>
  <si>
    <t>_Invalid from 2016 - Housing, Public and Common Areas: Multi-family, Dormitory</t>
  </si>
  <si>
    <t>_Invalid from 2016 - Housing, Public and Common Areas: Senior Housing</t>
  </si>
  <si>
    <t>General - Unoccupied</t>
  </si>
  <si>
    <t>Parking Garage Area (Daylight Adaptation Zones)</t>
  </si>
  <si>
    <t>TABLE ValidVentilationSpaceFunctionEnumerations</t>
  </si>
  <si>
    <t>ValidVentSpcFuncEnum</t>
  </si>
  <si>
    <t>Auto Repair Area</t>
  </si>
  <si>
    <t>Transportation Function</t>
  </si>
  <si>
    <t>cfm/person</t>
  </si>
  <si>
    <t>people/1000ft2</t>
  </si>
  <si>
    <t>VentOccDensSim</t>
  </si>
  <si>
    <t>Assembly - Auditorium seating area</t>
  </si>
  <si>
    <t>Assembly - Legislative chambers</t>
  </si>
  <si>
    <t>Exhaust - Toilets, public</t>
  </si>
  <si>
    <t>Exhaust - Toilets, private</t>
  </si>
  <si>
    <t>Toilets, public</t>
  </si>
  <si>
    <t>Misc - Pharmacy (preparation area)</t>
  </si>
  <si>
    <t>Pharmacy (preparation area)</t>
  </si>
  <si>
    <t>Sports Arena - Playing Area (&gt; 5,000 Spectators)</t>
  </si>
  <si>
    <t>Sports Arena - Playing Area (2,000 - 5,000 Spectators)</t>
  </si>
  <si>
    <t>Sports Arena - Playing Area (&lt; 2,000 Spectators)</t>
  </si>
  <si>
    <t>Sports Arena - Playing Area (Recreational)</t>
  </si>
  <si>
    <t>Exhaust - Toilets - private</t>
  </si>
  <si>
    <t>Sports Arena - Playing Area (Class I Facility)</t>
  </si>
  <si>
    <t>Sports Arena - Playing Area (Class II Facility)</t>
  </si>
  <si>
    <t>Sports Arena - Playing Area (Class III Facility)</t>
  </si>
  <si>
    <t>Sports Arena - Playing Area (Class IV Facility)</t>
  </si>
  <si>
    <t>1. White board or chalk board. - Directional Llighting shall be dedicated to thea white board or chalk board.</t>
  </si>
  <si>
    <t>3. Accent, display and feature lighting - luminaires shall be adjustable or directional.</t>
  </si>
  <si>
    <t>4. Decorative lighting - primary function shall be decorative and to provide general lighting.</t>
  </si>
  <si>
    <t>7. Detailed task work - Lighting provides high level of visual acuity required for activities with close attention to small elements and/or</t>
  </si>
  <si>
    <t>8. Specialized task work - Lighting provides for small-scale, cognitive or fast performance visual tasks; lighting required for operating</t>
  </si>
  <si>
    <t>9. Precision specialized work - Lighting for work performed within a commercial or industrial environment that entails working with low</t>
  </si>
  <si>
    <t>Table 120.1-A - Minimum Ventilation Rates</t>
  </si>
  <si>
    <t>A - For high-school and college libraries, the values shown for “Public Assembly Spaces - Libraries” shall be used.</t>
  </si>
  <si>
    <t>B - Rate may not be sufficient where stored materials include those having potentially harmful emissions.</t>
  </si>
  <si>
    <t>C - Rate does not allow for humidity control. “Deck area” refers to the area surrounding the pool that is capable of being wetted during pool use or when the pool is occupied. Deck area that is not expected to be wetted shall be designated as an occupancy category.</t>
  </si>
  <si>
    <t>D - Rate does not include special exhaust for stage effects such as dry ice vapors and smoke.</t>
  </si>
  <si>
    <t>E - Where combustion equipment is intended to be used on the playing surface or in the space, additional dilution ventilation source control, or both shall be provided.</t>
  </si>
  <si>
    <t>F - Ventilation air for this occupancy category shall be permitted to be reduced to zero when the space is in occupied-standby mode</t>
  </si>
  <si>
    <t>Table 120.1-B - Minimum Exhaust Rates</t>
  </si>
  <si>
    <t>Kitchens - commercial</t>
  </si>
  <si>
    <t>Toilets - private</t>
  </si>
  <si>
    <t>A - Stands where engines are run shall have exhaust systems that directly connect to the engine exhaust and prevent escape of fumes.</t>
  </si>
  <si>
    <t>B - Where combustion equipment is intended to be used on the playing surface, additional dilution ventilation, source control, or both shall be provided.</t>
  </si>
  <si>
    <t>C - Exhaust shall not be required where two or more sides comprise walls that are at least 50% open to the outside.</t>
  </si>
  <si>
    <t>D - Rate is per water closet, urinal, or both. Provide the higher rate where periods of heavy use are expected to occur. The lower rate shall be permitted to be used otherwise.</t>
  </si>
  <si>
    <t>E - Rate is for a toilet room intended to be occupied by one person at a time. For continuous systems operation during hours of use, the lower rate shall be permitted to be used. Otherwise the higher rate shall be used.</t>
  </si>
  <si>
    <t>F - See other applicable standards for exhaust rate.</t>
  </si>
  <si>
    <t>G - For continuous system operation, the lower rate shall be permitted to be used. Otherwise the higher rate shall be used.</t>
  </si>
  <si>
    <t>H - Rate is per showerhead</t>
  </si>
  <si>
    <t>Assembly - Courtrooms</t>
  </si>
  <si>
    <t>Assembly - Places of religious worship</t>
  </si>
  <si>
    <t>Convention, Conference, Multipurpose and Meeting Center Areas</t>
  </si>
  <si>
    <t>Assembly - Museums (childrens)</t>
  </si>
  <si>
    <t>Museums (childrens)</t>
  </si>
  <si>
    <t>Education - Multiuse assembly</t>
  </si>
  <si>
    <t>Lodging - Multipurpose assembly</t>
  </si>
  <si>
    <t>Misc - Sorting, packing, light assembly</t>
  </si>
  <si>
    <t>Misc - Freezer and refrigerated spaces (&lt;50F)</t>
  </si>
  <si>
    <t>Education - Classrooms (ages 9-18)</t>
  </si>
  <si>
    <t>Classrooms (ages 9-18)</t>
  </si>
  <si>
    <t>CodeVentPerPerson</t>
  </si>
  <si>
    <t>Area Outdoor Air Rate, Ra</t>
  </si>
  <si>
    <t>Person Outdoor Air Rate, Rp</t>
  </si>
  <si>
    <t>cfm/ft2</t>
  </si>
  <si>
    <t>Occ Density for Ra</t>
  </si>
  <si>
    <t>;</t>
  </si>
  <si>
    <t>CodeExhPerArea</t>
  </si>
  <si>
    <t>For TABLE ValidVentilationSpaceFunctionEnumerations look-up</t>
  </si>
  <si>
    <t>Text File Generation</t>
  </si>
  <si>
    <t xml:space="preserve">2,              </t>
  </si>
  <si>
    <t>"</t>
  </si>
  <si>
    <t>Text File Gen</t>
  </si>
  <si>
    <t>Record header</t>
  </si>
  <si>
    <t>comma</t>
  </si>
  <si>
    <t>12 spaces</t>
  </si>
  <si>
    <t>4 spaces</t>
  </si>
  <si>
    <t>quote</t>
  </si>
  <si>
    <t>,</t>
  </si>
  <si>
    <t xml:space="preserve">            </t>
  </si>
  <si>
    <t xml:space="preserve">    </t>
  </si>
  <si>
    <t>SpcFunc - 2016</t>
  </si>
  <si>
    <t>SpcFuncIdx - 2016</t>
  </si>
  <si>
    <t>SpcFunc - 2019 for backward compatibility</t>
  </si>
  <si>
    <t>SpcFuncIdx - 2019</t>
  </si>
  <si>
    <t>Filter</t>
  </si>
  <si>
    <t>BemEnums Backward Compat Entry</t>
  </si>
  <si>
    <t>Bar, Cocktail Lounge and Casino Areas</t>
  </si>
  <si>
    <t>Laundry Area</t>
  </si>
  <si>
    <t>Grocery Sales Areas</t>
  </si>
  <si>
    <t>SpcFuncIdx</t>
  </si>
  <si>
    <t>BEMEnums Entry</t>
  </si>
  <si>
    <t>VentSpcFuncIdx</t>
  </si>
  <si>
    <t>For enums</t>
  </si>
  <si>
    <t>Space Function Index</t>
  </si>
  <si>
    <t xml:space="preserve">  ;  </t>
  </si>
  <si>
    <t xml:space="preserve">,  </t>
  </si>
  <si>
    <t>,     "</t>
  </si>
  <si>
    <t>High-Rise Residential Living Spaces,NA</t>
  </si>
  <si>
    <t xml:space="preserve">1, Spc:SpcFunc,        </t>
  </si>
  <si>
    <t>CodeVentPerAreaForDCV</t>
  </si>
  <si>
    <t>Min Air Rate for DCV</t>
  </si>
  <si>
    <t>0, Spc:VentSpcFunc, 0</t>
  </si>
  <si>
    <t>SpcFuncIdx
(For Perf Reporting)</t>
  </si>
  <si>
    <t>Copied Input Data Model.txt</t>
  </si>
  <si>
    <t>Baseline WtrHtr Type</t>
  </si>
  <si>
    <t>Gas</t>
  </si>
  <si>
    <t>Electric</t>
  </si>
  <si>
    <t>BaseWtrHtrType</t>
  </si>
  <si>
    <t>RULE Spc:DwellingUnitXGalPerDay</t>
  </si>
  <si>
    <t>Original Designations:</t>
  </si>
  <si>
    <t>vvv - Additional Space Types not specifically called out - vvv</t>
  </si>
  <si>
    <t>na</t>
  </si>
  <si>
    <t>Handled in Rules</t>
  </si>
  <si>
    <t>Same as  Kitchen/Food Preparation Area</t>
  </si>
  <si>
    <t>Same as Open Office</t>
  </si>
  <si>
    <t>Same as Copy Room</t>
  </si>
  <si>
    <t>External Illuminated Mirror (Note5)</t>
  </si>
  <si>
    <t>Internal Illuminated Mirror (Note 5)</t>
  </si>
  <si>
    <t>Music/theater/dance</t>
  </si>
  <si>
    <t>All Other</t>
  </si>
  <si>
    <t>HotWtrHrlyUsePerPers</t>
  </si>
  <si>
    <t>HlthcareEligible</t>
  </si>
  <si>
    <t>Is Eligible for Healthcare Exemption</t>
  </si>
  <si>
    <t>CodeExhContPerFixture</t>
  </si>
  <si>
    <t>CodeExhIntrmtPerFixture</t>
  </si>
  <si>
    <t>Eligible for Healthcare</t>
  </si>
  <si>
    <t>Number of uses - &gt;</t>
  </si>
  <si>
    <t>&lt;- Number of uses</t>
  </si>
  <si>
    <t>Aging Eye/Low-vision (Corridor Area)</t>
  </si>
  <si>
    <t>Aging Eye/Low-vision (Dining)</t>
  </si>
  <si>
    <t>Aging Eye/Low-vision (Lounge/Waiting Area)</t>
  </si>
  <si>
    <t>Aging Eye/Low-vision (Main Entry Lobby)</t>
  </si>
  <si>
    <t>Aging Eye/Low-vision (Multipurpose Room)</t>
  </si>
  <si>
    <t>Aging Eye/Low-vision (Religious Worship Area)</t>
  </si>
  <si>
    <t>Aging Eye/Low-vision (Restroom)</t>
  </si>
  <si>
    <t>Aging Eye/Low-vision (Stairwell)</t>
  </si>
  <si>
    <t>Commercial/Industrial Storage (Refrigerated)</t>
  </si>
  <si>
    <t>VentSpcFunc, Rp assumed for Design Ra</t>
  </si>
  <si>
    <t>VentSpcFunc Rp_adj, Adjusted for Spc</t>
  </si>
  <si>
    <t>Calculated Ra based on Rp_Adj at design occupancy</t>
  </si>
  <si>
    <t>For Rules</t>
  </si>
  <si>
    <t>SpcOccDensSim</t>
  </si>
  <si>
    <t>VentOccDensSim used in rules</t>
  </si>
  <si>
    <t>Retail - Sales</t>
  </si>
  <si>
    <t>Education - Music/theater/dance</t>
  </si>
  <si>
    <t>ExcludeFromPredominantCalc</t>
  </si>
  <si>
    <t>FuncSchGrpIsEditable</t>
  </si>
  <si>
    <t>NRCCPRFSpaceFunction</t>
  </si>
  <si>
    <t>Mapping from Spc:SpcFunc to NRCC PRF</t>
  </si>
  <si>
    <t>AudienceSeatingArea</t>
  </si>
  <si>
    <t>OfficeGreaterThan250Ft</t>
  </si>
  <si>
    <t>AuditoriumArea</t>
  </si>
  <si>
    <t>AutoRepairArea</t>
  </si>
  <si>
    <t>BeautySalonArea</t>
  </si>
  <si>
    <t>CivicMeetingPlaceArea</t>
  </si>
  <si>
    <t>ClassroomLectureTrainingVocationalArea</t>
  </si>
  <si>
    <t>CommercialIndustrialStorageAreaRefrigerated</t>
  </si>
  <si>
    <t>CommercialIndustrialStorageShipping</t>
  </si>
  <si>
    <t>CommercialIndustrialWarehouse</t>
  </si>
  <si>
    <t>ComputerRoom</t>
  </si>
  <si>
    <t>ConventionConferenceMultipurposeMeetingCenterArea</t>
  </si>
  <si>
    <t>CopyRoom</t>
  </si>
  <si>
    <t>CorridorArea</t>
  </si>
  <si>
    <t>BarLoungeFineDiningArea</t>
  </si>
  <si>
    <t>FastfoodDining</t>
  </si>
  <si>
    <t>FamilyDiningArea</t>
  </si>
  <si>
    <t>ElectricalMechancialTelephoneRoom</t>
  </si>
  <si>
    <t>ExerciseCenterGymnasiumArea</t>
  </si>
  <si>
    <t>FinancialTransactionsArea</t>
  </si>
  <si>
    <t>GeneralCommercialIndustrialWorkAreaHighBay</t>
  </si>
  <si>
    <t>GeneralCommercialIndustrialWorkAreaLowBay</t>
  </si>
  <si>
    <t>GeneralCommercialIndustrialWorkAreaPrecision</t>
  </si>
  <si>
    <t>HospitalExamTreatment</t>
  </si>
  <si>
    <t>HospitalImaging</t>
  </si>
  <si>
    <t>HospitalMedicalSupply</t>
  </si>
  <si>
    <t>HospitalNursery</t>
  </si>
  <si>
    <t>HospitalNurseStation</t>
  </si>
  <si>
    <t>HospitalOperatingRoom</t>
  </si>
  <si>
    <t>HospitalPatientRoom</t>
  </si>
  <si>
    <t>HospitalPhysicalTherapy</t>
  </si>
  <si>
    <t>HospitalRecovery</t>
  </si>
  <si>
    <t>HighRiseResidentialLivingSpace</t>
  </si>
  <si>
    <t>HotelFunctionArea</t>
  </si>
  <si>
    <t>HotelMotelGuestRoom</t>
  </si>
  <si>
    <t>KitchenCommercialFoodPreparation</t>
  </si>
  <si>
    <t>KitchenetteResidentialKitchen</t>
  </si>
  <si>
    <t>LibraryReadingArea</t>
  </si>
  <si>
    <t>LibraryStacks</t>
  </si>
  <si>
    <t>LockerDressingRoom</t>
  </si>
  <si>
    <t>LoungeBreakRoom</t>
  </si>
  <si>
    <t>MallAndAtria</t>
  </si>
  <si>
    <t>LobbyMainEntry</t>
  </si>
  <si>
    <t>MuseumRestoration</t>
  </si>
  <si>
    <t>Office250FtOrLess</t>
  </si>
  <si>
    <t>ParkingGarageAreaDaylightAdaptationZone</t>
  </si>
  <si>
    <t>ParkingGarageBuildingParkingArea</t>
  </si>
  <si>
    <t>PharmacyArea</t>
  </si>
  <si>
    <t>ReligiousWorshipArea</t>
  </si>
  <si>
    <t>Restroom</t>
  </si>
  <si>
    <t>RetailFittingRoom</t>
  </si>
  <si>
    <t>GrocerySalesArea</t>
  </si>
  <si>
    <t>RetailSalesArea</t>
  </si>
  <si>
    <t>LaboratoryScientific</t>
  </si>
  <si>
    <t>SportsArenaSeatsGTE5000ClassI</t>
  </si>
  <si>
    <t>SportsArenaSeatsLT2000ClassIII</t>
  </si>
  <si>
    <t>SportsArenaSeatsLT5000ClassII</t>
  </si>
  <si>
    <t>SportsArenaSeatsLimitedClassIV</t>
  </si>
  <si>
    <t>TheaterMotionPicture</t>
  </si>
  <si>
    <t>TheaterPerformance</t>
  </si>
  <si>
    <t>TransportationFunctionConcourseBaggage</t>
  </si>
  <si>
    <t>TransportationFunctionTicketing</t>
  </si>
  <si>
    <t>UnleasedTenantArea</t>
  </si>
  <si>
    <t>UnoccupiedExcludeInGrossFloorArea</t>
  </si>
  <si>
    <t>UnoccupiedIncludeInGrossFloorArea</t>
  </si>
  <si>
    <t>VideoConferencingStudio</t>
  </si>
  <si>
    <t>LowVisionCorridorArea</t>
  </si>
  <si>
    <t>LowVisionDiningArea</t>
  </si>
  <si>
    <t>LowVisionLobbyMainEntry</t>
  </si>
  <si>
    <t>LowVisionMultipurposeRoom</t>
  </si>
  <si>
    <t>LowVisionReligiousWorshipArea</t>
  </si>
  <si>
    <t>LowVisionRestroom</t>
  </si>
  <si>
    <t>LowVisionStairwell</t>
  </si>
  <si>
    <t>LowVisionWaitingArea</t>
  </si>
  <si>
    <t>AllOthersSpace</t>
  </si>
  <si>
    <t>ExhibitMuseumArea</t>
  </si>
  <si>
    <t>Aging Eye/Low-vision (Lobby, Main Entry)</t>
  </si>
  <si>
    <t>Barber, Beauty Salon, Spa Area</t>
  </si>
  <si>
    <t>Manufacturing, Commercial &amp; Industrial Work Area (High Bay)</t>
  </si>
  <si>
    <t>Manufacturing, Commercial &amp; Industrial Work Area (Low Bay)</t>
  </si>
  <si>
    <t>Manufacturing, Commercial &amp; Industrial Work Area (Precision)</t>
  </si>
  <si>
    <t>Parking Garage Area (Parking Zone and Ramps)</t>
  </si>
  <si>
    <t>Storage, Commercial/Industrial (Warehouse)</t>
  </si>
  <si>
    <t>Storage, Commercial/Industrial (Shipping &amp; Handling)</t>
  </si>
  <si>
    <t>why listed below as not called out and set to 0.85?</t>
  </si>
  <si>
    <t>2019 Values</t>
  </si>
  <si>
    <t>Decorative/Display</t>
  </si>
  <si>
    <t>WhiteOrChalkBoard (W/ft) (Note 1)</t>
  </si>
  <si>
    <r>
      <t>DetailedTaskWork</t>
    </r>
    <r>
      <rPr>
        <sz val="11"/>
        <color theme="1"/>
        <rFont val="Calibri"/>
        <family val="2"/>
        <scheme val="minor"/>
      </rPr>
      <t xml:space="preserve"> (Note 7)</t>
    </r>
  </si>
  <si>
    <t>TunableWhiteOrDimToWarm (Note 10)</t>
  </si>
  <si>
    <t>TransitionLightingOffAtNight (Note 12)</t>
  </si>
  <si>
    <t>SpecializedTaskWork (Note 8)</t>
  </si>
  <si>
    <t>DetailedTaskWork (Note 7)</t>
  </si>
  <si>
    <t>PrecisionWork (Note 9)</t>
  </si>
  <si>
    <t>Decorative/Display&amp;PortableLightingForOffice (Note 6)</t>
  </si>
  <si>
    <t>ExternalIlluminatedMirror (Note5)</t>
  </si>
  <si>
    <t>InternalIlluminatedMirror (Note 5)</t>
  </si>
  <si>
    <t>Videoconferencing (Note 14)</t>
  </si>
  <si>
    <t>Storage, Commercial/Industrial (Refrigerated)</t>
  </si>
  <si>
    <t>Aging Eye/Low-vision (Lobby, Main Entry) (Note 11)</t>
  </si>
  <si>
    <t>Total Outdoor Air Rate R</t>
  </si>
  <si>
    <r>
      <t>Min Ventilation Air Rate for DCV</t>
    </r>
    <r>
      <rPr>
        <vertAlign val="superscript"/>
        <sz val="10"/>
        <rFont val="Times New Roman"/>
        <family val="1"/>
      </rPr>
      <t>b</t>
    </r>
  </si>
  <si>
    <t xml:space="preserve">13. Class I Facility is used for competition play for 5000 or more spectators. Class II Facility is used for competition play for up to 5000 </t>
  </si>
  <si>
    <t xml:space="preserve">spectators. Class III Facility is used for competition play for up to 2000 spectators. Class IV Facility is normally used for recreational play and </t>
  </si>
  <si>
    <t xml:space="preserve">there is limited or no provision for spectators. </t>
  </si>
  <si>
    <t xml:space="preserve">14. The additional videoconferencing lighting power shall be allowed provided the videoconferencing studio meets all the requirements of </t>
  </si>
  <si>
    <t xml:space="preserve">Section 140.6(c)2Gvii. </t>
  </si>
  <si>
    <t>Why Air Rate for DCV in 2019 are all filled even if = 0 in the code table?</t>
  </si>
  <si>
    <t>// This table pasted into App5-4C_Ventilation-T24N_2022.csv</t>
  </si>
  <si>
    <t>Real values in the table</t>
  </si>
  <si>
    <t>2022 NACM Space Type</t>
  </si>
  <si>
    <t>SpcFuncIdx - 2022</t>
  </si>
  <si>
    <t>&lt;- Education - Wood/Metal shop</t>
  </si>
  <si>
    <t>FirstATM/TicketMachine (W)</t>
  </si>
  <si>
    <t>AdditionalATM/TicketMachine (50 W each)</t>
  </si>
  <si>
    <t>None</t>
  </si>
  <si>
    <t>PVBatteryBldgType</t>
  </si>
  <si>
    <t>Bldg types present in 2022 std tables 140.10-A,B</t>
  </si>
  <si>
    <t>Other</t>
  </si>
  <si>
    <t>Office, Financial, Unleased Tenant</t>
  </si>
  <si>
    <t>Highrise Multifamily</t>
  </si>
  <si>
    <t>none</t>
  </si>
  <si>
    <t>Office, Financial Institutions, Unleased Tenant Space</t>
  </si>
  <si>
    <t>Auditorium, Convention Center, Hotel/Motel, Library, Medical Office Building/Clinic, Restaurant, Theater</t>
  </si>
  <si>
    <t>Excluded From Predominant Calculation</t>
  </si>
  <si>
    <t>FuncSchGrp is Editable</t>
  </si>
  <si>
    <t>Dining Area (Cafeteria/Fast Food)</t>
  </si>
  <si>
    <t>NRCCPRFSpaceFunctionTailored</t>
  </si>
  <si>
    <t>MultipurposeArea</t>
  </si>
  <si>
    <t>MainEntryLobby</t>
  </si>
  <si>
    <t>RetailMerchandiseSales</t>
  </si>
  <si>
    <t>Storage</t>
  </si>
  <si>
    <t>vvv - Multifamily only - vvv</t>
  </si>
  <si>
    <t>Health Care / Assisted Living (Nurse's Station)</t>
  </si>
  <si>
    <t>Health Care / Assisted Living (Physical Therapy Room)</t>
  </si>
  <si>
    <t>AssistedLivingNurseStation</t>
  </si>
  <si>
    <t>AssistedLivingPhysicalTherapy</t>
  </si>
  <si>
    <t>Storage, General</t>
  </si>
  <si>
    <t>Same as Storage, Commercial/Industrial (Warehouse)</t>
  </si>
  <si>
    <t>Conference, Multipurpose and Meeting Area</t>
  </si>
  <si>
    <t>GeneralStorage</t>
  </si>
  <si>
    <t>ConferenceMultipurposeMeetingCenterArea</t>
  </si>
  <si>
    <t>default by predominance</t>
  </si>
  <si>
    <t>DiningArea</t>
  </si>
  <si>
    <t>HotelBallroomEventsArea</t>
  </si>
  <si>
    <t>GroceryStoreArea</t>
  </si>
  <si>
    <t>MotionPictureTheater</t>
  </si>
  <si>
    <t>PerformanceTheater</t>
  </si>
  <si>
    <t>0/1</t>
  </si>
  <si>
    <t>ResOtherZnFunc</t>
  </si>
  <si>
    <t>Minimum Occupant Load Density</t>
  </si>
  <si>
    <r>
      <t>persons/1000 ft</t>
    </r>
    <r>
      <rPr>
        <vertAlign val="superscript"/>
        <sz val="10"/>
        <rFont val="Times New Roman"/>
        <family val="1"/>
      </rPr>
      <t>2</t>
    </r>
  </si>
  <si>
    <r>
      <t>Area-based Minimum Ventilation R</t>
    </r>
    <r>
      <rPr>
        <vertAlign val="subscript"/>
        <sz val="10"/>
        <rFont val="Times New Roman"/>
        <family val="1"/>
      </rPr>
      <t>a</t>
    </r>
  </si>
  <si>
    <t>1. The minimum occupant density is one half of the maximum occupant load assumed for egress purposes in the CBC</t>
  </si>
  <si>
    <t>Animal imaging(MRI/CT/PET)</t>
  </si>
  <si>
    <t>Animal operating rooms</t>
  </si>
  <si>
    <t>Animal postoperative recovery room</t>
  </si>
  <si>
    <t>Animal preparation rooms</t>
  </si>
  <si>
    <t>Animal procedure room</t>
  </si>
  <si>
    <t>Animal surgery scrub</t>
  </si>
  <si>
    <t>Large-animal holding room</t>
  </si>
  <si>
    <t>Animal Necropsy</t>
  </si>
  <si>
    <t>Small-animal-cage room (static cages)</t>
  </si>
  <si>
    <t>Small-animal-cage room (ventilated cages)</t>
  </si>
  <si>
    <r>
      <t>Area-based Minimum Ventilation R</t>
    </r>
    <r>
      <rPr>
        <vertAlign val="subscript"/>
        <sz val="9"/>
        <rFont val="Times New Roman"/>
        <family val="1"/>
      </rPr>
      <t>a</t>
    </r>
  </si>
  <si>
    <t>persons/1000 ft²</t>
  </si>
  <si>
    <t>Exhaust - Animal imaging(MRI/CT/PET)</t>
  </si>
  <si>
    <t>Exhaust - Animal operating rooms</t>
  </si>
  <si>
    <t>Exhaust - Animal postoperative recovery room</t>
  </si>
  <si>
    <t>Exhaust - Animal preparation rooms</t>
  </si>
  <si>
    <t>Exhaust - Animal procedure room</t>
  </si>
  <si>
    <t>Exhaust - Animal surgery scrub</t>
  </si>
  <si>
    <t>Exhaust - Large-animal holding room</t>
  </si>
  <si>
    <t>Exhaust - Animal Necropsy</t>
  </si>
  <si>
    <t>Exhaust - Small-animal-cage room (static cages)</t>
  </si>
  <si>
    <t>Exhaust - Small-animal-cage room (ventilated cages)</t>
  </si>
  <si>
    <t>// This table pasted into App5-4A_SpaceBySpace-T24N_2025.csv</t>
  </si>
  <si>
    <t>// This table pasted into App5-4C_Ventilation-T24N_2025.csv</t>
  </si>
  <si>
    <t>SpcFunc - 2022</t>
  </si>
  <si>
    <t>2025 NACM Space Type</t>
  </si>
  <si>
    <t>SpcFuncIdx - 2025</t>
  </si>
  <si>
    <t>MinOccDens</t>
  </si>
  <si>
    <t>Minimum Occ Density, Pz</t>
  </si>
  <si>
    <t>W/ft</t>
  </si>
  <si>
    <t>First 100 + 50 for each additional one</t>
  </si>
  <si>
    <t>Additional Lighting Power Additional Allowance (Note 1)</t>
  </si>
  <si>
    <t>Wall Display MH &lt;= 10'6"
(W/ft)</t>
  </si>
  <si>
    <t>Wall Display MH 10'7" - 14'
(W/ft)</t>
  </si>
  <si>
    <t>Wall Display MH &gt; 14'
(W/ft)</t>
  </si>
  <si>
    <t>Enclosed Space Of Ceiling Hight &gt; 10'
(W/ft2)</t>
  </si>
  <si>
    <t>Detailed Task Work
(W/ft2)</t>
  </si>
  <si>
    <t>Specialized Task Work
(W/ft2)</t>
  </si>
  <si>
    <t>Decorative/Display
(W/ft2)</t>
  </si>
  <si>
    <t>Precision Work
(W/ft2)</t>
  </si>
  <si>
    <t>White Or Chalk Board
(W/ft)</t>
  </si>
  <si>
    <t>Video Conferencing Studio Lighting 
(W/ft2)</t>
  </si>
  <si>
    <t>ATM/Ticket Machine
(W)</t>
  </si>
  <si>
    <t>Decorative/Display And Portable Lighting Office (W/ft2)</t>
  </si>
  <si>
    <t>External Iluminate Mirror
(W/ft2)</t>
  </si>
  <si>
    <t>Internal Iluminate Mirror
(W/ft2)</t>
  </si>
  <si>
    <t>Transition Lighting Off At Night
(W/ft2)</t>
  </si>
  <si>
    <t>Tunable White Or Dim To Warm
(W/ft2)</t>
  </si>
  <si>
    <t>Floor Display And Task MH &lt;= 10'6"
(W/ft2)</t>
  </si>
  <si>
    <t>Floor Display And Task MH 10'7" - 14'
(W/ft2)</t>
  </si>
  <si>
    <t>Floor Display And Task MH &gt; 14'
(W/ft2)</t>
  </si>
  <si>
    <t>Valuable Display Case
(W/ft2)</t>
  </si>
  <si>
    <t>HiCeilingAllow</t>
  </si>
  <si>
    <t>WallDisplayHiMHAllow</t>
  </si>
  <si>
    <t>WallDisplayLoMHAllow</t>
  </si>
  <si>
    <t>WallDisplayMeMHAllow</t>
  </si>
  <si>
    <t>W</t>
  </si>
  <si>
    <t>DetTaskAllow</t>
  </si>
  <si>
    <t>SpecTaskAllow</t>
  </si>
  <si>
    <t>DecorativeAllow</t>
  </si>
  <si>
    <t>PrecAllow</t>
  </si>
  <si>
    <t>WhtOrChkAllow</t>
  </si>
  <si>
    <t>VideoAllow</t>
  </si>
  <si>
    <t>PrkgATMAllow</t>
  </si>
  <si>
    <t>PortOffLtgAllow</t>
  </si>
  <si>
    <t>ExtIllumMirrorAllow</t>
  </si>
  <si>
    <t>IntIllumMirrorAllow</t>
  </si>
  <si>
    <t>TransLtgOffAtNightAllow</t>
  </si>
  <si>
    <t>TunWhtOrDimToWarmAllow</t>
  </si>
  <si>
    <t>FlrDispTaskLoMHAllow</t>
  </si>
  <si>
    <t>FlrDispTaskMeMHAllow</t>
  </si>
  <si>
    <t>FlrDispTaskHiMHAllow</t>
  </si>
  <si>
    <t>ValDispAllow</t>
  </si>
  <si>
    <t>3. MH denotes the luminaire mounting height of the qualified lighting systems.</t>
  </si>
  <si>
    <t>4. Reserved</t>
  </si>
  <si>
    <t>7. Detailed task work - Lighting provides high level of visual acuity required for activities with close attention to small elements and/or extreme close up work.</t>
  </si>
  <si>
    <t>8. Specialized task work - Lighting provides for small-scale, cognitive or fast performance visual tasks; lighting required for operating specialized equipment associated with pharmaceutical/laboratorial activities.</t>
  </si>
  <si>
    <t>9. Precision specialized work - Lighting for work performed within a commercial or industrial environment that entails working with low contrast, finely detailed, or fast moving objects.</t>
  </si>
  <si>
    <t xml:space="preserve">10. Tunable white luminaires capable of color change greater than or equal to 2000K CCT, or dim-to-warm luminaires capable of color change greater than or equal to 500K CCT, connected to controls that allows color </t>
  </si>
  <si>
    <t>11. Aging Eye/Low-vision areas can be documented as being designed to comply with the light levels in ANSI/IES RP-28 and are or will be licensed by local or state authorities for either senior long-term care, adult day care, senior support, and/or people with special visual needs.</t>
  </si>
  <si>
    <t>12. Transition lighting OFF at night. Lighting power controlled by astronomical time clock or other control to shut off lighting at night. Additional LPD only applies to area within 30 feet of an exit. Not applicable to lighting in daylit zones.</t>
  </si>
  <si>
    <t xml:space="preserve">13. Class I Facility is used for competition play for 5000 or more spectators. Class II Facility is used for competition play for up to 5000 spectators. Class III Facility is used for competition play for up to 2000 spectators. Class IV Facility is normally used for recreational play and there is limited or no provision for spectators. </t>
  </si>
  <si>
    <t xml:space="preserve">14. The additional videoconferencing lighting power shall be allowed provided the videoconferencing studio meets all the requirements of Section 140.6(c)2Gvii. </t>
  </si>
  <si>
    <t>SpcFunc - 2025 for backward compatibility</t>
  </si>
  <si>
    <r>
      <rPr>
        <b/>
        <sz val="11"/>
        <color rgb="FFC00000"/>
        <rFont val="Arial"/>
        <family val="2"/>
      </rPr>
      <t>2022</t>
    </r>
    <r>
      <rPr>
        <sz val="11"/>
        <rFont val="Arial"/>
        <family val="2"/>
      </rPr>
      <t xml:space="preserve"> std tables 140.10-A,B Bldg Type mapping</t>
    </r>
  </si>
  <si>
    <t>Events &amp; Exhibits</t>
  </si>
  <si>
    <t>Library</t>
  </si>
  <si>
    <t>Hotel/Motel</t>
  </si>
  <si>
    <t>Office, Financial Institution, Unleased Tenant Space, Medical Office Building/Clinic</t>
  </si>
  <si>
    <t>Restaurants</t>
  </si>
  <si>
    <t>Retail, Grocery</t>
  </si>
  <si>
    <t>Religious Worship</t>
  </si>
  <si>
    <t>Sports &amp; Recreation</t>
  </si>
  <si>
    <t>Multifamily &gt; 3 stories</t>
  </si>
  <si>
    <r>
      <rPr>
        <b/>
        <sz val="11"/>
        <color rgb="FFC00000"/>
        <rFont val="Arial"/>
        <family val="2"/>
      </rPr>
      <t>2025</t>
    </r>
    <r>
      <rPr>
        <sz val="11"/>
        <rFont val="Arial"/>
        <family val="2"/>
      </rPr>
      <t xml:space="preserve"> std tables 140.10-A,B Bldg Type mapping</t>
    </r>
  </si>
  <si>
    <t>Office, Financial, Unleased, Med Office/Clinic</t>
  </si>
  <si>
    <r>
      <t xml:space="preserve">mapping to </t>
    </r>
    <r>
      <rPr>
        <sz val="11"/>
        <color rgb="FFC00000"/>
        <rFont val="Arial"/>
        <family val="2"/>
      </rPr>
      <t>2025</t>
    </r>
    <r>
      <rPr>
        <sz val="11"/>
        <rFont val="Arial"/>
        <family val="2"/>
      </rPr>
      <t xml:space="preserve"> BldgType</t>
    </r>
  </si>
  <si>
    <t>- revert to 2025 SpcFunc mapping default -</t>
  </si>
  <si>
    <t>Events, Exhibits</t>
  </si>
  <si>
    <t>Sports, Recreation</t>
  </si>
  <si>
    <t>2022 Bldg Type as stated in standard</t>
  </si>
  <si>
    <t>2025 Bldg Type as stated in standard</t>
  </si>
  <si>
    <t>Office Area (&lt;=250 square 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</si>
</sst>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0;\-0.00;0"/>
    <numFmt numFmtId="166" formatCode="&quot;- &quot;0"/>
    <numFmt numFmtId="167" formatCode="0.000"/>
    <numFmt numFmtId="168" formatCode="0.0000"/>
    <numFmt numFmtId="169" formatCode="0.00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sz val="10"/>
      <color indexed="10"/>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Arial"/>
      <family val="2"/>
    </font>
    <font>
      <sz val="11"/>
      <color theme="1"/>
      <name val="Arial"/>
      <family val="2"/>
    </font>
    <font>
      <sz val="11"/>
      <name val="Calibri"/>
      <family val="2"/>
      <scheme val="minor"/>
    </font>
    <font>
      <i/>
      <sz val="11"/>
      <color theme="1"/>
      <name val="Calibri"/>
      <family val="2"/>
      <scheme val="minor"/>
    </font>
    <font>
      <i/>
      <sz val="11"/>
      <name val="Calibri"/>
      <family val="2"/>
      <scheme val="minor"/>
    </font>
    <font>
      <b/>
      <sz val="11"/>
      <name val="Calibri"/>
      <family val="2"/>
      <scheme val="minor"/>
    </font>
    <font>
      <i/>
      <sz val="11"/>
      <name val="Arial"/>
      <family val="2"/>
    </font>
    <font>
      <b/>
      <sz val="11"/>
      <name val="Arial"/>
      <family val="2"/>
    </font>
    <font>
      <b/>
      <sz val="11"/>
      <color theme="1"/>
      <name val="Arial"/>
      <family val="2"/>
    </font>
    <font>
      <sz val="8"/>
      <color theme="1"/>
      <name val="Arial"/>
      <family val="2"/>
    </font>
    <font>
      <b/>
      <sz val="8"/>
      <color theme="1"/>
      <name val="Arial"/>
      <family val="2"/>
    </font>
    <font>
      <vertAlign val="superscript"/>
      <sz val="8"/>
      <color indexed="8"/>
      <name val="Arial"/>
      <family val="2"/>
    </font>
    <font>
      <strike/>
      <sz val="10"/>
      <color rgb="FFFF0000"/>
      <name val="Arial"/>
      <family val="2"/>
    </font>
    <font>
      <sz val="10"/>
      <color rgb="FFFF0000"/>
      <name val="Arial"/>
      <family val="2"/>
    </font>
    <font>
      <sz val="12"/>
      <name val="Arial"/>
      <family val="2"/>
    </font>
    <font>
      <sz val="12"/>
      <color rgb="FFFF0000"/>
      <name val="Arial"/>
      <family val="2"/>
    </font>
    <font>
      <b/>
      <sz val="10"/>
      <color rgb="FFFF0000"/>
      <name val="Arial"/>
      <family val="2"/>
    </font>
    <font>
      <sz val="10"/>
      <color theme="1"/>
      <name val="Arial"/>
      <family val="2"/>
    </font>
    <font>
      <sz val="10"/>
      <name val="Times New Roman"/>
      <family val="1"/>
    </font>
    <font>
      <b/>
      <sz val="10"/>
      <name val="Times New Roman"/>
      <family val="1"/>
    </font>
    <font>
      <sz val="8"/>
      <name val="Times New Roman"/>
      <family val="1"/>
    </font>
    <font>
      <vertAlign val="superscript"/>
      <sz val="10"/>
      <name val="Times New Roman"/>
      <family val="1"/>
    </font>
    <font>
      <vertAlign val="subscript"/>
      <sz val="10"/>
      <name val="Times New Roman"/>
      <family val="1"/>
    </font>
    <font>
      <vertAlign val="superscript"/>
      <sz val="8"/>
      <name val="Times New Roman"/>
      <family val="1"/>
    </font>
    <font>
      <i/>
      <sz val="10"/>
      <name val="Times New Roman"/>
      <family val="1"/>
    </font>
    <font>
      <b/>
      <i/>
      <sz val="12"/>
      <name val="Times New Roman"/>
      <family val="1"/>
    </font>
    <font>
      <b/>
      <vertAlign val="superscript"/>
      <sz val="10"/>
      <name val="Times New Roman"/>
      <family val="1"/>
    </font>
    <font>
      <vertAlign val="subscript"/>
      <sz val="10"/>
      <name val="Arial"/>
      <family val="2"/>
    </font>
    <font>
      <vertAlign val="superscript"/>
      <sz val="10"/>
      <name val="Arial"/>
      <family val="2"/>
    </font>
    <font>
      <sz val="9"/>
      <name val="Arial"/>
      <family val="2"/>
    </font>
    <font>
      <vertAlign val="subscript"/>
      <sz val="9"/>
      <name val="Arial"/>
      <family val="2"/>
    </font>
    <font>
      <vertAlign val="superscript"/>
      <sz val="9"/>
      <name val="Arial"/>
      <family val="2"/>
    </font>
    <font>
      <b/>
      <sz val="9"/>
      <name val="Arial"/>
      <family val="2"/>
    </font>
    <font>
      <i/>
      <sz val="10"/>
      <name val="Arial"/>
      <family val="2"/>
    </font>
    <font>
      <sz val="10"/>
      <color theme="1"/>
      <name val="Calibri"/>
      <family val="2"/>
    </font>
    <font>
      <b/>
      <sz val="12"/>
      <color theme="1"/>
      <name val="Calibri"/>
      <family val="2"/>
      <scheme val="minor"/>
    </font>
    <font>
      <sz val="9"/>
      <color indexed="81"/>
      <name val="Tahoma"/>
      <family val="2"/>
    </font>
    <font>
      <b/>
      <sz val="9"/>
      <color indexed="81"/>
      <name val="Tahoma"/>
      <family val="2"/>
    </font>
    <font>
      <b/>
      <sz val="11"/>
      <color rgb="FFFF0000"/>
      <name val="Calibri"/>
      <family val="2"/>
      <scheme val="minor"/>
    </font>
    <font>
      <strike/>
      <sz val="11"/>
      <color theme="1"/>
      <name val="Calibri"/>
      <family val="2"/>
      <scheme val="minor"/>
    </font>
    <font>
      <sz val="9"/>
      <color rgb="FFFF0000"/>
      <name val="Arial"/>
      <family val="2"/>
    </font>
    <font>
      <b/>
      <sz val="9"/>
      <color rgb="FFFF0000"/>
      <name val="Arial"/>
      <family val="2"/>
    </font>
    <font>
      <b/>
      <sz val="11"/>
      <color theme="6" tint="-0.249977111117893"/>
      <name val="Calibri"/>
      <family val="2"/>
      <scheme val="minor"/>
    </font>
    <font>
      <b/>
      <sz val="11"/>
      <color theme="6" tint="-0.249977111117893"/>
      <name val="Calibri"/>
      <family val="2"/>
    </font>
    <font>
      <sz val="11"/>
      <name val="Calibri"/>
      <family val="2"/>
    </font>
    <font>
      <sz val="9"/>
      <name val="Times New Roman"/>
      <family val="1"/>
    </font>
    <font>
      <vertAlign val="subscript"/>
      <sz val="9"/>
      <name val="Times New Roman"/>
      <family val="1"/>
    </font>
    <font>
      <strike/>
      <sz val="10"/>
      <name val="Arial"/>
      <family val="2"/>
    </font>
    <font>
      <b/>
      <strike/>
      <sz val="10"/>
      <name val="Arial"/>
      <family val="2"/>
    </font>
    <font>
      <b/>
      <sz val="11"/>
      <color rgb="FFC00000"/>
      <name val="Arial"/>
      <family val="2"/>
    </font>
    <font>
      <sz val="11"/>
      <color rgb="FFC00000"/>
      <name val="Arial"/>
      <family val="2"/>
    </font>
    <font>
      <sz val="11"/>
      <color theme="4" tint="-0.249977111117893"/>
      <name val="Arial"/>
      <family val="2"/>
    </font>
    <font>
      <b/>
      <sz val="10"/>
      <color rgb="FFA20000"/>
      <name val="Arial"/>
      <family val="2"/>
    </font>
    <font>
      <b/>
      <sz val="11"/>
      <color rgb="FFA20000"/>
      <name val="Calibri"/>
      <family val="2"/>
      <scheme val="minor"/>
    </font>
    <font>
      <b/>
      <sz val="11"/>
      <color rgb="FFA20000"/>
      <name val="Arial"/>
      <family val="2"/>
    </font>
    <font>
      <sz val="11"/>
      <color rgb="FFA20000"/>
      <name val="Arial"/>
      <family val="2"/>
    </font>
    <font>
      <strike/>
      <sz val="10"/>
      <color rgb="FFA20000"/>
      <name val="Arial"/>
      <family val="2"/>
    </font>
    <font>
      <sz val="10"/>
      <color rgb="FFA20000"/>
      <name val="Arial"/>
      <family val="2"/>
    </font>
    <font>
      <b/>
      <sz val="9"/>
      <color rgb="FFA20000"/>
      <name val="Arial"/>
      <family val="2"/>
    </font>
    <font>
      <b/>
      <sz val="11"/>
      <color theme="6" tint="-0.499984740745262"/>
      <name val="Calibri"/>
      <family val="2"/>
      <scheme val="minor"/>
    </font>
    <font>
      <b/>
      <sz val="11"/>
      <color theme="6" tint="-0.499984740745262"/>
      <name val="Calibri"/>
      <family val="2"/>
    </font>
    <font>
      <sz val="10"/>
      <color theme="6" tint="-0.499984740745262"/>
      <name val="Arial"/>
      <family val="2"/>
    </font>
    <font>
      <sz val="11"/>
      <color theme="6" tint="-0.499984740745262"/>
      <name val="Arial"/>
      <family val="2"/>
    </font>
    <font>
      <b/>
      <sz val="11"/>
      <color rgb="FF640000"/>
      <name val="Calibri"/>
      <family val="2"/>
      <scheme val="minor"/>
    </font>
    <font>
      <sz val="11"/>
      <color theme="8" tint="-0.499984740745262"/>
      <name val="Arial"/>
      <family val="2"/>
    </font>
    <font>
      <sz val="10"/>
      <color rgb="FF9A000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79998168889431442"/>
        <bgColor indexed="64"/>
      </patternFill>
    </fill>
    <fill>
      <patternFill patternType="solid">
        <fgColor theme="7" tint="0.7999816888943144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theme="6"/>
      </right>
      <top/>
      <bottom/>
      <diagonal/>
    </border>
    <border>
      <left style="medium">
        <color auto="1"/>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ck">
        <color auto="1"/>
      </left>
      <right/>
      <top/>
      <bottom/>
      <diagonal/>
    </border>
    <border>
      <left/>
      <right style="medium">
        <color auto="1"/>
      </right>
      <top/>
      <bottom/>
      <diagonal/>
    </border>
    <border>
      <left/>
      <right style="thin">
        <color auto="1"/>
      </right>
      <top/>
      <bottom/>
      <diagonal/>
    </border>
    <border>
      <left style="thin">
        <color auto="1"/>
      </left>
      <right style="thin">
        <color auto="1"/>
      </right>
      <top/>
      <bottom/>
      <diagonal/>
    </border>
    <border>
      <left/>
      <right/>
      <top style="thin">
        <color indexed="64"/>
      </top>
      <bottom/>
      <diagonal/>
    </border>
    <border>
      <left/>
      <right style="thin">
        <color auto="1"/>
      </right>
      <top style="thin">
        <color auto="1"/>
      </top>
      <bottom/>
      <diagonal/>
    </border>
    <border>
      <left style="thin">
        <color auto="1"/>
      </left>
      <right/>
      <top/>
      <bottom/>
      <diagonal/>
    </border>
    <border>
      <left style="thin">
        <color auto="1"/>
      </left>
      <right/>
      <top style="thin">
        <color indexed="64"/>
      </top>
      <bottom/>
      <diagonal/>
    </border>
    <border>
      <left style="thin">
        <color indexed="64"/>
      </left>
      <right style="thin">
        <color auto="1"/>
      </right>
      <top style="thin">
        <color auto="1"/>
      </top>
      <bottom/>
      <diagonal/>
    </border>
    <border>
      <left/>
      <right/>
      <top/>
      <bottom style="thin">
        <color indexed="64"/>
      </bottom>
      <diagonal/>
    </border>
  </borders>
  <cellStyleXfs count="60">
    <xf numFmtId="0" fontId="0" fillId="0" borderId="0"/>
    <xf numFmtId="0" fontId="25" fillId="0" borderId="0" applyNumberFormat="0" applyFill="0" applyBorder="0" applyAlignment="0" applyProtection="0"/>
    <xf numFmtId="0" fontId="26" fillId="0" borderId="1" applyNumberFormat="0" applyFill="0" applyAlignment="0" applyProtection="0"/>
    <xf numFmtId="0" fontId="27" fillId="0" borderId="2" applyNumberFormat="0" applyFill="0" applyAlignment="0" applyProtection="0"/>
    <xf numFmtId="0" fontId="28" fillId="0" borderId="3" applyNumberFormat="0" applyFill="0" applyAlignment="0" applyProtection="0"/>
    <xf numFmtId="0" fontId="28" fillId="0" borderId="0" applyNumberFormat="0" applyFill="0" applyBorder="0" applyAlignment="0" applyProtection="0"/>
    <xf numFmtId="0" fontId="29" fillId="2" borderId="0" applyNumberFormat="0" applyBorder="0" applyAlignment="0" applyProtection="0"/>
    <xf numFmtId="0" fontId="30" fillId="3" borderId="0" applyNumberFormat="0" applyBorder="0" applyAlignment="0" applyProtection="0"/>
    <xf numFmtId="0" fontId="31" fillId="4" borderId="0" applyNumberFormat="0" applyBorder="0" applyAlignment="0" applyProtection="0"/>
    <xf numFmtId="0" fontId="32" fillId="5" borderId="4" applyNumberFormat="0" applyAlignment="0" applyProtection="0"/>
    <xf numFmtId="0" fontId="33" fillId="6" borderId="5" applyNumberFormat="0" applyAlignment="0" applyProtection="0"/>
    <xf numFmtId="0" fontId="34" fillId="6" borderId="4" applyNumberFormat="0" applyAlignment="0" applyProtection="0"/>
    <xf numFmtId="0" fontId="35" fillId="0" borderId="6" applyNumberFormat="0" applyFill="0" applyAlignment="0" applyProtection="0"/>
    <xf numFmtId="0" fontId="36" fillId="7" borderId="7"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40" fillId="31" borderId="0" applyNumberFormat="0" applyBorder="0" applyAlignment="0" applyProtection="0"/>
    <xf numFmtId="0" fontId="15" fillId="0" borderId="0"/>
    <xf numFmtId="0" fontId="19" fillId="0" borderId="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43" fontId="19" fillId="0" borderId="0" applyFont="0" applyFill="0" applyBorder="0" applyAlignment="0" applyProtection="0"/>
    <xf numFmtId="0" fontId="14" fillId="0" borderId="0"/>
    <xf numFmtId="0" fontId="42" fillId="0" borderId="0"/>
    <xf numFmtId="0" fontId="13" fillId="0" borderId="0"/>
    <xf numFmtId="0" fontId="75" fillId="0" borderId="0"/>
  </cellStyleXfs>
  <cellXfs count="291">
    <xf numFmtId="0" fontId="0" fillId="0" borderId="0" xfId="0"/>
    <xf numFmtId="0" fontId="20" fillId="0" borderId="0" xfId="0" applyFont="1"/>
    <xf numFmtId="0" fontId="21" fillId="0" borderId="0" xfId="0" applyFont="1"/>
    <xf numFmtId="0" fontId="0" fillId="0" borderId="0" xfId="0" applyAlignment="1">
      <alignment horizontal="right"/>
    </xf>
    <xf numFmtId="2" fontId="0" fillId="0" borderId="0" xfId="0" applyNumberFormat="1" applyAlignment="1">
      <alignment horizontal="right"/>
    </xf>
    <xf numFmtId="0" fontId="19" fillId="0" borderId="0" xfId="0" applyFont="1" applyAlignment="1">
      <alignment horizontal="right" wrapText="1"/>
    </xf>
    <xf numFmtId="164" fontId="0" fillId="0" borderId="0" xfId="0" applyNumberFormat="1"/>
    <xf numFmtId="2" fontId="0" fillId="0" borderId="0" xfId="0" applyNumberFormat="1"/>
    <xf numFmtId="0" fontId="19" fillId="0" borderId="0" xfId="0" applyFont="1"/>
    <xf numFmtId="0" fontId="19" fillId="0" borderId="0" xfId="0" applyFont="1" applyAlignment="1">
      <alignment horizontal="right"/>
    </xf>
    <xf numFmtId="0" fontId="23" fillId="0" borderId="0" xfId="0" applyFont="1"/>
    <xf numFmtId="167" fontId="0" fillId="0" borderId="0" xfId="0" applyNumberFormat="1"/>
    <xf numFmtId="167" fontId="19" fillId="0" borderId="0" xfId="0" applyNumberFormat="1" applyFont="1" applyAlignment="1">
      <alignment horizontal="right" wrapText="1"/>
    </xf>
    <xf numFmtId="0" fontId="43" fillId="0" borderId="0" xfId="0" applyFont="1" applyAlignment="1">
      <alignment horizontal="left"/>
    </xf>
    <xf numFmtId="0" fontId="17" fillId="0" borderId="0" xfId="0" applyFont="1" applyAlignment="1">
      <alignment horizontal="left"/>
    </xf>
    <xf numFmtId="0" fontId="44" fillId="0" borderId="0" xfId="0" applyFont="1" applyAlignment="1">
      <alignment horizontal="left"/>
    </xf>
    <xf numFmtId="0" fontId="45" fillId="0" borderId="0" xfId="0" applyFont="1" applyAlignment="1">
      <alignment horizontal="left"/>
    </xf>
    <xf numFmtId="0" fontId="39" fillId="0" borderId="0" xfId="0" applyFont="1" applyAlignment="1">
      <alignment horizontal="left"/>
    </xf>
    <xf numFmtId="0" fontId="46" fillId="0" borderId="0" xfId="0" applyFont="1" applyAlignment="1">
      <alignment horizontal="left"/>
    </xf>
    <xf numFmtId="0" fontId="39" fillId="0" borderId="9" xfId="0" applyFont="1" applyBorder="1" applyAlignment="1">
      <alignment horizontal="left" vertical="top"/>
    </xf>
    <xf numFmtId="0" fontId="39" fillId="0" borderId="0" xfId="0" applyFont="1" applyAlignment="1">
      <alignment horizontal="left" vertical="top"/>
    </xf>
    <xf numFmtId="0" fontId="41" fillId="0" borderId="0" xfId="0" applyFont="1" applyAlignment="1">
      <alignment horizontal="left" vertical="top"/>
    </xf>
    <xf numFmtId="0" fontId="47" fillId="0" borderId="0" xfId="0" applyFont="1" applyAlignment="1">
      <alignment horizontal="left" vertical="top"/>
    </xf>
    <xf numFmtId="0" fontId="48" fillId="0" borderId="0" xfId="0" applyFont="1" applyAlignment="1">
      <alignment horizontal="left" vertical="top"/>
    </xf>
    <xf numFmtId="0" fontId="51" fillId="0" borderId="12" xfId="0" applyFont="1" applyBorder="1" applyAlignment="1">
      <alignment horizontal="center" wrapText="1"/>
    </xf>
    <xf numFmtId="0" fontId="51" fillId="0" borderId="14" xfId="0" applyFont="1" applyBorder="1" applyAlignment="1">
      <alignment horizontal="center" wrapText="1"/>
    </xf>
    <xf numFmtId="0" fontId="50" fillId="0" borderId="13" xfId="0" applyFont="1" applyBorder="1" applyAlignment="1">
      <alignment vertical="top"/>
    </xf>
    <xf numFmtId="1" fontId="50" fillId="0" borderId="14" xfId="0" applyNumberFormat="1" applyFont="1" applyBorder="1" applyAlignment="1">
      <alignment horizontal="center"/>
    </xf>
    <xf numFmtId="2" fontId="50" fillId="0" borderId="14" xfId="0" applyNumberFormat="1" applyFont="1" applyBorder="1" applyAlignment="1">
      <alignment horizontal="center"/>
    </xf>
    <xf numFmtId="0" fontId="50" fillId="0" borderId="14" xfId="0" applyFont="1" applyBorder="1" applyAlignment="1">
      <alignment vertical="top"/>
    </xf>
    <xf numFmtId="0" fontId="50" fillId="0" borderId="14" xfId="0" applyFont="1" applyBorder="1"/>
    <xf numFmtId="1" fontId="51" fillId="0" borderId="0" xfId="0" applyNumberFormat="1" applyFont="1" applyAlignment="1">
      <alignment horizontal="center" wrapText="1"/>
    </xf>
    <xf numFmtId="1" fontId="51" fillId="0" borderId="14" xfId="0" applyNumberFormat="1" applyFont="1" applyBorder="1" applyAlignment="1">
      <alignment horizontal="center" wrapText="1"/>
    </xf>
    <xf numFmtId="0" fontId="55" fillId="0" borderId="0" xfId="0" applyFont="1"/>
    <xf numFmtId="0" fontId="19" fillId="0" borderId="0" xfId="0" applyFont="1" applyAlignment="1">
      <alignment horizontal="left" wrapText="1"/>
    </xf>
    <xf numFmtId="0" fontId="43" fillId="0" borderId="0" xfId="6" applyFont="1" applyFill="1" applyAlignment="1">
      <alignment horizontal="right" wrapText="1"/>
    </xf>
    <xf numFmtId="0" fontId="43" fillId="0" borderId="0" xfId="6" applyFont="1" applyFill="1"/>
    <xf numFmtId="0" fontId="19" fillId="0" borderId="17" xfId="0" applyFont="1" applyBorder="1" applyAlignment="1">
      <alignment horizontal="right" wrapText="1"/>
    </xf>
    <xf numFmtId="0" fontId="0" fillId="0" borderId="17" xfId="0" applyBorder="1" applyAlignment="1">
      <alignment horizontal="right"/>
    </xf>
    <xf numFmtId="0" fontId="19" fillId="0" borderId="17" xfId="0" applyFont="1" applyBorder="1" applyAlignment="1">
      <alignment horizontal="right"/>
    </xf>
    <xf numFmtId="0" fontId="0" fillId="0" borderId="18" xfId="0" applyBorder="1"/>
    <xf numFmtId="0" fontId="0" fillId="32" borderId="0" xfId="0" applyFill="1"/>
    <xf numFmtId="0" fontId="0" fillId="33" borderId="0" xfId="0" applyFill="1"/>
    <xf numFmtId="1" fontId="0" fillId="0" borderId="0" xfId="0" applyNumberFormat="1"/>
    <xf numFmtId="0" fontId="0" fillId="0" borderId="0" xfId="0" applyAlignment="1">
      <alignment vertical="top"/>
    </xf>
    <xf numFmtId="0" fontId="0" fillId="0" borderId="0" xfId="0" applyAlignment="1">
      <alignment horizontal="right" vertical="top"/>
    </xf>
    <xf numFmtId="166" fontId="0" fillId="0" borderId="0" xfId="0" applyNumberFormat="1" applyAlignment="1">
      <alignment horizontal="left" vertical="top"/>
    </xf>
    <xf numFmtId="0" fontId="19" fillId="0" borderId="0" xfId="0" applyFont="1" applyAlignment="1">
      <alignment horizontal="right" vertical="top"/>
    </xf>
    <xf numFmtId="0" fontId="21" fillId="0" borderId="0" xfId="0" applyFont="1" applyAlignment="1">
      <alignment vertical="top"/>
    </xf>
    <xf numFmtId="164" fontId="19" fillId="0" borderId="0" xfId="0" applyNumberFormat="1" applyFont="1" applyAlignment="1">
      <alignment vertical="top"/>
    </xf>
    <xf numFmtId="2" fontId="19" fillId="0" borderId="0" xfId="0" applyNumberFormat="1" applyFont="1" applyAlignment="1">
      <alignment horizontal="right" vertical="top"/>
    </xf>
    <xf numFmtId="167" fontId="19" fillId="0" borderId="0" xfId="0" applyNumberFormat="1" applyFont="1" applyAlignment="1">
      <alignment vertical="top"/>
    </xf>
    <xf numFmtId="0" fontId="21" fillId="0" borderId="0" xfId="0" applyFont="1" applyAlignment="1">
      <alignment horizontal="center" vertical="center" wrapText="1"/>
    </xf>
    <xf numFmtId="0" fontId="19" fillId="0" borderId="0" xfId="0" applyFont="1" applyAlignment="1">
      <alignment horizontal="center" vertical="center" wrapText="1"/>
    </xf>
    <xf numFmtId="0" fontId="16" fillId="0" borderId="0" xfId="0" applyFont="1" applyAlignment="1">
      <alignment horizontal="left"/>
    </xf>
    <xf numFmtId="0" fontId="19" fillId="0" borderId="0" xfId="0" applyFont="1" applyAlignment="1">
      <alignment vertical="center"/>
    </xf>
    <xf numFmtId="2" fontId="19" fillId="0" borderId="0" xfId="0" applyNumberFormat="1" applyFont="1" applyAlignment="1">
      <alignment vertical="top"/>
    </xf>
    <xf numFmtId="0" fontId="19" fillId="0" borderId="0" xfId="0" applyFont="1" applyAlignment="1">
      <alignment vertical="top"/>
    </xf>
    <xf numFmtId="1" fontId="19" fillId="0" borderId="0" xfId="0" applyNumberFormat="1" applyFont="1" applyAlignment="1">
      <alignment horizontal="right" vertical="top"/>
    </xf>
    <xf numFmtId="1" fontId="19" fillId="0" borderId="0" xfId="0" applyNumberFormat="1" applyFont="1" applyAlignment="1">
      <alignment vertical="top"/>
    </xf>
    <xf numFmtId="0" fontId="49" fillId="0" borderId="9" xfId="0" applyFont="1" applyBorder="1" applyAlignment="1">
      <alignment horizontal="left" vertical="top"/>
    </xf>
    <xf numFmtId="0" fontId="49" fillId="0" borderId="0" xfId="0"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21" fillId="0" borderId="0" xfId="0" applyFont="1" applyAlignment="1">
      <alignment horizontal="right" wrapText="1"/>
    </xf>
    <xf numFmtId="167" fontId="21" fillId="0" borderId="0" xfId="0" applyNumberFormat="1" applyFont="1" applyAlignment="1">
      <alignment horizontal="right" wrapText="1"/>
    </xf>
    <xf numFmtId="0" fontId="19" fillId="0" borderId="0" xfId="0" applyFont="1" applyAlignment="1">
      <alignment horizontal="right" vertical="center" wrapText="1"/>
    </xf>
    <xf numFmtId="0" fontId="39" fillId="0" borderId="19" xfId="57" applyFont="1" applyBorder="1" applyAlignment="1">
      <alignment horizontal="center" vertical="top"/>
    </xf>
    <xf numFmtId="0" fontId="39" fillId="0" borderId="20" xfId="57" applyFont="1" applyBorder="1" applyAlignment="1">
      <alignment horizontal="center" vertical="top" wrapText="1"/>
    </xf>
    <xf numFmtId="0" fontId="14" fillId="0" borderId="0" xfId="57" applyFont="1"/>
    <xf numFmtId="0" fontId="39" fillId="0" borderId="20" xfId="57" applyFont="1" applyBorder="1" applyAlignment="1">
      <alignment horizontal="center" vertical="top"/>
    </xf>
    <xf numFmtId="0" fontId="39" fillId="0" borderId="21" xfId="57" applyFont="1" applyBorder="1" applyAlignment="1">
      <alignment horizontal="center" vertical="top" wrapText="1"/>
    </xf>
    <xf numFmtId="0" fontId="39" fillId="0" borderId="22" xfId="57" applyFont="1" applyBorder="1" applyAlignment="1">
      <alignment horizontal="center" vertical="top" wrapText="1"/>
    </xf>
    <xf numFmtId="0" fontId="39" fillId="0" borderId="0" xfId="57" applyFont="1" applyAlignment="1">
      <alignment horizontal="center" vertical="top" wrapText="1"/>
    </xf>
    <xf numFmtId="0" fontId="14" fillId="0" borderId="19" xfId="57" applyFont="1" applyBorder="1"/>
    <xf numFmtId="2" fontId="14" fillId="0" borderId="20" xfId="57" applyNumberFormat="1" applyFont="1" applyBorder="1" applyAlignment="1">
      <alignment horizontal="center"/>
    </xf>
    <xf numFmtId="0" fontId="14" fillId="0" borderId="0" xfId="57" applyFont="1" applyAlignment="1">
      <alignment horizontal="center"/>
    </xf>
    <xf numFmtId="2" fontId="14" fillId="0" borderId="19" xfId="57" applyNumberFormat="1" applyFont="1" applyBorder="1" applyAlignment="1">
      <alignment horizontal="center"/>
    </xf>
    <xf numFmtId="2" fontId="14" fillId="0" borderId="0" xfId="57" applyNumberFormat="1" applyFont="1" applyAlignment="1">
      <alignment horizontal="center"/>
    </xf>
    <xf numFmtId="0" fontId="58" fillId="0" borderId="0" xfId="57" applyFont="1" applyAlignment="1">
      <alignment horizontal="center" vertical="center" wrapText="1"/>
    </xf>
    <xf numFmtId="0" fontId="19" fillId="0" borderId="0" xfId="0" applyFont="1" applyAlignment="1">
      <alignment horizontal="left" vertical="top"/>
    </xf>
    <xf numFmtId="165" fontId="24" fillId="0" borderId="0" xfId="0" applyNumberFormat="1" applyFont="1" applyAlignment="1">
      <alignment vertical="top"/>
    </xf>
    <xf numFmtId="0" fontId="19" fillId="0" borderId="0" xfId="0" applyFont="1" applyAlignment="1">
      <alignment horizontal="center" vertical="center"/>
    </xf>
    <xf numFmtId="0" fontId="0" fillId="0" borderId="0" xfId="0" applyAlignment="1">
      <alignment vertical="center"/>
    </xf>
    <xf numFmtId="0" fontId="61" fillId="0" borderId="0" xfId="0" applyFont="1" applyAlignment="1">
      <alignment vertical="center"/>
    </xf>
    <xf numFmtId="0" fontId="60" fillId="0" borderId="0" xfId="0" applyFont="1" applyAlignment="1">
      <alignment vertical="center"/>
    </xf>
    <xf numFmtId="0" fontId="59" fillId="0" borderId="0" xfId="0" applyFont="1" applyAlignment="1">
      <alignment vertical="center"/>
    </xf>
    <xf numFmtId="0" fontId="59" fillId="0" borderId="0" xfId="0" applyFont="1" applyAlignment="1">
      <alignment horizontal="center" vertical="center"/>
    </xf>
    <xf numFmtId="0" fontId="66" fillId="0" borderId="0" xfId="0" applyFont="1" applyAlignment="1">
      <alignment horizontal="left" vertical="center"/>
    </xf>
    <xf numFmtId="0" fontId="60" fillId="0" borderId="0" xfId="0" applyFont="1" applyAlignment="1">
      <alignment horizontal="center" vertical="center"/>
    </xf>
    <xf numFmtId="0" fontId="64" fillId="0" borderId="0" xfId="0" applyFont="1" applyAlignment="1">
      <alignment vertical="center"/>
    </xf>
    <xf numFmtId="0" fontId="66" fillId="0" borderId="0" xfId="0" applyFont="1"/>
    <xf numFmtId="0" fontId="65" fillId="0" borderId="0" xfId="0" applyFont="1"/>
    <xf numFmtId="0" fontId="61" fillId="0" borderId="0" xfId="0" applyFont="1"/>
    <xf numFmtId="0" fontId="57" fillId="0" borderId="0" xfId="0" applyFont="1" applyAlignment="1">
      <alignment vertical="top"/>
    </xf>
    <xf numFmtId="2" fontId="19" fillId="0" borderId="0" xfId="0" applyNumberFormat="1" applyFont="1" applyAlignment="1">
      <alignment horizontal="center" vertical="center"/>
    </xf>
    <xf numFmtId="0" fontId="70" fillId="0" borderId="0" xfId="0" applyFont="1" applyAlignment="1">
      <alignment vertical="center"/>
    </xf>
    <xf numFmtId="0" fontId="70" fillId="0" borderId="0" xfId="0" applyFont="1" applyAlignment="1">
      <alignment horizontal="center" vertical="center" wrapText="1"/>
    </xf>
    <xf numFmtId="0" fontId="70" fillId="0" borderId="0" xfId="0" applyFont="1"/>
    <xf numFmtId="0" fontId="73" fillId="0" borderId="0" xfId="0" applyFont="1" applyAlignment="1">
      <alignment vertical="center"/>
    </xf>
    <xf numFmtId="0" fontId="70" fillId="0" borderId="0" xfId="0" applyFont="1" applyAlignment="1">
      <alignment horizontal="center" vertical="center"/>
    </xf>
    <xf numFmtId="0" fontId="20" fillId="0" borderId="0" xfId="0" applyFont="1" applyAlignment="1">
      <alignment vertical="center"/>
    </xf>
    <xf numFmtId="0" fontId="54" fillId="0" borderId="0" xfId="0" applyFont="1" applyAlignment="1">
      <alignment vertical="center"/>
    </xf>
    <xf numFmtId="165" fontId="19" fillId="0" borderId="0" xfId="0" applyNumberFormat="1" applyFont="1" applyAlignment="1">
      <alignment horizontal="right" vertical="center"/>
    </xf>
    <xf numFmtId="165" fontId="19" fillId="0" borderId="0" xfId="0" applyNumberFormat="1" applyFont="1" applyAlignment="1">
      <alignment vertical="top"/>
    </xf>
    <xf numFmtId="1" fontId="0" fillId="0" borderId="0" xfId="0" applyNumberFormat="1" applyAlignment="1">
      <alignment vertical="top"/>
    </xf>
    <xf numFmtId="0" fontId="19" fillId="34" borderId="0" xfId="0" applyFont="1" applyFill="1" applyAlignment="1">
      <alignment vertical="top"/>
    </xf>
    <xf numFmtId="0" fontId="0" fillId="34" borderId="0" xfId="0" applyFill="1" applyAlignment="1">
      <alignment vertical="top"/>
    </xf>
    <xf numFmtId="1" fontId="0" fillId="34" borderId="0" xfId="0" applyNumberFormat="1" applyFill="1" applyAlignment="1">
      <alignment vertical="top"/>
    </xf>
    <xf numFmtId="0" fontId="19" fillId="34" borderId="0" xfId="0" applyFont="1" applyFill="1" applyAlignment="1">
      <alignment horizontal="left" vertical="top" indent="1"/>
    </xf>
    <xf numFmtId="0" fontId="20" fillId="34" borderId="0" xfId="0" applyFont="1" applyFill="1" applyAlignment="1">
      <alignment vertical="top"/>
    </xf>
    <xf numFmtId="0" fontId="57" fillId="0" borderId="0" xfId="0" applyFont="1" applyAlignment="1">
      <alignment horizontal="left" vertical="top"/>
    </xf>
    <xf numFmtId="0" fontId="20" fillId="0" borderId="0" xfId="0" applyFont="1" applyAlignment="1">
      <alignment horizontal="left" vertical="top"/>
    </xf>
    <xf numFmtId="0" fontId="74" fillId="0" borderId="0" xfId="0" applyFont="1" applyAlignment="1">
      <alignment horizontal="left" vertical="top"/>
    </xf>
    <xf numFmtId="0" fontId="73" fillId="0" borderId="0" xfId="0" applyFont="1" applyAlignment="1">
      <alignment horizontal="left" vertical="top"/>
    </xf>
    <xf numFmtId="0" fontId="73" fillId="0" borderId="0" xfId="0" applyFont="1"/>
    <xf numFmtId="0" fontId="70" fillId="0" borderId="0" xfId="0" applyFont="1" applyAlignment="1">
      <alignment vertical="center" wrapText="1"/>
    </xf>
    <xf numFmtId="0" fontId="70" fillId="0" borderId="0" xfId="0" applyFont="1" applyAlignment="1">
      <alignment horizontal="left" vertical="top"/>
    </xf>
    <xf numFmtId="0" fontId="57" fillId="0" borderId="0" xfId="0" applyFont="1" applyAlignment="1">
      <alignment vertical="center"/>
    </xf>
    <xf numFmtId="0" fontId="0" fillId="0" borderId="0" xfId="0" applyAlignment="1">
      <alignment horizontal="center"/>
    </xf>
    <xf numFmtId="164" fontId="70" fillId="0" borderId="0" xfId="0" applyNumberFormat="1" applyFont="1" applyAlignment="1">
      <alignment horizontal="center" vertical="center"/>
    </xf>
    <xf numFmtId="0" fontId="70" fillId="34" borderId="0" xfId="0" applyFont="1" applyFill="1" applyAlignment="1">
      <alignment horizontal="center" vertical="center"/>
    </xf>
    <xf numFmtId="0" fontId="70" fillId="0" borderId="0" xfId="0" applyFont="1" applyAlignment="1">
      <alignment horizontal="center"/>
    </xf>
    <xf numFmtId="0" fontId="0" fillId="0" borderId="0" xfId="0" applyAlignment="1">
      <alignment wrapText="1"/>
    </xf>
    <xf numFmtId="0" fontId="12" fillId="0" borderId="0" xfId="59" applyFont="1"/>
    <xf numFmtId="0" fontId="75" fillId="0" borderId="0" xfId="59"/>
    <xf numFmtId="0" fontId="32" fillId="5" borderId="4" xfId="9"/>
    <xf numFmtId="0" fontId="76" fillId="0" borderId="0" xfId="59" applyFont="1"/>
    <xf numFmtId="0" fontId="32" fillId="5" borderId="4" xfId="9" applyAlignment="1">
      <alignment vertical="top"/>
    </xf>
    <xf numFmtId="0" fontId="34" fillId="6" borderId="4" xfId="11"/>
    <xf numFmtId="0" fontId="34" fillId="6" borderId="4" xfId="11" applyAlignment="1">
      <alignment vertical="top"/>
    </xf>
    <xf numFmtId="1" fontId="70" fillId="0" borderId="0" xfId="0" applyNumberFormat="1" applyFont="1" applyAlignment="1">
      <alignment horizontal="center" vertical="center"/>
    </xf>
    <xf numFmtId="0" fontId="0" fillId="0" borderId="0" xfId="0" applyAlignment="1">
      <alignment horizontal="center" vertical="top"/>
    </xf>
    <xf numFmtId="1" fontId="41" fillId="0" borderId="0" xfId="0" applyNumberFormat="1" applyFont="1" applyAlignment="1">
      <alignment horizontal="left" vertical="top"/>
    </xf>
    <xf numFmtId="0" fontId="11" fillId="0" borderId="19" xfId="57" applyFont="1" applyBorder="1"/>
    <xf numFmtId="0" fontId="10" fillId="0" borderId="19" xfId="57" applyFont="1" applyBorder="1"/>
    <xf numFmtId="0" fontId="79" fillId="0" borderId="0" xfId="57" applyFont="1"/>
    <xf numFmtId="0" fontId="79" fillId="0" borderId="19" xfId="57" applyFont="1" applyBorder="1"/>
    <xf numFmtId="0" fontId="57" fillId="0" borderId="0" xfId="0" applyFont="1"/>
    <xf numFmtId="0" fontId="19" fillId="36" borderId="0" xfId="0" applyFont="1" applyFill="1"/>
    <xf numFmtId="0" fontId="0" fillId="36" borderId="0" xfId="0" applyFill="1"/>
    <xf numFmtId="0" fontId="19" fillId="36" borderId="0" xfId="0" applyFont="1" applyFill="1" applyAlignment="1">
      <alignment wrapText="1"/>
    </xf>
    <xf numFmtId="0" fontId="0" fillId="36" borderId="0" xfId="0" applyFill="1" applyAlignment="1">
      <alignment wrapText="1"/>
    </xf>
    <xf numFmtId="0" fontId="30" fillId="3" borderId="0" xfId="7" applyAlignment="1">
      <alignment horizontal="center" vertical="center"/>
    </xf>
    <xf numFmtId="0" fontId="0" fillId="0" borderId="0" xfId="0" applyAlignment="1">
      <alignment horizontal="left" textRotation="90"/>
    </xf>
    <xf numFmtId="0" fontId="19" fillId="0" borderId="0" xfId="0" applyFont="1" applyAlignment="1">
      <alignment textRotation="90"/>
    </xf>
    <xf numFmtId="164" fontId="20" fillId="0" borderId="0" xfId="0" applyNumberFormat="1" applyFont="1" applyAlignment="1">
      <alignment horizontal="center" vertical="center"/>
    </xf>
    <xf numFmtId="0" fontId="19" fillId="0" borderId="0" xfId="0" applyFont="1" applyAlignment="1">
      <alignment horizontal="center" vertical="top"/>
    </xf>
    <xf numFmtId="167" fontId="20" fillId="0" borderId="0" xfId="0" applyNumberFormat="1" applyFont="1" applyAlignment="1">
      <alignment horizontal="center" vertical="center"/>
    </xf>
    <xf numFmtId="0" fontId="19" fillId="35" borderId="0" xfId="0" applyFont="1" applyFill="1" applyAlignment="1">
      <alignment horizontal="center" vertical="center" wrapText="1"/>
    </xf>
    <xf numFmtId="0" fontId="0" fillId="37" borderId="0" xfId="0" applyFill="1" applyAlignment="1">
      <alignment horizontal="left" vertical="top"/>
    </xf>
    <xf numFmtId="0" fontId="0" fillId="37" borderId="0" xfId="0" applyFill="1" applyAlignment="1">
      <alignment horizontal="center" vertical="top"/>
    </xf>
    <xf numFmtId="0" fontId="14" fillId="34" borderId="19" xfId="57" applyFont="1" applyFill="1" applyBorder="1"/>
    <xf numFmtId="0" fontId="9" fillId="0" borderId="0" xfId="57" applyFont="1"/>
    <xf numFmtId="0" fontId="9" fillId="0" borderId="19" xfId="57" applyFont="1" applyBorder="1"/>
    <xf numFmtId="0" fontId="9" fillId="38" borderId="19" xfId="57" applyFont="1" applyFill="1" applyBorder="1"/>
    <xf numFmtId="0" fontId="39" fillId="0" borderId="0" xfId="57" applyFont="1"/>
    <xf numFmtId="0" fontId="9" fillId="0" borderId="0" xfId="57" applyFont="1" applyAlignment="1">
      <alignment horizontal="center"/>
    </xf>
    <xf numFmtId="0" fontId="39" fillId="0" borderId="24" xfId="57" applyFont="1" applyBorder="1" applyAlignment="1">
      <alignment horizontal="center" vertical="top" wrapText="1"/>
    </xf>
    <xf numFmtId="2" fontId="43" fillId="0" borderId="0" xfId="57" applyNumberFormat="1" applyFont="1"/>
    <xf numFmtId="0" fontId="9" fillId="34" borderId="19" xfId="57" applyFont="1" applyFill="1" applyBorder="1"/>
    <xf numFmtId="0" fontId="80" fillId="0" borderId="0" xfId="57" applyFont="1"/>
    <xf numFmtId="0" fontId="81" fillId="34" borderId="0" xfId="0" applyFont="1" applyFill="1"/>
    <xf numFmtId="0" fontId="76" fillId="32" borderId="0" xfId="59" applyFont="1" applyFill="1"/>
    <xf numFmtId="0" fontId="82" fillId="0" borderId="0" xfId="0" applyFont="1"/>
    <xf numFmtId="0" fontId="8" fillId="0" borderId="0" xfId="57" applyFont="1" applyAlignment="1">
      <alignment horizontal="center"/>
    </xf>
    <xf numFmtId="0" fontId="8" fillId="0" borderId="19" xfId="57" applyFont="1" applyBorder="1"/>
    <xf numFmtId="0" fontId="7" fillId="0" borderId="0" xfId="57" applyFont="1" applyAlignment="1">
      <alignment horizontal="center"/>
    </xf>
    <xf numFmtId="0" fontId="6" fillId="0" borderId="19" xfId="57" applyFont="1" applyBorder="1"/>
    <xf numFmtId="0" fontId="83" fillId="0" borderId="0" xfId="57" applyFont="1"/>
    <xf numFmtId="0" fontId="5" fillId="34" borderId="19" xfId="57" applyFont="1" applyFill="1" applyBorder="1"/>
    <xf numFmtId="0" fontId="5" fillId="0" borderId="19" xfId="57" applyFont="1" applyBorder="1"/>
    <xf numFmtId="0" fontId="84" fillId="0" borderId="19" xfId="0" applyFont="1" applyBorder="1"/>
    <xf numFmtId="0" fontId="85" fillId="0" borderId="0" xfId="0" applyFont="1" applyAlignment="1">
      <alignment horizontal="center"/>
    </xf>
    <xf numFmtId="0" fontId="84" fillId="0" borderId="19" xfId="0" applyFont="1" applyBorder="1" applyAlignment="1">
      <alignment horizontal="center"/>
    </xf>
    <xf numFmtId="0" fontId="85" fillId="0" borderId="19" xfId="0" applyFont="1" applyBorder="1" applyAlignment="1">
      <alignment horizontal="center"/>
    </xf>
    <xf numFmtId="0" fontId="57" fillId="0" borderId="19" xfId="0" applyFont="1" applyBorder="1" applyAlignment="1">
      <alignment vertical="top"/>
    </xf>
    <xf numFmtId="0" fontId="79" fillId="38" borderId="19" xfId="57" applyFont="1" applyFill="1" applyBorder="1"/>
    <xf numFmtId="0" fontId="83" fillId="0" borderId="19" xfId="57" applyFont="1" applyBorder="1"/>
    <xf numFmtId="0" fontId="14" fillId="0" borderId="19" xfId="57" applyFont="1" applyBorder="1" applyAlignment="1">
      <alignment horizontal="center"/>
    </xf>
    <xf numFmtId="2" fontId="79" fillId="0" borderId="19" xfId="57" applyNumberFormat="1" applyFont="1" applyBorder="1" applyAlignment="1">
      <alignment horizontal="center"/>
    </xf>
    <xf numFmtId="0" fontId="14" fillId="0" borderId="20" xfId="57" applyFont="1" applyBorder="1" applyAlignment="1">
      <alignment horizontal="center"/>
    </xf>
    <xf numFmtId="0" fontId="79" fillId="0" borderId="20" xfId="57" applyFont="1" applyBorder="1" applyAlignment="1">
      <alignment horizontal="center"/>
    </xf>
    <xf numFmtId="2" fontId="79" fillId="0" borderId="20" xfId="57" applyNumberFormat="1" applyFont="1" applyBorder="1" applyAlignment="1">
      <alignment horizontal="center"/>
    </xf>
    <xf numFmtId="0" fontId="83" fillId="0" borderId="20" xfId="57" applyFont="1" applyBorder="1" applyAlignment="1">
      <alignment horizontal="center"/>
    </xf>
    <xf numFmtId="0" fontId="41" fillId="39" borderId="0" xfId="0" applyFont="1" applyFill="1" applyAlignment="1">
      <alignment horizontal="left" vertical="top"/>
    </xf>
    <xf numFmtId="2" fontId="19" fillId="34" borderId="0" xfId="0" applyNumberFormat="1" applyFont="1" applyFill="1" applyAlignment="1">
      <alignment vertical="top"/>
    </xf>
    <xf numFmtId="1" fontId="19" fillId="34" borderId="0" xfId="0" applyNumberFormat="1" applyFont="1" applyFill="1" applyAlignment="1">
      <alignment vertical="top"/>
    </xf>
    <xf numFmtId="2" fontId="19" fillId="34" borderId="0" xfId="0" applyNumberFormat="1" applyFont="1" applyFill="1" applyAlignment="1">
      <alignment horizontal="center" vertical="center"/>
    </xf>
    <xf numFmtId="164" fontId="20" fillId="34" borderId="0" xfId="0" applyNumberFormat="1" applyFont="1" applyFill="1" applyAlignment="1">
      <alignment horizontal="center" vertical="center"/>
    </xf>
    <xf numFmtId="167" fontId="20" fillId="34" borderId="0" xfId="0" applyNumberFormat="1" applyFont="1" applyFill="1" applyAlignment="1">
      <alignment horizontal="center" vertical="center"/>
    </xf>
    <xf numFmtId="0" fontId="0" fillId="34" borderId="0" xfId="0" applyFill="1"/>
    <xf numFmtId="0" fontId="21" fillId="34" borderId="0" xfId="0" applyFont="1" applyFill="1" applyAlignment="1">
      <alignment vertical="top"/>
    </xf>
    <xf numFmtId="0" fontId="59" fillId="34" borderId="0" xfId="0" applyFont="1" applyFill="1" applyAlignment="1">
      <alignment vertical="center"/>
    </xf>
    <xf numFmtId="0" fontId="86" fillId="0" borderId="0" xfId="0" applyFont="1" applyAlignment="1">
      <alignment horizontal="center" vertical="center" wrapText="1"/>
    </xf>
    <xf numFmtId="0" fontId="70" fillId="34" borderId="0" xfId="0" applyFont="1" applyFill="1" applyAlignment="1">
      <alignment vertical="center"/>
    </xf>
    <xf numFmtId="0" fontId="70" fillId="34" borderId="0" xfId="0" applyFont="1" applyFill="1" applyAlignment="1">
      <alignment horizontal="center"/>
    </xf>
    <xf numFmtId="0" fontId="59" fillId="34" borderId="0" xfId="0" applyFont="1" applyFill="1" applyAlignment="1">
      <alignment horizontal="center" vertical="center"/>
    </xf>
    <xf numFmtId="0" fontId="14" fillId="0" borderId="19" xfId="57" applyFont="1" applyBorder="1" applyAlignment="1">
      <alignment vertical="center"/>
    </xf>
    <xf numFmtId="2" fontId="14" fillId="0" borderId="20" xfId="57" applyNumberFormat="1" applyFont="1" applyBorder="1" applyAlignment="1">
      <alignment horizontal="center" vertical="center"/>
    </xf>
    <xf numFmtId="0" fontId="14" fillId="0" borderId="0" xfId="57" applyFont="1" applyAlignment="1">
      <alignment vertical="center"/>
    </xf>
    <xf numFmtId="2" fontId="43" fillId="0" borderId="0" xfId="57" applyNumberFormat="1" applyFont="1" applyAlignment="1">
      <alignment vertical="center"/>
    </xf>
    <xf numFmtId="1" fontId="70" fillId="34" borderId="0" xfId="0" applyNumberFormat="1" applyFont="1" applyFill="1" applyAlignment="1">
      <alignment horizontal="center" vertical="center"/>
    </xf>
    <xf numFmtId="0" fontId="88" fillId="0" borderId="0" xfId="0" applyFont="1" applyAlignment="1">
      <alignment vertical="top"/>
    </xf>
    <xf numFmtId="2" fontId="88" fillId="0" borderId="0" xfId="0" applyNumberFormat="1" applyFont="1" applyAlignment="1">
      <alignment vertical="top"/>
    </xf>
    <xf numFmtId="1" fontId="88" fillId="0" borderId="0" xfId="0" applyNumberFormat="1" applyFont="1" applyAlignment="1">
      <alignment vertical="top"/>
    </xf>
    <xf numFmtId="2" fontId="88" fillId="0" borderId="0" xfId="0" applyNumberFormat="1" applyFont="1" applyAlignment="1">
      <alignment horizontal="center" vertical="center"/>
    </xf>
    <xf numFmtId="164" fontId="89" fillId="0" borderId="0" xfId="0" applyNumberFormat="1" applyFont="1" applyAlignment="1">
      <alignment horizontal="center" vertical="center"/>
    </xf>
    <xf numFmtId="167" fontId="89" fillId="0" borderId="0" xfId="0" applyNumberFormat="1" applyFont="1" applyAlignment="1">
      <alignment horizontal="center" vertical="center"/>
    </xf>
    <xf numFmtId="0" fontId="88" fillId="0" borderId="0" xfId="0" applyFont="1"/>
    <xf numFmtId="0" fontId="88" fillId="0" borderId="0" xfId="0" applyFont="1" applyAlignment="1">
      <alignment vertical="center"/>
    </xf>
    <xf numFmtId="0" fontId="75" fillId="34" borderId="0" xfId="59" applyFill="1"/>
    <xf numFmtId="0" fontId="39" fillId="0" borderId="23" xfId="57" applyFont="1" applyBorder="1" applyAlignment="1">
      <alignment horizontal="center" vertical="top"/>
    </xf>
    <xf numFmtId="2" fontId="14" fillId="0" borderId="23" xfId="57" applyNumberFormat="1" applyFont="1" applyBorder="1" applyAlignment="1">
      <alignment horizontal="center"/>
    </xf>
    <xf numFmtId="2" fontId="14" fillId="0" borderId="23" xfId="57" applyNumberFormat="1" applyFont="1" applyBorder="1" applyAlignment="1">
      <alignment horizontal="center" vertical="center"/>
    </xf>
    <xf numFmtId="0" fontId="39" fillId="0" borderId="25" xfId="57" applyFont="1" applyBorder="1" applyAlignment="1">
      <alignment horizontal="center" vertical="top" wrapText="1"/>
    </xf>
    <xf numFmtId="0" fontId="9" fillId="0" borderId="20" xfId="57" applyFont="1" applyBorder="1" applyAlignment="1">
      <alignment horizontal="center"/>
    </xf>
    <xf numFmtId="0" fontId="7" fillId="0" borderId="20" xfId="57" applyFont="1" applyBorder="1" applyAlignment="1">
      <alignment horizontal="center"/>
    </xf>
    <xf numFmtId="0" fontId="14" fillId="0" borderId="20" xfId="57" applyFont="1" applyBorder="1" applyAlignment="1">
      <alignment vertical="center"/>
    </xf>
    <xf numFmtId="0" fontId="14" fillId="0" borderId="20" xfId="57" applyFont="1" applyBorder="1" applyAlignment="1">
      <alignment horizontal="center" vertical="center"/>
    </xf>
    <xf numFmtId="0" fontId="8" fillId="0" borderId="20" xfId="57" applyFont="1" applyBorder="1" applyAlignment="1">
      <alignment horizontal="center"/>
    </xf>
    <xf numFmtId="0" fontId="4" fillId="0" borderId="20" xfId="57" applyFont="1" applyBorder="1" applyAlignment="1">
      <alignment horizontal="left"/>
    </xf>
    <xf numFmtId="0" fontId="3" fillId="0" borderId="0" xfId="57" applyFont="1"/>
    <xf numFmtId="0" fontId="41" fillId="0" borderId="26" xfId="0" applyFont="1" applyBorder="1" applyAlignment="1">
      <alignment horizontal="left" vertical="top"/>
    </xf>
    <xf numFmtId="0" fontId="92" fillId="0" borderId="0" xfId="0" quotePrefix="1" applyFont="1" applyAlignment="1">
      <alignment horizontal="left" vertical="top"/>
    </xf>
    <xf numFmtId="0" fontId="41" fillId="35" borderId="0" xfId="0" applyFont="1" applyFill="1" applyAlignment="1">
      <alignment horizontal="left" vertical="top"/>
    </xf>
    <xf numFmtId="0" fontId="41" fillId="40" borderId="0" xfId="0" applyFont="1" applyFill="1" applyAlignment="1">
      <alignment horizontal="left" vertical="top"/>
    </xf>
    <xf numFmtId="2" fontId="41" fillId="0" borderId="0" xfId="0" applyNumberFormat="1" applyFont="1" applyAlignment="1">
      <alignment horizontal="left" vertical="top"/>
    </xf>
    <xf numFmtId="167" fontId="41" fillId="0" borderId="0" xfId="0" applyNumberFormat="1" applyFont="1" applyAlignment="1">
      <alignment horizontal="left" vertical="top"/>
    </xf>
    <xf numFmtId="168" fontId="41" fillId="0" borderId="0" xfId="0" applyNumberFormat="1" applyFont="1" applyAlignment="1">
      <alignment horizontal="left" vertical="top"/>
    </xf>
    <xf numFmtId="169" fontId="41" fillId="0" borderId="0" xfId="0" applyNumberFormat="1" applyFont="1" applyAlignment="1">
      <alignment horizontal="left" vertical="top"/>
    </xf>
    <xf numFmtId="2" fontId="41" fillId="34" borderId="0" xfId="0" applyNumberFormat="1" applyFont="1" applyFill="1" applyAlignment="1">
      <alignment horizontal="left" vertical="top"/>
    </xf>
    <xf numFmtId="0" fontId="2" fillId="0" borderId="19" xfId="57" applyFont="1" applyBorder="1"/>
    <xf numFmtId="0" fontId="39" fillId="0" borderId="23" xfId="57" applyFont="1" applyBorder="1" applyAlignment="1">
      <alignment horizontal="center" vertical="top" wrapText="1"/>
    </xf>
    <xf numFmtId="0" fontId="39" fillId="0" borderId="0" xfId="57" applyFont="1" applyAlignment="1">
      <alignment horizontal="center" vertical="top" wrapText="1"/>
    </xf>
    <xf numFmtId="0" fontId="19" fillId="0" borderId="0" xfId="0" applyFont="1" applyAlignment="1">
      <alignment horizontal="center" vertical="center" wrapText="1"/>
    </xf>
    <xf numFmtId="0" fontId="51" fillId="0" borderId="12" xfId="0" applyFont="1" applyBorder="1" applyAlignment="1">
      <alignment horizontal="center" wrapText="1"/>
    </xf>
    <xf numFmtId="0" fontId="51" fillId="0" borderId="14" xfId="0" applyFont="1" applyBorder="1" applyAlignment="1">
      <alignment horizontal="center" wrapText="1"/>
    </xf>
    <xf numFmtId="0" fontId="50" fillId="0" borderId="15" xfId="0" applyFont="1" applyBorder="1"/>
    <xf numFmtId="0" fontId="50" fillId="0" borderId="15" xfId="0" applyFont="1" applyBorder="1" applyAlignment="1">
      <alignment horizontal="center"/>
    </xf>
    <xf numFmtId="0" fontId="50" fillId="0" borderId="11" xfId="0" applyFont="1" applyBorder="1" applyAlignment="1">
      <alignment horizontal="center"/>
    </xf>
    <xf numFmtId="0" fontId="50" fillId="0" borderId="13" xfId="0" applyFont="1" applyBorder="1" applyAlignment="1">
      <alignment horizontal="center"/>
    </xf>
    <xf numFmtId="0" fontId="51" fillId="0" borderId="12" xfId="0" applyFont="1" applyBorder="1" applyAlignment="1">
      <alignment horizontal="center"/>
    </xf>
    <xf numFmtId="0" fontId="51" fillId="0" borderId="14" xfId="0" applyFont="1" applyBorder="1" applyAlignment="1">
      <alignment horizontal="center"/>
    </xf>
    <xf numFmtId="0" fontId="50" fillId="0" borderId="15" xfId="0" applyFont="1" applyBorder="1" applyAlignment="1">
      <alignment vertical="top"/>
    </xf>
    <xf numFmtId="2" fontId="51" fillId="0" borderId="12" xfId="0" applyNumberFormat="1" applyFont="1" applyBorder="1" applyAlignment="1">
      <alignment horizontal="center" wrapText="1"/>
    </xf>
    <xf numFmtId="2" fontId="51" fillId="0" borderId="14" xfId="0" applyNumberFormat="1" applyFont="1" applyBorder="1" applyAlignment="1">
      <alignment horizontal="center" wrapText="1"/>
    </xf>
    <xf numFmtId="0" fontId="50" fillId="0" borderId="16" xfId="0" applyFont="1" applyBorder="1" applyAlignment="1">
      <alignment vertical="top"/>
    </xf>
    <xf numFmtId="0" fontId="50" fillId="0" borderId="15" xfId="0" applyFont="1" applyBorder="1" applyAlignment="1">
      <alignment vertical="top" wrapText="1"/>
    </xf>
    <xf numFmtId="0" fontId="50" fillId="0" borderId="11" xfId="0" applyFont="1" applyBorder="1" applyAlignment="1">
      <alignment vertical="top"/>
    </xf>
    <xf numFmtId="0" fontId="50" fillId="0" borderId="12" xfId="0" applyFont="1" applyBorder="1" applyAlignment="1">
      <alignment vertical="top"/>
    </xf>
    <xf numFmtId="0" fontId="50" fillId="0" borderId="12" xfId="0" applyFont="1" applyBorder="1" applyAlignment="1">
      <alignment wrapText="1"/>
    </xf>
    <xf numFmtId="0" fontId="50" fillId="0" borderId="14" xfId="0" applyFont="1" applyBorder="1" applyAlignment="1">
      <alignment wrapText="1"/>
    </xf>
    <xf numFmtId="0" fontId="50" fillId="0" borderId="13" xfId="0" applyFont="1" applyBorder="1" applyAlignment="1">
      <alignment vertical="top"/>
    </xf>
    <xf numFmtId="0" fontId="50" fillId="0" borderId="14" xfId="0" applyFont="1" applyBorder="1" applyAlignment="1">
      <alignment vertical="top"/>
    </xf>
    <xf numFmtId="0" fontId="50" fillId="0" borderId="0" xfId="0" applyFont="1" applyAlignment="1">
      <alignment wrapText="1"/>
    </xf>
    <xf numFmtId="0" fontId="50" fillId="0" borderId="10" xfId="0" applyFont="1" applyBorder="1" applyAlignment="1">
      <alignment vertical="top"/>
    </xf>
    <xf numFmtId="0" fontId="50" fillId="0" borderId="0" xfId="0" applyFont="1" applyAlignment="1">
      <alignment vertical="top"/>
    </xf>
    <xf numFmtId="0" fontId="60" fillId="0" borderId="0" xfId="0" applyFont="1" applyAlignment="1">
      <alignment vertical="center"/>
    </xf>
    <xf numFmtId="0" fontId="60" fillId="0" borderId="0" xfId="0" applyFont="1" applyAlignment="1">
      <alignment horizontal="center" vertical="center"/>
    </xf>
    <xf numFmtId="0" fontId="59" fillId="0" borderId="0" xfId="0" applyFont="1" applyAlignment="1">
      <alignment horizontal="center" vertical="center"/>
    </xf>
    <xf numFmtId="0" fontId="70" fillId="0" borderId="0" xfId="0" applyFont="1" applyAlignment="1">
      <alignment horizontal="center" vertical="center" wrapText="1"/>
    </xf>
    <xf numFmtId="0" fontId="93" fillId="0" borderId="0" xfId="0" applyFont="1"/>
    <xf numFmtId="0" fontId="93" fillId="0" borderId="19" xfId="0" applyFont="1" applyBorder="1" applyAlignment="1">
      <alignment vertical="top"/>
    </xf>
    <xf numFmtId="0" fontId="94" fillId="0" borderId="0" xfId="57" applyFont="1"/>
    <xf numFmtId="0" fontId="94" fillId="0" borderId="19" xfId="57" applyFont="1" applyBorder="1"/>
    <xf numFmtId="0" fontId="95" fillId="0" borderId="0" xfId="0" applyFont="1" applyAlignment="1">
      <alignment horizontal="left" vertical="top"/>
    </xf>
    <xf numFmtId="0" fontId="96" fillId="0" borderId="0" xfId="0" applyFont="1" applyAlignment="1">
      <alignment horizontal="left" vertical="top"/>
    </xf>
    <xf numFmtId="0" fontId="93" fillId="0" borderId="0" xfId="0" applyFont="1" applyAlignment="1">
      <alignment horizontal="left" vertical="top"/>
    </xf>
    <xf numFmtId="0" fontId="97" fillId="0" borderId="0" xfId="0" applyFont="1" applyAlignment="1">
      <alignment vertical="center"/>
    </xf>
    <xf numFmtId="0" fontId="98" fillId="0" borderId="0" xfId="0" applyFont="1" applyAlignment="1">
      <alignment vertical="center"/>
    </xf>
    <xf numFmtId="0" fontId="93" fillId="0" borderId="0" xfId="0" applyFont="1" applyAlignment="1">
      <alignment vertical="top"/>
    </xf>
    <xf numFmtId="0" fontId="99" fillId="0" borderId="0" xfId="0" applyFont="1"/>
    <xf numFmtId="0" fontId="100" fillId="0" borderId="0" xfId="57" applyFont="1"/>
    <xf numFmtId="0" fontId="100" fillId="0" borderId="19" xfId="57" applyFont="1" applyBorder="1"/>
    <xf numFmtId="0" fontId="101" fillId="0" borderId="19" xfId="0" applyFont="1" applyBorder="1"/>
    <xf numFmtId="0" fontId="102" fillId="0" borderId="0" xfId="0" applyFont="1" applyAlignment="1">
      <alignment vertical="top"/>
    </xf>
    <xf numFmtId="1" fontId="102" fillId="0" borderId="0" xfId="0" applyNumberFormat="1" applyFont="1" applyAlignment="1">
      <alignment vertical="top"/>
    </xf>
    <xf numFmtId="0" fontId="102" fillId="0" borderId="0" xfId="0" applyFont="1" applyAlignment="1">
      <alignment horizontal="right" vertical="top"/>
    </xf>
    <xf numFmtId="1" fontId="103" fillId="0" borderId="0" xfId="0" applyNumberFormat="1" applyFont="1" applyAlignment="1">
      <alignment horizontal="left" vertical="top"/>
    </xf>
    <xf numFmtId="0" fontId="103" fillId="0" borderId="0" xfId="0" applyFont="1" applyAlignment="1">
      <alignment horizontal="left" vertical="top"/>
    </xf>
    <xf numFmtId="0" fontId="39" fillId="6" borderId="4" xfId="11" applyFont="1" applyAlignment="1">
      <alignment vertical="top"/>
    </xf>
    <xf numFmtId="0" fontId="39" fillId="6" borderId="4" xfId="11" applyFont="1" applyAlignment="1">
      <alignment horizontal="left" vertical="top"/>
    </xf>
    <xf numFmtId="0" fontId="39" fillId="6" borderId="4" xfId="11" applyFont="1"/>
    <xf numFmtId="0" fontId="104" fillId="38" borderId="19" xfId="57" applyFont="1" applyFill="1" applyBorder="1"/>
    <xf numFmtId="0" fontId="46" fillId="6" borderId="4" xfId="11" applyFont="1" applyAlignment="1">
      <alignment vertical="top"/>
    </xf>
    <xf numFmtId="0" fontId="46" fillId="6" borderId="4" xfId="11" applyFont="1" applyAlignment="1">
      <alignment horizontal="left" vertical="top"/>
    </xf>
    <xf numFmtId="0" fontId="105" fillId="0" borderId="0" xfId="0" applyFont="1"/>
    <xf numFmtId="0" fontId="105" fillId="0" borderId="0" xfId="0" applyFont="1" applyAlignment="1">
      <alignment horizontal="left" vertical="top"/>
    </xf>
    <xf numFmtId="0" fontId="106" fillId="34" borderId="0" xfId="0" applyFont="1" applyFill="1" applyAlignment="1">
      <alignment vertical="center"/>
    </xf>
    <xf numFmtId="0" fontId="46" fillId="6" borderId="4" xfId="11" applyFont="1"/>
  </cellXfs>
  <cellStyles count="60">
    <cellStyle name="20% - Accent1" xfId="18" builtinId="30" customBuiltin="1"/>
    <cellStyle name="20% - Accent1 2" xfId="43" xr:uid="{00000000-0005-0000-0000-000001000000}"/>
    <cellStyle name="20% - Accent2" xfId="22" builtinId="34" customBuiltin="1"/>
    <cellStyle name="20% - Accent2 2" xfId="45" xr:uid="{00000000-0005-0000-0000-000003000000}"/>
    <cellStyle name="20% - Accent3" xfId="26" builtinId="38" customBuiltin="1"/>
    <cellStyle name="20% - Accent3 2" xfId="47" xr:uid="{00000000-0005-0000-0000-000005000000}"/>
    <cellStyle name="20% - Accent4" xfId="30" builtinId="42" customBuiltin="1"/>
    <cellStyle name="20% - Accent4 2" xfId="49" xr:uid="{00000000-0005-0000-0000-000007000000}"/>
    <cellStyle name="20% - Accent5" xfId="34" builtinId="46" customBuiltin="1"/>
    <cellStyle name="20% - Accent5 2" xfId="51" xr:uid="{00000000-0005-0000-0000-000009000000}"/>
    <cellStyle name="20% - Accent6" xfId="38" builtinId="50" customBuiltin="1"/>
    <cellStyle name="20% - Accent6 2" xfId="53" xr:uid="{00000000-0005-0000-0000-00000B000000}"/>
    <cellStyle name="40% - Accent1" xfId="19" builtinId="31" customBuiltin="1"/>
    <cellStyle name="40% - Accent1 2" xfId="44" xr:uid="{00000000-0005-0000-0000-00000D000000}"/>
    <cellStyle name="40% - Accent2" xfId="23" builtinId="35" customBuiltin="1"/>
    <cellStyle name="40% - Accent2 2" xfId="46" xr:uid="{00000000-0005-0000-0000-00000F000000}"/>
    <cellStyle name="40% - Accent3" xfId="27" builtinId="39" customBuiltin="1"/>
    <cellStyle name="40% - Accent3 2" xfId="48" xr:uid="{00000000-0005-0000-0000-000011000000}"/>
    <cellStyle name="40% - Accent4" xfId="31" builtinId="43" customBuiltin="1"/>
    <cellStyle name="40% - Accent4 2" xfId="50" xr:uid="{00000000-0005-0000-0000-000013000000}"/>
    <cellStyle name="40% - Accent5" xfId="35" builtinId="47" customBuiltin="1"/>
    <cellStyle name="40% - Accent5 2" xfId="52" xr:uid="{00000000-0005-0000-0000-000015000000}"/>
    <cellStyle name="40% - Accent6" xfId="39" builtinId="51" customBuiltin="1"/>
    <cellStyle name="40% - Accent6 2" xfId="54" xr:uid="{00000000-0005-0000-0000-000017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omma 2" xfId="55" xr:uid="{00000000-0005-0000-0000-000028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57" xr:uid="{00000000-0005-0000-0000-000033000000}"/>
    <cellStyle name="Normal 3" xfId="42" xr:uid="{00000000-0005-0000-0000-000034000000}"/>
    <cellStyle name="Normal 4" xfId="41" xr:uid="{00000000-0005-0000-0000-000035000000}"/>
    <cellStyle name="Normal 4 2" xfId="56" xr:uid="{00000000-0005-0000-0000-000036000000}"/>
    <cellStyle name="Normal 5" xfId="58" xr:uid="{00000000-0005-0000-0000-000037000000}"/>
    <cellStyle name="Normal 5 2" xfId="59" xr:uid="{00000000-0005-0000-0000-000038000000}"/>
    <cellStyle name="Output" xfId="10" builtinId="21" customBuiltin="1"/>
    <cellStyle name="Title" xfId="1" builtinId="15" customBuiltin="1"/>
    <cellStyle name="Total" xfId="16" builtinId="25" customBuiltin="1"/>
    <cellStyle name="Warning Text" xfId="14" builtinId="11" customBuiltin="1"/>
  </cellStyles>
  <dxfs count="63">
    <dxf>
      <fill>
        <patternFill>
          <bgColor theme="9" tint="0.59996337778862885"/>
        </patternFill>
      </fill>
    </dxf>
    <dxf>
      <fill>
        <patternFill>
          <bgColor theme="9" tint="0.59996337778862885"/>
        </patternFill>
      </fill>
    </dxf>
    <dxf>
      <fill>
        <patternFill>
          <bgColor theme="8" tint="0.59996337778862885"/>
        </patternFill>
      </fill>
    </dxf>
    <dxf>
      <fill>
        <patternFill>
          <bgColor indexed="43"/>
        </patternFill>
      </fill>
    </dxf>
    <dxf>
      <fill>
        <patternFill>
          <bgColor indexed="43"/>
        </patternFill>
      </fill>
    </dxf>
    <dxf>
      <font>
        <b/>
        <i val="0"/>
        <color rgb="FF0000FF"/>
      </font>
      <fill>
        <patternFill>
          <bgColor rgb="FFFFFFCC"/>
        </patternFill>
      </fill>
    </dxf>
    <dxf>
      <font>
        <b/>
        <i val="0"/>
        <color rgb="FFC00000"/>
      </font>
      <fill>
        <patternFill patternType="solid">
          <fgColor auto="1"/>
          <bgColor theme="5" tint="0.79998168889431442"/>
        </patternFill>
      </fill>
    </dxf>
    <dxf>
      <font>
        <color theme="0" tint="-0.24994659260841701"/>
      </font>
    </dxf>
    <dxf>
      <font>
        <b/>
        <i val="0"/>
        <color rgb="FF0000FF"/>
      </font>
      <fill>
        <patternFill>
          <bgColor rgb="FFFFFFCC"/>
        </patternFill>
      </fill>
    </dxf>
    <dxf>
      <font>
        <b/>
        <i val="0"/>
        <color rgb="FFC00000"/>
      </font>
      <fill>
        <patternFill patternType="solid">
          <fgColor auto="1"/>
          <bgColor theme="5" tint="0.79998168889431442"/>
        </patternFill>
      </fill>
    </dxf>
    <dxf>
      <font>
        <color theme="0" tint="-0.24994659260841701"/>
      </font>
    </dxf>
    <dxf>
      <font>
        <color auto="1"/>
      </font>
      <fill>
        <patternFill>
          <bgColor theme="5" tint="0.59996337778862885"/>
        </patternFill>
      </fill>
    </dxf>
    <dxf>
      <font>
        <color theme="0" tint="-0.24994659260841701"/>
      </font>
    </dxf>
    <dxf>
      <font>
        <b/>
        <i val="0"/>
      </font>
    </dxf>
    <dxf>
      <font>
        <color theme="0" tint="-0.24994659260841701"/>
      </font>
    </dxf>
    <dxf>
      <font>
        <b/>
        <i val="0"/>
      </font>
    </dxf>
    <dxf>
      <font>
        <color theme="0" tint="-0.24994659260841701"/>
      </font>
    </dxf>
    <dxf>
      <font>
        <b/>
        <i val="0"/>
      </font>
    </dxf>
    <dxf>
      <font>
        <color theme="0" tint="-0.24994659260841701"/>
      </font>
    </dxf>
    <dxf>
      <font>
        <b/>
        <i val="0"/>
      </font>
    </dxf>
    <dxf>
      <font>
        <b/>
        <i val="0"/>
      </font>
    </dxf>
    <dxf>
      <font>
        <color theme="0" tint="-0.24994659260841701"/>
      </font>
    </dxf>
    <dxf>
      <font>
        <color theme="0" tint="-0.24994659260841701"/>
      </font>
    </dxf>
    <dxf>
      <font>
        <b/>
        <i val="0"/>
      </font>
    </dxf>
    <dxf>
      <font>
        <color auto="1"/>
      </font>
      <fill>
        <patternFill>
          <bgColor theme="5" tint="0.59996337778862885"/>
        </patternFill>
      </fill>
    </dxf>
    <dxf>
      <font>
        <color theme="0" tint="-0.24994659260841701"/>
      </font>
    </dxf>
    <dxf>
      <font>
        <b/>
        <i val="0"/>
      </font>
    </dxf>
    <dxf>
      <font>
        <color theme="0" tint="-0.24994659260841701"/>
      </font>
    </dxf>
    <dxf>
      <font>
        <color theme="0" tint="-0.24994659260841701"/>
      </font>
    </dxf>
    <dxf>
      <font>
        <b/>
        <i val="0"/>
      </font>
    </dxf>
    <dxf>
      <font>
        <color theme="0" tint="-0.24994659260841701"/>
      </font>
    </dxf>
    <dxf>
      <font>
        <b/>
        <i val="0"/>
      </font>
    </dxf>
    <dxf>
      <font>
        <color theme="0" tint="-0.24994659260841701"/>
      </font>
    </dxf>
    <dxf>
      <font>
        <b/>
        <i val="0"/>
      </font>
    </dxf>
    <dxf>
      <font>
        <b/>
        <i val="0"/>
      </font>
    </dxf>
    <dxf>
      <font>
        <color theme="0" tint="-0.24994659260841701"/>
      </font>
    </dxf>
    <dxf>
      <font>
        <color theme="0" tint="-0.24994659260841701"/>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006100"/>
      </font>
      <fill>
        <patternFill>
          <bgColor rgb="FFC6EFCE"/>
        </patternFill>
      </fill>
    </dxf>
    <dxf>
      <fill>
        <patternFill>
          <bgColor indexed="43"/>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6</xdr:col>
      <xdr:colOff>0</xdr:colOff>
      <xdr:row>71</xdr:row>
      <xdr:rowOff>0</xdr:rowOff>
    </xdr:from>
    <xdr:to>
      <xdr:col>9</xdr:col>
      <xdr:colOff>590550</xdr:colOff>
      <xdr:row>72</xdr:row>
      <xdr:rowOff>95250</xdr:rowOff>
    </xdr:to>
    <xdr:pic>
      <xdr:nvPicPr>
        <xdr:cNvPr id="2" name="Picture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0" y="15106650"/>
          <a:ext cx="2419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73</xdr:row>
      <xdr:rowOff>0</xdr:rowOff>
    </xdr:from>
    <xdr:to>
      <xdr:col>10</xdr:col>
      <xdr:colOff>0</xdr:colOff>
      <xdr:row>75</xdr:row>
      <xdr:rowOff>9525</xdr:rowOff>
    </xdr:to>
    <xdr:pic>
      <xdr:nvPicPr>
        <xdr:cNvPr id="3" name="Picture 3">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7750" y="15497175"/>
          <a:ext cx="276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1"/>
  <sheetViews>
    <sheetView showGridLines="0" zoomScaleNormal="100" workbookViewId="0">
      <pane xSplit="1" ySplit="2" topLeftCell="B3" activePane="bottomRight" state="frozen"/>
      <selection pane="topRight" activeCell="B1" sqref="B1"/>
      <selection pane="bottomLeft" activeCell="A3" sqref="A3"/>
      <selection pane="bottomRight" activeCell="K1" sqref="K1"/>
    </sheetView>
  </sheetViews>
  <sheetFormatPr defaultColWidth="9.08984375" defaultRowHeight="12.5" x14ac:dyDescent="0.25"/>
  <cols>
    <col min="1" max="1" width="41.453125" customWidth="1"/>
    <col min="2" max="3" width="12.6328125" customWidth="1"/>
    <col min="4" max="4" width="15.08984375" customWidth="1"/>
    <col min="5" max="5" width="14.90625" customWidth="1"/>
    <col min="6" max="6" width="11" bestFit="1" customWidth="1"/>
    <col min="7" max="7" width="15.453125" style="11" customWidth="1"/>
    <col min="8" max="8" width="9.54296875" customWidth="1"/>
    <col min="9" max="9" width="10.36328125" customWidth="1"/>
    <col min="10" max="10" width="10.6328125" customWidth="1"/>
    <col min="11" max="12" width="11.6328125" customWidth="1"/>
    <col min="13" max="13" width="11.453125" customWidth="1"/>
    <col min="15" max="15" width="15" customWidth="1"/>
  </cols>
  <sheetData>
    <row r="1" spans="1:15" ht="25.5" x14ac:dyDescent="0.3">
      <c r="A1" s="1" t="s">
        <v>50</v>
      </c>
      <c r="B1" s="64" t="s">
        <v>26</v>
      </c>
      <c r="C1" s="53" t="s">
        <v>513</v>
      </c>
      <c r="D1" s="64" t="s">
        <v>25</v>
      </c>
      <c r="E1" s="64" t="s">
        <v>24</v>
      </c>
      <c r="F1" s="5" t="s">
        <v>74</v>
      </c>
      <c r="G1" s="65" t="s">
        <v>22</v>
      </c>
      <c r="H1" s="64" t="s">
        <v>1</v>
      </c>
      <c r="I1" s="5" t="s">
        <v>516</v>
      </c>
      <c r="J1" s="64" t="s">
        <v>21</v>
      </c>
      <c r="K1" s="66" t="s">
        <v>518</v>
      </c>
      <c r="L1" s="66" t="s">
        <v>519</v>
      </c>
      <c r="M1" s="5" t="s">
        <v>69</v>
      </c>
      <c r="N1" s="5" t="s">
        <v>67</v>
      </c>
      <c r="O1" s="5" t="s">
        <v>54</v>
      </c>
    </row>
    <row r="2" spans="1:15" x14ac:dyDescent="0.25">
      <c r="B2" s="5" t="s">
        <v>51</v>
      </c>
      <c r="C2" s="5"/>
      <c r="D2" s="5" t="s">
        <v>23</v>
      </c>
      <c r="E2" s="5" t="s">
        <v>23</v>
      </c>
      <c r="F2" s="5" t="s">
        <v>73</v>
      </c>
      <c r="G2" s="12" t="s">
        <v>128</v>
      </c>
      <c r="H2" s="5" t="s">
        <v>19</v>
      </c>
      <c r="I2" s="5" t="s">
        <v>52</v>
      </c>
      <c r="J2" s="5" t="s">
        <v>52</v>
      </c>
      <c r="K2" s="66" t="s">
        <v>517</v>
      </c>
      <c r="L2" s="66" t="s">
        <v>517</v>
      </c>
      <c r="M2" s="5" t="s">
        <v>70</v>
      </c>
      <c r="N2" s="5" t="s">
        <v>68</v>
      </c>
    </row>
    <row r="3" spans="1:15" x14ac:dyDescent="0.25">
      <c r="A3" t="s">
        <v>36</v>
      </c>
      <c r="B3">
        <v>143</v>
      </c>
      <c r="C3">
        <v>1</v>
      </c>
      <c r="D3">
        <v>245</v>
      </c>
      <c r="E3">
        <v>105</v>
      </c>
      <c r="F3">
        <v>1</v>
      </c>
      <c r="G3" s="11">
        <v>0.09</v>
      </c>
      <c r="H3" s="6">
        <v>1.5</v>
      </c>
      <c r="I3" s="7">
        <v>0.15</v>
      </c>
      <c r="J3">
        <v>1.07</v>
      </c>
      <c r="K3">
        <v>150</v>
      </c>
      <c r="L3">
        <v>150</v>
      </c>
      <c r="M3">
        <v>0</v>
      </c>
      <c r="N3">
        <v>0</v>
      </c>
      <c r="O3" s="3" t="s">
        <v>55</v>
      </c>
    </row>
    <row r="4" spans="1:15" x14ac:dyDescent="0.25">
      <c r="A4" t="s">
        <v>2</v>
      </c>
      <c r="B4">
        <v>40</v>
      </c>
      <c r="C4">
        <v>0.5</v>
      </c>
      <c r="D4">
        <v>246</v>
      </c>
      <c r="E4">
        <v>171</v>
      </c>
      <c r="F4">
        <v>1</v>
      </c>
      <c r="G4" s="11">
        <v>0.16200000000000001</v>
      </c>
      <c r="H4" s="6">
        <v>1.1000000000000001</v>
      </c>
      <c r="I4" s="7">
        <v>0.15</v>
      </c>
      <c r="J4">
        <v>0.32</v>
      </c>
      <c r="K4">
        <v>150</v>
      </c>
      <c r="L4">
        <v>150</v>
      </c>
      <c r="M4">
        <v>0</v>
      </c>
      <c r="N4">
        <v>0</v>
      </c>
      <c r="O4" s="3" t="s">
        <v>56</v>
      </c>
    </row>
    <row r="5" spans="1:15" x14ac:dyDescent="0.25">
      <c r="A5" s="8" t="s">
        <v>278</v>
      </c>
      <c r="B5">
        <v>5</v>
      </c>
      <c r="C5">
        <v>0.5</v>
      </c>
      <c r="D5">
        <v>268</v>
      </c>
      <c r="E5">
        <v>403</v>
      </c>
      <c r="F5">
        <v>0.43</v>
      </c>
      <c r="G5" s="11">
        <v>0.16200000000000001</v>
      </c>
      <c r="H5" s="6">
        <v>0.6</v>
      </c>
      <c r="I5" s="7">
        <v>0.15</v>
      </c>
      <c r="J5">
        <v>0.15</v>
      </c>
      <c r="K5">
        <v>150</v>
      </c>
      <c r="L5">
        <v>150</v>
      </c>
      <c r="M5">
        <v>0</v>
      </c>
      <c r="N5">
        <v>0.28000000000000003</v>
      </c>
      <c r="O5" s="3" t="s">
        <v>57</v>
      </c>
    </row>
    <row r="6" spans="1:15" x14ac:dyDescent="0.25">
      <c r="A6" t="s">
        <v>37</v>
      </c>
      <c r="B6">
        <v>136</v>
      </c>
      <c r="C6">
        <v>0.5</v>
      </c>
      <c r="D6">
        <v>245</v>
      </c>
      <c r="E6">
        <v>112</v>
      </c>
      <c r="F6">
        <v>0.96</v>
      </c>
      <c r="G6" s="11">
        <v>8.5999999999999993E-2</v>
      </c>
      <c r="H6" s="6">
        <v>1.2</v>
      </c>
      <c r="I6" s="7">
        <v>0.15</v>
      </c>
      <c r="J6">
        <v>1.02</v>
      </c>
      <c r="K6">
        <v>150</v>
      </c>
      <c r="L6">
        <v>150</v>
      </c>
      <c r="M6">
        <v>0.04</v>
      </c>
      <c r="N6">
        <v>0.03</v>
      </c>
      <c r="O6" s="3" t="s">
        <v>55</v>
      </c>
    </row>
    <row r="7" spans="1:15" x14ac:dyDescent="0.25">
      <c r="A7" s="8" t="s">
        <v>268</v>
      </c>
      <c r="B7">
        <v>5</v>
      </c>
      <c r="C7">
        <v>0.5</v>
      </c>
      <c r="D7">
        <v>268</v>
      </c>
      <c r="E7">
        <v>403</v>
      </c>
      <c r="F7" s="3" t="s">
        <v>71</v>
      </c>
      <c r="G7" s="11">
        <v>0.16200000000000001</v>
      </c>
      <c r="H7" s="6">
        <v>0.8</v>
      </c>
      <c r="I7" s="7">
        <v>0.15</v>
      </c>
      <c r="J7">
        <v>0.15</v>
      </c>
      <c r="K7">
        <v>150</v>
      </c>
      <c r="L7">
        <v>150</v>
      </c>
      <c r="M7">
        <v>0</v>
      </c>
      <c r="N7">
        <v>0</v>
      </c>
      <c r="O7" s="9" t="s">
        <v>80</v>
      </c>
    </row>
    <row r="8" spans="1:15" x14ac:dyDescent="0.25">
      <c r="A8" s="8" t="s">
        <v>279</v>
      </c>
      <c r="B8">
        <v>10</v>
      </c>
      <c r="C8">
        <v>0.5</v>
      </c>
      <c r="D8">
        <v>250</v>
      </c>
      <c r="E8">
        <v>250</v>
      </c>
      <c r="F8">
        <v>1.5</v>
      </c>
      <c r="G8" s="11">
        <v>0.18</v>
      </c>
      <c r="H8" s="6">
        <v>1.1000000000000001</v>
      </c>
      <c r="I8" s="7">
        <v>0.15</v>
      </c>
      <c r="J8">
        <v>0.15</v>
      </c>
      <c r="K8">
        <v>150</v>
      </c>
      <c r="L8">
        <v>150</v>
      </c>
      <c r="M8">
        <v>0</v>
      </c>
      <c r="N8">
        <v>0</v>
      </c>
      <c r="O8" s="3" t="s">
        <v>58</v>
      </c>
    </row>
    <row r="9" spans="1:15" x14ac:dyDescent="0.25">
      <c r="A9" s="8" t="s">
        <v>280</v>
      </c>
      <c r="B9">
        <v>7</v>
      </c>
      <c r="C9">
        <v>0.5</v>
      </c>
      <c r="D9">
        <v>375</v>
      </c>
      <c r="E9">
        <v>625</v>
      </c>
      <c r="F9">
        <v>1</v>
      </c>
      <c r="G9" s="11">
        <v>0.18</v>
      </c>
      <c r="H9" s="6">
        <v>1</v>
      </c>
      <c r="I9" s="7">
        <v>0.15</v>
      </c>
      <c r="J9">
        <v>0.15</v>
      </c>
      <c r="K9">
        <v>150</v>
      </c>
      <c r="L9">
        <v>150</v>
      </c>
      <c r="M9">
        <v>0</v>
      </c>
      <c r="N9">
        <v>0.28000000000000003</v>
      </c>
      <c r="O9" s="9" t="s">
        <v>81</v>
      </c>
    </row>
    <row r="10" spans="1:15" x14ac:dyDescent="0.25">
      <c r="A10" s="2" t="s">
        <v>38</v>
      </c>
      <c r="B10">
        <v>29</v>
      </c>
      <c r="C10">
        <v>0.5</v>
      </c>
      <c r="D10">
        <v>252</v>
      </c>
      <c r="E10">
        <v>225</v>
      </c>
      <c r="F10">
        <v>0.91</v>
      </c>
      <c r="G10" s="11">
        <v>0.17</v>
      </c>
      <c r="H10" s="6">
        <v>1.5</v>
      </c>
      <c r="I10" s="7">
        <v>0.15</v>
      </c>
      <c r="J10">
        <v>0.22</v>
      </c>
      <c r="K10">
        <v>150</v>
      </c>
      <c r="L10">
        <v>150</v>
      </c>
      <c r="M10">
        <v>0.03</v>
      </c>
      <c r="N10">
        <v>0.14000000000000001</v>
      </c>
      <c r="O10" s="3" t="s">
        <v>62</v>
      </c>
    </row>
    <row r="11" spans="1:15" x14ac:dyDescent="0.25">
      <c r="A11" s="2" t="s">
        <v>39</v>
      </c>
      <c r="B11">
        <v>10</v>
      </c>
      <c r="C11">
        <v>0.5</v>
      </c>
      <c r="D11">
        <v>250</v>
      </c>
      <c r="E11">
        <v>250</v>
      </c>
      <c r="F11">
        <v>1.5</v>
      </c>
      <c r="G11" s="11">
        <v>0.18</v>
      </c>
      <c r="H11" s="6">
        <v>1.3</v>
      </c>
      <c r="I11" s="7">
        <v>0.15</v>
      </c>
      <c r="J11">
        <v>0.15</v>
      </c>
      <c r="K11">
        <v>150</v>
      </c>
      <c r="L11">
        <v>150</v>
      </c>
      <c r="M11">
        <v>0</v>
      </c>
      <c r="N11">
        <v>0</v>
      </c>
      <c r="O11" s="3" t="s">
        <v>58</v>
      </c>
    </row>
    <row r="12" spans="1:15" x14ac:dyDescent="0.25">
      <c r="A12" s="2" t="s">
        <v>40</v>
      </c>
      <c r="B12">
        <v>10</v>
      </c>
      <c r="C12">
        <v>0.5</v>
      </c>
      <c r="D12">
        <v>250</v>
      </c>
      <c r="E12">
        <v>213</v>
      </c>
      <c r="F12">
        <v>1.18</v>
      </c>
      <c r="G12" s="11">
        <v>0.16500000000000001</v>
      </c>
      <c r="H12" s="6">
        <v>1.1000000000000001</v>
      </c>
      <c r="I12" s="7">
        <v>0.15</v>
      </c>
      <c r="J12">
        <v>0.15</v>
      </c>
      <c r="K12">
        <v>150</v>
      </c>
      <c r="L12">
        <v>150</v>
      </c>
      <c r="M12">
        <v>0.33</v>
      </c>
      <c r="N12">
        <v>1.1200000000000001</v>
      </c>
      <c r="O12" s="3" t="s">
        <v>59</v>
      </c>
    </row>
    <row r="13" spans="1:15" x14ac:dyDescent="0.25">
      <c r="A13" s="2" t="s">
        <v>41</v>
      </c>
      <c r="B13">
        <v>10</v>
      </c>
      <c r="C13">
        <v>0.5</v>
      </c>
      <c r="D13">
        <v>250</v>
      </c>
      <c r="E13">
        <v>206</v>
      </c>
      <c r="F13">
        <v>1.34</v>
      </c>
      <c r="G13" s="11">
        <v>0.159</v>
      </c>
      <c r="H13" s="7">
        <v>0.8</v>
      </c>
      <c r="I13" s="7">
        <v>0.15</v>
      </c>
      <c r="J13">
        <v>0.15</v>
      </c>
      <c r="K13">
        <v>150</v>
      </c>
      <c r="L13">
        <v>150</v>
      </c>
      <c r="M13">
        <v>0</v>
      </c>
      <c r="N13">
        <v>0</v>
      </c>
      <c r="O13" s="3" t="s">
        <v>58</v>
      </c>
    </row>
    <row r="14" spans="1:15" x14ac:dyDescent="0.25">
      <c r="A14" s="2" t="s">
        <v>42</v>
      </c>
      <c r="B14">
        <v>10</v>
      </c>
      <c r="C14">
        <v>0.5</v>
      </c>
      <c r="D14">
        <v>250</v>
      </c>
      <c r="E14">
        <v>200</v>
      </c>
      <c r="F14">
        <v>0</v>
      </c>
      <c r="G14" s="11">
        <v>0</v>
      </c>
      <c r="H14" s="6">
        <v>0.2</v>
      </c>
      <c r="I14" s="7">
        <v>0.15</v>
      </c>
      <c r="J14">
        <v>0.15</v>
      </c>
      <c r="K14">
        <v>150</v>
      </c>
      <c r="L14">
        <v>150</v>
      </c>
      <c r="M14">
        <v>0</v>
      </c>
      <c r="N14">
        <v>0</v>
      </c>
      <c r="O14" s="3" t="s">
        <v>60</v>
      </c>
    </row>
    <row r="15" spans="1:15" x14ac:dyDescent="0.25">
      <c r="A15" s="8" t="s">
        <v>281</v>
      </c>
      <c r="B15">
        <v>136</v>
      </c>
      <c r="C15">
        <v>0.5</v>
      </c>
      <c r="D15">
        <v>245</v>
      </c>
      <c r="E15">
        <v>112</v>
      </c>
      <c r="F15">
        <v>0.96</v>
      </c>
      <c r="G15" s="11">
        <v>8.5999999999999993E-2</v>
      </c>
      <c r="H15" s="6">
        <v>1.6</v>
      </c>
      <c r="I15" s="7">
        <v>0.15</v>
      </c>
      <c r="J15">
        <v>1.03</v>
      </c>
      <c r="K15">
        <v>150</v>
      </c>
      <c r="L15">
        <v>150</v>
      </c>
      <c r="M15">
        <v>0.04</v>
      </c>
      <c r="N15">
        <v>0</v>
      </c>
      <c r="O15" s="3" t="s">
        <v>55</v>
      </c>
    </row>
    <row r="16" spans="1:15" x14ac:dyDescent="0.25">
      <c r="A16" s="8" t="s">
        <v>282</v>
      </c>
      <c r="B16">
        <v>45</v>
      </c>
      <c r="C16">
        <v>0.5</v>
      </c>
      <c r="D16">
        <v>274</v>
      </c>
      <c r="E16">
        <v>334</v>
      </c>
      <c r="F16">
        <v>0.79</v>
      </c>
      <c r="G16" s="11">
        <v>0.54900000000000004</v>
      </c>
      <c r="H16" s="6">
        <v>1.2</v>
      </c>
      <c r="I16" s="7">
        <v>0.15</v>
      </c>
      <c r="J16">
        <v>0.38</v>
      </c>
      <c r="K16">
        <v>150</v>
      </c>
      <c r="L16">
        <v>150</v>
      </c>
      <c r="M16" s="4">
        <v>5.14</v>
      </c>
      <c r="N16" s="4">
        <v>0.06</v>
      </c>
      <c r="O16" s="3" t="s">
        <v>61</v>
      </c>
    </row>
    <row r="17" spans="1:15" x14ac:dyDescent="0.25">
      <c r="A17" s="2" t="s">
        <v>43</v>
      </c>
      <c r="B17">
        <v>40</v>
      </c>
      <c r="C17">
        <v>0.5</v>
      </c>
      <c r="D17">
        <v>246</v>
      </c>
      <c r="E17">
        <v>171</v>
      </c>
      <c r="F17">
        <v>1</v>
      </c>
      <c r="G17" s="11">
        <v>0.16200000000000001</v>
      </c>
      <c r="H17" s="6">
        <v>1</v>
      </c>
      <c r="I17" s="7">
        <v>0.15</v>
      </c>
      <c r="J17">
        <v>0.32</v>
      </c>
      <c r="K17">
        <v>150</v>
      </c>
      <c r="L17">
        <v>150</v>
      </c>
      <c r="M17">
        <v>0.04</v>
      </c>
      <c r="N17">
        <v>0.03</v>
      </c>
      <c r="O17" s="3" t="s">
        <v>56</v>
      </c>
    </row>
    <row r="18" spans="1:15" x14ac:dyDescent="0.25">
      <c r="A18" s="2" t="s">
        <v>44</v>
      </c>
      <c r="B18">
        <v>130</v>
      </c>
      <c r="C18">
        <v>1</v>
      </c>
      <c r="D18">
        <v>268</v>
      </c>
      <c r="E18">
        <v>403</v>
      </c>
      <c r="F18">
        <v>0.54</v>
      </c>
      <c r="G18" s="11">
        <v>0.09</v>
      </c>
      <c r="H18" s="6">
        <v>1.3</v>
      </c>
      <c r="I18" s="7">
        <v>0.15</v>
      </c>
      <c r="J18">
        <v>0.98</v>
      </c>
      <c r="K18">
        <v>150</v>
      </c>
      <c r="L18">
        <v>150</v>
      </c>
      <c r="M18">
        <v>0.04</v>
      </c>
      <c r="N18">
        <v>0</v>
      </c>
      <c r="O18" s="3" t="s">
        <v>55</v>
      </c>
    </row>
    <row r="19" spans="1:15" x14ac:dyDescent="0.25">
      <c r="A19" s="8" t="s">
        <v>258</v>
      </c>
      <c r="B19">
        <v>10</v>
      </c>
      <c r="C19">
        <v>0.5</v>
      </c>
      <c r="D19">
        <v>250</v>
      </c>
      <c r="E19">
        <v>200</v>
      </c>
      <c r="F19">
        <v>1</v>
      </c>
      <c r="G19" s="11">
        <v>0.18</v>
      </c>
      <c r="H19" s="6">
        <v>0.6</v>
      </c>
      <c r="I19" s="7">
        <v>0.15</v>
      </c>
      <c r="J19">
        <v>0.15</v>
      </c>
      <c r="K19">
        <v>150</v>
      </c>
      <c r="L19">
        <v>150</v>
      </c>
      <c r="M19">
        <v>0.04</v>
      </c>
      <c r="N19">
        <v>0.03</v>
      </c>
      <c r="O19" s="3" t="s">
        <v>58</v>
      </c>
    </row>
    <row r="21" spans="1:15" x14ac:dyDescent="0.25">
      <c r="B21" t="s">
        <v>72</v>
      </c>
    </row>
  </sheetData>
  <phoneticPr fontId="22" type="noConversion"/>
  <conditionalFormatting sqref="M16:N16">
    <cfRule type="cellIs" dxfId="62" priority="1" stopIfTrue="1" operator="equal">
      <formula>"N/A"</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1EF1-A3C1-4947-9F62-43A72C1921F3}">
  <sheetPr>
    <pageSetUpPr autoPageBreaks="0"/>
  </sheetPr>
  <dimension ref="A2:Q120"/>
  <sheetViews>
    <sheetView showGridLines="0" topLeftCell="A25" zoomScale="85" zoomScaleNormal="85" workbookViewId="0">
      <selection activeCell="B53" sqref="B53"/>
    </sheetView>
  </sheetViews>
  <sheetFormatPr defaultColWidth="9.08984375" defaultRowHeight="14.5" x14ac:dyDescent="0.35"/>
  <cols>
    <col min="1" max="1" width="9.08984375" style="69"/>
    <col min="2" max="2" width="65.08984375" style="69" customWidth="1"/>
    <col min="3" max="3" width="28" style="76" customWidth="1"/>
    <col min="4" max="4" width="37.90625" style="76" bestFit="1" customWidth="1"/>
    <col min="5" max="5" width="32" style="76" customWidth="1"/>
    <col min="6" max="6" width="37.453125" style="76" bestFit="1" customWidth="1"/>
    <col min="7" max="7" width="30.453125" style="76" customWidth="1"/>
    <col min="8" max="8" width="37" style="76" customWidth="1"/>
    <col min="9" max="9" width="30.453125" style="76" customWidth="1"/>
    <col min="10" max="11" width="9.08984375" style="69"/>
    <col min="12" max="12" width="14.6328125" style="69" customWidth="1"/>
    <col min="13" max="16384" width="9.08984375" style="69"/>
  </cols>
  <sheetData>
    <row r="2" spans="2:17" ht="29" x14ac:dyDescent="0.35">
      <c r="B2" s="67" t="s">
        <v>528</v>
      </c>
      <c r="C2" s="68" t="s">
        <v>529</v>
      </c>
      <c r="D2" s="233" t="s">
        <v>530</v>
      </c>
      <c r="E2" s="234"/>
      <c r="F2" s="234"/>
      <c r="G2" s="234"/>
      <c r="H2" s="234"/>
      <c r="I2" s="234"/>
      <c r="K2" s="156" t="s">
        <v>1107</v>
      </c>
    </row>
    <row r="3" spans="2:17" ht="29" x14ac:dyDescent="0.35">
      <c r="B3" s="67"/>
      <c r="C3" s="70"/>
      <c r="D3" s="71" t="s">
        <v>531</v>
      </c>
      <c r="E3" s="72" t="s">
        <v>532</v>
      </c>
      <c r="F3" s="158" t="s">
        <v>531</v>
      </c>
      <c r="G3" s="72" t="s">
        <v>532</v>
      </c>
      <c r="H3" s="71" t="s">
        <v>531</v>
      </c>
      <c r="I3" s="72" t="s">
        <v>532</v>
      </c>
    </row>
    <row r="4" spans="2:17" x14ac:dyDescent="0.35">
      <c r="B4" s="154" t="s">
        <v>600</v>
      </c>
      <c r="C4" s="75">
        <v>0.7</v>
      </c>
      <c r="D4" s="157" t="s">
        <v>1108</v>
      </c>
      <c r="E4" s="77">
        <v>0.3</v>
      </c>
      <c r="F4" s="167" t="s">
        <v>1137</v>
      </c>
      <c r="G4" s="77"/>
      <c r="H4" s="167" t="s">
        <v>1137</v>
      </c>
      <c r="I4" s="77"/>
      <c r="K4" s="159">
        <v>0.8</v>
      </c>
      <c r="L4" s="69" t="s">
        <v>594</v>
      </c>
      <c r="M4" s="69">
        <v>0.15</v>
      </c>
      <c r="Q4" s="153"/>
    </row>
    <row r="5" spans="2:17" x14ac:dyDescent="0.35">
      <c r="B5" s="154" t="s">
        <v>604</v>
      </c>
      <c r="C5" s="75">
        <v>0.8</v>
      </c>
      <c r="D5" s="76" t="s">
        <v>1108</v>
      </c>
      <c r="E5" s="77">
        <v>0.3</v>
      </c>
      <c r="F5" s="157" t="s">
        <v>1111</v>
      </c>
      <c r="G5" s="77">
        <v>0.1</v>
      </c>
      <c r="H5" s="167" t="s">
        <v>1137</v>
      </c>
      <c r="I5" s="77"/>
      <c r="K5" s="159">
        <v>0.8</v>
      </c>
      <c r="L5" s="69" t="s">
        <v>533</v>
      </c>
      <c r="M5" s="69">
        <v>0.3</v>
      </c>
    </row>
    <row r="6" spans="2:17" x14ac:dyDescent="0.35">
      <c r="B6" s="160" t="s">
        <v>1121</v>
      </c>
      <c r="C6" s="75">
        <v>0.85</v>
      </c>
      <c r="D6" s="76" t="s">
        <v>1108</v>
      </c>
      <c r="E6" s="77">
        <v>0.3</v>
      </c>
      <c r="F6" s="157" t="s">
        <v>1112</v>
      </c>
      <c r="G6" s="77">
        <v>0.95</v>
      </c>
      <c r="H6" s="157" t="s">
        <v>1111</v>
      </c>
      <c r="I6" s="77">
        <v>0.1</v>
      </c>
      <c r="K6" s="159">
        <v>0.85</v>
      </c>
      <c r="L6" s="69" t="s">
        <v>533</v>
      </c>
      <c r="M6" s="69">
        <v>0.3</v>
      </c>
      <c r="N6" s="69" t="s">
        <v>598</v>
      </c>
      <c r="O6" s="69">
        <v>0.95</v>
      </c>
    </row>
    <row r="7" spans="2:17" x14ac:dyDescent="0.35">
      <c r="B7" s="154" t="s">
        <v>601</v>
      </c>
      <c r="C7" s="75">
        <v>0.8</v>
      </c>
      <c r="D7" s="76" t="s">
        <v>1108</v>
      </c>
      <c r="E7" s="77">
        <v>0.3</v>
      </c>
      <c r="F7" s="157" t="s">
        <v>1111</v>
      </c>
      <c r="G7" s="77">
        <v>0.1</v>
      </c>
      <c r="H7" s="167" t="s">
        <v>1137</v>
      </c>
      <c r="I7" s="77"/>
      <c r="K7" s="159">
        <v>0.75</v>
      </c>
      <c r="L7" s="69" t="s">
        <v>533</v>
      </c>
      <c r="M7" s="69">
        <v>0.3</v>
      </c>
    </row>
    <row r="8" spans="2:17" x14ac:dyDescent="0.35">
      <c r="B8" s="154" t="s">
        <v>602</v>
      </c>
      <c r="C8" s="75">
        <v>0.85</v>
      </c>
      <c r="D8" s="76" t="s">
        <v>1108</v>
      </c>
      <c r="E8" s="77">
        <v>0.3</v>
      </c>
      <c r="F8" s="157" t="s">
        <v>1111</v>
      </c>
      <c r="G8" s="77">
        <v>0.1</v>
      </c>
      <c r="H8" s="167" t="s">
        <v>1137</v>
      </c>
      <c r="I8" s="77"/>
      <c r="K8" s="159">
        <v>0.95</v>
      </c>
      <c r="L8" s="69" t="s">
        <v>533</v>
      </c>
      <c r="M8" s="69">
        <v>0.3</v>
      </c>
    </row>
    <row r="9" spans="2:17" x14ac:dyDescent="0.35">
      <c r="B9" s="154" t="s">
        <v>603</v>
      </c>
      <c r="C9" s="75">
        <v>1</v>
      </c>
      <c r="D9" s="76" t="s">
        <v>1108</v>
      </c>
      <c r="E9" s="77">
        <v>0.3</v>
      </c>
      <c r="F9" s="157" t="s">
        <v>1111</v>
      </c>
      <c r="G9" s="77">
        <v>0.1</v>
      </c>
      <c r="H9" s="167" t="s">
        <v>1137</v>
      </c>
      <c r="I9" s="77"/>
      <c r="K9" s="159">
        <v>1</v>
      </c>
      <c r="L9" s="69" t="s">
        <v>533</v>
      </c>
      <c r="M9" s="69">
        <v>0.3</v>
      </c>
    </row>
    <row r="10" spans="2:17" x14ac:dyDescent="0.35">
      <c r="B10" s="154" t="s">
        <v>605</v>
      </c>
      <c r="C10" s="75">
        <v>1</v>
      </c>
      <c r="D10" s="76" t="s">
        <v>1108</v>
      </c>
      <c r="E10" s="77">
        <v>0.2</v>
      </c>
      <c r="F10" s="167" t="s">
        <v>1137</v>
      </c>
      <c r="G10" s="77"/>
      <c r="H10" s="167" t="s">
        <v>1137</v>
      </c>
      <c r="I10" s="77"/>
      <c r="K10" s="159">
        <v>0.8</v>
      </c>
      <c r="L10" s="69" t="s">
        <v>534</v>
      </c>
      <c r="M10" s="69">
        <v>0.2</v>
      </c>
    </row>
    <row r="11" spans="2:17" x14ac:dyDescent="0.35">
      <c r="B11" s="154" t="s">
        <v>599</v>
      </c>
      <c r="C11" s="75">
        <v>0.8</v>
      </c>
      <c r="D11" s="76" t="s">
        <v>1108</v>
      </c>
      <c r="E11" s="77">
        <v>0.3</v>
      </c>
      <c r="F11" s="167" t="s">
        <v>1137</v>
      </c>
      <c r="G11" s="77"/>
      <c r="H11" s="167" t="s">
        <v>1137</v>
      </c>
      <c r="I11" s="77"/>
      <c r="K11" s="159">
        <v>0.8</v>
      </c>
    </row>
    <row r="12" spans="2:17" x14ac:dyDescent="0.35">
      <c r="B12" s="74" t="s">
        <v>537</v>
      </c>
      <c r="C12" s="75">
        <v>0.5</v>
      </c>
      <c r="D12" s="76" t="s">
        <v>1108</v>
      </c>
      <c r="E12" s="77">
        <v>0.25</v>
      </c>
      <c r="F12" s="167" t="s">
        <v>1137</v>
      </c>
      <c r="G12" s="77"/>
      <c r="H12" s="167" t="s">
        <v>1137</v>
      </c>
      <c r="I12" s="77"/>
      <c r="K12" s="159">
        <v>0.6</v>
      </c>
      <c r="L12" s="69" t="s">
        <v>533</v>
      </c>
      <c r="M12" s="69">
        <v>0.3</v>
      </c>
    </row>
    <row r="13" spans="2:17" x14ac:dyDescent="0.35">
      <c r="B13" s="135" t="s">
        <v>503</v>
      </c>
      <c r="C13" s="75">
        <v>0.7</v>
      </c>
      <c r="D13" s="76" t="s">
        <v>1108</v>
      </c>
      <c r="E13" s="77">
        <v>0.45</v>
      </c>
      <c r="F13" s="167" t="s">
        <v>1137</v>
      </c>
      <c r="G13" s="77"/>
      <c r="H13" s="167" t="s">
        <v>1137</v>
      </c>
      <c r="I13" s="77"/>
      <c r="K13" s="159">
        <v>0.7</v>
      </c>
      <c r="L13" s="69" t="s">
        <v>533</v>
      </c>
      <c r="M13" s="69">
        <v>0.3</v>
      </c>
      <c r="N13" s="69" t="s">
        <v>534</v>
      </c>
      <c r="O13" s="69">
        <v>0.2</v>
      </c>
    </row>
    <row r="14" spans="2:17" x14ac:dyDescent="0.35">
      <c r="B14" s="74" t="s">
        <v>535</v>
      </c>
      <c r="C14" s="75">
        <v>0.55000000000000004</v>
      </c>
      <c r="D14" s="157" t="s">
        <v>1114</v>
      </c>
      <c r="E14" s="77">
        <v>0.2</v>
      </c>
      <c r="F14" s="167" t="s">
        <v>1137</v>
      </c>
      <c r="G14" s="77"/>
      <c r="H14" s="167" t="s">
        <v>1137</v>
      </c>
      <c r="I14" s="77"/>
      <c r="K14" s="159">
        <v>0.55000000000000004</v>
      </c>
      <c r="L14" s="69" t="s">
        <v>536</v>
      </c>
      <c r="M14" s="69">
        <v>0.2</v>
      </c>
    </row>
    <row r="15" spans="2:17" x14ac:dyDescent="0.35">
      <c r="B15" s="152" t="s">
        <v>1099</v>
      </c>
      <c r="C15" s="75">
        <v>0.7</v>
      </c>
      <c r="D15" s="157" t="s">
        <v>1114</v>
      </c>
      <c r="E15" s="77">
        <v>0.3</v>
      </c>
      <c r="F15" s="76" t="s">
        <v>1108</v>
      </c>
      <c r="G15" s="77">
        <v>0.25</v>
      </c>
      <c r="H15" s="167" t="s">
        <v>1137</v>
      </c>
      <c r="I15" s="77"/>
      <c r="K15" s="159">
        <v>0.8</v>
      </c>
      <c r="L15" s="69" t="s">
        <v>536</v>
      </c>
      <c r="M15" s="69">
        <v>0.2</v>
      </c>
      <c r="N15" s="69" t="s">
        <v>533</v>
      </c>
      <c r="O15" s="69">
        <v>0.3</v>
      </c>
    </row>
    <row r="16" spans="2:17" x14ac:dyDescent="0.35">
      <c r="B16" s="74" t="s">
        <v>504</v>
      </c>
      <c r="C16" s="75">
        <v>0.9</v>
      </c>
      <c r="D16" s="76" t="s">
        <v>1108</v>
      </c>
      <c r="E16" s="77">
        <v>0.25</v>
      </c>
      <c r="F16" s="167" t="s">
        <v>1137</v>
      </c>
      <c r="G16" s="77"/>
      <c r="H16" s="167" t="s">
        <v>1137</v>
      </c>
      <c r="I16" s="77"/>
      <c r="K16" s="159">
        <v>1</v>
      </c>
      <c r="L16" s="69" t="s">
        <v>533</v>
      </c>
      <c r="M16" s="69">
        <v>0.3</v>
      </c>
    </row>
    <row r="17" spans="2:13" x14ac:dyDescent="0.35">
      <c r="B17" s="74" t="s">
        <v>538</v>
      </c>
      <c r="C17" s="75">
        <v>0.6</v>
      </c>
      <c r="D17" s="157" t="s">
        <v>1109</v>
      </c>
      <c r="E17" s="77">
        <v>7</v>
      </c>
      <c r="F17" s="167" t="s">
        <v>1137</v>
      </c>
      <c r="G17" s="77"/>
      <c r="H17" s="167" t="s">
        <v>1137</v>
      </c>
      <c r="I17" s="77"/>
      <c r="K17" s="159">
        <v>0.7</v>
      </c>
      <c r="L17" s="69" t="s">
        <v>539</v>
      </c>
      <c r="M17" s="69">
        <v>4.5</v>
      </c>
    </row>
    <row r="18" spans="2:13" x14ac:dyDescent="0.35">
      <c r="B18" s="74" t="s">
        <v>559</v>
      </c>
      <c r="C18" s="75">
        <v>0.6</v>
      </c>
      <c r="D18" s="76" t="s">
        <v>1108</v>
      </c>
      <c r="E18" s="77">
        <v>0.25</v>
      </c>
      <c r="F18" s="167" t="s">
        <v>1137</v>
      </c>
      <c r="G18" s="77"/>
      <c r="H18" s="167" t="s">
        <v>1137</v>
      </c>
      <c r="I18" s="77"/>
      <c r="K18" s="159">
        <v>0.9</v>
      </c>
      <c r="L18" s="69" t="s">
        <v>533</v>
      </c>
      <c r="M18" s="69">
        <v>0.3</v>
      </c>
    </row>
    <row r="19" spans="2:13" x14ac:dyDescent="0.35">
      <c r="B19" s="74" t="s">
        <v>868</v>
      </c>
      <c r="C19" s="75">
        <v>0.75</v>
      </c>
      <c r="D19" s="76" t="s">
        <v>1108</v>
      </c>
      <c r="E19" s="77">
        <v>0.25</v>
      </c>
      <c r="F19" s="167" t="s">
        <v>1137</v>
      </c>
      <c r="G19" s="77"/>
      <c r="H19" s="167" t="s">
        <v>1137</v>
      </c>
      <c r="I19" s="77"/>
      <c r="K19" s="159">
        <v>0.85</v>
      </c>
      <c r="L19" s="69" t="s">
        <v>533</v>
      </c>
      <c r="M19" s="69">
        <v>0.3</v>
      </c>
    </row>
    <row r="20" spans="2:13" x14ac:dyDescent="0.35">
      <c r="B20" s="74" t="s">
        <v>542</v>
      </c>
      <c r="C20" s="75">
        <v>0.5</v>
      </c>
      <c r="D20" s="167" t="s">
        <v>1137</v>
      </c>
      <c r="E20" s="77"/>
      <c r="F20" s="167" t="s">
        <v>1137</v>
      </c>
      <c r="G20" s="77"/>
      <c r="H20" s="167" t="s">
        <v>1137</v>
      </c>
      <c r="I20" s="77"/>
      <c r="K20" s="159">
        <v>0.5</v>
      </c>
    </row>
    <row r="21" spans="2:13" x14ac:dyDescent="0.35">
      <c r="B21" s="74" t="s">
        <v>543</v>
      </c>
      <c r="C21" s="75">
        <v>0.4</v>
      </c>
      <c r="D21" s="76" t="s">
        <v>1108</v>
      </c>
      <c r="E21" s="77">
        <v>0.25</v>
      </c>
      <c r="F21" s="167" t="s">
        <v>1137</v>
      </c>
      <c r="G21" s="77"/>
      <c r="H21" s="167" t="s">
        <v>1137</v>
      </c>
      <c r="I21" s="77"/>
      <c r="K21" s="159">
        <v>0.6</v>
      </c>
    </row>
    <row r="22" spans="2:13" x14ac:dyDescent="0.35">
      <c r="B22" s="74" t="s">
        <v>544</v>
      </c>
      <c r="C22" s="75">
        <v>0.45</v>
      </c>
      <c r="D22" s="76" t="s">
        <v>1108</v>
      </c>
      <c r="E22" s="77">
        <v>0.35</v>
      </c>
      <c r="F22" s="167" t="s">
        <v>1137</v>
      </c>
      <c r="G22" s="77"/>
      <c r="H22" s="167" t="s">
        <v>1137</v>
      </c>
      <c r="I22" s="77"/>
      <c r="K22" s="159">
        <v>0.55000000000000004</v>
      </c>
      <c r="L22" s="69" t="s">
        <v>533</v>
      </c>
      <c r="M22" s="69">
        <v>0.3</v>
      </c>
    </row>
    <row r="23" spans="2:13" x14ac:dyDescent="0.35">
      <c r="B23" s="168" t="s">
        <v>1148</v>
      </c>
      <c r="C23" s="75">
        <v>0.45</v>
      </c>
      <c r="D23" s="76" t="s">
        <v>1108</v>
      </c>
      <c r="E23" s="77">
        <v>0.25</v>
      </c>
      <c r="F23" s="167" t="s">
        <v>1137</v>
      </c>
      <c r="G23" s="77"/>
      <c r="H23" s="167" t="s">
        <v>1137</v>
      </c>
      <c r="I23" s="77"/>
      <c r="K23" s="159">
        <v>0.4</v>
      </c>
      <c r="L23" s="69" t="s">
        <v>533</v>
      </c>
      <c r="M23" s="69">
        <v>0.3</v>
      </c>
    </row>
    <row r="24" spans="2:13" x14ac:dyDescent="0.35">
      <c r="B24" s="74" t="s">
        <v>546</v>
      </c>
      <c r="C24" s="75">
        <v>0.4</v>
      </c>
      <c r="D24" s="76" t="s">
        <v>1108</v>
      </c>
      <c r="E24" s="77">
        <v>0.25</v>
      </c>
      <c r="F24" s="167" t="s">
        <v>1137</v>
      </c>
      <c r="G24" s="77"/>
      <c r="H24" s="167" t="s">
        <v>1137</v>
      </c>
      <c r="I24" s="77"/>
      <c r="K24" s="159">
        <v>0.5</v>
      </c>
      <c r="L24" s="69" t="s">
        <v>533</v>
      </c>
      <c r="M24" s="69">
        <v>0.3</v>
      </c>
    </row>
    <row r="25" spans="2:13" x14ac:dyDescent="0.35">
      <c r="B25" s="74" t="s">
        <v>34</v>
      </c>
      <c r="C25" s="75">
        <v>0.4</v>
      </c>
      <c r="D25" s="157" t="s">
        <v>1110</v>
      </c>
      <c r="E25" s="77">
        <v>0.2</v>
      </c>
      <c r="F25" s="167" t="s">
        <v>1137</v>
      </c>
      <c r="G25" s="77"/>
      <c r="H25" s="167" t="s">
        <v>1137</v>
      </c>
      <c r="I25" s="77"/>
      <c r="K25" s="159">
        <v>0.4</v>
      </c>
      <c r="L25" s="69" t="s">
        <v>536</v>
      </c>
      <c r="M25" s="69">
        <v>0.2</v>
      </c>
    </row>
    <row r="26" spans="2:13" x14ac:dyDescent="0.35">
      <c r="B26" s="74" t="s">
        <v>547</v>
      </c>
      <c r="C26" s="75">
        <v>0.5</v>
      </c>
      <c r="D26" s="167" t="s">
        <v>1137</v>
      </c>
      <c r="E26" s="77"/>
      <c r="F26" s="167" t="s">
        <v>1137</v>
      </c>
      <c r="G26" s="77"/>
      <c r="H26" s="167" t="s">
        <v>1137</v>
      </c>
      <c r="I26" s="77"/>
      <c r="K26" s="159">
        <v>0.5</v>
      </c>
    </row>
    <row r="27" spans="2:13" x14ac:dyDescent="0.35">
      <c r="B27" s="74" t="s">
        <v>45</v>
      </c>
      <c r="C27" s="75">
        <v>0.7</v>
      </c>
      <c r="D27" s="76" t="s">
        <v>1108</v>
      </c>
      <c r="E27" s="77">
        <v>0.25</v>
      </c>
      <c r="F27" s="167" t="s">
        <v>1137</v>
      </c>
      <c r="G27" s="77"/>
      <c r="H27" s="167" t="s">
        <v>1137</v>
      </c>
      <c r="I27" s="77"/>
      <c r="K27" s="159">
        <v>0.8</v>
      </c>
      <c r="L27" s="69" t="s">
        <v>533</v>
      </c>
      <c r="M27" s="69">
        <v>0.3</v>
      </c>
    </row>
    <row r="28" spans="2:13" x14ac:dyDescent="0.35">
      <c r="B28" s="74" t="s">
        <v>579</v>
      </c>
      <c r="C28" s="75">
        <v>1.1499999999999999</v>
      </c>
      <c r="D28" s="167" t="s">
        <v>1137</v>
      </c>
      <c r="E28" s="77"/>
      <c r="F28" s="167" t="s">
        <v>1137</v>
      </c>
      <c r="G28" s="77"/>
      <c r="H28" s="167" t="s">
        <v>1137</v>
      </c>
      <c r="I28" s="77"/>
      <c r="K28" s="159">
        <v>1.1499999999999999</v>
      </c>
    </row>
    <row r="29" spans="2:13" x14ac:dyDescent="0.35">
      <c r="B29" s="74" t="s">
        <v>580</v>
      </c>
      <c r="C29" s="75">
        <v>0.6</v>
      </c>
      <c r="D29" s="76" t="s">
        <v>1108</v>
      </c>
      <c r="E29" s="77">
        <v>0.2</v>
      </c>
      <c r="F29" s="157" t="s">
        <v>1111</v>
      </c>
      <c r="G29" s="77">
        <v>0.1</v>
      </c>
      <c r="H29" s="167" t="s">
        <v>1137</v>
      </c>
      <c r="I29" s="77"/>
      <c r="K29" s="159">
        <v>1</v>
      </c>
    </row>
    <row r="30" spans="2:13" x14ac:dyDescent="0.35">
      <c r="B30" s="74" t="s">
        <v>581</v>
      </c>
      <c r="C30" s="75">
        <v>0.55000000000000004</v>
      </c>
      <c r="D30" s="167" t="s">
        <v>1137</v>
      </c>
      <c r="E30" s="77"/>
      <c r="F30" s="167" t="s">
        <v>1137</v>
      </c>
      <c r="G30" s="77"/>
      <c r="H30" s="167" t="s">
        <v>1137</v>
      </c>
      <c r="I30" s="77"/>
      <c r="K30" s="159">
        <v>0.55000000000000004</v>
      </c>
    </row>
    <row r="31" spans="2:13" x14ac:dyDescent="0.35">
      <c r="B31" s="74" t="s">
        <v>582</v>
      </c>
      <c r="C31" s="75">
        <v>0.8</v>
      </c>
      <c r="D31" s="157" t="s">
        <v>1111</v>
      </c>
      <c r="E31" s="77">
        <v>0.1</v>
      </c>
      <c r="F31" s="167" t="s">
        <v>1137</v>
      </c>
      <c r="G31" s="77"/>
      <c r="H31" s="167" t="s">
        <v>1137</v>
      </c>
      <c r="I31" s="77"/>
      <c r="K31" s="159">
        <v>0.95</v>
      </c>
      <c r="L31" s="69" t="s">
        <v>583</v>
      </c>
      <c r="M31" s="69">
        <v>0.1</v>
      </c>
    </row>
    <row r="32" spans="2:13" x14ac:dyDescent="0.35">
      <c r="B32" s="171" t="s">
        <v>584</v>
      </c>
      <c r="C32" s="75">
        <v>0.85</v>
      </c>
      <c r="D32" s="157" t="s">
        <v>1111</v>
      </c>
      <c r="E32" s="77">
        <v>0.1</v>
      </c>
      <c r="F32" s="157" t="s">
        <v>1110</v>
      </c>
      <c r="G32" s="77">
        <v>0.2</v>
      </c>
      <c r="H32" s="167" t="s">
        <v>1137</v>
      </c>
      <c r="I32" s="77"/>
      <c r="K32" s="159">
        <v>0.75</v>
      </c>
      <c r="L32" s="69" t="s">
        <v>583</v>
      </c>
      <c r="M32" s="69">
        <v>0.1</v>
      </c>
    </row>
    <row r="33" spans="2:15" x14ac:dyDescent="0.35">
      <c r="B33" s="74" t="s">
        <v>585</v>
      </c>
      <c r="C33" s="75">
        <v>1.9</v>
      </c>
      <c r="D33" s="167" t="s">
        <v>1137</v>
      </c>
      <c r="E33" s="77"/>
      <c r="F33" s="167" t="s">
        <v>1137</v>
      </c>
      <c r="G33" s="77"/>
      <c r="H33" s="167" t="s">
        <v>1137</v>
      </c>
      <c r="I33" s="77"/>
      <c r="K33" s="159">
        <v>1.9</v>
      </c>
    </row>
    <row r="34" spans="2:15" x14ac:dyDescent="0.35">
      <c r="B34" s="74" t="s">
        <v>586</v>
      </c>
      <c r="C34" s="75">
        <v>0.7</v>
      </c>
      <c r="D34" s="76" t="s">
        <v>1108</v>
      </c>
      <c r="E34" s="77">
        <v>0.15</v>
      </c>
      <c r="F34" s="157" t="s">
        <v>1111</v>
      </c>
      <c r="G34" s="77">
        <v>0.1</v>
      </c>
      <c r="H34" s="167" t="s">
        <v>1137</v>
      </c>
      <c r="I34" s="77"/>
      <c r="K34" s="159">
        <v>0.55000000000000004</v>
      </c>
      <c r="L34" s="69" t="s">
        <v>572</v>
      </c>
      <c r="M34" s="69">
        <v>0.15</v>
      </c>
      <c r="N34" s="69" t="s">
        <v>583</v>
      </c>
      <c r="O34" s="69">
        <v>0.1</v>
      </c>
    </row>
    <row r="35" spans="2:15" x14ac:dyDescent="0.35">
      <c r="B35" s="171" t="s">
        <v>587</v>
      </c>
      <c r="C35" s="75">
        <v>0.75</v>
      </c>
      <c r="D35" s="157" t="s">
        <v>1111</v>
      </c>
      <c r="E35" s="77">
        <v>0.1</v>
      </c>
      <c r="F35" s="167" t="s">
        <v>1137</v>
      </c>
      <c r="G35" s="77"/>
      <c r="H35" s="167" t="s">
        <v>1137</v>
      </c>
      <c r="I35" s="77"/>
      <c r="K35" s="159">
        <v>0.85</v>
      </c>
      <c r="L35" s="69" t="s">
        <v>583</v>
      </c>
      <c r="M35" s="69">
        <v>0.1</v>
      </c>
    </row>
    <row r="36" spans="2:15" x14ac:dyDescent="0.35">
      <c r="B36" s="74" t="s">
        <v>588</v>
      </c>
      <c r="C36" s="75">
        <v>0.9</v>
      </c>
      <c r="D36" s="157" t="s">
        <v>1111</v>
      </c>
      <c r="E36" s="77">
        <v>0.1</v>
      </c>
      <c r="F36" s="167" t="s">
        <v>1137</v>
      </c>
      <c r="G36" s="77"/>
      <c r="H36" s="167" t="s">
        <v>1137</v>
      </c>
      <c r="I36" s="77"/>
      <c r="K36" s="159">
        <v>0.9</v>
      </c>
      <c r="L36" s="69" t="s">
        <v>583</v>
      </c>
      <c r="M36" s="69">
        <v>0.1</v>
      </c>
    </row>
    <row r="37" spans="2:15" x14ac:dyDescent="0.35">
      <c r="B37" s="134" t="s">
        <v>469</v>
      </c>
      <c r="C37" s="75">
        <v>0.85</v>
      </c>
      <c r="D37" s="76" t="s">
        <v>1108</v>
      </c>
      <c r="E37" s="77">
        <v>0.25</v>
      </c>
      <c r="F37" s="167" t="s">
        <v>1137</v>
      </c>
      <c r="G37" s="77"/>
      <c r="H37" s="167" t="s">
        <v>1137</v>
      </c>
      <c r="I37" s="77"/>
      <c r="K37" s="159">
        <v>0.85</v>
      </c>
      <c r="L37" s="69" t="s">
        <v>533</v>
      </c>
      <c r="M37" s="69">
        <v>0.3</v>
      </c>
    </row>
    <row r="38" spans="2:15" x14ac:dyDescent="0.35">
      <c r="B38" s="74" t="s">
        <v>577</v>
      </c>
      <c r="C38" s="75">
        <v>0.95</v>
      </c>
      <c r="D38" s="167" t="s">
        <v>1137</v>
      </c>
      <c r="E38" s="77"/>
      <c r="F38" s="167" t="s">
        <v>1137</v>
      </c>
      <c r="G38" s="77"/>
      <c r="H38" s="167" t="s">
        <v>1137</v>
      </c>
      <c r="I38" s="77"/>
      <c r="K38" s="159">
        <v>0.95</v>
      </c>
    </row>
    <row r="39" spans="2:15" x14ac:dyDescent="0.35">
      <c r="B39" s="152" t="s">
        <v>7</v>
      </c>
      <c r="C39" s="75">
        <v>0.9</v>
      </c>
      <c r="D39" s="157" t="s">
        <v>1113</v>
      </c>
      <c r="E39" s="77">
        <v>0.35</v>
      </c>
      <c r="F39" s="167" t="s">
        <v>1137</v>
      </c>
      <c r="G39" s="77"/>
      <c r="H39" s="167" t="s">
        <v>1137</v>
      </c>
      <c r="I39" s="77"/>
      <c r="K39" s="159">
        <v>1</v>
      </c>
      <c r="L39" s="69" t="s">
        <v>570</v>
      </c>
      <c r="M39" s="69">
        <v>0.35</v>
      </c>
    </row>
    <row r="40" spans="2:15" x14ac:dyDescent="0.35">
      <c r="B40" s="154" t="s">
        <v>589</v>
      </c>
      <c r="C40" s="75">
        <v>0.45</v>
      </c>
      <c r="D40" s="167" t="s">
        <v>1137</v>
      </c>
      <c r="E40" s="77"/>
      <c r="F40" s="167" t="s">
        <v>1137</v>
      </c>
      <c r="G40" s="77"/>
      <c r="H40" s="167" t="s">
        <v>1137</v>
      </c>
      <c r="I40" s="77"/>
      <c r="K40" s="159">
        <v>0.45</v>
      </c>
    </row>
    <row r="41" spans="2:15" x14ac:dyDescent="0.35">
      <c r="B41" s="74" t="s">
        <v>554</v>
      </c>
      <c r="C41" s="75">
        <v>0.8</v>
      </c>
      <c r="D41" s="76" t="s">
        <v>1108</v>
      </c>
      <c r="E41" s="77">
        <v>0.25</v>
      </c>
      <c r="F41" s="167" t="s">
        <v>1137</v>
      </c>
      <c r="G41" s="77"/>
      <c r="H41" s="167" t="s">
        <v>1137</v>
      </c>
      <c r="I41" s="77"/>
      <c r="K41" s="159">
        <v>0.8</v>
      </c>
      <c r="L41" s="69" t="s">
        <v>533</v>
      </c>
      <c r="M41" s="69">
        <v>0.3</v>
      </c>
    </row>
    <row r="42" spans="2:15" x14ac:dyDescent="0.35">
      <c r="B42" s="74" t="s">
        <v>555</v>
      </c>
      <c r="C42" s="75">
        <v>1</v>
      </c>
      <c r="D42" s="167" t="s">
        <v>1137</v>
      </c>
      <c r="E42" s="77"/>
      <c r="F42" s="167" t="s">
        <v>1137</v>
      </c>
      <c r="G42" s="77"/>
      <c r="H42" s="167" t="s">
        <v>1137</v>
      </c>
      <c r="I42" s="77"/>
      <c r="K42" s="159">
        <v>1.1000000000000001</v>
      </c>
    </row>
    <row r="43" spans="2:15" x14ac:dyDescent="0.35">
      <c r="B43" s="152" t="s">
        <v>12</v>
      </c>
      <c r="C43" s="75">
        <v>0.7</v>
      </c>
      <c r="D43" s="76" t="s">
        <v>1108</v>
      </c>
      <c r="E43" s="77">
        <v>0.25</v>
      </c>
      <c r="F43" s="167" t="s">
        <v>1137</v>
      </c>
      <c r="G43" s="77"/>
      <c r="H43" s="167" t="s">
        <v>1137</v>
      </c>
      <c r="I43" s="77"/>
      <c r="K43" s="159">
        <v>0.85</v>
      </c>
      <c r="L43" s="69" t="s">
        <v>533</v>
      </c>
      <c r="M43" s="69">
        <v>0.3</v>
      </c>
    </row>
    <row r="44" spans="2:15" x14ac:dyDescent="0.35">
      <c r="B44" s="74" t="s">
        <v>557</v>
      </c>
      <c r="C44" s="75">
        <v>0.45</v>
      </c>
      <c r="D44" s="167" t="s">
        <v>1137</v>
      </c>
      <c r="E44" s="77"/>
      <c r="F44" s="167" t="s">
        <v>1137</v>
      </c>
      <c r="G44" s="77"/>
      <c r="H44" s="167" t="s">
        <v>1137</v>
      </c>
      <c r="I44" s="77"/>
      <c r="K44" s="159">
        <v>0.45</v>
      </c>
    </row>
    <row r="45" spans="2:15" x14ac:dyDescent="0.35">
      <c r="B45" s="74" t="s">
        <v>558</v>
      </c>
      <c r="C45" s="75">
        <v>0.55000000000000004</v>
      </c>
      <c r="D45" s="76" t="s">
        <v>1108</v>
      </c>
      <c r="E45" s="77">
        <v>0.25</v>
      </c>
      <c r="F45" s="167" t="s">
        <v>1137</v>
      </c>
      <c r="G45" s="77"/>
      <c r="H45" s="167" t="s">
        <v>1137</v>
      </c>
      <c r="I45" s="77"/>
      <c r="K45" s="159">
        <v>0.65</v>
      </c>
      <c r="L45" s="69" t="s">
        <v>533</v>
      </c>
      <c r="M45" s="69">
        <v>0.3</v>
      </c>
    </row>
    <row r="46" spans="2:15" x14ac:dyDescent="0.35">
      <c r="B46" s="152" t="s">
        <v>1101</v>
      </c>
      <c r="C46" s="75">
        <v>0.6</v>
      </c>
      <c r="D46" s="157" t="s">
        <v>1114</v>
      </c>
      <c r="E46" s="77">
        <v>0.2</v>
      </c>
      <c r="F46" s="167" t="s">
        <v>1137</v>
      </c>
      <c r="G46" s="77"/>
      <c r="H46" s="167" t="s">
        <v>1137</v>
      </c>
      <c r="I46" s="77"/>
      <c r="K46" s="159">
        <v>0.6</v>
      </c>
      <c r="L46" s="69" t="s">
        <v>536</v>
      </c>
      <c r="M46" s="69">
        <v>0.2</v>
      </c>
    </row>
    <row r="47" spans="2:15" x14ac:dyDescent="0.35">
      <c r="B47" s="152" t="s">
        <v>1100</v>
      </c>
      <c r="C47" s="75">
        <v>0.65</v>
      </c>
      <c r="D47" s="157" t="s">
        <v>1114</v>
      </c>
      <c r="E47" s="77">
        <v>0.2</v>
      </c>
      <c r="F47" s="167" t="s">
        <v>1137</v>
      </c>
      <c r="G47" s="77"/>
      <c r="H47" s="167" t="s">
        <v>1137</v>
      </c>
      <c r="I47" s="77"/>
      <c r="K47" s="159">
        <v>0.65</v>
      </c>
      <c r="L47" s="69" t="s">
        <v>536</v>
      </c>
      <c r="M47" s="69">
        <v>0.2</v>
      </c>
    </row>
    <row r="48" spans="2:15" x14ac:dyDescent="0.35">
      <c r="B48" s="152" t="s">
        <v>1102</v>
      </c>
      <c r="C48" s="75">
        <v>0.85</v>
      </c>
      <c r="D48" s="157" t="s">
        <v>1115</v>
      </c>
      <c r="E48" s="77">
        <v>0.7</v>
      </c>
      <c r="F48" s="167" t="s">
        <v>1137</v>
      </c>
      <c r="G48" s="77"/>
      <c r="H48" s="167" t="s">
        <v>1137</v>
      </c>
      <c r="I48" s="77"/>
      <c r="K48" s="159">
        <v>0.85</v>
      </c>
      <c r="L48" s="69" t="s">
        <v>553</v>
      </c>
      <c r="M48" s="69">
        <v>0.7</v>
      </c>
    </row>
    <row r="49" spans="2:16" x14ac:dyDescent="0.35">
      <c r="B49" s="74" t="s">
        <v>548</v>
      </c>
      <c r="C49" s="75">
        <v>0.6</v>
      </c>
      <c r="D49" s="157" t="s">
        <v>1108</v>
      </c>
      <c r="E49" s="77">
        <v>0.45</v>
      </c>
      <c r="F49" s="167" t="s">
        <v>1137</v>
      </c>
      <c r="G49" s="77"/>
      <c r="H49" s="167" t="s">
        <v>1137</v>
      </c>
      <c r="I49" s="77"/>
      <c r="K49" s="159">
        <v>0.6</v>
      </c>
      <c r="L49" s="69" t="s">
        <v>534</v>
      </c>
      <c r="M49" s="69">
        <v>0.5</v>
      </c>
    </row>
    <row r="50" spans="2:16" x14ac:dyDescent="0.35">
      <c r="B50" s="74" t="s">
        <v>549</v>
      </c>
      <c r="C50" s="75">
        <v>0.7</v>
      </c>
      <c r="D50" s="157" t="s">
        <v>1114</v>
      </c>
      <c r="E50" s="77">
        <v>0.35</v>
      </c>
      <c r="F50" s="167" t="s">
        <v>1137</v>
      </c>
      <c r="G50" s="77"/>
      <c r="H50" s="167" t="s">
        <v>1137</v>
      </c>
      <c r="I50" s="77"/>
      <c r="K50" s="159">
        <v>0.75</v>
      </c>
      <c r="L50" s="69" t="s">
        <v>536</v>
      </c>
      <c r="M50" s="69">
        <v>0.2</v>
      </c>
    </row>
    <row r="51" spans="2:16" x14ac:dyDescent="0.35">
      <c r="B51" s="166" t="s">
        <v>560</v>
      </c>
      <c r="C51" s="75">
        <v>0.6</v>
      </c>
      <c r="D51" s="157" t="s">
        <v>1116</v>
      </c>
      <c r="E51" s="77">
        <v>0.2</v>
      </c>
      <c r="F51" s="167" t="s">
        <v>1137</v>
      </c>
      <c r="G51" s="77"/>
      <c r="H51" s="167" t="s">
        <v>1137</v>
      </c>
      <c r="I51" s="77"/>
      <c r="J51" s="153"/>
      <c r="K51" s="159">
        <v>0.65</v>
      </c>
      <c r="L51" s="69" t="s">
        <v>561</v>
      </c>
      <c r="M51" s="69">
        <v>0.2</v>
      </c>
    </row>
    <row r="52" spans="2:16" x14ac:dyDescent="0.35">
      <c r="B52" s="232" t="s">
        <v>1278</v>
      </c>
      <c r="C52" s="75">
        <v>0.65</v>
      </c>
      <c r="D52" s="157" t="s">
        <v>1116</v>
      </c>
      <c r="E52" s="77">
        <v>0.2</v>
      </c>
      <c r="F52" s="167" t="s">
        <v>1137</v>
      </c>
      <c r="G52" s="77"/>
      <c r="H52" s="167" t="s">
        <v>1137</v>
      </c>
      <c r="I52" s="77"/>
      <c r="K52" s="159">
        <v>0.7</v>
      </c>
      <c r="L52" s="69" t="s">
        <v>561</v>
      </c>
      <c r="M52" s="69">
        <v>0.2</v>
      </c>
    </row>
    <row r="53" spans="2:16" x14ac:dyDescent="0.35">
      <c r="B53" s="152" t="s">
        <v>1103</v>
      </c>
      <c r="C53" s="75">
        <v>0.1</v>
      </c>
      <c r="D53" s="165" t="s">
        <v>1135</v>
      </c>
      <c r="E53" s="77">
        <v>100</v>
      </c>
      <c r="F53" s="165" t="s">
        <v>1136</v>
      </c>
      <c r="G53" s="77">
        <v>50</v>
      </c>
      <c r="H53" s="167" t="s">
        <v>1137</v>
      </c>
      <c r="I53" s="77"/>
      <c r="K53" s="159">
        <v>0.1</v>
      </c>
      <c r="L53" s="69" t="s">
        <v>565</v>
      </c>
      <c r="M53" s="69">
        <v>100</v>
      </c>
      <c r="N53" s="69" t="s">
        <v>567</v>
      </c>
      <c r="O53" s="69">
        <v>50</v>
      </c>
    </row>
    <row r="54" spans="2:16" x14ac:dyDescent="0.35">
      <c r="B54" s="154" t="s">
        <v>568</v>
      </c>
      <c r="C54" s="75">
        <v>1</v>
      </c>
      <c r="D54" s="167" t="s">
        <v>1137</v>
      </c>
      <c r="E54" s="77"/>
      <c r="F54" s="167" t="s">
        <v>1137</v>
      </c>
      <c r="G54" s="77"/>
      <c r="H54" s="167" t="s">
        <v>1137</v>
      </c>
      <c r="I54" s="77"/>
      <c r="K54" s="159">
        <v>0.5</v>
      </c>
    </row>
    <row r="55" spans="2:16" x14ac:dyDescent="0.35">
      <c r="B55" s="74" t="s">
        <v>569</v>
      </c>
      <c r="C55" s="75">
        <v>1</v>
      </c>
      <c r="D55" s="157" t="s">
        <v>1113</v>
      </c>
      <c r="E55" s="77">
        <v>0.35</v>
      </c>
      <c r="F55" s="167" t="s">
        <v>1137</v>
      </c>
      <c r="G55" s="77"/>
      <c r="H55" s="167" t="s">
        <v>1137</v>
      </c>
      <c r="I55" s="77"/>
      <c r="K55" s="159">
        <v>1.1000000000000001</v>
      </c>
      <c r="L55" s="69" t="s">
        <v>570</v>
      </c>
      <c r="M55" s="69">
        <v>0.35</v>
      </c>
    </row>
    <row r="56" spans="2:16" x14ac:dyDescent="0.35">
      <c r="B56" s="74" t="s">
        <v>571</v>
      </c>
      <c r="C56" s="75">
        <v>1</v>
      </c>
      <c r="D56" s="76" t="s">
        <v>1108</v>
      </c>
      <c r="E56" s="77">
        <v>0.35</v>
      </c>
      <c r="F56" s="167" t="s">
        <v>1137</v>
      </c>
      <c r="G56" s="77"/>
      <c r="H56" s="167" t="s">
        <v>1137</v>
      </c>
      <c r="I56" s="77"/>
      <c r="K56" s="159">
        <v>1.05</v>
      </c>
      <c r="L56" s="69" t="s">
        <v>534</v>
      </c>
      <c r="M56" s="69">
        <v>0.2</v>
      </c>
      <c r="N56" s="69" t="s">
        <v>572</v>
      </c>
      <c r="O56" s="69">
        <v>0.15</v>
      </c>
    </row>
    <row r="57" spans="2:16" x14ac:dyDescent="0.35">
      <c r="B57" s="74" t="s">
        <v>573</v>
      </c>
      <c r="C57" s="75">
        <v>0.95</v>
      </c>
      <c r="D57" s="76" t="s">
        <v>1108</v>
      </c>
      <c r="E57" s="77">
        <v>0.35</v>
      </c>
      <c r="F57" s="167" t="s">
        <v>1137</v>
      </c>
      <c r="G57" s="77"/>
      <c r="H57" s="167" t="s">
        <v>1137</v>
      </c>
      <c r="I57" s="77"/>
      <c r="K57" s="159">
        <v>1</v>
      </c>
      <c r="L57" s="69" t="s">
        <v>534</v>
      </c>
      <c r="M57" s="69">
        <v>0.2</v>
      </c>
      <c r="N57" s="69" t="s">
        <v>572</v>
      </c>
      <c r="O57" s="69">
        <v>0.15</v>
      </c>
    </row>
    <row r="58" spans="2:16" x14ac:dyDescent="0.35">
      <c r="B58" s="74" t="s">
        <v>574</v>
      </c>
      <c r="C58" s="75">
        <v>0.6</v>
      </c>
      <c r="D58" s="157" t="s">
        <v>1117</v>
      </c>
      <c r="E58" s="77">
        <v>40</v>
      </c>
      <c r="F58" s="157" t="s">
        <v>1118</v>
      </c>
      <c r="G58" s="77">
        <v>120</v>
      </c>
      <c r="H58" s="167" t="s">
        <v>1137</v>
      </c>
      <c r="I58" s="77"/>
      <c r="K58" s="159">
        <v>0.6</v>
      </c>
      <c r="L58" s="69" t="s">
        <v>989</v>
      </c>
      <c r="M58" s="69">
        <v>40</v>
      </c>
      <c r="N58" s="69" t="s">
        <v>990</v>
      </c>
      <c r="O58" s="69">
        <v>120</v>
      </c>
    </row>
    <row r="59" spans="2:16" x14ac:dyDescent="0.35">
      <c r="B59" s="74" t="s">
        <v>509</v>
      </c>
      <c r="C59" s="75">
        <v>0.95</v>
      </c>
      <c r="D59" s="76" t="s">
        <v>1108</v>
      </c>
      <c r="E59" s="77">
        <v>0.25</v>
      </c>
      <c r="F59" s="167" t="s">
        <v>1137</v>
      </c>
      <c r="G59" s="77"/>
      <c r="H59" s="167" t="s">
        <v>1137</v>
      </c>
      <c r="I59" s="77"/>
      <c r="K59" s="159">
        <v>0.95</v>
      </c>
      <c r="L59" s="69" t="s">
        <v>533</v>
      </c>
      <c r="M59" s="69">
        <v>0.3</v>
      </c>
    </row>
    <row r="60" spans="2:16" x14ac:dyDescent="0.35">
      <c r="B60" s="74" t="s">
        <v>590</v>
      </c>
      <c r="C60" s="75">
        <v>0.65</v>
      </c>
      <c r="D60" s="76" t="s">
        <v>1108</v>
      </c>
      <c r="E60" s="77">
        <v>0.35</v>
      </c>
      <c r="F60" s="167" t="s">
        <v>1137</v>
      </c>
      <c r="G60" s="77"/>
      <c r="H60" s="167" t="s">
        <v>1137</v>
      </c>
      <c r="I60" s="77"/>
      <c r="K60" s="159">
        <v>0.65</v>
      </c>
      <c r="L60" s="69" t="s">
        <v>534</v>
      </c>
      <c r="M60" s="69">
        <v>0.2</v>
      </c>
      <c r="N60" s="69" t="s">
        <v>572</v>
      </c>
      <c r="O60" s="69">
        <v>0.15</v>
      </c>
    </row>
    <row r="61" spans="2:16" x14ac:dyDescent="0.35">
      <c r="B61" s="74" t="s">
        <v>593</v>
      </c>
      <c r="C61" s="75">
        <v>0.6</v>
      </c>
      <c r="D61" s="76" t="s">
        <v>1108</v>
      </c>
      <c r="E61" s="77">
        <v>0.35</v>
      </c>
      <c r="F61" s="167" t="s">
        <v>1137</v>
      </c>
      <c r="G61" s="77"/>
      <c r="H61" s="167" t="s">
        <v>1137</v>
      </c>
      <c r="I61" s="77"/>
      <c r="K61" s="159">
        <v>0.5</v>
      </c>
      <c r="L61" s="69" t="s">
        <v>534</v>
      </c>
      <c r="M61" s="69">
        <v>0.2</v>
      </c>
      <c r="N61" s="69" t="s">
        <v>594</v>
      </c>
      <c r="O61" s="69">
        <v>0.15</v>
      </c>
    </row>
    <row r="62" spans="2:16" x14ac:dyDescent="0.35">
      <c r="B62" s="170" t="s">
        <v>1104</v>
      </c>
      <c r="C62" s="75">
        <v>0.4</v>
      </c>
      <c r="D62" s="167" t="s">
        <v>1137</v>
      </c>
      <c r="E62" s="77"/>
      <c r="F62" s="167" t="s">
        <v>1137</v>
      </c>
      <c r="G62" s="77"/>
      <c r="H62" s="167" t="s">
        <v>1137</v>
      </c>
      <c r="I62" s="77"/>
      <c r="K62" s="159">
        <v>0.45</v>
      </c>
    </row>
    <row r="63" spans="2:16" x14ac:dyDescent="0.35">
      <c r="B63" s="152" t="s">
        <v>1105</v>
      </c>
      <c r="C63" s="75">
        <v>0.6</v>
      </c>
      <c r="D63" s="167" t="s">
        <v>1137</v>
      </c>
      <c r="E63" s="77"/>
      <c r="F63" s="167" t="s">
        <v>1137</v>
      </c>
      <c r="G63" s="77"/>
      <c r="H63" s="167" t="s">
        <v>1137</v>
      </c>
      <c r="I63" s="77"/>
      <c r="K63" s="159">
        <v>0.6</v>
      </c>
      <c r="P63" s="136" t="s">
        <v>982</v>
      </c>
    </row>
    <row r="64" spans="2:16" x14ac:dyDescent="0.35">
      <c r="B64" s="138" t="s">
        <v>889</v>
      </c>
      <c r="C64" s="75">
        <v>2.25</v>
      </c>
      <c r="D64" s="167" t="s">
        <v>1137</v>
      </c>
      <c r="E64" s="77"/>
      <c r="F64" s="167" t="s">
        <v>1137</v>
      </c>
      <c r="G64" s="77"/>
      <c r="H64" s="167" t="s">
        <v>1137</v>
      </c>
      <c r="I64" s="77"/>
      <c r="K64" s="159">
        <v>2.25</v>
      </c>
      <c r="P64" s="137" t="s">
        <v>894</v>
      </c>
    </row>
    <row r="65" spans="1:16" x14ac:dyDescent="0.35">
      <c r="B65" s="138" t="s">
        <v>890</v>
      </c>
      <c r="C65" s="75">
        <v>1.45</v>
      </c>
      <c r="D65" s="167" t="s">
        <v>1137</v>
      </c>
      <c r="E65" s="77"/>
      <c r="F65" s="167" t="s">
        <v>1137</v>
      </c>
      <c r="G65" s="77"/>
      <c r="H65" s="167" t="s">
        <v>1137</v>
      </c>
      <c r="I65" s="77"/>
      <c r="K65" s="159">
        <v>1.45</v>
      </c>
      <c r="P65" s="137" t="s">
        <v>895</v>
      </c>
    </row>
    <row r="66" spans="1:16" x14ac:dyDescent="0.35">
      <c r="B66" s="138" t="s">
        <v>891</v>
      </c>
      <c r="C66" s="75">
        <v>1.1000000000000001</v>
      </c>
      <c r="D66" s="167" t="s">
        <v>1137</v>
      </c>
      <c r="E66" s="77"/>
      <c r="F66" s="167" t="s">
        <v>1137</v>
      </c>
      <c r="G66" s="77"/>
      <c r="H66" s="167" t="s">
        <v>1137</v>
      </c>
      <c r="I66" s="77"/>
      <c r="K66" s="159">
        <v>1.1000000000000001</v>
      </c>
      <c r="P66" s="137" t="s">
        <v>896</v>
      </c>
    </row>
    <row r="67" spans="1:16" x14ac:dyDescent="0.35">
      <c r="B67" s="138" t="s">
        <v>892</v>
      </c>
      <c r="C67" s="75">
        <v>0.75</v>
      </c>
      <c r="D67" s="167" t="s">
        <v>1137</v>
      </c>
      <c r="E67" s="77"/>
      <c r="F67" s="167" t="s">
        <v>1137</v>
      </c>
      <c r="G67" s="77"/>
      <c r="H67" s="167" t="s">
        <v>1137</v>
      </c>
      <c r="I67" s="77"/>
      <c r="K67" s="159">
        <v>0.75</v>
      </c>
      <c r="P67" s="137" t="s">
        <v>897</v>
      </c>
    </row>
    <row r="68" spans="1:16" x14ac:dyDescent="0.35">
      <c r="B68" s="74" t="s">
        <v>575</v>
      </c>
      <c r="C68" s="75">
        <v>0.5</v>
      </c>
      <c r="D68" s="76" t="s">
        <v>1108</v>
      </c>
      <c r="E68" s="77">
        <v>0.25</v>
      </c>
      <c r="F68" s="167" t="s">
        <v>1137</v>
      </c>
      <c r="G68" s="77"/>
      <c r="H68" s="167" t="s">
        <v>1137</v>
      </c>
      <c r="I68" s="77"/>
      <c r="K68" s="159">
        <v>0.6</v>
      </c>
      <c r="L68" s="69" t="s">
        <v>533</v>
      </c>
      <c r="M68" s="69">
        <v>0.3</v>
      </c>
    </row>
    <row r="69" spans="1:16" x14ac:dyDescent="0.35">
      <c r="B69" s="74" t="s">
        <v>576</v>
      </c>
      <c r="C69" s="75">
        <v>0.8</v>
      </c>
      <c r="D69" s="76" t="s">
        <v>1108</v>
      </c>
      <c r="E69" s="77">
        <v>0.25</v>
      </c>
      <c r="F69" s="167" t="s">
        <v>1137</v>
      </c>
      <c r="G69" s="77"/>
      <c r="H69" s="167" t="s">
        <v>1137</v>
      </c>
      <c r="I69" s="77"/>
      <c r="K69" s="159">
        <v>1</v>
      </c>
      <c r="L69" s="69" t="s">
        <v>533</v>
      </c>
      <c r="M69" s="69">
        <v>0.3</v>
      </c>
    </row>
    <row r="70" spans="1:16" x14ac:dyDescent="0.35">
      <c r="B70" s="74" t="s">
        <v>591</v>
      </c>
      <c r="C70" s="75">
        <v>0.4</v>
      </c>
      <c r="D70" s="167" t="s">
        <v>1137</v>
      </c>
      <c r="E70" s="77"/>
      <c r="F70" s="167" t="s">
        <v>1137</v>
      </c>
      <c r="G70" s="77"/>
      <c r="H70" s="167" t="s">
        <v>1137</v>
      </c>
      <c r="I70" s="77"/>
      <c r="K70" s="159">
        <v>0.4</v>
      </c>
    </row>
    <row r="71" spans="1:16" x14ac:dyDescent="0.35">
      <c r="B71" s="74" t="s">
        <v>592</v>
      </c>
      <c r="C71" s="75">
        <v>0.45</v>
      </c>
      <c r="D71" s="76" t="s">
        <v>1108</v>
      </c>
      <c r="E71" s="77">
        <v>0.2</v>
      </c>
      <c r="F71" s="167" t="s">
        <v>1137</v>
      </c>
      <c r="G71" s="77"/>
      <c r="H71" s="167" t="s">
        <v>1137</v>
      </c>
      <c r="I71" s="77"/>
      <c r="K71" s="159">
        <v>0.45</v>
      </c>
      <c r="L71" s="69" t="s">
        <v>534</v>
      </c>
      <c r="M71" s="69">
        <v>0.2</v>
      </c>
    </row>
    <row r="72" spans="1:16" x14ac:dyDescent="0.35">
      <c r="B72" s="74" t="s">
        <v>595</v>
      </c>
      <c r="C72" s="75">
        <v>0.9</v>
      </c>
      <c r="D72" s="157" t="s">
        <v>1119</v>
      </c>
      <c r="E72" s="77">
        <v>1</v>
      </c>
      <c r="F72" s="167" t="s">
        <v>1137</v>
      </c>
      <c r="G72" s="77"/>
      <c r="H72" s="167" t="s">
        <v>1137</v>
      </c>
      <c r="I72" s="77"/>
      <c r="K72" s="159">
        <v>0.9</v>
      </c>
      <c r="L72" s="69" t="s">
        <v>596</v>
      </c>
      <c r="M72" s="69">
        <v>1</v>
      </c>
    </row>
    <row r="73" spans="1:16" x14ac:dyDescent="0.35">
      <c r="B73" s="155" t="s">
        <v>597</v>
      </c>
      <c r="C73" s="75">
        <v>0.4</v>
      </c>
      <c r="D73" s="167" t="s">
        <v>1137</v>
      </c>
      <c r="E73" s="77"/>
      <c r="F73" s="167" t="s">
        <v>1137</v>
      </c>
      <c r="G73" s="77"/>
      <c r="H73" s="167" t="s">
        <v>1137</v>
      </c>
      <c r="I73" s="77"/>
      <c r="K73" s="159">
        <v>0.4</v>
      </c>
      <c r="P73" s="136" t="s">
        <v>1106</v>
      </c>
    </row>
    <row r="74" spans="1:16" x14ac:dyDescent="0.35">
      <c r="B74" s="74"/>
      <c r="C74" s="75"/>
      <c r="E74" s="77"/>
      <c r="G74" s="77"/>
      <c r="H74" s="78"/>
      <c r="I74" s="77"/>
    </row>
    <row r="75" spans="1:16" x14ac:dyDescent="0.35">
      <c r="B75" s="74"/>
      <c r="C75" s="75"/>
      <c r="E75" s="77"/>
      <c r="G75" s="77"/>
      <c r="H75" s="78"/>
      <c r="I75" s="77"/>
    </row>
    <row r="76" spans="1:16" x14ac:dyDescent="0.35">
      <c r="A76" s="136" t="s">
        <v>983</v>
      </c>
      <c r="B76" s="74"/>
      <c r="C76" s="181"/>
      <c r="E76" s="179"/>
      <c r="G76" s="179"/>
      <c r="I76" s="179"/>
    </row>
    <row r="77" spans="1:16" x14ac:dyDescent="0.35">
      <c r="B77" s="176" t="s">
        <v>622</v>
      </c>
      <c r="C77" s="182" t="s">
        <v>984</v>
      </c>
      <c r="D77" s="167" t="s">
        <v>1137</v>
      </c>
      <c r="E77" s="179"/>
      <c r="F77" s="167" t="s">
        <v>1137</v>
      </c>
      <c r="G77" s="179"/>
      <c r="H77" s="167" t="s">
        <v>1137</v>
      </c>
      <c r="I77" s="179"/>
      <c r="J77" s="136" t="s">
        <v>985</v>
      </c>
    </row>
    <row r="78" spans="1:16" x14ac:dyDescent="0.35">
      <c r="B78" s="137" t="s">
        <v>623</v>
      </c>
      <c r="C78" s="182" t="s">
        <v>984</v>
      </c>
      <c r="D78" s="167" t="s">
        <v>1137</v>
      </c>
      <c r="E78" s="179"/>
      <c r="F78" s="167" t="s">
        <v>1137</v>
      </c>
      <c r="G78" s="179"/>
      <c r="H78" s="167" t="s">
        <v>1137</v>
      </c>
      <c r="I78" s="179"/>
      <c r="J78" s="136" t="s">
        <v>985</v>
      </c>
    </row>
    <row r="79" spans="1:16" x14ac:dyDescent="0.35">
      <c r="B79" s="137" t="s">
        <v>273</v>
      </c>
      <c r="C79" s="183">
        <f>C38</f>
        <v>0.95</v>
      </c>
      <c r="D79" s="167" t="s">
        <v>1137</v>
      </c>
      <c r="E79" s="180"/>
      <c r="F79" s="167" t="s">
        <v>1137</v>
      </c>
      <c r="G79" s="180"/>
      <c r="H79" s="167" t="s">
        <v>1137</v>
      </c>
      <c r="I79" s="180"/>
      <c r="J79" s="136" t="s">
        <v>986</v>
      </c>
    </row>
    <row r="80" spans="1:16" x14ac:dyDescent="0.35">
      <c r="B80" s="137" t="s">
        <v>526</v>
      </c>
      <c r="C80" s="183">
        <f>C51</f>
        <v>0.6</v>
      </c>
      <c r="D80" s="167" t="s">
        <v>1137</v>
      </c>
      <c r="E80" s="179"/>
      <c r="F80" s="167" t="s">
        <v>1137</v>
      </c>
      <c r="G80" s="179"/>
      <c r="H80" s="167" t="s">
        <v>1137</v>
      </c>
      <c r="I80" s="179"/>
      <c r="J80" s="136" t="s">
        <v>987</v>
      </c>
    </row>
    <row r="81" spans="1:10" x14ac:dyDescent="0.35">
      <c r="B81" s="137" t="s">
        <v>277</v>
      </c>
      <c r="C81" s="182">
        <v>0</v>
      </c>
      <c r="D81" s="167" t="s">
        <v>1137</v>
      </c>
      <c r="E81" s="179"/>
      <c r="F81" s="167" t="s">
        <v>1137</v>
      </c>
      <c r="G81" s="179"/>
      <c r="H81" s="167" t="s">
        <v>1137</v>
      </c>
      <c r="I81" s="179"/>
      <c r="J81" s="136"/>
    </row>
    <row r="82" spans="1:10" x14ac:dyDescent="0.35">
      <c r="B82" s="137" t="s">
        <v>276</v>
      </c>
      <c r="C82" s="182">
        <v>0</v>
      </c>
      <c r="D82" s="167" t="s">
        <v>1137</v>
      </c>
      <c r="E82" s="179"/>
      <c r="F82" s="167" t="s">
        <v>1137</v>
      </c>
      <c r="G82" s="179"/>
      <c r="H82" s="167" t="s">
        <v>1137</v>
      </c>
      <c r="I82" s="179"/>
      <c r="J82" s="136"/>
    </row>
    <row r="83" spans="1:10" x14ac:dyDescent="0.35">
      <c r="B83" s="177" t="s">
        <v>597</v>
      </c>
      <c r="C83" s="183">
        <f>C35</f>
        <v>0.75</v>
      </c>
      <c r="D83" s="167" t="s">
        <v>1137</v>
      </c>
      <c r="E83" s="179"/>
      <c r="F83" s="167" t="s">
        <v>1137</v>
      </c>
      <c r="G83" s="179"/>
      <c r="H83" s="167" t="s">
        <v>1137</v>
      </c>
      <c r="I83" s="179"/>
      <c r="J83" s="136" t="s">
        <v>987</v>
      </c>
    </row>
    <row r="84" spans="1:10" x14ac:dyDescent="0.35">
      <c r="B84" s="137" t="s">
        <v>1120</v>
      </c>
      <c r="C84" s="183">
        <f>C62</f>
        <v>0.4</v>
      </c>
      <c r="D84" s="167" t="s">
        <v>1137</v>
      </c>
      <c r="E84" s="179"/>
      <c r="F84" s="167" t="s">
        <v>1137</v>
      </c>
      <c r="G84" s="179"/>
      <c r="H84" s="167" t="s">
        <v>1137</v>
      </c>
      <c r="I84" s="179"/>
      <c r="J84" s="136" t="s">
        <v>1160</v>
      </c>
    </row>
    <row r="85" spans="1:10" x14ac:dyDescent="0.35">
      <c r="B85" s="176" t="s">
        <v>621</v>
      </c>
      <c r="C85" s="183">
        <f>C20</f>
        <v>0.5</v>
      </c>
      <c r="D85" s="167" t="s">
        <v>1137</v>
      </c>
      <c r="E85" s="179"/>
      <c r="F85" s="167" t="s">
        <v>1137</v>
      </c>
      <c r="G85" s="179"/>
      <c r="H85" s="167" t="s">
        <v>1137</v>
      </c>
      <c r="I85" s="179"/>
      <c r="J85" s="136" t="s">
        <v>988</v>
      </c>
    </row>
    <row r="86" spans="1:10" x14ac:dyDescent="0.35">
      <c r="B86" s="176" t="s">
        <v>1159</v>
      </c>
      <c r="C86" s="183">
        <f>C62</f>
        <v>0.4</v>
      </c>
      <c r="D86" s="167" t="s">
        <v>1137</v>
      </c>
      <c r="E86" s="179"/>
      <c r="F86" s="167" t="s">
        <v>1137</v>
      </c>
      <c r="G86" s="179"/>
      <c r="H86" s="167" t="s">
        <v>1137</v>
      </c>
      <c r="I86" s="179"/>
      <c r="J86" s="136" t="s">
        <v>1160</v>
      </c>
    </row>
    <row r="87" spans="1:10" x14ac:dyDescent="0.35">
      <c r="A87" s="169" t="s">
        <v>1154</v>
      </c>
      <c r="B87" s="178"/>
      <c r="C87" s="184"/>
      <c r="E87" s="179"/>
      <c r="G87" s="179"/>
      <c r="I87" s="179"/>
    </row>
    <row r="88" spans="1:10" x14ac:dyDescent="0.35">
      <c r="A88" s="169"/>
      <c r="B88" s="172" t="s">
        <v>1161</v>
      </c>
      <c r="C88" s="184">
        <v>0.75</v>
      </c>
      <c r="D88" s="173" t="str">
        <f t="shared" ref="D88:H88" si="0">D18</f>
        <v>Decorative/Display</v>
      </c>
      <c r="E88" s="174">
        <v>0.3</v>
      </c>
      <c r="F88" s="173" t="str">
        <f t="shared" si="0"/>
        <v>None</v>
      </c>
      <c r="G88" s="175"/>
      <c r="H88" s="173" t="str">
        <f t="shared" si="0"/>
        <v>None</v>
      </c>
      <c r="I88" s="175"/>
    </row>
    <row r="89" spans="1:10" x14ac:dyDescent="0.35">
      <c r="A89" s="169"/>
      <c r="B89" s="178" t="s">
        <v>1153</v>
      </c>
      <c r="C89" s="184">
        <v>0.45</v>
      </c>
      <c r="D89" s="167" t="s">
        <v>1137</v>
      </c>
      <c r="E89" s="179"/>
      <c r="F89" s="167" t="s">
        <v>1137</v>
      </c>
      <c r="G89" s="179"/>
      <c r="H89" s="167" t="s">
        <v>1137</v>
      </c>
      <c r="I89" s="179"/>
    </row>
    <row r="90" spans="1:10" x14ac:dyDescent="0.35">
      <c r="A90" s="169"/>
      <c r="B90" s="172" t="s">
        <v>1155</v>
      </c>
      <c r="C90" s="184">
        <v>0.75</v>
      </c>
      <c r="D90" s="76" t="s">
        <v>1111</v>
      </c>
      <c r="E90" s="179">
        <v>0.1</v>
      </c>
      <c r="F90" s="167" t="s">
        <v>1137</v>
      </c>
      <c r="G90" s="179"/>
      <c r="H90" s="167" t="s">
        <v>1137</v>
      </c>
      <c r="I90" s="179"/>
    </row>
    <row r="91" spans="1:10" x14ac:dyDescent="0.35">
      <c r="A91" s="169"/>
      <c r="B91" s="172" t="s">
        <v>1156</v>
      </c>
      <c r="C91" s="184">
        <v>0.85</v>
      </c>
      <c r="D91" s="76" t="s">
        <v>1111</v>
      </c>
      <c r="E91" s="179">
        <v>0.1</v>
      </c>
      <c r="F91" s="167" t="s">
        <v>1137</v>
      </c>
      <c r="G91" s="179"/>
      <c r="H91" s="167" t="s">
        <v>1137</v>
      </c>
      <c r="I91" s="179"/>
    </row>
    <row r="98" spans="1:16" x14ac:dyDescent="0.35">
      <c r="B98" s="69" t="s">
        <v>606</v>
      </c>
    </row>
    <row r="99" spans="1:16" s="76" customFormat="1" x14ac:dyDescent="0.35">
      <c r="A99" s="69"/>
      <c r="B99" s="69" t="s">
        <v>898</v>
      </c>
      <c r="J99" s="69"/>
      <c r="K99" s="69"/>
      <c r="L99" s="69"/>
      <c r="M99" s="69"/>
      <c r="N99" s="69"/>
      <c r="O99" s="69"/>
      <c r="P99" s="69"/>
    </row>
    <row r="100" spans="1:16" s="76" customFormat="1" x14ac:dyDescent="0.35">
      <c r="A100" s="69"/>
      <c r="B100" s="69" t="s">
        <v>607</v>
      </c>
      <c r="J100" s="69"/>
      <c r="K100" s="69"/>
      <c r="L100" s="69"/>
      <c r="M100" s="69"/>
      <c r="N100" s="69"/>
      <c r="O100" s="69"/>
      <c r="P100" s="69"/>
    </row>
    <row r="101" spans="1:16" s="76" customFormat="1" x14ac:dyDescent="0.35">
      <c r="A101" s="69"/>
      <c r="B101" s="161" t="s">
        <v>899</v>
      </c>
      <c r="J101" s="69"/>
      <c r="K101" s="69"/>
      <c r="L101" s="69"/>
      <c r="M101" s="69"/>
      <c r="N101" s="69"/>
      <c r="O101" s="69"/>
      <c r="P101" s="69"/>
    </row>
    <row r="102" spans="1:16" s="76" customFormat="1" x14ac:dyDescent="0.35">
      <c r="A102" s="69"/>
      <c r="B102" s="161" t="s">
        <v>900</v>
      </c>
      <c r="J102" s="69"/>
      <c r="K102" s="69"/>
      <c r="L102" s="69"/>
      <c r="M102" s="69"/>
      <c r="N102" s="69"/>
      <c r="O102" s="69"/>
      <c r="P102" s="69"/>
    </row>
    <row r="103" spans="1:16" s="76" customFormat="1" x14ac:dyDescent="0.35">
      <c r="A103" s="69"/>
      <c r="B103" s="69" t="s">
        <v>608</v>
      </c>
      <c r="J103" s="69"/>
      <c r="K103" s="69"/>
      <c r="L103" s="69"/>
      <c r="M103" s="69"/>
      <c r="N103" s="69"/>
      <c r="O103" s="69"/>
      <c r="P103" s="69"/>
    </row>
    <row r="104" spans="1:16" s="76" customFormat="1" x14ac:dyDescent="0.35">
      <c r="A104" s="69"/>
      <c r="B104" s="69" t="s">
        <v>609</v>
      </c>
      <c r="J104" s="69"/>
      <c r="K104" s="69"/>
      <c r="L104" s="69"/>
      <c r="M104" s="69"/>
      <c r="N104" s="69"/>
      <c r="O104" s="69"/>
      <c r="P104" s="69"/>
    </row>
    <row r="105" spans="1:16" s="76" customFormat="1" x14ac:dyDescent="0.35">
      <c r="A105" s="69"/>
      <c r="B105" s="69" t="s">
        <v>901</v>
      </c>
      <c r="J105" s="69"/>
      <c r="K105" s="69"/>
      <c r="L105" s="69"/>
      <c r="M105" s="69"/>
      <c r="N105" s="69"/>
      <c r="O105" s="69"/>
      <c r="P105" s="69"/>
    </row>
    <row r="106" spans="1:16" s="76" customFormat="1" x14ac:dyDescent="0.35">
      <c r="A106" s="69"/>
      <c r="B106" s="69" t="s">
        <v>610</v>
      </c>
      <c r="J106" s="69"/>
      <c r="K106" s="69"/>
      <c r="L106" s="69"/>
      <c r="M106" s="69"/>
      <c r="N106" s="69"/>
      <c r="O106" s="69"/>
      <c r="P106" s="69"/>
    </row>
    <row r="107" spans="1:16" s="76" customFormat="1" x14ac:dyDescent="0.35">
      <c r="A107" s="69"/>
      <c r="B107" s="69" t="s">
        <v>902</v>
      </c>
      <c r="J107" s="69"/>
      <c r="K107" s="69"/>
      <c r="L107" s="69"/>
      <c r="M107" s="69"/>
      <c r="N107" s="69"/>
      <c r="O107" s="69"/>
      <c r="P107" s="69"/>
    </row>
    <row r="108" spans="1:16" s="76" customFormat="1" x14ac:dyDescent="0.35">
      <c r="A108" s="69"/>
      <c r="B108" s="69" t="s">
        <v>611</v>
      </c>
      <c r="J108" s="69"/>
      <c r="K108" s="69"/>
      <c r="L108" s="69"/>
      <c r="M108" s="69"/>
      <c r="N108" s="69"/>
      <c r="O108" s="69"/>
      <c r="P108" s="69"/>
    </row>
    <row r="109" spans="1:16" s="76" customFormat="1" x14ac:dyDescent="0.35">
      <c r="A109" s="69"/>
      <c r="B109" s="69" t="s">
        <v>903</v>
      </c>
      <c r="J109" s="69"/>
      <c r="K109" s="69"/>
      <c r="L109" s="69"/>
      <c r="M109" s="69"/>
      <c r="N109" s="69"/>
      <c r="O109" s="69"/>
      <c r="P109" s="69"/>
    </row>
    <row r="110" spans="1:16" s="76" customFormat="1" x14ac:dyDescent="0.35">
      <c r="A110" s="69"/>
      <c r="B110" s="69" t="s">
        <v>612</v>
      </c>
      <c r="J110" s="69"/>
      <c r="K110" s="69"/>
      <c r="L110" s="69"/>
      <c r="M110" s="69"/>
      <c r="N110" s="69"/>
      <c r="O110" s="69"/>
      <c r="P110" s="69"/>
    </row>
    <row r="111" spans="1:16" s="76" customFormat="1" x14ac:dyDescent="0.35">
      <c r="A111" s="69"/>
      <c r="B111" s="69" t="s">
        <v>613</v>
      </c>
      <c r="J111" s="69"/>
      <c r="K111" s="69"/>
      <c r="L111" s="69"/>
      <c r="M111" s="69"/>
      <c r="N111" s="69"/>
      <c r="O111" s="69"/>
      <c r="P111" s="69"/>
    </row>
    <row r="112" spans="1:16" s="76" customFormat="1" x14ac:dyDescent="0.35">
      <c r="A112" s="69"/>
      <c r="B112" s="69" t="s">
        <v>614</v>
      </c>
      <c r="J112" s="69"/>
      <c r="K112" s="69"/>
      <c r="L112" s="69"/>
      <c r="M112" s="69"/>
      <c r="N112" s="69"/>
      <c r="O112" s="69"/>
      <c r="P112" s="69"/>
    </row>
    <row r="113" spans="1:16" s="76" customFormat="1" x14ac:dyDescent="0.35">
      <c r="A113" s="69"/>
      <c r="B113" s="69" t="s">
        <v>615</v>
      </c>
      <c r="J113" s="69"/>
      <c r="K113" s="69"/>
      <c r="L113" s="69"/>
      <c r="M113" s="69"/>
      <c r="N113" s="69"/>
      <c r="O113" s="69"/>
      <c r="P113" s="69"/>
    </row>
    <row r="114" spans="1:16" s="76" customFormat="1" x14ac:dyDescent="0.35">
      <c r="A114" s="69"/>
      <c r="B114" s="69" t="s">
        <v>616</v>
      </c>
      <c r="J114" s="69"/>
      <c r="K114" s="69"/>
      <c r="L114" s="69"/>
      <c r="M114" s="69"/>
      <c r="N114" s="69"/>
      <c r="O114" s="69"/>
      <c r="P114" s="69"/>
    </row>
    <row r="115" spans="1:16" s="76" customFormat="1" x14ac:dyDescent="0.35">
      <c r="A115" s="69"/>
      <c r="B115" s="69" t="s">
        <v>617</v>
      </c>
      <c r="J115" s="69"/>
      <c r="K115" s="69"/>
      <c r="L115" s="69"/>
      <c r="M115" s="69"/>
      <c r="N115" s="69"/>
      <c r="O115" s="69"/>
      <c r="P115" s="69"/>
    </row>
    <row r="116" spans="1:16" x14ac:dyDescent="0.35">
      <c r="B116" s="69" t="s">
        <v>1124</v>
      </c>
    </row>
    <row r="117" spans="1:16" x14ac:dyDescent="0.35">
      <c r="B117" s="69" t="s">
        <v>1125</v>
      </c>
    </row>
    <row r="118" spans="1:16" x14ac:dyDescent="0.35">
      <c r="B118" s="69" t="s">
        <v>1126</v>
      </c>
    </row>
    <row r="119" spans="1:16" x14ac:dyDescent="0.35">
      <c r="B119" s="69" t="s">
        <v>1127</v>
      </c>
    </row>
    <row r="120" spans="1:16" x14ac:dyDescent="0.35">
      <c r="B120" s="69" t="s">
        <v>1128</v>
      </c>
    </row>
  </sheetData>
  <mergeCells count="1">
    <mergeCell ref="D2:I2"/>
  </mergeCells>
  <conditionalFormatting sqref="C4:C73">
    <cfRule type="cellIs" dxfId="61" priority="1" operator="lessThan">
      <formula>$K4</formula>
    </cfRule>
    <cfRule type="cellIs" dxfId="60" priority="2" operator="greaterThan">
      <formula>$K4</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B31D1-D8D7-45CC-8F8C-24758F07577D}">
  <sheetPr>
    <pageSetUpPr autoPageBreaks="0"/>
  </sheetPr>
  <dimension ref="A2:AF115"/>
  <sheetViews>
    <sheetView showGridLines="0" zoomScale="85" zoomScaleNormal="85" workbookViewId="0">
      <pane xSplit="2" ySplit="3" topLeftCell="C67" activePane="bottomRight" state="frozen"/>
      <selection pane="topRight" activeCell="C1" sqref="C1"/>
      <selection pane="bottomLeft" activeCell="A4" sqref="A4"/>
      <selection pane="bottomRight" activeCell="B83" sqref="B83"/>
    </sheetView>
  </sheetViews>
  <sheetFormatPr defaultColWidth="9.08984375" defaultRowHeight="14.5" x14ac:dyDescent="0.35"/>
  <cols>
    <col min="1" max="1" width="9.08984375" style="69"/>
    <col min="2" max="2" width="65.08984375" style="69" customWidth="1"/>
    <col min="3" max="3" width="26" style="76" customWidth="1"/>
    <col min="4" max="4" width="19.6328125" style="76" customWidth="1"/>
    <col min="5" max="5" width="12.36328125" style="76" customWidth="1"/>
    <col min="6" max="6" width="12.90625" style="76" customWidth="1"/>
    <col min="7" max="7" width="18.08984375" style="76" customWidth="1"/>
    <col min="8" max="8" width="11.90625" style="76" customWidth="1"/>
    <col min="9" max="9" width="12.36328125" style="76" customWidth="1"/>
    <col min="10" max="10" width="19.08984375" style="76" customWidth="1"/>
    <col min="11" max="11" width="13.6328125" style="76" customWidth="1"/>
    <col min="12" max="12" width="23.54296875" style="76" customWidth="1"/>
    <col min="13" max="13" width="16.6328125" style="76" customWidth="1"/>
    <col min="14" max="14" width="15.6328125" style="76" customWidth="1"/>
    <col min="15" max="15" width="17.54296875" style="76" customWidth="1"/>
    <col min="16" max="16" width="18.6328125" style="76" customWidth="1"/>
    <col min="17" max="17" width="12.90625" style="76" customWidth="1"/>
    <col min="18" max="18" width="15" style="76" customWidth="1"/>
    <col min="19" max="19" width="13.08984375" style="76" customWidth="1"/>
    <col min="20" max="20" width="20.36328125" style="76" customWidth="1"/>
    <col min="21" max="21" width="18.08984375" style="76" customWidth="1"/>
    <col min="22" max="23" width="17.08984375" style="76" customWidth="1"/>
    <col min="24" max="25" width="9.08984375" style="69"/>
    <col min="26" max="26" width="14.6328125" style="69" customWidth="1"/>
    <col min="27" max="16384" width="9.08984375" style="69"/>
  </cols>
  <sheetData>
    <row r="2" spans="2:31" ht="29" x14ac:dyDescent="0.35">
      <c r="B2" s="67" t="s">
        <v>528</v>
      </c>
      <c r="C2" s="68" t="s">
        <v>529</v>
      </c>
      <c r="D2" s="233" t="s">
        <v>1207</v>
      </c>
      <c r="E2" s="234"/>
      <c r="F2" s="234"/>
      <c r="G2" s="234"/>
      <c r="H2" s="234"/>
      <c r="I2" s="234"/>
      <c r="J2" s="234"/>
      <c r="K2" s="234"/>
      <c r="L2" s="234"/>
      <c r="M2" s="234"/>
      <c r="N2" s="234"/>
      <c r="O2" s="234"/>
      <c r="P2" s="234"/>
      <c r="Q2" s="234"/>
      <c r="R2" s="234"/>
      <c r="S2" s="234"/>
      <c r="T2" s="234"/>
      <c r="U2" s="234"/>
      <c r="V2" s="234"/>
      <c r="W2" s="73"/>
      <c r="Y2" s="156"/>
    </row>
    <row r="3" spans="2:31" ht="43.5" x14ac:dyDescent="0.35">
      <c r="B3" s="67"/>
      <c r="C3" s="212"/>
      <c r="D3" s="215" t="s">
        <v>1211</v>
      </c>
      <c r="E3" s="215" t="s">
        <v>1212</v>
      </c>
      <c r="F3" s="215" t="s">
        <v>1213</v>
      </c>
      <c r="G3" s="215" t="s">
        <v>1214</v>
      </c>
      <c r="H3" s="215" t="s">
        <v>1215</v>
      </c>
      <c r="I3" s="215" t="s">
        <v>1216</v>
      </c>
      <c r="J3" s="215" t="s">
        <v>1217</v>
      </c>
      <c r="K3" s="215" t="s">
        <v>1218</v>
      </c>
      <c r="L3" s="215" t="s">
        <v>1219</v>
      </c>
      <c r="M3" s="215" t="s">
        <v>1220</v>
      </c>
      <c r="N3" s="215" t="s">
        <v>1221</v>
      </c>
      <c r="O3" s="215" t="s">
        <v>1222</v>
      </c>
      <c r="P3" s="215" t="s">
        <v>1223</v>
      </c>
      <c r="Q3" s="215" t="s">
        <v>1208</v>
      </c>
      <c r="R3" s="215" t="s">
        <v>1209</v>
      </c>
      <c r="S3" s="215" t="s">
        <v>1210</v>
      </c>
      <c r="T3" s="215" t="s">
        <v>1224</v>
      </c>
      <c r="U3" s="215" t="s">
        <v>1225</v>
      </c>
      <c r="V3" s="215" t="s">
        <v>1226</v>
      </c>
      <c r="W3" s="215" t="s">
        <v>1227</v>
      </c>
    </row>
    <row r="4" spans="2:31" x14ac:dyDescent="0.35">
      <c r="B4" s="154" t="s">
        <v>600</v>
      </c>
      <c r="C4" s="213">
        <v>0.7</v>
      </c>
      <c r="D4" s="181"/>
      <c r="E4" s="216"/>
      <c r="F4" s="216"/>
      <c r="G4" s="216">
        <v>0.3</v>
      </c>
      <c r="H4" s="216"/>
      <c r="I4" s="216"/>
      <c r="J4" s="216"/>
      <c r="K4" s="216"/>
      <c r="L4" s="216"/>
      <c r="M4" s="216"/>
      <c r="N4" s="216"/>
      <c r="O4" s="216"/>
      <c r="P4" s="216"/>
      <c r="Q4" s="216"/>
      <c r="R4" s="216"/>
      <c r="S4" s="216"/>
      <c r="T4" s="216"/>
      <c r="U4" s="216"/>
      <c r="V4" s="75"/>
      <c r="W4" s="75"/>
      <c r="Y4" s="159"/>
      <c r="AE4" s="153"/>
    </row>
    <row r="5" spans="2:31" x14ac:dyDescent="0.35">
      <c r="B5" s="154" t="s">
        <v>604</v>
      </c>
      <c r="C5" s="213">
        <v>0.8</v>
      </c>
      <c r="D5" s="181"/>
      <c r="E5" s="181"/>
      <c r="F5" s="181"/>
      <c r="G5" s="181">
        <v>0.3</v>
      </c>
      <c r="H5" s="181"/>
      <c r="I5" s="181"/>
      <c r="J5" s="181"/>
      <c r="K5" s="181"/>
      <c r="L5" s="181"/>
      <c r="M5" s="181"/>
      <c r="N5" s="181"/>
      <c r="O5" s="181"/>
      <c r="P5" s="75">
        <v>0.1</v>
      </c>
      <c r="Q5" s="75"/>
      <c r="R5" s="75"/>
      <c r="S5" s="75"/>
      <c r="T5" s="75"/>
      <c r="U5" s="75"/>
      <c r="V5" s="75"/>
      <c r="W5" s="75"/>
      <c r="Y5" s="159"/>
    </row>
    <row r="6" spans="2:31" x14ac:dyDescent="0.35">
      <c r="B6" s="154" t="s">
        <v>1121</v>
      </c>
      <c r="C6" s="213">
        <v>0.85</v>
      </c>
      <c r="D6" s="181"/>
      <c r="E6" s="181"/>
      <c r="F6" s="181"/>
      <c r="G6" s="181">
        <v>0.3</v>
      </c>
      <c r="H6" s="181"/>
      <c r="I6" s="181"/>
      <c r="J6" s="181"/>
      <c r="K6" s="181"/>
      <c r="L6" s="181"/>
      <c r="M6" s="181"/>
      <c r="N6" s="181"/>
      <c r="O6" s="75">
        <v>0.95</v>
      </c>
      <c r="P6" s="75">
        <v>0.1</v>
      </c>
      <c r="Q6" s="75"/>
      <c r="R6" s="75"/>
      <c r="S6" s="75"/>
      <c r="T6" s="75"/>
      <c r="U6" s="75"/>
      <c r="V6" s="75"/>
      <c r="W6" s="75"/>
      <c r="Y6" s="159"/>
    </row>
    <row r="7" spans="2:31" x14ac:dyDescent="0.35">
      <c r="B7" s="154" t="s">
        <v>601</v>
      </c>
      <c r="C7" s="213">
        <v>0.8</v>
      </c>
      <c r="D7" s="181"/>
      <c r="E7" s="181"/>
      <c r="F7" s="181"/>
      <c r="G7" s="181">
        <v>0.3</v>
      </c>
      <c r="H7" s="181"/>
      <c r="I7" s="181"/>
      <c r="J7" s="181"/>
      <c r="K7" s="181"/>
      <c r="L7" s="181"/>
      <c r="M7" s="181"/>
      <c r="N7" s="181"/>
      <c r="O7" s="181"/>
      <c r="P7" s="75">
        <v>0.1</v>
      </c>
      <c r="Q7" s="75"/>
      <c r="R7" s="75"/>
      <c r="S7" s="75"/>
      <c r="T7" s="75"/>
      <c r="U7" s="75"/>
      <c r="V7" s="75"/>
      <c r="W7" s="75"/>
      <c r="Y7" s="159"/>
    </row>
    <row r="8" spans="2:31" x14ac:dyDescent="0.35">
      <c r="B8" s="154" t="s">
        <v>602</v>
      </c>
      <c r="C8" s="213">
        <v>0.85</v>
      </c>
      <c r="D8" s="181"/>
      <c r="E8" s="181"/>
      <c r="F8" s="181"/>
      <c r="G8" s="181">
        <v>0.3</v>
      </c>
      <c r="H8" s="181"/>
      <c r="I8" s="181"/>
      <c r="J8" s="181"/>
      <c r="K8" s="181"/>
      <c r="L8" s="181"/>
      <c r="M8" s="181"/>
      <c r="N8" s="181"/>
      <c r="O8" s="181"/>
      <c r="P8" s="75">
        <v>0.1</v>
      </c>
      <c r="Q8" s="75"/>
      <c r="R8" s="75"/>
      <c r="S8" s="75"/>
      <c r="T8" s="75"/>
      <c r="U8" s="75"/>
      <c r="V8" s="75"/>
      <c r="W8" s="75"/>
      <c r="Y8" s="159"/>
    </row>
    <row r="9" spans="2:31" x14ac:dyDescent="0.35">
      <c r="B9" s="154" t="s">
        <v>603</v>
      </c>
      <c r="C9" s="213">
        <v>1</v>
      </c>
      <c r="D9" s="181"/>
      <c r="E9" s="181"/>
      <c r="F9" s="181"/>
      <c r="G9" s="181">
        <v>0.3</v>
      </c>
      <c r="H9" s="181"/>
      <c r="I9" s="181"/>
      <c r="J9" s="181"/>
      <c r="K9" s="181"/>
      <c r="L9" s="181"/>
      <c r="M9" s="181"/>
      <c r="N9" s="181"/>
      <c r="O9" s="181"/>
      <c r="P9" s="75">
        <v>0.1</v>
      </c>
      <c r="Q9" s="75"/>
      <c r="R9" s="75"/>
      <c r="S9" s="75"/>
      <c r="T9" s="75"/>
      <c r="U9" s="75"/>
      <c r="V9" s="75"/>
      <c r="W9" s="75"/>
      <c r="Y9" s="159"/>
    </row>
    <row r="10" spans="2:31" x14ac:dyDescent="0.35">
      <c r="B10" s="154" t="s">
        <v>605</v>
      </c>
      <c r="C10" s="213">
        <v>1</v>
      </c>
      <c r="D10" s="181"/>
      <c r="E10" s="181"/>
      <c r="F10" s="181"/>
      <c r="G10" s="181">
        <v>0.2</v>
      </c>
      <c r="H10" s="181"/>
      <c r="I10" s="181"/>
      <c r="J10" s="181"/>
      <c r="K10" s="181"/>
      <c r="L10" s="181"/>
      <c r="M10" s="181"/>
      <c r="N10" s="181"/>
      <c r="O10" s="181"/>
      <c r="P10" s="181"/>
      <c r="Q10" s="181"/>
      <c r="R10" s="181"/>
      <c r="S10" s="181"/>
      <c r="T10" s="181"/>
      <c r="U10" s="181"/>
      <c r="V10" s="75"/>
      <c r="W10" s="75"/>
      <c r="Y10" s="159"/>
    </row>
    <row r="11" spans="2:31" x14ac:dyDescent="0.35">
      <c r="B11" s="154" t="s">
        <v>599</v>
      </c>
      <c r="C11" s="213">
        <v>0.8</v>
      </c>
      <c r="D11" s="181"/>
      <c r="E11" s="181"/>
      <c r="F11" s="181"/>
      <c r="G11" s="181">
        <v>0.3</v>
      </c>
      <c r="H11" s="181"/>
      <c r="I11" s="181"/>
      <c r="J11" s="181"/>
      <c r="K11" s="181"/>
      <c r="L11" s="181"/>
      <c r="M11" s="181"/>
      <c r="N11" s="181"/>
      <c r="O11" s="181"/>
      <c r="P11" s="181"/>
      <c r="Q11" s="181"/>
      <c r="R11" s="181"/>
      <c r="S11" s="181"/>
      <c r="T11" s="181"/>
      <c r="U11" s="181"/>
      <c r="V11" s="75"/>
      <c r="W11" s="75"/>
      <c r="Y11" s="159"/>
    </row>
    <row r="12" spans="2:31" x14ac:dyDescent="0.35">
      <c r="B12" s="74" t="s">
        <v>537</v>
      </c>
      <c r="C12" s="213">
        <v>0.5</v>
      </c>
      <c r="D12" s="181"/>
      <c r="E12" s="181"/>
      <c r="F12" s="181"/>
      <c r="G12" s="181">
        <v>0.25</v>
      </c>
      <c r="H12" s="181"/>
      <c r="I12" s="181"/>
      <c r="J12" s="181"/>
      <c r="K12" s="181"/>
      <c r="L12" s="181"/>
      <c r="M12" s="181"/>
      <c r="N12" s="181"/>
      <c r="O12" s="181"/>
      <c r="P12" s="181"/>
      <c r="Q12" s="181"/>
      <c r="R12" s="181"/>
      <c r="S12" s="181"/>
      <c r="T12" s="181"/>
      <c r="U12" s="181"/>
      <c r="V12" s="75"/>
      <c r="W12" s="75"/>
      <c r="Y12" s="159"/>
    </row>
    <row r="13" spans="2:31" x14ac:dyDescent="0.35">
      <c r="B13" s="135" t="s">
        <v>503</v>
      </c>
      <c r="C13" s="213">
        <v>0.7</v>
      </c>
      <c r="D13" s="181"/>
      <c r="E13" s="181"/>
      <c r="F13" s="181"/>
      <c r="G13" s="181">
        <v>0.45</v>
      </c>
      <c r="H13" s="181"/>
      <c r="I13" s="181"/>
      <c r="J13" s="181"/>
      <c r="K13" s="181"/>
      <c r="L13" s="181"/>
      <c r="M13" s="181"/>
      <c r="N13" s="181"/>
      <c r="O13" s="181"/>
      <c r="P13" s="181"/>
      <c r="Q13" s="181"/>
      <c r="R13" s="181"/>
      <c r="S13" s="181"/>
      <c r="T13" s="181"/>
      <c r="U13" s="181"/>
      <c r="V13" s="75"/>
      <c r="W13" s="75"/>
      <c r="Y13" s="159"/>
    </row>
    <row r="14" spans="2:31" x14ac:dyDescent="0.35">
      <c r="B14" s="74" t="s">
        <v>535</v>
      </c>
      <c r="C14" s="213">
        <v>0.55000000000000004</v>
      </c>
      <c r="D14" s="181"/>
      <c r="E14" s="216">
        <v>0.2</v>
      </c>
      <c r="F14" s="216"/>
      <c r="G14" s="216"/>
      <c r="H14" s="216"/>
      <c r="I14" s="216"/>
      <c r="J14" s="216"/>
      <c r="K14" s="216"/>
      <c r="L14" s="216"/>
      <c r="M14" s="216"/>
      <c r="N14" s="216"/>
      <c r="O14" s="216"/>
      <c r="P14" s="216"/>
      <c r="Q14" s="216"/>
      <c r="R14" s="216"/>
      <c r="S14" s="216"/>
      <c r="T14" s="216"/>
      <c r="U14" s="216"/>
      <c r="V14" s="75"/>
      <c r="W14" s="75"/>
      <c r="Y14" s="159"/>
    </row>
    <row r="15" spans="2:31" x14ac:dyDescent="0.35">
      <c r="B15" s="74" t="s">
        <v>1099</v>
      </c>
      <c r="C15" s="213">
        <v>0.7</v>
      </c>
      <c r="D15" s="181"/>
      <c r="E15" s="216">
        <v>0.3</v>
      </c>
      <c r="F15" s="216"/>
      <c r="G15" s="75">
        <v>0.25</v>
      </c>
      <c r="H15" s="216"/>
      <c r="I15" s="216"/>
      <c r="J15" s="216"/>
      <c r="K15" s="216"/>
      <c r="L15" s="216"/>
      <c r="M15" s="216"/>
      <c r="N15" s="216"/>
      <c r="O15" s="216"/>
      <c r="P15" s="216"/>
      <c r="Q15" s="216"/>
      <c r="R15" s="216"/>
      <c r="S15" s="216"/>
      <c r="T15" s="216"/>
      <c r="U15" s="216"/>
      <c r="V15" s="75"/>
      <c r="W15" s="75"/>
      <c r="Y15" s="159"/>
    </row>
    <row r="16" spans="2:31" x14ac:dyDescent="0.35">
      <c r="B16" s="74" t="s">
        <v>504</v>
      </c>
      <c r="C16" s="213">
        <v>0.9</v>
      </c>
      <c r="D16" s="181"/>
      <c r="E16" s="181"/>
      <c r="F16" s="181"/>
      <c r="G16" s="181">
        <v>0.25</v>
      </c>
      <c r="H16" s="181"/>
      <c r="I16" s="181"/>
      <c r="J16" s="181"/>
      <c r="K16" s="181"/>
      <c r="L16" s="181"/>
      <c r="M16" s="181"/>
      <c r="N16" s="181"/>
      <c r="O16" s="181"/>
      <c r="P16" s="181"/>
      <c r="Q16" s="181"/>
      <c r="R16" s="181"/>
      <c r="S16" s="181"/>
      <c r="T16" s="181"/>
      <c r="U16" s="181"/>
      <c r="V16" s="75"/>
      <c r="W16" s="75"/>
      <c r="Y16" s="159"/>
    </row>
    <row r="17" spans="2:30" x14ac:dyDescent="0.35">
      <c r="B17" s="74" t="s">
        <v>538</v>
      </c>
      <c r="C17" s="213">
        <v>0.6</v>
      </c>
      <c r="D17" s="181"/>
      <c r="E17" s="216"/>
      <c r="F17" s="216"/>
      <c r="G17" s="216"/>
      <c r="H17" s="216"/>
      <c r="I17" s="75">
        <v>7</v>
      </c>
      <c r="J17" s="75"/>
      <c r="K17" s="75"/>
      <c r="L17" s="75"/>
      <c r="M17" s="75"/>
      <c r="N17" s="75"/>
      <c r="O17" s="75"/>
      <c r="P17" s="216"/>
      <c r="Q17" s="216"/>
      <c r="R17" s="216"/>
      <c r="S17" s="216"/>
      <c r="T17" s="216"/>
      <c r="U17" s="216"/>
      <c r="V17" s="75"/>
      <c r="W17" s="75"/>
      <c r="Y17" s="159"/>
    </row>
    <row r="18" spans="2:30" x14ac:dyDescent="0.35">
      <c r="B18" s="74" t="s">
        <v>559</v>
      </c>
      <c r="C18" s="213">
        <v>0.6</v>
      </c>
      <c r="D18" s="181"/>
      <c r="E18" s="181"/>
      <c r="F18" s="181"/>
      <c r="G18" s="75">
        <v>0.25</v>
      </c>
      <c r="H18" s="181"/>
      <c r="I18" s="181"/>
      <c r="J18" s="181"/>
      <c r="K18" s="181"/>
      <c r="L18" s="181"/>
      <c r="M18" s="181"/>
      <c r="N18" s="181"/>
      <c r="O18" s="181"/>
      <c r="P18" s="181"/>
      <c r="Q18" s="181"/>
      <c r="R18" s="181"/>
      <c r="S18" s="181"/>
      <c r="T18" s="181"/>
      <c r="U18" s="181"/>
      <c r="V18" s="75"/>
      <c r="W18" s="75"/>
      <c r="Y18" s="159"/>
    </row>
    <row r="19" spans="2:30" x14ac:dyDescent="0.35">
      <c r="B19" s="198" t="s">
        <v>868</v>
      </c>
      <c r="C19" s="214">
        <v>0.75</v>
      </c>
      <c r="D19" s="181"/>
      <c r="E19" s="181"/>
      <c r="F19" s="181"/>
      <c r="G19" s="181">
        <v>0.25</v>
      </c>
      <c r="H19" s="181"/>
      <c r="I19" s="181"/>
      <c r="J19" s="181"/>
      <c r="K19" s="181"/>
      <c r="L19" s="181"/>
      <c r="M19" s="181"/>
      <c r="N19" s="181"/>
      <c r="O19" s="181"/>
      <c r="P19" s="181"/>
      <c r="Q19" s="181">
        <v>2</v>
      </c>
      <c r="R19" s="181">
        <v>2.35</v>
      </c>
      <c r="S19" s="181">
        <v>2.66</v>
      </c>
      <c r="T19" s="181">
        <v>0.3</v>
      </c>
      <c r="U19" s="181">
        <v>0.35</v>
      </c>
      <c r="V19" s="181">
        <v>0.4</v>
      </c>
      <c r="W19" s="181"/>
      <c r="X19" s="200"/>
      <c r="Y19" s="201"/>
      <c r="Z19" s="200"/>
      <c r="AA19" s="200"/>
      <c r="AB19" s="200"/>
      <c r="AC19" s="200"/>
      <c r="AD19" s="200"/>
    </row>
    <row r="20" spans="2:30" x14ac:dyDescent="0.35">
      <c r="B20" s="74" t="s">
        <v>542</v>
      </c>
      <c r="C20" s="213">
        <v>0.5</v>
      </c>
      <c r="D20" s="181"/>
      <c r="E20" s="181"/>
      <c r="F20" s="181"/>
      <c r="G20" s="181"/>
      <c r="H20" s="181"/>
      <c r="I20" s="181"/>
      <c r="J20" s="181"/>
      <c r="K20" s="181"/>
      <c r="L20" s="181"/>
      <c r="M20" s="181"/>
      <c r="N20" s="181"/>
      <c r="O20" s="181"/>
      <c r="P20" s="217"/>
      <c r="Q20" s="217"/>
      <c r="R20" s="217"/>
      <c r="S20" s="217"/>
      <c r="T20" s="217"/>
      <c r="U20" s="217"/>
      <c r="V20" s="75"/>
      <c r="W20" s="75"/>
      <c r="Y20" s="159"/>
    </row>
    <row r="21" spans="2:30" x14ac:dyDescent="0.35">
      <c r="B21" s="74" t="s">
        <v>543</v>
      </c>
      <c r="C21" s="213">
        <v>0.4</v>
      </c>
      <c r="D21" s="181"/>
      <c r="E21" s="181"/>
      <c r="F21" s="181"/>
      <c r="G21" s="181">
        <v>0.25</v>
      </c>
      <c r="H21" s="181"/>
      <c r="I21" s="181"/>
      <c r="J21" s="181"/>
      <c r="K21" s="181"/>
      <c r="L21" s="181"/>
      <c r="M21" s="181"/>
      <c r="N21" s="181"/>
      <c r="O21" s="181"/>
      <c r="P21" s="181"/>
      <c r="Q21" s="181"/>
      <c r="R21" s="181"/>
      <c r="S21" s="181"/>
      <c r="T21" s="181"/>
      <c r="U21" s="181"/>
      <c r="V21" s="75"/>
      <c r="W21" s="75"/>
      <c r="Y21" s="159"/>
    </row>
    <row r="22" spans="2:30" s="200" customFormat="1" x14ac:dyDescent="0.25">
      <c r="B22" s="198" t="s">
        <v>544</v>
      </c>
      <c r="C22" s="214">
        <v>0.45</v>
      </c>
      <c r="D22" s="218">
        <v>0.25</v>
      </c>
      <c r="E22" s="219"/>
      <c r="F22" s="219"/>
      <c r="G22" s="219">
        <v>0.35</v>
      </c>
      <c r="H22" s="219"/>
      <c r="I22" s="219"/>
      <c r="J22" s="219"/>
      <c r="K22" s="219"/>
      <c r="L22" s="219"/>
      <c r="M22" s="219"/>
      <c r="N22" s="219"/>
      <c r="O22" s="219"/>
      <c r="P22" s="219"/>
      <c r="Q22" s="219">
        <v>1.25</v>
      </c>
      <c r="R22" s="219">
        <v>1.5</v>
      </c>
      <c r="S22" s="219">
        <v>1.7</v>
      </c>
      <c r="T22" s="219">
        <v>0.45</v>
      </c>
      <c r="U22" s="219">
        <v>0.52</v>
      </c>
      <c r="V22" s="199">
        <v>0.6</v>
      </c>
      <c r="W22" s="199"/>
      <c r="Y22" s="201"/>
    </row>
    <row r="23" spans="2:30" x14ac:dyDescent="0.35">
      <c r="B23" s="168" t="s">
        <v>1148</v>
      </c>
      <c r="C23" s="213">
        <v>0.45</v>
      </c>
      <c r="D23" s="181"/>
      <c r="E23" s="181"/>
      <c r="F23" s="181"/>
      <c r="G23" s="181">
        <v>0.25</v>
      </c>
      <c r="H23" s="181"/>
      <c r="I23" s="181"/>
      <c r="J23" s="181"/>
      <c r="K23" s="181"/>
      <c r="L23" s="181"/>
      <c r="M23" s="181"/>
      <c r="N23" s="181"/>
      <c r="O23" s="181"/>
      <c r="P23" s="181"/>
      <c r="Q23" s="181"/>
      <c r="R23" s="181"/>
      <c r="S23" s="181"/>
      <c r="T23" s="181"/>
      <c r="U23" s="181"/>
      <c r="V23" s="75"/>
      <c r="W23" s="75"/>
      <c r="Y23" s="159"/>
    </row>
    <row r="24" spans="2:30" x14ac:dyDescent="0.35">
      <c r="B24" s="74" t="s">
        <v>546</v>
      </c>
      <c r="C24" s="213">
        <v>0.4</v>
      </c>
      <c r="D24" s="181"/>
      <c r="E24" s="181"/>
      <c r="F24" s="181"/>
      <c r="G24" s="181">
        <v>0.25</v>
      </c>
      <c r="H24" s="181"/>
      <c r="I24" s="181"/>
      <c r="J24" s="181"/>
      <c r="K24" s="181"/>
      <c r="L24" s="181"/>
      <c r="M24" s="181"/>
      <c r="N24" s="181"/>
      <c r="O24" s="181"/>
      <c r="P24" s="181"/>
      <c r="Q24" s="181"/>
      <c r="R24" s="181"/>
      <c r="S24" s="181"/>
      <c r="T24" s="181"/>
      <c r="U24" s="181"/>
      <c r="V24" s="75"/>
      <c r="W24" s="75"/>
      <c r="Y24" s="159"/>
    </row>
    <row r="25" spans="2:30" x14ac:dyDescent="0.35">
      <c r="B25" s="74" t="s">
        <v>34</v>
      </c>
      <c r="C25" s="213">
        <v>0.4</v>
      </c>
      <c r="D25" s="181"/>
      <c r="E25" s="75">
        <v>0.2</v>
      </c>
      <c r="F25" s="216"/>
      <c r="G25" s="216"/>
      <c r="H25" s="216"/>
      <c r="I25" s="216"/>
      <c r="J25" s="216"/>
      <c r="K25" s="216"/>
      <c r="L25" s="216"/>
      <c r="M25" s="216"/>
      <c r="N25" s="216"/>
      <c r="O25" s="216"/>
      <c r="P25" s="216"/>
      <c r="Q25" s="216"/>
      <c r="R25" s="216"/>
      <c r="S25" s="216"/>
      <c r="T25" s="216"/>
      <c r="U25" s="216"/>
      <c r="V25" s="75"/>
      <c r="W25" s="75"/>
      <c r="Y25" s="159"/>
    </row>
    <row r="26" spans="2:30" x14ac:dyDescent="0.35">
      <c r="B26" s="74" t="s">
        <v>547</v>
      </c>
      <c r="C26" s="213">
        <v>0.5</v>
      </c>
      <c r="D26" s="181"/>
      <c r="E26" s="217"/>
      <c r="F26" s="217"/>
      <c r="G26" s="217"/>
      <c r="H26" s="217"/>
      <c r="I26" s="217"/>
      <c r="J26" s="217"/>
      <c r="K26" s="217"/>
      <c r="L26" s="217"/>
      <c r="M26" s="217"/>
      <c r="N26" s="217"/>
      <c r="O26" s="217"/>
      <c r="P26" s="217"/>
      <c r="Q26" s="217"/>
      <c r="R26" s="217"/>
      <c r="S26" s="217"/>
      <c r="T26" s="217"/>
      <c r="U26" s="217"/>
      <c r="V26" s="75"/>
      <c r="W26" s="75"/>
      <c r="Y26" s="159"/>
    </row>
    <row r="27" spans="2:30" x14ac:dyDescent="0.35">
      <c r="B27" s="74" t="s">
        <v>45</v>
      </c>
      <c r="C27" s="213">
        <v>0.7</v>
      </c>
      <c r="D27" s="181"/>
      <c r="E27" s="181"/>
      <c r="F27" s="181"/>
      <c r="G27" s="75">
        <v>0.25</v>
      </c>
      <c r="H27" s="181"/>
      <c r="I27" s="181"/>
      <c r="J27" s="181"/>
      <c r="K27" s="181"/>
      <c r="L27" s="181"/>
      <c r="M27" s="181"/>
      <c r="N27" s="181"/>
      <c r="O27" s="181"/>
      <c r="P27" s="181"/>
      <c r="Q27" s="181"/>
      <c r="R27" s="181"/>
      <c r="S27" s="181"/>
      <c r="T27" s="181"/>
      <c r="U27" s="181"/>
      <c r="V27" s="75"/>
      <c r="W27" s="75"/>
      <c r="Y27" s="159"/>
    </row>
    <row r="28" spans="2:30" x14ac:dyDescent="0.35">
      <c r="B28" s="74" t="s">
        <v>579</v>
      </c>
      <c r="C28" s="213">
        <v>1.1499999999999999</v>
      </c>
      <c r="D28" s="181"/>
      <c r="E28" s="217"/>
      <c r="F28" s="217"/>
      <c r="G28" s="75"/>
      <c r="H28" s="217"/>
      <c r="I28" s="217"/>
      <c r="J28" s="217"/>
      <c r="K28" s="217"/>
      <c r="L28" s="217"/>
      <c r="M28" s="217"/>
      <c r="N28" s="217"/>
      <c r="O28" s="217"/>
      <c r="P28" s="217"/>
      <c r="Q28" s="217"/>
      <c r="R28" s="217"/>
      <c r="S28" s="217"/>
      <c r="T28" s="217"/>
      <c r="U28" s="217"/>
      <c r="V28" s="75"/>
      <c r="W28" s="75"/>
      <c r="Y28" s="159"/>
    </row>
    <row r="29" spans="2:30" x14ac:dyDescent="0.35">
      <c r="B29" s="74" t="s">
        <v>580</v>
      </c>
      <c r="C29" s="213">
        <v>0.6</v>
      </c>
      <c r="D29" s="181"/>
      <c r="E29" s="181"/>
      <c r="F29" s="181"/>
      <c r="G29" s="75">
        <v>0.2</v>
      </c>
      <c r="H29" s="181"/>
      <c r="I29" s="181"/>
      <c r="J29" s="181"/>
      <c r="K29" s="181"/>
      <c r="L29" s="181"/>
      <c r="M29" s="181"/>
      <c r="N29" s="181"/>
      <c r="O29" s="181"/>
      <c r="P29" s="75">
        <v>0.1</v>
      </c>
      <c r="Q29" s="75"/>
      <c r="R29" s="75"/>
      <c r="S29" s="75"/>
      <c r="T29" s="75"/>
      <c r="U29" s="75"/>
      <c r="V29" s="75"/>
      <c r="W29" s="75"/>
      <c r="Y29" s="159"/>
    </row>
    <row r="30" spans="2:30" x14ac:dyDescent="0.35">
      <c r="B30" s="74" t="s">
        <v>581</v>
      </c>
      <c r="C30" s="213">
        <v>0.55000000000000004</v>
      </c>
      <c r="D30" s="181"/>
      <c r="E30" s="217"/>
      <c r="F30" s="217"/>
      <c r="G30" s="217"/>
      <c r="H30" s="217"/>
      <c r="I30" s="217"/>
      <c r="J30" s="217"/>
      <c r="K30" s="217"/>
      <c r="L30" s="217"/>
      <c r="M30" s="217"/>
      <c r="N30" s="217"/>
      <c r="O30" s="217"/>
      <c r="P30" s="217"/>
      <c r="Q30" s="217"/>
      <c r="R30" s="217"/>
      <c r="S30" s="217"/>
      <c r="T30" s="217"/>
      <c r="U30" s="217"/>
      <c r="V30" s="75"/>
      <c r="W30" s="75"/>
      <c r="Y30" s="159"/>
    </row>
    <row r="31" spans="2:30" x14ac:dyDescent="0.35">
      <c r="B31" s="74" t="s">
        <v>582</v>
      </c>
      <c r="C31" s="213">
        <v>0.8</v>
      </c>
      <c r="D31" s="181"/>
      <c r="E31" s="216"/>
      <c r="F31" s="216"/>
      <c r="G31" s="216"/>
      <c r="H31" s="216"/>
      <c r="I31" s="216"/>
      <c r="J31" s="216"/>
      <c r="K31" s="216"/>
      <c r="L31" s="216"/>
      <c r="M31" s="216"/>
      <c r="N31" s="216"/>
      <c r="O31" s="216"/>
      <c r="P31" s="75">
        <v>0.1</v>
      </c>
      <c r="Q31" s="75"/>
      <c r="R31" s="75"/>
      <c r="S31" s="75"/>
      <c r="T31" s="75"/>
      <c r="U31" s="75"/>
      <c r="V31" s="75"/>
      <c r="W31" s="75"/>
      <c r="Y31" s="159"/>
    </row>
    <row r="32" spans="2:30" x14ac:dyDescent="0.35">
      <c r="B32" s="171" t="s">
        <v>584</v>
      </c>
      <c r="C32" s="213">
        <v>0.85</v>
      </c>
      <c r="D32" s="181"/>
      <c r="E32" s="75">
        <v>0.2</v>
      </c>
      <c r="F32" s="216"/>
      <c r="G32" s="216"/>
      <c r="H32" s="216"/>
      <c r="I32" s="216"/>
      <c r="J32" s="216"/>
      <c r="K32" s="216"/>
      <c r="L32" s="216"/>
      <c r="M32" s="216"/>
      <c r="N32" s="216"/>
      <c r="O32" s="216"/>
      <c r="P32" s="75">
        <v>0.1</v>
      </c>
      <c r="Q32" s="75"/>
      <c r="R32" s="75"/>
      <c r="S32" s="75"/>
      <c r="T32" s="75"/>
      <c r="U32" s="75"/>
      <c r="V32" s="75"/>
      <c r="W32" s="75"/>
      <c r="Y32" s="159"/>
    </row>
    <row r="33" spans="2:25" x14ac:dyDescent="0.35">
      <c r="B33" s="74" t="s">
        <v>585</v>
      </c>
      <c r="C33" s="213">
        <v>1.9</v>
      </c>
      <c r="D33" s="181"/>
      <c r="E33" s="217"/>
      <c r="F33" s="217"/>
      <c r="G33" s="217"/>
      <c r="H33" s="217"/>
      <c r="I33" s="217"/>
      <c r="J33" s="217"/>
      <c r="K33" s="217"/>
      <c r="L33" s="217"/>
      <c r="M33" s="217"/>
      <c r="N33" s="217"/>
      <c r="O33" s="217"/>
      <c r="P33" s="75"/>
      <c r="Q33" s="75"/>
      <c r="R33" s="75"/>
      <c r="S33" s="75"/>
      <c r="T33" s="75"/>
      <c r="U33" s="75"/>
      <c r="V33" s="75"/>
      <c r="W33" s="75"/>
      <c r="Y33" s="159"/>
    </row>
    <row r="34" spans="2:25" x14ac:dyDescent="0.35">
      <c r="B34" s="74" t="s">
        <v>586</v>
      </c>
      <c r="C34" s="213">
        <v>0.7</v>
      </c>
      <c r="D34" s="181"/>
      <c r="E34" s="181"/>
      <c r="F34" s="181"/>
      <c r="G34" s="75">
        <v>0.15</v>
      </c>
      <c r="H34" s="181"/>
      <c r="I34" s="181"/>
      <c r="J34" s="181"/>
      <c r="K34" s="181"/>
      <c r="L34" s="181"/>
      <c r="M34" s="181"/>
      <c r="N34" s="181"/>
      <c r="O34" s="181"/>
      <c r="P34" s="75">
        <v>0.1</v>
      </c>
      <c r="Q34" s="75"/>
      <c r="R34" s="75"/>
      <c r="S34" s="75"/>
      <c r="T34" s="75"/>
      <c r="U34" s="75"/>
      <c r="V34" s="75"/>
      <c r="W34" s="75"/>
      <c r="Y34" s="159"/>
    </row>
    <row r="35" spans="2:25" x14ac:dyDescent="0.35">
      <c r="B35" s="171" t="s">
        <v>587</v>
      </c>
      <c r="C35" s="213">
        <v>0.75</v>
      </c>
      <c r="D35" s="181"/>
      <c r="E35" s="216"/>
      <c r="F35" s="216"/>
      <c r="G35" s="216"/>
      <c r="H35" s="216"/>
      <c r="I35" s="216"/>
      <c r="J35" s="216"/>
      <c r="K35" s="216"/>
      <c r="L35" s="216"/>
      <c r="M35" s="216"/>
      <c r="N35" s="216"/>
      <c r="O35" s="216"/>
      <c r="P35" s="75">
        <v>0.1</v>
      </c>
      <c r="Q35" s="75"/>
      <c r="R35" s="75"/>
      <c r="S35" s="75"/>
      <c r="T35" s="75"/>
      <c r="U35" s="75"/>
      <c r="V35" s="75"/>
      <c r="W35" s="75"/>
      <c r="Y35" s="159"/>
    </row>
    <row r="36" spans="2:25" x14ac:dyDescent="0.35">
      <c r="B36" s="74" t="s">
        <v>588</v>
      </c>
      <c r="C36" s="213">
        <v>0.9</v>
      </c>
      <c r="D36" s="181"/>
      <c r="E36" s="216"/>
      <c r="F36" s="216"/>
      <c r="G36" s="216"/>
      <c r="H36" s="216"/>
      <c r="I36" s="216"/>
      <c r="J36" s="216"/>
      <c r="K36" s="216"/>
      <c r="L36" s="216"/>
      <c r="M36" s="216"/>
      <c r="N36" s="216"/>
      <c r="O36" s="216"/>
      <c r="P36" s="75">
        <v>0.1</v>
      </c>
      <c r="Q36" s="75"/>
      <c r="R36" s="75"/>
      <c r="S36" s="75"/>
      <c r="T36" s="75"/>
      <c r="U36" s="75"/>
      <c r="V36" s="75"/>
      <c r="W36" s="75"/>
      <c r="Y36" s="159"/>
    </row>
    <row r="37" spans="2:25" x14ac:dyDescent="0.35">
      <c r="B37" s="134" t="s">
        <v>469</v>
      </c>
      <c r="C37" s="213">
        <v>0.85</v>
      </c>
      <c r="D37" s="181"/>
      <c r="E37" s="181"/>
      <c r="F37" s="181"/>
      <c r="G37" s="75">
        <v>0.25</v>
      </c>
      <c r="H37" s="181"/>
      <c r="I37" s="181"/>
      <c r="J37" s="181"/>
      <c r="K37" s="181"/>
      <c r="L37" s="181"/>
      <c r="M37" s="181"/>
      <c r="N37" s="181"/>
      <c r="O37" s="181"/>
      <c r="P37" s="181"/>
      <c r="Q37" s="181"/>
      <c r="R37" s="181"/>
      <c r="S37" s="181"/>
      <c r="T37" s="181"/>
      <c r="U37" s="181"/>
      <c r="V37" s="75"/>
      <c r="W37" s="75"/>
      <c r="Y37" s="159"/>
    </row>
    <row r="38" spans="2:25" x14ac:dyDescent="0.35">
      <c r="B38" s="74" t="s">
        <v>577</v>
      </c>
      <c r="C38" s="213">
        <v>0.95</v>
      </c>
      <c r="D38" s="181"/>
      <c r="E38" s="217"/>
      <c r="F38" s="217"/>
      <c r="G38" s="217"/>
      <c r="H38" s="217"/>
      <c r="I38" s="217"/>
      <c r="J38" s="217"/>
      <c r="K38" s="217"/>
      <c r="L38" s="217"/>
      <c r="M38" s="217"/>
      <c r="N38" s="217"/>
      <c r="O38" s="217"/>
      <c r="P38" s="217"/>
      <c r="Q38" s="217"/>
      <c r="R38" s="217"/>
      <c r="S38" s="217"/>
      <c r="T38" s="217"/>
      <c r="U38" s="217"/>
      <c r="V38" s="75"/>
      <c r="W38" s="75"/>
      <c r="Y38" s="159"/>
    </row>
    <row r="39" spans="2:25" x14ac:dyDescent="0.35">
      <c r="B39" s="74" t="s">
        <v>7</v>
      </c>
      <c r="C39" s="213">
        <v>0.9</v>
      </c>
      <c r="D39" s="181"/>
      <c r="E39" s="216"/>
      <c r="F39" s="75">
        <v>0.35</v>
      </c>
      <c r="G39" s="216"/>
      <c r="H39" s="216"/>
      <c r="I39" s="216"/>
      <c r="J39" s="216"/>
      <c r="K39" s="216"/>
      <c r="L39" s="216"/>
      <c r="M39" s="216"/>
      <c r="N39" s="216"/>
      <c r="O39" s="216"/>
      <c r="P39" s="216"/>
      <c r="Q39" s="216"/>
      <c r="R39" s="216"/>
      <c r="S39" s="216"/>
      <c r="T39" s="216"/>
      <c r="U39" s="216"/>
      <c r="V39" s="75"/>
      <c r="W39" s="75"/>
      <c r="Y39" s="159"/>
    </row>
    <row r="40" spans="2:25" x14ac:dyDescent="0.35">
      <c r="B40" s="154" t="s">
        <v>589</v>
      </c>
      <c r="C40" s="213">
        <v>0.45</v>
      </c>
      <c r="D40" s="181"/>
      <c r="E40" s="217"/>
      <c r="F40" s="217"/>
      <c r="G40" s="217"/>
      <c r="H40" s="217"/>
      <c r="I40" s="217"/>
      <c r="J40" s="217"/>
      <c r="K40" s="217"/>
      <c r="L40" s="217"/>
      <c r="M40" s="217"/>
      <c r="N40" s="217"/>
      <c r="O40" s="217"/>
      <c r="P40" s="217"/>
      <c r="Q40" s="217"/>
      <c r="R40" s="217"/>
      <c r="S40" s="217"/>
      <c r="T40" s="217"/>
      <c r="U40" s="217"/>
      <c r="V40" s="75"/>
      <c r="W40" s="75"/>
      <c r="Y40" s="159"/>
    </row>
    <row r="41" spans="2:25" x14ac:dyDescent="0.35">
      <c r="B41" s="74" t="s">
        <v>554</v>
      </c>
      <c r="C41" s="213">
        <v>0.8</v>
      </c>
      <c r="D41" s="181"/>
      <c r="E41" s="181"/>
      <c r="F41" s="181"/>
      <c r="G41" s="75">
        <v>0.25</v>
      </c>
      <c r="H41" s="181"/>
      <c r="I41" s="181"/>
      <c r="J41" s="181"/>
      <c r="K41" s="181"/>
      <c r="L41" s="181"/>
      <c r="M41" s="181"/>
      <c r="N41" s="181"/>
      <c r="O41" s="181"/>
      <c r="P41" s="181"/>
      <c r="Q41" s="181"/>
      <c r="R41" s="181"/>
      <c r="S41" s="181"/>
      <c r="T41" s="181"/>
      <c r="U41" s="181"/>
      <c r="V41" s="75"/>
      <c r="W41" s="75"/>
      <c r="Y41" s="159"/>
    </row>
    <row r="42" spans="2:25" x14ac:dyDescent="0.35">
      <c r="B42" s="74" t="s">
        <v>555</v>
      </c>
      <c r="C42" s="213">
        <v>1</v>
      </c>
      <c r="D42" s="181"/>
      <c r="E42" s="217"/>
      <c r="F42" s="217"/>
      <c r="G42" s="217"/>
      <c r="H42" s="217"/>
      <c r="I42" s="217"/>
      <c r="J42" s="217"/>
      <c r="K42" s="217"/>
      <c r="L42" s="217"/>
      <c r="M42" s="217"/>
      <c r="N42" s="217"/>
      <c r="O42" s="217"/>
      <c r="P42" s="217"/>
      <c r="Q42" s="217"/>
      <c r="R42" s="217"/>
      <c r="S42" s="217"/>
      <c r="T42" s="217"/>
      <c r="U42" s="217"/>
      <c r="V42" s="75"/>
      <c r="W42" s="75"/>
      <c r="Y42" s="159"/>
    </row>
    <row r="43" spans="2:25" s="200" customFormat="1" x14ac:dyDescent="0.25">
      <c r="B43" s="198" t="s">
        <v>12</v>
      </c>
      <c r="C43" s="214">
        <v>0.7</v>
      </c>
      <c r="D43" s="218"/>
      <c r="E43" s="219"/>
      <c r="F43" s="219"/>
      <c r="G43" s="199">
        <v>0.25</v>
      </c>
      <c r="H43" s="219"/>
      <c r="I43" s="219"/>
      <c r="J43" s="219"/>
      <c r="K43" s="219"/>
      <c r="L43" s="219"/>
      <c r="M43" s="219"/>
      <c r="N43" s="219"/>
      <c r="O43" s="219"/>
      <c r="P43" s="219"/>
      <c r="Q43" s="219">
        <v>3</v>
      </c>
      <c r="R43" s="219">
        <v>3.5</v>
      </c>
      <c r="S43" s="219">
        <v>4</v>
      </c>
      <c r="T43" s="219"/>
      <c r="U43" s="219"/>
      <c r="V43" s="199"/>
      <c r="W43" s="199"/>
      <c r="Y43" s="201"/>
    </row>
    <row r="44" spans="2:25" x14ac:dyDescent="0.35">
      <c r="B44" s="74" t="s">
        <v>557</v>
      </c>
      <c r="C44" s="213">
        <v>0.45</v>
      </c>
      <c r="D44" s="181"/>
      <c r="E44" s="217"/>
      <c r="F44" s="217"/>
      <c r="G44" s="217"/>
      <c r="H44" s="217"/>
      <c r="I44" s="217"/>
      <c r="J44" s="217"/>
      <c r="K44" s="217"/>
      <c r="L44" s="217"/>
      <c r="M44" s="217"/>
      <c r="N44" s="217"/>
      <c r="O44" s="217"/>
      <c r="P44" s="217"/>
      <c r="Q44" s="217"/>
      <c r="R44" s="217"/>
      <c r="S44" s="217"/>
      <c r="T44" s="217"/>
      <c r="U44" s="217"/>
      <c r="V44" s="75"/>
      <c r="W44" s="75"/>
      <c r="Y44" s="159"/>
    </row>
    <row r="45" spans="2:25" x14ac:dyDescent="0.35">
      <c r="B45" s="74" t="s">
        <v>558</v>
      </c>
      <c r="C45" s="213">
        <v>0.55000000000000004</v>
      </c>
      <c r="D45" s="181"/>
      <c r="E45" s="181"/>
      <c r="F45" s="181"/>
      <c r="G45" s="75">
        <v>0.25</v>
      </c>
      <c r="H45" s="181"/>
      <c r="I45" s="181"/>
      <c r="J45" s="181"/>
      <c r="K45" s="181"/>
      <c r="L45" s="181"/>
      <c r="M45" s="181"/>
      <c r="N45" s="181"/>
      <c r="O45" s="181"/>
      <c r="P45" s="181"/>
      <c r="Q45" s="181"/>
      <c r="R45" s="181"/>
      <c r="S45" s="181"/>
      <c r="T45" s="181"/>
      <c r="U45" s="181"/>
      <c r="V45" s="75"/>
      <c r="W45" s="75"/>
      <c r="Y45" s="159"/>
    </row>
    <row r="46" spans="2:25" x14ac:dyDescent="0.35">
      <c r="B46" s="74" t="s">
        <v>1101</v>
      </c>
      <c r="C46" s="213">
        <v>0.6</v>
      </c>
      <c r="D46" s="181"/>
      <c r="E46" s="75">
        <v>0.2</v>
      </c>
      <c r="F46" s="216"/>
      <c r="G46" s="216"/>
      <c r="H46" s="216"/>
      <c r="I46" s="216"/>
      <c r="J46" s="216"/>
      <c r="K46" s="216"/>
      <c r="L46" s="216"/>
      <c r="M46" s="216"/>
      <c r="N46" s="216"/>
      <c r="O46" s="216"/>
      <c r="P46" s="216"/>
      <c r="Q46" s="216"/>
      <c r="R46" s="216"/>
      <c r="S46" s="216"/>
      <c r="T46" s="216"/>
      <c r="U46" s="216"/>
      <c r="V46" s="75"/>
      <c r="W46" s="75"/>
      <c r="Y46" s="159"/>
    </row>
    <row r="47" spans="2:25" x14ac:dyDescent="0.35">
      <c r="B47" s="74" t="s">
        <v>1100</v>
      </c>
      <c r="C47" s="213">
        <v>0.65</v>
      </c>
      <c r="D47" s="181"/>
      <c r="E47" s="75">
        <v>0.2</v>
      </c>
      <c r="F47" s="216"/>
      <c r="G47" s="216"/>
      <c r="H47" s="216"/>
      <c r="I47" s="216"/>
      <c r="J47" s="216"/>
      <c r="K47" s="216"/>
      <c r="L47" s="216"/>
      <c r="M47" s="216"/>
      <c r="N47" s="216"/>
      <c r="O47" s="216"/>
      <c r="P47" s="216"/>
      <c r="Q47" s="216"/>
      <c r="R47" s="216"/>
      <c r="S47" s="216"/>
      <c r="T47" s="216"/>
      <c r="U47" s="216"/>
      <c r="V47" s="75"/>
      <c r="W47" s="75"/>
      <c r="Y47" s="159"/>
    </row>
    <row r="48" spans="2:25" x14ac:dyDescent="0.35">
      <c r="B48" s="74" t="s">
        <v>1102</v>
      </c>
      <c r="C48" s="213">
        <v>0.85</v>
      </c>
      <c r="D48" s="181"/>
      <c r="E48" s="216"/>
      <c r="F48" s="75"/>
      <c r="G48" s="216"/>
      <c r="H48" s="75">
        <v>0.7</v>
      </c>
      <c r="I48" s="216"/>
      <c r="J48" s="216"/>
      <c r="K48" s="216"/>
      <c r="L48" s="216"/>
      <c r="M48" s="216"/>
      <c r="N48" s="216"/>
      <c r="O48" s="216"/>
      <c r="P48" s="216"/>
      <c r="Q48" s="216"/>
      <c r="R48" s="216"/>
      <c r="S48" s="216"/>
      <c r="T48" s="216"/>
      <c r="U48" s="216"/>
      <c r="V48" s="75"/>
      <c r="W48" s="75"/>
      <c r="Y48" s="159"/>
    </row>
    <row r="49" spans="2:32" x14ac:dyDescent="0.35">
      <c r="B49" s="74" t="s">
        <v>548</v>
      </c>
      <c r="C49" s="213">
        <v>0.6</v>
      </c>
      <c r="D49" s="181"/>
      <c r="E49" s="216"/>
      <c r="F49" s="216"/>
      <c r="G49" s="75">
        <v>0.45</v>
      </c>
      <c r="H49" s="216"/>
      <c r="I49" s="216"/>
      <c r="J49" s="216"/>
      <c r="K49" s="216"/>
      <c r="L49" s="216"/>
      <c r="M49" s="216"/>
      <c r="N49" s="216"/>
      <c r="O49" s="216"/>
      <c r="P49" s="216"/>
      <c r="Q49" s="216"/>
      <c r="R49" s="216"/>
      <c r="S49" s="216"/>
      <c r="T49" s="216"/>
      <c r="U49" s="216"/>
      <c r="V49" s="75"/>
      <c r="W49" s="75"/>
      <c r="Y49" s="159"/>
    </row>
    <row r="50" spans="2:32" x14ac:dyDescent="0.35">
      <c r="B50" s="74" t="s">
        <v>549</v>
      </c>
      <c r="C50" s="213">
        <v>0.7</v>
      </c>
      <c r="D50" s="181"/>
      <c r="E50" s="75">
        <v>0.35</v>
      </c>
      <c r="F50" s="216"/>
      <c r="G50" s="216"/>
      <c r="H50" s="216"/>
      <c r="I50" s="216"/>
      <c r="J50" s="216"/>
      <c r="K50" s="216"/>
      <c r="L50" s="216"/>
      <c r="M50" s="216"/>
      <c r="N50" s="216"/>
      <c r="O50" s="216"/>
      <c r="P50" s="216"/>
      <c r="Q50" s="216"/>
      <c r="R50" s="216"/>
      <c r="S50" s="216"/>
      <c r="T50" s="216"/>
      <c r="U50" s="216"/>
      <c r="V50" s="75"/>
      <c r="W50" s="75"/>
      <c r="Y50" s="159"/>
    </row>
    <row r="51" spans="2:32" x14ac:dyDescent="0.35">
      <c r="B51" s="166" t="s">
        <v>560</v>
      </c>
      <c r="C51" s="213">
        <v>0.6</v>
      </c>
      <c r="D51" s="181"/>
      <c r="E51" s="216"/>
      <c r="F51" s="216"/>
      <c r="G51" s="216"/>
      <c r="H51" s="216"/>
      <c r="I51" s="216"/>
      <c r="J51" s="216"/>
      <c r="K51" s="216"/>
      <c r="L51" s="216">
        <v>0.2</v>
      </c>
      <c r="M51" s="216"/>
      <c r="N51" s="216"/>
      <c r="O51" s="216"/>
      <c r="P51" s="216"/>
      <c r="Q51" s="216"/>
      <c r="R51" s="216"/>
      <c r="S51" s="216"/>
      <c r="T51" s="216"/>
      <c r="U51" s="216"/>
      <c r="V51" s="75"/>
      <c r="W51" s="75"/>
      <c r="X51" s="153"/>
      <c r="Y51" s="159"/>
    </row>
    <row r="52" spans="2:32" x14ac:dyDescent="0.35">
      <c r="B52" s="232" t="s">
        <v>1278</v>
      </c>
      <c r="C52" s="213">
        <v>0.65</v>
      </c>
      <c r="D52" s="181"/>
      <c r="E52" s="216"/>
      <c r="F52" s="216"/>
      <c r="G52" s="216"/>
      <c r="H52" s="216"/>
      <c r="I52" s="216"/>
      <c r="J52" s="216"/>
      <c r="K52" s="216"/>
      <c r="L52" s="216">
        <v>0.2</v>
      </c>
      <c r="M52" s="216"/>
      <c r="N52" s="216"/>
      <c r="O52" s="216"/>
      <c r="P52" s="216"/>
      <c r="Q52" s="216"/>
      <c r="R52" s="216"/>
      <c r="S52" s="216"/>
      <c r="T52" s="216"/>
      <c r="U52" s="216"/>
      <c r="V52" s="75"/>
      <c r="W52" s="75"/>
      <c r="Y52" s="159"/>
    </row>
    <row r="53" spans="2:32" x14ac:dyDescent="0.35">
      <c r="B53" s="74" t="s">
        <v>1103</v>
      </c>
      <c r="C53" s="213">
        <v>0.1</v>
      </c>
      <c r="D53" s="181"/>
      <c r="E53" s="220"/>
      <c r="F53" s="220"/>
      <c r="G53" s="220"/>
      <c r="H53" s="220"/>
      <c r="I53" s="220"/>
      <c r="J53" s="220"/>
      <c r="K53" s="221" t="s">
        <v>1206</v>
      </c>
      <c r="L53" s="220"/>
      <c r="M53" s="220"/>
      <c r="N53" s="220"/>
      <c r="O53" s="220"/>
      <c r="P53" s="220"/>
      <c r="Q53" s="220"/>
      <c r="R53" s="220"/>
      <c r="S53" s="220"/>
      <c r="T53" s="220"/>
      <c r="U53" s="220"/>
      <c r="V53" s="75"/>
      <c r="W53" s="75"/>
      <c r="Y53" s="159"/>
    </row>
    <row r="54" spans="2:32" x14ac:dyDescent="0.35">
      <c r="B54" s="154" t="s">
        <v>568</v>
      </c>
      <c r="C54" s="213">
        <v>1</v>
      </c>
      <c r="D54" s="181"/>
      <c r="E54" s="217"/>
      <c r="F54" s="217"/>
      <c r="G54" s="217"/>
      <c r="H54" s="217"/>
      <c r="I54" s="217"/>
      <c r="J54" s="217"/>
      <c r="K54" s="217"/>
      <c r="L54" s="217"/>
      <c r="M54" s="217"/>
      <c r="N54" s="217"/>
      <c r="O54" s="217"/>
      <c r="P54" s="217"/>
      <c r="Q54" s="217"/>
      <c r="R54" s="217"/>
      <c r="S54" s="217"/>
      <c r="T54" s="217"/>
      <c r="U54" s="217"/>
      <c r="V54" s="75"/>
      <c r="W54" s="75"/>
      <c r="Y54" s="159"/>
    </row>
    <row r="55" spans="2:32" x14ac:dyDescent="0.35">
      <c r="B55" s="74" t="s">
        <v>569</v>
      </c>
      <c r="C55" s="213">
        <v>1</v>
      </c>
      <c r="D55" s="181"/>
      <c r="E55" s="216"/>
      <c r="F55" s="75">
        <v>0.35</v>
      </c>
      <c r="G55" s="216"/>
      <c r="H55" s="216"/>
      <c r="I55" s="216"/>
      <c r="J55" s="216"/>
      <c r="K55" s="216"/>
      <c r="L55" s="216"/>
      <c r="M55" s="216"/>
      <c r="N55" s="216"/>
      <c r="O55" s="216"/>
      <c r="P55" s="216"/>
      <c r="Q55" s="216"/>
      <c r="R55" s="216"/>
      <c r="S55" s="216"/>
      <c r="T55" s="216"/>
      <c r="U55" s="216"/>
      <c r="V55" s="75"/>
      <c r="W55" s="75"/>
      <c r="Y55" s="159"/>
    </row>
    <row r="56" spans="2:32" s="200" customFormat="1" x14ac:dyDescent="0.35">
      <c r="B56" s="198" t="s">
        <v>571</v>
      </c>
      <c r="C56" s="214">
        <v>1</v>
      </c>
      <c r="D56" s="218">
        <v>0.1</v>
      </c>
      <c r="E56" s="219"/>
      <c r="F56" s="219"/>
      <c r="G56" s="199">
        <v>0.35</v>
      </c>
      <c r="H56" s="219"/>
      <c r="I56" s="219"/>
      <c r="J56" s="219"/>
      <c r="K56" s="219"/>
      <c r="L56" s="219"/>
      <c r="M56" s="219"/>
      <c r="N56" s="219"/>
      <c r="O56" s="219"/>
      <c r="P56" s="219"/>
      <c r="Q56" s="219">
        <v>6.6</v>
      </c>
      <c r="R56" s="219">
        <v>7.76</v>
      </c>
      <c r="S56" s="219">
        <v>8.8000000000000007</v>
      </c>
      <c r="T56" s="219">
        <v>0.6</v>
      </c>
      <c r="U56" s="219">
        <v>0.7</v>
      </c>
      <c r="V56" s="199">
        <v>0.8</v>
      </c>
      <c r="W56" s="199"/>
      <c r="Y56" s="201"/>
      <c r="AD56" s="69"/>
      <c r="AE56" s="69"/>
      <c r="AF56" s="69"/>
    </row>
    <row r="57" spans="2:32" s="200" customFormat="1" x14ac:dyDescent="0.35">
      <c r="B57" s="198" t="s">
        <v>573</v>
      </c>
      <c r="C57" s="214">
        <v>0.95</v>
      </c>
      <c r="D57" s="218">
        <v>0.1</v>
      </c>
      <c r="E57" s="219"/>
      <c r="F57" s="219"/>
      <c r="G57" s="199">
        <v>0.35</v>
      </c>
      <c r="H57" s="219"/>
      <c r="I57" s="219"/>
      <c r="J57" s="219"/>
      <c r="K57" s="219"/>
      <c r="L57" s="219"/>
      <c r="M57" s="219"/>
      <c r="N57" s="219"/>
      <c r="O57" s="219"/>
      <c r="P57" s="219"/>
      <c r="Q57" s="219">
        <v>9.5</v>
      </c>
      <c r="R57" s="219">
        <v>11.2</v>
      </c>
      <c r="S57" s="219">
        <v>12.7</v>
      </c>
      <c r="T57" s="219">
        <v>0.45</v>
      </c>
      <c r="U57" s="219">
        <v>0.52</v>
      </c>
      <c r="V57" s="199">
        <v>0.6</v>
      </c>
      <c r="W57" s="199">
        <v>0.5</v>
      </c>
      <c r="Y57" s="201"/>
      <c r="AD57" s="69"/>
      <c r="AE57" s="69"/>
      <c r="AF57" s="69"/>
    </row>
    <row r="58" spans="2:32" x14ac:dyDescent="0.35">
      <c r="B58" s="74" t="s">
        <v>574</v>
      </c>
      <c r="C58" s="213">
        <v>0.6</v>
      </c>
      <c r="D58" s="181"/>
      <c r="E58" s="216"/>
      <c r="F58" s="216"/>
      <c r="G58" s="216"/>
      <c r="H58" s="216"/>
      <c r="I58" s="216"/>
      <c r="J58" s="216"/>
      <c r="K58" s="216"/>
      <c r="L58" s="216"/>
      <c r="M58" s="216">
        <v>40</v>
      </c>
      <c r="N58" s="216">
        <v>120</v>
      </c>
      <c r="O58" s="216"/>
      <c r="P58" s="216"/>
      <c r="Q58" s="216"/>
      <c r="R58" s="216"/>
      <c r="S58" s="216"/>
      <c r="T58" s="216"/>
      <c r="U58" s="216"/>
      <c r="V58" s="75"/>
      <c r="W58" s="75"/>
      <c r="Y58" s="159"/>
    </row>
    <row r="59" spans="2:32" x14ac:dyDescent="0.35">
      <c r="B59" s="74" t="s">
        <v>509</v>
      </c>
      <c r="C59" s="213">
        <v>0.95</v>
      </c>
      <c r="D59" s="181"/>
      <c r="E59" s="181"/>
      <c r="F59" s="181"/>
      <c r="G59" s="75">
        <v>0.25</v>
      </c>
      <c r="H59" s="181"/>
      <c r="I59" s="181"/>
      <c r="J59" s="181"/>
      <c r="K59" s="181"/>
      <c r="L59" s="181"/>
      <c r="M59" s="181"/>
      <c r="N59" s="181"/>
      <c r="O59" s="181"/>
      <c r="P59" s="181"/>
      <c r="Q59" s="181"/>
      <c r="R59" s="181"/>
      <c r="S59" s="181"/>
      <c r="T59" s="181"/>
      <c r="U59" s="181"/>
      <c r="V59" s="75"/>
      <c r="W59" s="75"/>
      <c r="Y59" s="159"/>
    </row>
    <row r="60" spans="2:32" x14ac:dyDescent="0.35">
      <c r="B60" s="74" t="s">
        <v>590</v>
      </c>
      <c r="C60" s="213">
        <v>0.65</v>
      </c>
      <c r="D60" s="181"/>
      <c r="E60" s="181"/>
      <c r="F60" s="181"/>
      <c r="G60" s="75">
        <v>0.35</v>
      </c>
      <c r="H60" s="181"/>
      <c r="I60" s="181"/>
      <c r="J60" s="181"/>
      <c r="K60" s="181"/>
      <c r="L60" s="181"/>
      <c r="M60" s="181"/>
      <c r="N60" s="181"/>
      <c r="O60" s="181"/>
      <c r="P60" s="181"/>
      <c r="Q60" s="181"/>
      <c r="R60" s="181"/>
      <c r="S60" s="181"/>
      <c r="T60" s="181"/>
      <c r="U60" s="181"/>
      <c r="V60" s="75"/>
      <c r="W60" s="75"/>
      <c r="Y60" s="159"/>
    </row>
    <row r="61" spans="2:32" x14ac:dyDescent="0.35">
      <c r="B61" s="74" t="s">
        <v>593</v>
      </c>
      <c r="C61" s="213">
        <v>0.6</v>
      </c>
      <c r="D61" s="181"/>
      <c r="E61" s="181"/>
      <c r="F61" s="181"/>
      <c r="G61" s="75">
        <v>0.35</v>
      </c>
      <c r="H61" s="181"/>
      <c r="I61" s="181"/>
      <c r="J61" s="181"/>
      <c r="K61" s="181"/>
      <c r="L61" s="181"/>
      <c r="M61" s="181"/>
      <c r="N61" s="181"/>
      <c r="O61" s="181"/>
      <c r="P61" s="181"/>
      <c r="Q61" s="181"/>
      <c r="R61" s="181"/>
      <c r="S61" s="181"/>
      <c r="T61" s="181"/>
      <c r="U61" s="181"/>
      <c r="V61" s="75"/>
      <c r="W61" s="75"/>
      <c r="Y61" s="159"/>
    </row>
    <row r="62" spans="2:32" x14ac:dyDescent="0.35">
      <c r="B62" s="171" t="s">
        <v>1104</v>
      </c>
      <c r="C62" s="213">
        <v>0.4</v>
      </c>
      <c r="D62" s="181"/>
      <c r="E62" s="217"/>
      <c r="F62" s="217"/>
      <c r="G62" s="75"/>
      <c r="H62" s="217"/>
      <c r="I62" s="217"/>
      <c r="J62" s="217"/>
      <c r="K62" s="217"/>
      <c r="L62" s="217"/>
      <c r="M62" s="217"/>
      <c r="N62" s="217"/>
      <c r="O62" s="217"/>
      <c r="P62" s="217"/>
      <c r="Q62" s="217"/>
      <c r="R62" s="217"/>
      <c r="S62" s="217"/>
      <c r="T62" s="217"/>
      <c r="U62" s="217"/>
      <c r="V62" s="75"/>
      <c r="W62" s="75"/>
      <c r="Y62" s="159"/>
    </row>
    <row r="63" spans="2:32" x14ac:dyDescent="0.35">
      <c r="B63" s="74" t="s">
        <v>1105</v>
      </c>
      <c r="C63" s="213">
        <v>0.6</v>
      </c>
      <c r="D63" s="181"/>
      <c r="E63" s="217"/>
      <c r="F63" s="217"/>
      <c r="G63" s="75"/>
      <c r="H63" s="217"/>
      <c r="I63" s="217"/>
      <c r="J63" s="217"/>
      <c r="K63" s="217"/>
      <c r="L63" s="217"/>
      <c r="M63" s="217"/>
      <c r="N63" s="217"/>
      <c r="O63" s="217"/>
      <c r="P63" s="217"/>
      <c r="Q63" s="217"/>
      <c r="R63" s="217"/>
      <c r="S63" s="217"/>
      <c r="T63" s="217"/>
      <c r="U63" s="217"/>
      <c r="V63" s="75"/>
      <c r="W63" s="75"/>
      <c r="Y63" s="159"/>
    </row>
    <row r="64" spans="2:32" x14ac:dyDescent="0.35">
      <c r="B64" s="262" t="s">
        <v>889</v>
      </c>
      <c r="C64" s="213">
        <v>2.25</v>
      </c>
      <c r="D64" s="181"/>
      <c r="E64" s="217"/>
      <c r="F64" s="217"/>
      <c r="G64" s="75"/>
      <c r="H64" s="217"/>
      <c r="I64" s="217"/>
      <c r="J64" s="217"/>
      <c r="K64" s="217"/>
      <c r="L64" s="217"/>
      <c r="M64" s="217"/>
      <c r="N64" s="217"/>
      <c r="O64" s="217"/>
      <c r="P64" s="217"/>
      <c r="Q64" s="217"/>
      <c r="R64" s="217"/>
      <c r="S64" s="217"/>
      <c r="T64" s="217"/>
      <c r="U64" s="217"/>
      <c r="V64" s="75"/>
      <c r="W64" s="75"/>
      <c r="Y64" s="159"/>
    </row>
    <row r="65" spans="1:30" x14ac:dyDescent="0.35">
      <c r="B65" s="262" t="s">
        <v>890</v>
      </c>
      <c r="C65" s="213">
        <v>1.45</v>
      </c>
      <c r="D65" s="181"/>
      <c r="E65" s="217"/>
      <c r="F65" s="217"/>
      <c r="G65" s="75"/>
      <c r="H65" s="217"/>
      <c r="I65" s="217"/>
      <c r="J65" s="217"/>
      <c r="K65" s="217"/>
      <c r="L65" s="217"/>
      <c r="M65" s="217"/>
      <c r="N65" s="217"/>
      <c r="O65" s="217"/>
      <c r="P65" s="217"/>
      <c r="Q65" s="217"/>
      <c r="R65" s="217"/>
      <c r="S65" s="217"/>
      <c r="T65" s="217"/>
      <c r="U65" s="217"/>
      <c r="V65" s="75"/>
      <c r="W65" s="75"/>
      <c r="Y65" s="159"/>
    </row>
    <row r="66" spans="1:30" x14ac:dyDescent="0.35">
      <c r="B66" s="262" t="s">
        <v>891</v>
      </c>
      <c r="C66" s="213">
        <v>1.1000000000000001</v>
      </c>
      <c r="D66" s="181"/>
      <c r="E66" s="217"/>
      <c r="F66" s="217"/>
      <c r="G66" s="75"/>
      <c r="H66" s="217"/>
      <c r="I66" s="217"/>
      <c r="J66" s="217"/>
      <c r="K66" s="217"/>
      <c r="L66" s="217"/>
      <c r="M66" s="217"/>
      <c r="N66" s="217"/>
      <c r="O66" s="217"/>
      <c r="P66" s="217"/>
      <c r="Q66" s="217"/>
      <c r="R66" s="217"/>
      <c r="S66" s="217"/>
      <c r="T66" s="217"/>
      <c r="U66" s="217"/>
      <c r="V66" s="75"/>
      <c r="W66" s="75"/>
      <c r="Y66" s="159"/>
    </row>
    <row r="67" spans="1:30" x14ac:dyDescent="0.35">
      <c r="B67" s="262" t="s">
        <v>892</v>
      </c>
      <c r="C67" s="213">
        <v>0.75</v>
      </c>
      <c r="D67" s="181"/>
      <c r="E67" s="217"/>
      <c r="F67" s="217"/>
      <c r="G67" s="75"/>
      <c r="H67" s="217"/>
      <c r="I67" s="217"/>
      <c r="J67" s="217"/>
      <c r="K67" s="217"/>
      <c r="L67" s="217"/>
      <c r="M67" s="217"/>
      <c r="N67" s="217"/>
      <c r="O67" s="217"/>
      <c r="P67" s="217"/>
      <c r="Q67" s="217"/>
      <c r="R67" s="217"/>
      <c r="S67" s="217"/>
      <c r="T67" s="217"/>
      <c r="U67" s="217"/>
      <c r="V67" s="75"/>
      <c r="W67" s="75"/>
      <c r="Y67" s="159"/>
    </row>
    <row r="68" spans="1:30" x14ac:dyDescent="0.35">
      <c r="B68" s="74" t="s">
        <v>575</v>
      </c>
      <c r="C68" s="213">
        <v>0.5</v>
      </c>
      <c r="D68" s="181"/>
      <c r="E68" s="181"/>
      <c r="F68" s="181"/>
      <c r="G68" s="75">
        <v>0.25</v>
      </c>
      <c r="H68" s="181"/>
      <c r="I68" s="181"/>
      <c r="J68" s="181"/>
      <c r="K68" s="181"/>
      <c r="L68" s="181"/>
      <c r="M68" s="181"/>
      <c r="N68" s="181"/>
      <c r="O68" s="181"/>
      <c r="P68" s="181"/>
      <c r="Q68" s="181"/>
      <c r="R68" s="181"/>
      <c r="S68" s="181"/>
      <c r="T68" s="181"/>
      <c r="U68" s="181"/>
      <c r="V68" s="75"/>
      <c r="W68" s="75"/>
      <c r="Y68" s="159"/>
    </row>
    <row r="69" spans="1:30" x14ac:dyDescent="0.35">
      <c r="B69" s="74" t="s">
        <v>576</v>
      </c>
      <c r="C69" s="213">
        <v>0.8</v>
      </c>
      <c r="D69" s="181"/>
      <c r="E69" s="181"/>
      <c r="F69" s="181"/>
      <c r="G69" s="75">
        <v>0.25</v>
      </c>
      <c r="H69" s="181"/>
      <c r="I69" s="181"/>
      <c r="J69" s="181"/>
      <c r="K69" s="181"/>
      <c r="L69" s="181"/>
      <c r="M69" s="181"/>
      <c r="N69" s="181"/>
      <c r="O69" s="181"/>
      <c r="P69" s="181"/>
      <c r="Q69" s="181"/>
      <c r="R69" s="181"/>
      <c r="S69" s="181"/>
      <c r="T69" s="181"/>
      <c r="U69" s="181"/>
      <c r="V69" s="75"/>
      <c r="W69" s="75"/>
      <c r="Y69" s="159"/>
    </row>
    <row r="70" spans="1:30" x14ac:dyDescent="0.35">
      <c r="B70" s="74" t="s">
        <v>591</v>
      </c>
      <c r="C70" s="213">
        <v>0.4</v>
      </c>
      <c r="D70" s="181"/>
      <c r="E70" s="217"/>
      <c r="F70" s="217"/>
      <c r="G70" s="75"/>
      <c r="H70" s="217"/>
      <c r="I70" s="217"/>
      <c r="J70" s="217"/>
      <c r="K70" s="217"/>
      <c r="L70" s="217"/>
      <c r="M70" s="217"/>
      <c r="N70" s="217"/>
      <c r="O70" s="217"/>
      <c r="P70" s="217"/>
      <c r="Q70" s="217"/>
      <c r="R70" s="217"/>
      <c r="S70" s="217"/>
      <c r="T70" s="217"/>
      <c r="U70" s="217"/>
      <c r="V70" s="75"/>
      <c r="W70" s="75"/>
      <c r="Y70" s="159"/>
    </row>
    <row r="71" spans="1:30" x14ac:dyDescent="0.35">
      <c r="B71" s="74" t="s">
        <v>592</v>
      </c>
      <c r="C71" s="213">
        <v>0.45</v>
      </c>
      <c r="D71" s="181"/>
      <c r="E71" s="181"/>
      <c r="F71" s="181"/>
      <c r="G71" s="75">
        <v>0.2</v>
      </c>
      <c r="H71" s="181"/>
      <c r="I71" s="181"/>
      <c r="J71" s="181"/>
      <c r="K71" s="181"/>
      <c r="L71" s="181"/>
      <c r="M71" s="181"/>
      <c r="N71" s="181"/>
      <c r="O71" s="181"/>
      <c r="P71" s="181"/>
      <c r="Q71" s="181"/>
      <c r="R71" s="181"/>
      <c r="S71" s="181"/>
      <c r="T71" s="181"/>
      <c r="U71" s="181"/>
      <c r="V71" s="75"/>
      <c r="W71" s="75"/>
      <c r="Y71" s="159"/>
    </row>
    <row r="72" spans="1:30" x14ac:dyDescent="0.35">
      <c r="B72" s="74" t="s">
        <v>595</v>
      </c>
      <c r="C72" s="213">
        <v>0.9</v>
      </c>
      <c r="D72" s="181"/>
      <c r="E72" s="216"/>
      <c r="F72" s="216"/>
      <c r="G72" s="216"/>
      <c r="H72" s="216"/>
      <c r="I72" s="216"/>
      <c r="J72" s="75">
        <v>1</v>
      </c>
      <c r="K72" s="75"/>
      <c r="L72" s="75"/>
      <c r="M72" s="75"/>
      <c r="N72" s="75"/>
      <c r="O72" s="75"/>
      <c r="P72" s="216"/>
      <c r="Q72" s="216"/>
      <c r="R72" s="216"/>
      <c r="S72" s="216"/>
      <c r="T72" s="216"/>
      <c r="U72" s="216"/>
      <c r="V72" s="75"/>
      <c r="W72" s="75"/>
      <c r="Y72" s="159"/>
    </row>
    <row r="73" spans="1:30" x14ac:dyDescent="0.35">
      <c r="B73" s="155" t="s">
        <v>597</v>
      </c>
      <c r="C73" s="213">
        <v>0.4</v>
      </c>
      <c r="D73" s="181"/>
      <c r="E73" s="217"/>
      <c r="F73" s="217"/>
      <c r="G73" s="217"/>
      <c r="H73" s="217"/>
      <c r="I73" s="217"/>
      <c r="J73" s="217"/>
      <c r="K73" s="217"/>
      <c r="L73" s="217"/>
      <c r="M73" s="217"/>
      <c r="N73" s="217"/>
      <c r="O73" s="217"/>
      <c r="P73" s="217"/>
      <c r="Q73" s="217"/>
      <c r="R73" s="217"/>
      <c r="S73" s="217"/>
      <c r="T73" s="217"/>
      <c r="U73" s="217"/>
      <c r="V73" s="75"/>
      <c r="W73" s="75"/>
      <c r="Y73" s="159"/>
      <c r="AD73" s="136"/>
    </row>
    <row r="74" spans="1:30" x14ac:dyDescent="0.35">
      <c r="B74" s="74"/>
      <c r="C74" s="213"/>
      <c r="D74" s="181"/>
      <c r="E74" s="181"/>
      <c r="F74" s="181"/>
      <c r="G74" s="181"/>
      <c r="H74" s="181"/>
      <c r="I74" s="181"/>
      <c r="J74" s="181"/>
      <c r="K74" s="181"/>
      <c r="L74" s="181"/>
      <c r="M74" s="181"/>
      <c r="N74" s="181"/>
      <c r="O74" s="181"/>
      <c r="P74" s="181"/>
      <c r="Q74" s="181"/>
      <c r="R74" s="181"/>
      <c r="S74" s="181"/>
      <c r="T74" s="181"/>
      <c r="U74" s="181"/>
      <c r="V74" s="75"/>
      <c r="W74" s="75"/>
    </row>
    <row r="75" spans="1:30" x14ac:dyDescent="0.35">
      <c r="B75" s="74"/>
      <c r="C75" s="213"/>
      <c r="D75" s="181"/>
      <c r="E75" s="181"/>
      <c r="F75" s="181"/>
      <c r="G75" s="181"/>
      <c r="H75" s="181"/>
      <c r="I75" s="181"/>
      <c r="J75" s="181"/>
      <c r="K75" s="181"/>
      <c r="L75" s="181"/>
      <c r="M75" s="181"/>
      <c r="N75" s="181"/>
      <c r="O75" s="181"/>
      <c r="P75" s="181"/>
      <c r="Q75" s="181"/>
      <c r="R75" s="181"/>
      <c r="S75" s="181"/>
      <c r="T75" s="181"/>
      <c r="U75" s="181"/>
      <c r="V75" s="75"/>
      <c r="W75" s="75"/>
    </row>
    <row r="76" spans="1:30" x14ac:dyDescent="0.35">
      <c r="A76" s="264" t="s">
        <v>983</v>
      </c>
      <c r="B76" s="74"/>
      <c r="C76" s="213"/>
      <c r="D76" s="181"/>
      <c r="E76" s="181"/>
      <c r="F76" s="181"/>
      <c r="G76" s="181"/>
      <c r="H76" s="181"/>
      <c r="I76" s="181"/>
      <c r="J76" s="181"/>
      <c r="K76" s="181"/>
      <c r="L76" s="181"/>
      <c r="M76" s="181"/>
      <c r="N76" s="181"/>
      <c r="O76" s="181"/>
      <c r="P76" s="181"/>
      <c r="Q76" s="181"/>
      <c r="R76" s="181"/>
      <c r="S76" s="181"/>
      <c r="T76" s="181"/>
      <c r="U76" s="181"/>
      <c r="V76" s="181"/>
      <c r="W76" s="181"/>
    </row>
    <row r="77" spans="1:30" x14ac:dyDescent="0.35">
      <c r="B77" s="263" t="s">
        <v>622</v>
      </c>
      <c r="C77" s="213" t="s">
        <v>984</v>
      </c>
      <c r="D77" s="181"/>
      <c r="E77" s="217"/>
      <c r="F77" s="217"/>
      <c r="G77" s="217"/>
      <c r="H77" s="217"/>
      <c r="I77" s="217"/>
      <c r="J77" s="217"/>
      <c r="K77" s="217"/>
      <c r="L77" s="217"/>
      <c r="M77" s="217"/>
      <c r="N77" s="217"/>
      <c r="O77" s="217"/>
      <c r="P77" s="217"/>
      <c r="Q77" s="217"/>
      <c r="R77" s="217"/>
      <c r="S77" s="217"/>
      <c r="T77" s="217"/>
      <c r="U77" s="217"/>
      <c r="V77" s="181"/>
      <c r="W77" s="181"/>
      <c r="X77" s="264" t="s">
        <v>985</v>
      </c>
    </row>
    <row r="78" spans="1:30" x14ac:dyDescent="0.35">
      <c r="B78" s="265" t="s">
        <v>623</v>
      </c>
      <c r="C78" s="213" t="s">
        <v>984</v>
      </c>
      <c r="D78" s="181"/>
      <c r="E78" s="217"/>
      <c r="F78" s="217"/>
      <c r="G78" s="217"/>
      <c r="H78" s="217"/>
      <c r="I78" s="217"/>
      <c r="J78" s="217"/>
      <c r="K78" s="217"/>
      <c r="L78" s="217"/>
      <c r="M78" s="217"/>
      <c r="N78" s="217"/>
      <c r="O78" s="217"/>
      <c r="P78" s="217"/>
      <c r="Q78" s="217"/>
      <c r="R78" s="217"/>
      <c r="S78" s="217"/>
      <c r="T78" s="217"/>
      <c r="U78" s="217"/>
      <c r="V78" s="181"/>
      <c r="W78" s="181"/>
      <c r="X78" s="264" t="s">
        <v>985</v>
      </c>
    </row>
    <row r="79" spans="1:30" x14ac:dyDescent="0.35">
      <c r="B79" s="265" t="s">
        <v>273</v>
      </c>
      <c r="C79" s="213">
        <f>C38</f>
        <v>0.95</v>
      </c>
      <c r="D79" s="181"/>
      <c r="E79" s="217"/>
      <c r="F79" s="217"/>
      <c r="G79" s="217"/>
      <c r="H79" s="217"/>
      <c r="I79" s="217"/>
      <c r="J79" s="217"/>
      <c r="K79" s="217"/>
      <c r="L79" s="217"/>
      <c r="M79" s="217"/>
      <c r="N79" s="217"/>
      <c r="O79" s="217"/>
      <c r="P79" s="217"/>
      <c r="Q79" s="217"/>
      <c r="R79" s="217"/>
      <c r="S79" s="217"/>
      <c r="T79" s="217"/>
      <c r="U79" s="217"/>
      <c r="V79" s="183"/>
      <c r="W79" s="183"/>
      <c r="X79" s="264" t="s">
        <v>986</v>
      </c>
    </row>
    <row r="80" spans="1:30" x14ac:dyDescent="0.35">
      <c r="B80" s="265" t="s">
        <v>526</v>
      </c>
      <c r="C80" s="213">
        <f>C51</f>
        <v>0.6</v>
      </c>
      <c r="D80" s="181"/>
      <c r="E80" s="217"/>
      <c r="F80" s="217"/>
      <c r="G80" s="217"/>
      <c r="H80" s="217"/>
      <c r="I80" s="217"/>
      <c r="J80" s="217"/>
      <c r="K80" s="217"/>
      <c r="L80" s="217"/>
      <c r="M80" s="217"/>
      <c r="N80" s="217"/>
      <c r="O80" s="217"/>
      <c r="P80" s="217"/>
      <c r="Q80" s="217"/>
      <c r="R80" s="217"/>
      <c r="S80" s="217"/>
      <c r="T80" s="217"/>
      <c r="U80" s="217"/>
      <c r="V80" s="181"/>
      <c r="W80" s="181"/>
      <c r="X80" s="264" t="s">
        <v>987</v>
      </c>
    </row>
    <row r="81" spans="1:24" x14ac:dyDescent="0.35">
      <c r="B81" s="265" t="s">
        <v>277</v>
      </c>
      <c r="C81" s="213">
        <v>0</v>
      </c>
      <c r="D81" s="181"/>
      <c r="E81" s="217"/>
      <c r="F81" s="217"/>
      <c r="G81" s="217"/>
      <c r="H81" s="217"/>
      <c r="I81" s="217"/>
      <c r="J81" s="217"/>
      <c r="K81" s="217"/>
      <c r="L81" s="217"/>
      <c r="M81" s="217"/>
      <c r="N81" s="217"/>
      <c r="O81" s="217"/>
      <c r="P81" s="217"/>
      <c r="Q81" s="217"/>
      <c r="R81" s="217"/>
      <c r="S81" s="217"/>
      <c r="T81" s="217"/>
      <c r="U81" s="217"/>
      <c r="V81" s="181"/>
      <c r="W81" s="181"/>
      <c r="X81" s="136"/>
    </row>
    <row r="82" spans="1:24" x14ac:dyDescent="0.35">
      <c r="B82" s="265" t="s">
        <v>276</v>
      </c>
      <c r="C82" s="213">
        <v>0</v>
      </c>
      <c r="D82" s="181"/>
      <c r="E82" s="217"/>
      <c r="F82" s="217"/>
      <c r="G82" s="217"/>
      <c r="H82" s="217"/>
      <c r="I82" s="217"/>
      <c r="J82" s="217"/>
      <c r="K82" s="217"/>
      <c r="L82" s="217"/>
      <c r="M82" s="217"/>
      <c r="N82" s="217"/>
      <c r="O82" s="217"/>
      <c r="P82" s="217"/>
      <c r="Q82" s="217"/>
      <c r="R82" s="217"/>
      <c r="S82" s="217"/>
      <c r="T82" s="217"/>
      <c r="U82" s="217"/>
      <c r="V82" s="181"/>
      <c r="W82" s="181"/>
      <c r="X82" s="136"/>
    </row>
    <row r="83" spans="1:24" x14ac:dyDescent="0.35">
      <c r="B83" s="284" t="s">
        <v>597</v>
      </c>
      <c r="C83" s="213">
        <v>0.4</v>
      </c>
      <c r="D83" s="181"/>
      <c r="E83" s="217"/>
      <c r="F83" s="217"/>
      <c r="G83" s="217"/>
      <c r="H83" s="217"/>
      <c r="I83" s="217"/>
      <c r="J83" s="217"/>
      <c r="K83" s="217"/>
      <c r="L83" s="217"/>
      <c r="M83" s="217"/>
      <c r="N83" s="217"/>
      <c r="O83" s="217"/>
      <c r="P83" s="217"/>
      <c r="Q83" s="217"/>
      <c r="R83" s="217"/>
      <c r="S83" s="217"/>
      <c r="T83" s="217"/>
      <c r="U83" s="217"/>
      <c r="V83" s="181"/>
      <c r="W83" s="181"/>
      <c r="X83" s="264" t="s">
        <v>987</v>
      </c>
    </row>
    <row r="84" spans="1:24" x14ac:dyDescent="0.35">
      <c r="B84" s="265" t="s">
        <v>1120</v>
      </c>
      <c r="C84" s="213">
        <f>C62</f>
        <v>0.4</v>
      </c>
      <c r="D84" s="181"/>
      <c r="E84" s="217"/>
      <c r="F84" s="217"/>
      <c r="G84" s="217"/>
      <c r="H84" s="217"/>
      <c r="I84" s="217"/>
      <c r="J84" s="217"/>
      <c r="K84" s="217"/>
      <c r="L84" s="217"/>
      <c r="M84" s="217"/>
      <c r="N84" s="217"/>
      <c r="O84" s="217"/>
      <c r="P84" s="217"/>
      <c r="Q84" s="217"/>
      <c r="R84" s="217"/>
      <c r="S84" s="217"/>
      <c r="T84" s="217"/>
      <c r="U84" s="217"/>
      <c r="V84" s="181"/>
      <c r="W84" s="181"/>
      <c r="X84" s="264" t="s">
        <v>1160</v>
      </c>
    </row>
    <row r="85" spans="1:24" x14ac:dyDescent="0.35">
      <c r="B85" s="263" t="s">
        <v>621</v>
      </c>
      <c r="C85" s="213">
        <f>C20</f>
        <v>0.5</v>
      </c>
      <c r="D85" s="181"/>
      <c r="E85" s="217"/>
      <c r="F85" s="217"/>
      <c r="G85" s="217"/>
      <c r="H85" s="217"/>
      <c r="I85" s="217"/>
      <c r="J85" s="217"/>
      <c r="K85" s="217"/>
      <c r="L85" s="217"/>
      <c r="M85" s="217"/>
      <c r="N85" s="217"/>
      <c r="O85" s="217"/>
      <c r="P85" s="217"/>
      <c r="Q85" s="217"/>
      <c r="R85" s="217"/>
      <c r="S85" s="217"/>
      <c r="T85" s="217"/>
      <c r="U85" s="217"/>
      <c r="V85" s="181"/>
      <c r="W85" s="181"/>
      <c r="X85" s="264" t="s">
        <v>988</v>
      </c>
    </row>
    <row r="86" spans="1:24" x14ac:dyDescent="0.35">
      <c r="B86" s="263" t="s">
        <v>1159</v>
      </c>
      <c r="C86" s="213">
        <f>C62</f>
        <v>0.4</v>
      </c>
      <c r="D86" s="181"/>
      <c r="E86" s="217"/>
      <c r="F86" s="217"/>
      <c r="G86" s="217"/>
      <c r="H86" s="217"/>
      <c r="I86" s="217"/>
      <c r="J86" s="217"/>
      <c r="K86" s="217"/>
      <c r="L86" s="217"/>
      <c r="M86" s="217"/>
      <c r="N86" s="217"/>
      <c r="O86" s="217"/>
      <c r="P86" s="217"/>
      <c r="Q86" s="217"/>
      <c r="R86" s="217"/>
      <c r="S86" s="217"/>
      <c r="T86" s="217"/>
      <c r="U86" s="217"/>
      <c r="V86" s="181"/>
      <c r="W86" s="181"/>
      <c r="X86" s="264" t="s">
        <v>1160</v>
      </c>
    </row>
    <row r="87" spans="1:24" x14ac:dyDescent="0.35">
      <c r="A87" s="273" t="s">
        <v>1154</v>
      </c>
      <c r="B87" s="178"/>
      <c r="C87" s="213"/>
      <c r="D87" s="181"/>
      <c r="E87" s="181"/>
      <c r="F87" s="181"/>
      <c r="G87" s="181"/>
      <c r="H87" s="181"/>
      <c r="I87" s="181"/>
      <c r="J87" s="181"/>
      <c r="K87" s="181"/>
      <c r="L87" s="181"/>
      <c r="M87" s="181"/>
      <c r="N87" s="181"/>
      <c r="O87" s="181"/>
      <c r="P87" s="181"/>
      <c r="Q87" s="181"/>
      <c r="R87" s="181"/>
      <c r="S87" s="181"/>
      <c r="T87" s="181"/>
      <c r="U87" s="181"/>
      <c r="V87" s="181"/>
      <c r="W87" s="181"/>
    </row>
    <row r="88" spans="1:24" x14ac:dyDescent="0.35">
      <c r="A88" s="169"/>
      <c r="B88" s="275" t="s">
        <v>1161</v>
      </c>
      <c r="C88" s="214">
        <v>0.75</v>
      </c>
      <c r="D88" s="181"/>
      <c r="E88" s="181"/>
      <c r="F88" s="181"/>
      <c r="G88" s="181">
        <v>0.25</v>
      </c>
      <c r="H88" s="181"/>
      <c r="I88" s="181"/>
      <c r="J88" s="181"/>
      <c r="K88" s="181"/>
      <c r="L88" s="181"/>
      <c r="M88" s="181"/>
      <c r="N88" s="181"/>
      <c r="O88" s="181"/>
      <c r="P88" s="181"/>
      <c r="Q88" s="181">
        <v>2</v>
      </c>
      <c r="R88" s="181">
        <v>2.35</v>
      </c>
      <c r="S88" s="181">
        <v>2.66</v>
      </c>
      <c r="T88" s="181">
        <v>0.3</v>
      </c>
      <c r="U88" s="181">
        <v>0.35</v>
      </c>
      <c r="V88" s="181">
        <v>0.4</v>
      </c>
      <c r="W88" s="181"/>
    </row>
    <row r="89" spans="1:24" x14ac:dyDescent="0.35">
      <c r="A89" s="169"/>
      <c r="B89" s="274" t="s">
        <v>1153</v>
      </c>
      <c r="C89" s="213">
        <v>0.4</v>
      </c>
      <c r="D89" s="181"/>
      <c r="E89" s="217"/>
      <c r="F89" s="217"/>
      <c r="G89" s="217"/>
      <c r="H89" s="217"/>
      <c r="I89" s="217"/>
      <c r="J89" s="217"/>
      <c r="K89" s="217"/>
      <c r="L89" s="217"/>
      <c r="M89" s="217"/>
      <c r="N89" s="217"/>
      <c r="O89" s="217"/>
      <c r="P89" s="217"/>
      <c r="Q89" s="217"/>
      <c r="R89" s="217"/>
      <c r="S89" s="217"/>
      <c r="T89" s="217"/>
      <c r="U89" s="217"/>
      <c r="V89" s="181"/>
      <c r="W89" s="181"/>
    </row>
    <row r="90" spans="1:24" x14ac:dyDescent="0.35">
      <c r="A90" s="169"/>
      <c r="B90" s="275" t="s">
        <v>1155</v>
      </c>
      <c r="C90" s="213">
        <v>0.85</v>
      </c>
      <c r="D90" s="181"/>
      <c r="E90" s="181"/>
      <c r="F90" s="181"/>
      <c r="G90" s="181"/>
      <c r="H90" s="181"/>
      <c r="I90" s="181"/>
      <c r="J90" s="181"/>
      <c r="K90" s="181"/>
      <c r="L90" s="181"/>
      <c r="M90" s="181"/>
      <c r="N90" s="181"/>
      <c r="O90" s="181"/>
      <c r="P90" s="181">
        <v>0.1</v>
      </c>
      <c r="Q90" s="181"/>
      <c r="R90" s="181"/>
      <c r="S90" s="181"/>
      <c r="T90" s="181"/>
      <c r="U90" s="181"/>
      <c r="V90" s="181"/>
      <c r="W90" s="181"/>
    </row>
    <row r="91" spans="1:24" x14ac:dyDescent="0.35">
      <c r="A91" s="169"/>
      <c r="B91" s="275" t="s">
        <v>1156</v>
      </c>
      <c r="C91" s="213">
        <v>0.75</v>
      </c>
      <c r="D91" s="181"/>
      <c r="E91" s="181"/>
      <c r="F91" s="181"/>
      <c r="G91" s="181"/>
      <c r="H91" s="181"/>
      <c r="I91" s="181"/>
      <c r="J91" s="181"/>
      <c r="K91" s="181"/>
      <c r="L91" s="181"/>
      <c r="M91" s="181"/>
      <c r="N91" s="181"/>
      <c r="O91" s="181"/>
      <c r="P91" s="181">
        <v>0.1</v>
      </c>
      <c r="Q91" s="181"/>
      <c r="R91" s="181"/>
      <c r="S91" s="181"/>
      <c r="T91" s="181"/>
      <c r="U91" s="181"/>
      <c r="V91" s="181"/>
      <c r="W91" s="181"/>
    </row>
    <row r="92" spans="1:24" x14ac:dyDescent="0.35">
      <c r="D92" s="181"/>
      <c r="E92" s="181"/>
      <c r="F92" s="181"/>
      <c r="G92" s="181"/>
      <c r="H92" s="181"/>
      <c r="I92" s="181"/>
      <c r="J92" s="181"/>
      <c r="K92" s="181"/>
      <c r="L92" s="181"/>
      <c r="M92" s="181"/>
      <c r="N92" s="181"/>
      <c r="O92" s="181"/>
      <c r="P92" s="181"/>
      <c r="Q92" s="181"/>
      <c r="R92" s="181"/>
      <c r="S92" s="181"/>
      <c r="T92" s="181"/>
      <c r="U92" s="181"/>
      <c r="V92" s="181"/>
      <c r="W92" s="181"/>
    </row>
    <row r="98" spans="1:30" x14ac:dyDescent="0.35">
      <c r="B98" s="69" t="s">
        <v>606</v>
      </c>
    </row>
    <row r="99" spans="1:30" s="76" customFormat="1" x14ac:dyDescent="0.35">
      <c r="A99" s="69"/>
      <c r="B99" s="69" t="s">
        <v>898</v>
      </c>
      <c r="X99" s="69"/>
      <c r="Y99" s="69"/>
      <c r="Z99" s="69"/>
      <c r="AA99" s="69"/>
      <c r="AB99" s="69"/>
      <c r="AC99" s="69"/>
      <c r="AD99" s="69"/>
    </row>
    <row r="100" spans="1:30" s="76" customFormat="1" x14ac:dyDescent="0.35">
      <c r="A100" s="69"/>
      <c r="B100" s="69" t="s">
        <v>607</v>
      </c>
      <c r="X100" s="69"/>
      <c r="Y100" s="69"/>
      <c r="Z100" s="69"/>
      <c r="AA100" s="69"/>
      <c r="AB100" s="69"/>
      <c r="AC100" s="69"/>
      <c r="AD100" s="69"/>
    </row>
    <row r="101" spans="1:30" s="76" customFormat="1" x14ac:dyDescent="0.35">
      <c r="A101" s="69"/>
      <c r="B101" s="222" t="s">
        <v>1249</v>
      </c>
      <c r="X101" s="69"/>
      <c r="Y101" s="69"/>
      <c r="Z101" s="69"/>
      <c r="AA101" s="69"/>
      <c r="AB101" s="69"/>
      <c r="AC101" s="69"/>
      <c r="AD101" s="69"/>
    </row>
    <row r="102" spans="1:30" s="76" customFormat="1" x14ac:dyDescent="0.35">
      <c r="A102" s="69"/>
      <c r="B102" s="222" t="s">
        <v>1250</v>
      </c>
      <c r="X102" s="69"/>
      <c r="Y102" s="69"/>
      <c r="Z102" s="69"/>
      <c r="AA102" s="69"/>
      <c r="AB102" s="69"/>
      <c r="AC102" s="69"/>
      <c r="AD102" s="69"/>
    </row>
    <row r="103" spans="1:30" s="76" customFormat="1" x14ac:dyDescent="0.35">
      <c r="A103" s="69"/>
      <c r="B103" s="69" t="s">
        <v>608</v>
      </c>
      <c r="X103" s="69"/>
      <c r="Y103" s="69"/>
      <c r="Z103" s="69"/>
      <c r="AA103" s="69"/>
      <c r="AB103" s="69"/>
      <c r="AC103" s="69"/>
      <c r="AD103" s="69"/>
    </row>
    <row r="104" spans="1:30" s="76" customFormat="1" x14ac:dyDescent="0.35">
      <c r="A104" s="69"/>
      <c r="B104" s="69" t="s">
        <v>609</v>
      </c>
      <c r="X104" s="69"/>
      <c r="Y104" s="69"/>
      <c r="Z104" s="69"/>
      <c r="AA104" s="69"/>
      <c r="AB104" s="69"/>
      <c r="AC104" s="69"/>
      <c r="AD104" s="69"/>
    </row>
    <row r="105" spans="1:30" s="76" customFormat="1" x14ac:dyDescent="0.35">
      <c r="A105" s="69"/>
      <c r="B105" s="222" t="s">
        <v>1251</v>
      </c>
      <c r="X105" s="69"/>
      <c r="Y105" s="69"/>
      <c r="Z105" s="69"/>
      <c r="AA105" s="69"/>
      <c r="AB105" s="69"/>
      <c r="AC105" s="69"/>
      <c r="AD105" s="69"/>
    </row>
    <row r="106" spans="1:30" s="76" customFormat="1" x14ac:dyDescent="0.35">
      <c r="A106" s="69"/>
      <c r="B106" s="222" t="s">
        <v>1252</v>
      </c>
      <c r="X106" s="69"/>
      <c r="Y106" s="69"/>
      <c r="Z106" s="69"/>
      <c r="AA106" s="69"/>
      <c r="AB106" s="69"/>
      <c r="AC106" s="69"/>
      <c r="AD106" s="69"/>
    </row>
    <row r="107" spans="1:30" s="76" customFormat="1" x14ac:dyDescent="0.35">
      <c r="A107" s="69"/>
      <c r="B107" s="222" t="s">
        <v>1253</v>
      </c>
      <c r="X107" s="69"/>
      <c r="Y107" s="69"/>
      <c r="Z107" s="69"/>
      <c r="AA107" s="69"/>
      <c r="AB107" s="69"/>
      <c r="AC107" s="69"/>
      <c r="AD107" s="69"/>
    </row>
    <row r="108" spans="1:30" s="76" customFormat="1" x14ac:dyDescent="0.35">
      <c r="A108" s="69"/>
      <c r="B108" s="222" t="s">
        <v>1254</v>
      </c>
      <c r="X108" s="69"/>
      <c r="Y108" s="69"/>
      <c r="Z108" s="69"/>
      <c r="AA108" s="69"/>
      <c r="AB108" s="69"/>
      <c r="AC108" s="69"/>
      <c r="AD108" s="69"/>
    </row>
    <row r="109" spans="1:30" s="76" customFormat="1" x14ac:dyDescent="0.35">
      <c r="A109" s="69"/>
      <c r="B109" s="222" t="s">
        <v>1255</v>
      </c>
      <c r="X109" s="69"/>
      <c r="Y109" s="69"/>
      <c r="Z109" s="69"/>
      <c r="AA109" s="69"/>
      <c r="AB109" s="69"/>
      <c r="AC109" s="69"/>
      <c r="AD109" s="69"/>
    </row>
    <row r="110" spans="1:30" s="76" customFormat="1" x14ac:dyDescent="0.35">
      <c r="A110" s="69"/>
      <c r="B110" s="222" t="s">
        <v>1256</v>
      </c>
      <c r="X110" s="69"/>
      <c r="Y110" s="69"/>
      <c r="Z110" s="69"/>
      <c r="AA110" s="69"/>
      <c r="AB110" s="69"/>
      <c r="AC110" s="69"/>
      <c r="AD110" s="69"/>
    </row>
    <row r="111" spans="1:30" s="76" customFormat="1" x14ac:dyDescent="0.35">
      <c r="A111" s="69"/>
      <c r="B111" s="222" t="s">
        <v>1257</v>
      </c>
      <c r="X111" s="69"/>
      <c r="Y111" s="69"/>
      <c r="Z111" s="69"/>
      <c r="AA111" s="69"/>
      <c r="AB111" s="69"/>
      <c r="AC111" s="69"/>
      <c r="AD111" s="69"/>
    </row>
    <row r="112" spans="1:30" s="76" customFormat="1" x14ac:dyDescent="0.35">
      <c r="A112" s="69"/>
      <c r="B112" s="222" t="s">
        <v>1258</v>
      </c>
      <c r="X112" s="69"/>
      <c r="Y112" s="69"/>
      <c r="Z112" s="69"/>
      <c r="AA112" s="69"/>
      <c r="AB112" s="69"/>
      <c r="AC112" s="69"/>
      <c r="AD112" s="69"/>
    </row>
    <row r="113" spans="1:30" s="76" customFormat="1" x14ac:dyDescent="0.35">
      <c r="A113" s="69"/>
      <c r="B113" s="69"/>
      <c r="X113" s="69"/>
      <c r="Y113" s="69"/>
      <c r="Z113" s="69"/>
      <c r="AA113" s="69"/>
      <c r="AB113" s="69"/>
      <c r="AC113" s="69"/>
      <c r="AD113" s="69"/>
    </row>
    <row r="114" spans="1:30" s="76" customFormat="1" x14ac:dyDescent="0.35">
      <c r="A114" s="69"/>
      <c r="X114" s="69"/>
      <c r="Y114" s="69"/>
      <c r="Z114" s="69"/>
      <c r="AA114" s="69"/>
      <c r="AB114" s="69"/>
      <c r="AC114" s="69"/>
      <c r="AD114" s="69"/>
    </row>
    <row r="115" spans="1:30" s="76" customFormat="1" x14ac:dyDescent="0.35">
      <c r="A115" s="69"/>
      <c r="B115" s="69"/>
      <c r="X115" s="69"/>
      <c r="Y115" s="69"/>
      <c r="Z115" s="69"/>
      <c r="AA115" s="69"/>
      <c r="AB115" s="69"/>
      <c r="AC115" s="69"/>
      <c r="AD115" s="69"/>
    </row>
  </sheetData>
  <mergeCells count="1">
    <mergeCell ref="D2:V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791B-3862-44E5-B61F-EAE498B1E8E5}">
  <dimension ref="A1:AD95"/>
  <sheetViews>
    <sheetView showGridLines="0" zoomScale="85" zoomScaleNormal="85" workbookViewId="0">
      <pane xSplit="1" ySplit="2" topLeftCell="B3" activePane="bottomRight" state="frozen"/>
      <selection pane="topRight" activeCell="B1" sqref="B1"/>
      <selection pane="bottomLeft" activeCell="A3" sqref="A3"/>
      <selection pane="bottomRight" activeCell="J3" sqref="J3:P85"/>
    </sheetView>
  </sheetViews>
  <sheetFormatPr defaultColWidth="9.08984375" defaultRowHeight="12.5" outlineLevelCol="1" x14ac:dyDescent="0.25"/>
  <cols>
    <col min="1" max="1" width="59.36328125" style="44" bestFit="1" customWidth="1"/>
    <col min="2" max="2" width="56.54296875" style="44" customWidth="1" outlineLevel="1"/>
    <col min="3" max="3" width="14.36328125" style="57" customWidth="1" outlineLevel="1"/>
    <col min="4" max="4" width="10.08984375" style="44" customWidth="1" outlineLevel="1"/>
    <col min="5" max="5" width="14.08984375" style="44" customWidth="1" outlineLevel="1"/>
    <col min="6" max="6" width="13" style="44" customWidth="1" outlineLevel="1"/>
    <col min="7" max="7" width="12.6328125" style="44" customWidth="1" outlineLevel="1"/>
    <col min="8" max="8" width="30" style="44" customWidth="1" outlineLevel="1"/>
    <col min="9" max="9" width="9.36328125" style="44" customWidth="1" outlineLevel="1"/>
    <col min="10" max="10" width="10.6328125" style="44" customWidth="1"/>
    <col min="11" max="11" width="19.6328125" style="44" customWidth="1"/>
    <col min="12" max="16" width="10.6328125" style="44" customWidth="1"/>
    <col min="17" max="18" width="10.36328125" style="44" customWidth="1"/>
    <col min="19" max="19" width="12.453125" style="44" customWidth="1"/>
    <col min="20" max="20" width="9.08984375" style="44" customWidth="1"/>
    <col min="21" max="22" width="12.54296875" style="44" customWidth="1"/>
    <col min="23" max="24" width="14.90625" style="44" customWidth="1"/>
    <col min="25" max="25" width="21.36328125" style="45" customWidth="1"/>
    <col min="26" max="28" width="12" style="45" customWidth="1"/>
    <col min="29" max="29" width="10.08984375" style="45" customWidth="1"/>
    <col min="30" max="30" width="84.453125" style="44" bestFit="1" customWidth="1"/>
    <col min="31" max="16384" width="9.08984375" style="44"/>
  </cols>
  <sheetData>
    <row r="1" spans="1:30" ht="75" x14ac:dyDescent="0.25">
      <c r="A1" s="101" t="s">
        <v>1132</v>
      </c>
      <c r="B1" s="101" t="s">
        <v>866</v>
      </c>
      <c r="C1" s="53" t="s">
        <v>26</v>
      </c>
      <c r="D1" s="53" t="s">
        <v>513</v>
      </c>
      <c r="E1" s="52" t="s">
        <v>25</v>
      </c>
      <c r="F1" s="52" t="s">
        <v>24</v>
      </c>
      <c r="G1" s="53" t="s">
        <v>74</v>
      </c>
      <c r="H1" s="52" t="s">
        <v>22</v>
      </c>
      <c r="I1" s="53" t="s">
        <v>977</v>
      </c>
      <c r="J1" s="52" t="s">
        <v>1</v>
      </c>
      <c r="K1" s="79" t="s">
        <v>531</v>
      </c>
      <c r="L1" s="79" t="s">
        <v>618</v>
      </c>
      <c r="M1" s="79" t="s">
        <v>531</v>
      </c>
      <c r="N1" s="79" t="s">
        <v>618</v>
      </c>
      <c r="O1" s="79" t="s">
        <v>531</v>
      </c>
      <c r="P1" s="79" t="s">
        <v>618</v>
      </c>
      <c r="Q1" s="53" t="s">
        <v>518</v>
      </c>
      <c r="R1" s="53" t="s">
        <v>519</v>
      </c>
      <c r="S1" s="53" t="s">
        <v>79</v>
      </c>
      <c r="T1" s="53" t="s">
        <v>67</v>
      </c>
      <c r="U1" s="235" t="s">
        <v>76</v>
      </c>
      <c r="V1" s="235"/>
      <c r="W1" s="53" t="s">
        <v>77</v>
      </c>
      <c r="X1" s="53" t="s">
        <v>78</v>
      </c>
      <c r="Y1" s="53" t="s">
        <v>54</v>
      </c>
      <c r="Z1" s="53" t="s">
        <v>998</v>
      </c>
      <c r="AA1" s="53" t="s">
        <v>1146</v>
      </c>
      <c r="AB1" s="53" t="s">
        <v>1147</v>
      </c>
      <c r="AC1" s="53" t="s">
        <v>975</v>
      </c>
      <c r="AD1" s="82" t="s">
        <v>342</v>
      </c>
    </row>
    <row r="2" spans="1:30" ht="14.5" x14ac:dyDescent="0.25">
      <c r="A2" s="44" t="s">
        <v>63</v>
      </c>
      <c r="C2" s="53" t="s">
        <v>51</v>
      </c>
      <c r="D2" s="53"/>
      <c r="E2" s="53" t="s">
        <v>0</v>
      </c>
      <c r="F2" s="62" t="s">
        <v>0</v>
      </c>
      <c r="G2" s="53" t="s">
        <v>73</v>
      </c>
      <c r="H2" s="53" t="s">
        <v>128</v>
      </c>
      <c r="I2" s="53"/>
      <c r="J2" s="53" t="s">
        <v>19</v>
      </c>
      <c r="K2" s="22"/>
      <c r="L2" s="21" t="s">
        <v>619</v>
      </c>
      <c r="M2" s="21"/>
      <c r="N2" s="21" t="s">
        <v>619</v>
      </c>
      <c r="O2" s="21"/>
      <c r="P2" s="21" t="s">
        <v>619</v>
      </c>
      <c r="Q2" s="53" t="s">
        <v>517</v>
      </c>
      <c r="R2" s="53" t="s">
        <v>517</v>
      </c>
      <c r="S2" s="53" t="s">
        <v>70</v>
      </c>
      <c r="T2" s="53" t="s">
        <v>68</v>
      </c>
      <c r="U2" s="53" t="s">
        <v>85</v>
      </c>
      <c r="V2" s="53" t="s">
        <v>86</v>
      </c>
      <c r="W2" s="53"/>
      <c r="X2" s="53"/>
      <c r="Y2" s="63"/>
      <c r="Z2" s="63"/>
      <c r="AA2" s="63"/>
      <c r="AB2" s="63"/>
      <c r="AC2" s="63"/>
      <c r="AD2" s="83"/>
    </row>
    <row r="3" spans="1:30" ht="14.5" x14ac:dyDescent="0.25">
      <c r="A3" s="57" t="str">
        <f>'2022 Stds Ltg Table'!B4</f>
        <v>Aging Eye/Low-vision (Corridor Area) (Note 11)</v>
      </c>
      <c r="B3" s="57" t="s">
        <v>759</v>
      </c>
      <c r="C3" s="57">
        <v>10</v>
      </c>
      <c r="D3" s="57">
        <v>0.5</v>
      </c>
      <c r="E3" s="57">
        <v>250</v>
      </c>
      <c r="F3" s="57">
        <v>250</v>
      </c>
      <c r="G3" s="57">
        <v>0</v>
      </c>
      <c r="H3" s="57">
        <v>0</v>
      </c>
      <c r="I3" s="57" t="s">
        <v>979</v>
      </c>
      <c r="J3" s="281">
        <f>VLOOKUP($A3,'2022 Stds Ltg Table'!$B$4:$G$92,2,0)</f>
        <v>0.7</v>
      </c>
      <c r="K3" s="282" t="str">
        <f>VLOOKUP($A3,'2022 Stds Ltg Table'!$B$4:$G$92,3,0)</f>
        <v>Decorative/Display</v>
      </c>
      <c r="L3" s="281">
        <f>VLOOKUP($A3,'2022 Stds Ltg Table'!$B$4:$G$92,4,0)</f>
        <v>0.3</v>
      </c>
      <c r="M3" s="282" t="str">
        <f>VLOOKUP($A3,'2022 Stds Ltg Table'!$B$4:$G$92,5,0)</f>
        <v>None</v>
      </c>
      <c r="N3" s="281">
        <f>VLOOKUP($A3,'2022 Stds Ltg Table'!$B$4:$G$92,6,0)</f>
        <v>0</v>
      </c>
      <c r="O3" s="281" t="str">
        <f>VLOOKUP($A3,'2022 Stds Ltg Table'!$B$4:$I$92,7,0)</f>
        <v>None</v>
      </c>
      <c r="P3" s="281">
        <f>VLOOKUP($A3,'2022 Stds Ltg Table'!$B$4:$I$92,8,0)</f>
        <v>0</v>
      </c>
      <c r="Q3" s="57">
        <v>150</v>
      </c>
      <c r="R3" s="57">
        <v>150</v>
      </c>
      <c r="S3" s="57">
        <v>0</v>
      </c>
      <c r="T3" s="57">
        <v>0</v>
      </c>
      <c r="U3" s="57">
        <v>50</v>
      </c>
      <c r="V3" s="57">
        <v>100</v>
      </c>
      <c r="W3" s="57">
        <v>1.5</v>
      </c>
      <c r="X3" s="57">
        <v>2</v>
      </c>
      <c r="Y3" s="57" t="s">
        <v>58</v>
      </c>
      <c r="Z3" s="57">
        <v>1</v>
      </c>
      <c r="AA3" s="57">
        <v>1</v>
      </c>
      <c r="AB3" s="57">
        <v>0</v>
      </c>
      <c r="AC3" s="45">
        <v>302</v>
      </c>
    </row>
    <row r="4" spans="1:30" ht="14.5" x14ac:dyDescent="0.25">
      <c r="A4" s="57" t="str">
        <f>'2022 Stds Ltg Table'!B5</f>
        <v>Aging Eye/Low-vision (Dining) (Note 11)</v>
      </c>
      <c r="B4" s="57" t="s">
        <v>753</v>
      </c>
      <c r="C4" s="57">
        <v>66.666666666666671</v>
      </c>
      <c r="D4" s="57">
        <v>0.5</v>
      </c>
      <c r="E4" s="57">
        <v>275</v>
      </c>
      <c r="F4" s="57">
        <v>275</v>
      </c>
      <c r="G4" s="57">
        <v>0.5</v>
      </c>
      <c r="H4" s="57">
        <v>0.57799999999999996</v>
      </c>
      <c r="I4" s="57" t="s">
        <v>978</v>
      </c>
      <c r="J4" s="281">
        <f>VLOOKUP($A4,'2022 Stds Ltg Table'!$B$4:$G$92,2,0)</f>
        <v>0.8</v>
      </c>
      <c r="K4" s="282" t="str">
        <f>VLOOKUP($A4,'2022 Stds Ltg Table'!$B$4:$G$92,3,0)</f>
        <v>Decorative/Display</v>
      </c>
      <c r="L4" s="281">
        <f>VLOOKUP($A4,'2022 Stds Ltg Table'!$B$4:$G$92,4,0)</f>
        <v>0.3</v>
      </c>
      <c r="M4" s="282" t="str">
        <f>VLOOKUP($A4,'2022 Stds Ltg Table'!$B$4:$G$92,5,0)</f>
        <v>TunableWhiteOrDimToWarm (Note 10)</v>
      </c>
      <c r="N4" s="281">
        <f>VLOOKUP($A4,'2022 Stds Ltg Table'!$B$4:$G$92,6,0)</f>
        <v>0.1</v>
      </c>
      <c r="O4" s="281" t="str">
        <f>VLOOKUP($A4,'2022 Stds Ltg Table'!$B$4:$I$92,7,0)</f>
        <v>None</v>
      </c>
      <c r="P4" s="281">
        <f>VLOOKUP($A4,'2022 Stds Ltg Table'!$B$4:$I$92,8,0)</f>
        <v>0</v>
      </c>
      <c r="Q4" s="57">
        <v>150</v>
      </c>
      <c r="R4" s="57">
        <v>150</v>
      </c>
      <c r="S4" s="57">
        <v>0</v>
      </c>
      <c r="T4" s="57">
        <v>0.25</v>
      </c>
      <c r="U4" s="57">
        <v>50</v>
      </c>
      <c r="V4" s="57">
        <v>200</v>
      </c>
      <c r="W4" s="57">
        <v>1.5</v>
      </c>
      <c r="X4" s="57">
        <v>2</v>
      </c>
      <c r="Y4" s="57" t="s">
        <v>61</v>
      </c>
      <c r="Z4" s="57">
        <v>1</v>
      </c>
      <c r="AA4" s="57">
        <v>0</v>
      </c>
      <c r="AB4" s="57">
        <v>0</v>
      </c>
      <c r="AC4" s="45">
        <v>303</v>
      </c>
    </row>
    <row r="5" spans="1:30" ht="14.5" x14ac:dyDescent="0.25">
      <c r="A5" s="57" t="str">
        <f>'2022 Stds Ltg Table'!B6</f>
        <v>Aging Eye/Low-vision (Lobby, Main Entry) (Note 11)</v>
      </c>
      <c r="B5" s="276" t="s">
        <v>767</v>
      </c>
      <c r="C5" s="276">
        <v>66.666666666666671</v>
      </c>
      <c r="D5" s="276">
        <v>0.5</v>
      </c>
      <c r="E5" s="276">
        <v>250</v>
      </c>
      <c r="F5" s="276">
        <v>250</v>
      </c>
      <c r="G5" s="276">
        <v>0.5</v>
      </c>
      <c r="H5" s="276">
        <v>0.09</v>
      </c>
      <c r="I5" s="276" t="s">
        <v>979</v>
      </c>
      <c r="J5" s="281">
        <f>VLOOKUP($A5,'2022 Stds Ltg Table'!$B$4:$G$92,2,0)</f>
        <v>0.85</v>
      </c>
      <c r="K5" s="282" t="str">
        <f>VLOOKUP($A5,'2022 Stds Ltg Table'!$B$4:$G$92,3,0)</f>
        <v>Decorative/Display</v>
      </c>
      <c r="L5" s="281">
        <f>VLOOKUP($A5,'2022 Stds Ltg Table'!$B$4:$G$92,4,0)</f>
        <v>0.3</v>
      </c>
      <c r="M5" s="282" t="str">
        <f>VLOOKUP($A5,'2022 Stds Ltg Table'!$B$4:$G$92,5,0)</f>
        <v>TransitionLightingOffAtNight (Note 12)</v>
      </c>
      <c r="N5" s="281">
        <f>VLOOKUP($A5,'2022 Stds Ltg Table'!$B$4:$G$92,6,0)</f>
        <v>0.95</v>
      </c>
      <c r="O5" s="281" t="str">
        <f>VLOOKUP($A5,'2022 Stds Ltg Table'!$B$4:$I$92,7,0)</f>
        <v>TunableWhiteOrDimToWarm (Note 10)</v>
      </c>
      <c r="P5" s="281">
        <f>VLOOKUP($A5,'2022 Stds Ltg Table'!$B$4:$I$92,8,0)</f>
        <v>0.1</v>
      </c>
      <c r="Q5" s="277">
        <v>150</v>
      </c>
      <c r="R5" s="277">
        <v>150</v>
      </c>
      <c r="S5" s="277">
        <v>0</v>
      </c>
      <c r="T5" s="277">
        <v>0</v>
      </c>
      <c r="U5" s="277">
        <v>50</v>
      </c>
      <c r="V5" s="277">
        <v>200</v>
      </c>
      <c r="W5" s="277">
        <v>1.5</v>
      </c>
      <c r="X5" s="277">
        <v>2</v>
      </c>
      <c r="Y5" s="277" t="s">
        <v>55</v>
      </c>
      <c r="Z5" s="277">
        <v>1</v>
      </c>
      <c r="AA5" s="277">
        <v>0</v>
      </c>
      <c r="AB5" s="277">
        <v>0</v>
      </c>
      <c r="AC5" s="45">
        <v>304</v>
      </c>
    </row>
    <row r="6" spans="1:30" ht="14.5" x14ac:dyDescent="0.25">
      <c r="A6" s="57" t="str">
        <f>'2022 Stds Ltg Table'!B7</f>
        <v>Aging Eye/Low-vision (Lounge/Waiting Area) (Note 11)</v>
      </c>
      <c r="B6" s="57" t="s">
        <v>756</v>
      </c>
      <c r="C6" s="57">
        <v>66.666666666666671</v>
      </c>
      <c r="D6" s="57">
        <v>0.5</v>
      </c>
      <c r="E6" s="57">
        <v>275</v>
      </c>
      <c r="F6" s="57">
        <v>275</v>
      </c>
      <c r="G6" s="57">
        <v>1</v>
      </c>
      <c r="H6" s="57">
        <v>0.09</v>
      </c>
      <c r="I6" s="57" t="s">
        <v>978</v>
      </c>
      <c r="J6" s="281">
        <f>VLOOKUP($A6,'2022 Stds Ltg Table'!$B$4:$G$92,2,0)</f>
        <v>0.8</v>
      </c>
      <c r="K6" s="282" t="str">
        <f>VLOOKUP($A6,'2022 Stds Ltg Table'!$B$4:$G$92,3,0)</f>
        <v>Decorative/Display</v>
      </c>
      <c r="L6" s="281">
        <f>VLOOKUP($A6,'2022 Stds Ltg Table'!$B$4:$G$92,4,0)</f>
        <v>0.3</v>
      </c>
      <c r="M6" s="282" t="str">
        <f>VLOOKUP($A6,'2022 Stds Ltg Table'!$B$4:$G$92,5,0)</f>
        <v>TunableWhiteOrDimToWarm (Note 10)</v>
      </c>
      <c r="N6" s="281">
        <f>VLOOKUP($A6,'2022 Stds Ltg Table'!$B$4:$G$92,6,0)</f>
        <v>0.1</v>
      </c>
      <c r="O6" s="281" t="str">
        <f>VLOOKUP($A6,'2022 Stds Ltg Table'!$B$4:$I$92,7,0)</f>
        <v>None</v>
      </c>
      <c r="P6" s="281">
        <f>VLOOKUP($A6,'2022 Stds Ltg Table'!$B$4:$I$92,8,0)</f>
        <v>0</v>
      </c>
      <c r="Q6" s="57">
        <v>150</v>
      </c>
      <c r="R6" s="57">
        <v>150</v>
      </c>
      <c r="S6" s="57">
        <v>0</v>
      </c>
      <c r="T6" s="57">
        <v>0</v>
      </c>
      <c r="U6" s="57">
        <v>40</v>
      </c>
      <c r="V6" s="57">
        <v>300</v>
      </c>
      <c r="W6" s="57">
        <v>1.5</v>
      </c>
      <c r="X6" s="57">
        <v>2</v>
      </c>
      <c r="Y6" s="57" t="s">
        <v>55</v>
      </c>
      <c r="Z6" s="57">
        <v>1</v>
      </c>
      <c r="AA6" s="57">
        <v>0</v>
      </c>
      <c r="AB6" s="57">
        <v>0</v>
      </c>
      <c r="AC6" s="45">
        <v>305</v>
      </c>
    </row>
    <row r="7" spans="1:30" ht="14.5" x14ac:dyDescent="0.25">
      <c r="A7" s="57" t="str">
        <f>'2022 Stds Ltg Table'!B8</f>
        <v>Aging Eye/Low-vision (Multipurpose Room) (Note 11)</v>
      </c>
      <c r="B7" s="57" t="s">
        <v>758</v>
      </c>
      <c r="C7" s="57">
        <v>66.666666666666671</v>
      </c>
      <c r="D7" s="57">
        <v>0.5</v>
      </c>
      <c r="E7" s="57">
        <v>245</v>
      </c>
      <c r="F7" s="57">
        <v>155</v>
      </c>
      <c r="G7" s="57">
        <v>1</v>
      </c>
      <c r="H7" s="57">
        <v>0.09</v>
      </c>
      <c r="I7" s="57" t="s">
        <v>979</v>
      </c>
      <c r="J7" s="281">
        <f>VLOOKUP($A7,'2022 Stds Ltg Table'!$B$4:$G$92,2,0)</f>
        <v>0.85</v>
      </c>
      <c r="K7" s="282" t="str">
        <f>VLOOKUP($A7,'2022 Stds Ltg Table'!$B$4:$G$92,3,0)</f>
        <v>Decorative/Display</v>
      </c>
      <c r="L7" s="281">
        <f>VLOOKUP($A7,'2022 Stds Ltg Table'!$B$4:$G$92,4,0)</f>
        <v>0.3</v>
      </c>
      <c r="M7" s="282" t="str">
        <f>VLOOKUP($A7,'2022 Stds Ltg Table'!$B$4:$G$92,5,0)</f>
        <v>TunableWhiteOrDimToWarm (Note 10)</v>
      </c>
      <c r="N7" s="281">
        <f>VLOOKUP($A7,'2022 Stds Ltg Table'!$B$4:$G$92,6,0)</f>
        <v>0.1</v>
      </c>
      <c r="O7" s="281" t="str">
        <f>VLOOKUP($A7,'2022 Stds Ltg Table'!$B$4:$I$92,7,0)</f>
        <v>None</v>
      </c>
      <c r="P7" s="281">
        <f>VLOOKUP($A7,'2022 Stds Ltg Table'!$B$4:$I$92,8,0)</f>
        <v>0</v>
      </c>
      <c r="Q7" s="57">
        <v>150</v>
      </c>
      <c r="R7" s="57">
        <v>150</v>
      </c>
      <c r="S7" s="57">
        <v>0</v>
      </c>
      <c r="T7" s="57">
        <v>0</v>
      </c>
      <c r="U7" s="57">
        <v>30</v>
      </c>
      <c r="V7" s="57">
        <v>300</v>
      </c>
      <c r="W7" s="57">
        <v>1.5</v>
      </c>
      <c r="X7" s="57">
        <v>2</v>
      </c>
      <c r="Y7" s="57" t="s">
        <v>55</v>
      </c>
      <c r="Z7" s="57">
        <v>1</v>
      </c>
      <c r="AA7" s="57">
        <v>0</v>
      </c>
      <c r="AB7" s="57">
        <v>0</v>
      </c>
      <c r="AC7" s="45">
        <v>306</v>
      </c>
    </row>
    <row r="8" spans="1:30" ht="14.5" x14ac:dyDescent="0.25">
      <c r="A8" s="57" t="str">
        <f>'2022 Stds Ltg Table'!B9</f>
        <v>Aging Eye/Low-vision (Religious Worship Area) (Note 11)</v>
      </c>
      <c r="B8" s="57" t="s">
        <v>923</v>
      </c>
      <c r="C8" s="57">
        <v>142.85714285714286</v>
      </c>
      <c r="D8" s="57">
        <v>0.5</v>
      </c>
      <c r="E8" s="57">
        <v>245</v>
      </c>
      <c r="F8" s="57">
        <v>105</v>
      </c>
      <c r="G8" s="57">
        <v>0.5</v>
      </c>
      <c r="H8" s="57">
        <v>0.09</v>
      </c>
      <c r="I8" s="57" t="s">
        <v>979</v>
      </c>
      <c r="J8" s="281">
        <f>VLOOKUP($A8,'2022 Stds Ltg Table'!$B$4:$G$92,2,0)</f>
        <v>1</v>
      </c>
      <c r="K8" s="282" t="str">
        <f>VLOOKUP($A8,'2022 Stds Ltg Table'!$B$4:$G$92,3,0)</f>
        <v>Decorative/Display</v>
      </c>
      <c r="L8" s="281">
        <f>VLOOKUP($A8,'2022 Stds Ltg Table'!$B$4:$G$92,4,0)</f>
        <v>0.3</v>
      </c>
      <c r="M8" s="282" t="str">
        <f>VLOOKUP($A8,'2022 Stds Ltg Table'!$B$4:$G$92,5,0)</f>
        <v>TunableWhiteOrDimToWarm (Note 10)</v>
      </c>
      <c r="N8" s="281">
        <f>VLOOKUP($A8,'2022 Stds Ltg Table'!$B$4:$G$92,6,0)</f>
        <v>0.1</v>
      </c>
      <c r="O8" s="281" t="str">
        <f>VLOOKUP($A8,'2022 Stds Ltg Table'!$B$4:$I$92,7,0)</f>
        <v>None</v>
      </c>
      <c r="P8" s="281">
        <f>VLOOKUP($A8,'2022 Stds Ltg Table'!$B$4:$I$92,8,0)</f>
        <v>0</v>
      </c>
      <c r="Q8" s="57">
        <v>150</v>
      </c>
      <c r="R8" s="57">
        <v>150</v>
      </c>
      <c r="S8" s="57">
        <v>0</v>
      </c>
      <c r="T8" s="57">
        <v>0</v>
      </c>
      <c r="U8" s="57">
        <v>200</v>
      </c>
      <c r="V8" s="57">
        <v>1500</v>
      </c>
      <c r="W8" s="57">
        <v>1.5</v>
      </c>
      <c r="X8" s="57">
        <v>2</v>
      </c>
      <c r="Y8" s="57" t="s">
        <v>55</v>
      </c>
      <c r="Z8" s="57">
        <v>1</v>
      </c>
      <c r="AA8" s="57">
        <v>0</v>
      </c>
      <c r="AB8" s="57">
        <v>0</v>
      </c>
      <c r="AC8" s="45">
        <v>307</v>
      </c>
    </row>
    <row r="9" spans="1:30" ht="14.5" x14ac:dyDescent="0.25">
      <c r="A9" s="57" t="str">
        <f>'2022 Stds Ltg Table'!B10</f>
        <v>Aging Eye/Low-vision (Restroom) (Note 11)</v>
      </c>
      <c r="B9" s="57" t="s">
        <v>884</v>
      </c>
      <c r="C9" s="57">
        <v>10</v>
      </c>
      <c r="D9" s="57">
        <v>0.5</v>
      </c>
      <c r="E9" s="57">
        <v>250</v>
      </c>
      <c r="F9" s="57">
        <v>250</v>
      </c>
      <c r="G9" s="57">
        <v>0</v>
      </c>
      <c r="H9" s="57">
        <v>0</v>
      </c>
      <c r="I9" s="57" t="s">
        <v>978</v>
      </c>
      <c r="J9" s="281">
        <f>VLOOKUP($A9,'2022 Stds Ltg Table'!$B$4:$G$92,2,0)</f>
        <v>1</v>
      </c>
      <c r="K9" s="282" t="str">
        <f>VLOOKUP($A9,'2022 Stds Ltg Table'!$B$4:$G$92,3,0)</f>
        <v>Decorative/Display</v>
      </c>
      <c r="L9" s="281">
        <f>VLOOKUP($A9,'2022 Stds Ltg Table'!$B$4:$G$92,4,0)</f>
        <v>0.2</v>
      </c>
      <c r="M9" s="282" t="str">
        <f>VLOOKUP($A9,'2022 Stds Ltg Table'!$B$4:$G$92,5,0)</f>
        <v>None</v>
      </c>
      <c r="N9" s="281">
        <f>VLOOKUP($A9,'2022 Stds Ltg Table'!$B$4:$G$92,6,0)</f>
        <v>0</v>
      </c>
      <c r="O9" s="281" t="str">
        <f>VLOOKUP($A9,'2022 Stds Ltg Table'!$B$4:$I$92,7,0)</f>
        <v>None</v>
      </c>
      <c r="P9" s="281">
        <f>VLOOKUP($A9,'2022 Stds Ltg Table'!$B$4:$I$92,8,0)</f>
        <v>0</v>
      </c>
      <c r="Q9" s="57">
        <v>150</v>
      </c>
      <c r="R9" s="57">
        <v>150</v>
      </c>
      <c r="S9" s="57">
        <v>0</v>
      </c>
      <c r="T9" s="57">
        <v>0</v>
      </c>
      <c r="U9" s="57">
        <v>50</v>
      </c>
      <c r="V9" s="57">
        <v>100</v>
      </c>
      <c r="W9" s="57">
        <v>1.5</v>
      </c>
      <c r="X9" s="57">
        <v>2</v>
      </c>
      <c r="Y9" s="57" t="s">
        <v>58</v>
      </c>
      <c r="Z9" s="57">
        <v>1</v>
      </c>
      <c r="AA9" s="57">
        <v>1</v>
      </c>
      <c r="AB9" s="57">
        <v>0</v>
      </c>
      <c r="AC9" s="45">
        <v>308</v>
      </c>
    </row>
    <row r="10" spans="1:30" ht="14.5" x14ac:dyDescent="0.25">
      <c r="A10" s="57" t="str">
        <f>'2022 Stds Ltg Table'!B11</f>
        <v>Aging Eye/Low-vision (Stairwell) (Note 11)</v>
      </c>
      <c r="B10" s="57" t="s">
        <v>759</v>
      </c>
      <c r="C10" s="57">
        <v>10</v>
      </c>
      <c r="D10" s="57">
        <v>0.5</v>
      </c>
      <c r="E10" s="57">
        <v>250</v>
      </c>
      <c r="F10" s="57">
        <v>250</v>
      </c>
      <c r="G10" s="57">
        <v>0</v>
      </c>
      <c r="H10" s="57">
        <v>0</v>
      </c>
      <c r="I10" s="57" t="s">
        <v>979</v>
      </c>
      <c r="J10" s="281">
        <f>VLOOKUP($A10,'2022 Stds Ltg Table'!$B$4:$G$92,2,0)</f>
        <v>0.8</v>
      </c>
      <c r="K10" s="282" t="str">
        <f>VLOOKUP($A10,'2022 Stds Ltg Table'!$B$4:$G$92,3,0)</f>
        <v>Decorative/Display</v>
      </c>
      <c r="L10" s="281">
        <f>VLOOKUP($A10,'2022 Stds Ltg Table'!$B$4:$G$92,4,0)</f>
        <v>0.3</v>
      </c>
      <c r="M10" s="282" t="str">
        <f>VLOOKUP($A10,'2022 Stds Ltg Table'!$B$4:$G$92,5,0)</f>
        <v>None</v>
      </c>
      <c r="N10" s="281">
        <f>VLOOKUP($A10,'2022 Stds Ltg Table'!$B$4:$G$92,6,0)</f>
        <v>0</v>
      </c>
      <c r="O10" s="281" t="str">
        <f>VLOOKUP($A10,'2022 Stds Ltg Table'!$B$4:$I$92,7,0)</f>
        <v>None</v>
      </c>
      <c r="P10" s="281">
        <f>VLOOKUP($A10,'2022 Stds Ltg Table'!$B$4:$I$92,8,0)</f>
        <v>0</v>
      </c>
      <c r="Q10" s="57">
        <v>150</v>
      </c>
      <c r="R10" s="57">
        <v>150</v>
      </c>
      <c r="S10" s="57">
        <v>0</v>
      </c>
      <c r="T10" s="57">
        <v>0</v>
      </c>
      <c r="U10" s="57">
        <v>50</v>
      </c>
      <c r="V10" s="57">
        <v>100</v>
      </c>
      <c r="W10" s="57">
        <v>1.5</v>
      </c>
      <c r="X10" s="57">
        <v>2</v>
      </c>
      <c r="Y10" s="57" t="s">
        <v>58</v>
      </c>
      <c r="Z10" s="57">
        <v>1</v>
      </c>
      <c r="AA10" s="57">
        <v>1</v>
      </c>
      <c r="AB10" s="57">
        <v>0</v>
      </c>
      <c r="AC10" s="45">
        <v>309</v>
      </c>
    </row>
    <row r="11" spans="1:30" ht="14.5" x14ac:dyDescent="0.25">
      <c r="A11" s="57" t="str">
        <f>'2022 Stds Ltg Table'!B12</f>
        <v>Audience Seating Area</v>
      </c>
      <c r="B11" s="57" t="s">
        <v>882</v>
      </c>
      <c r="C11" s="57">
        <v>142.85714285714286</v>
      </c>
      <c r="D11" s="57">
        <v>0.5</v>
      </c>
      <c r="E11" s="57">
        <v>245</v>
      </c>
      <c r="F11" s="57">
        <v>105</v>
      </c>
      <c r="G11" s="57">
        <v>1</v>
      </c>
      <c r="H11" s="57">
        <v>0.09</v>
      </c>
      <c r="I11" s="57" t="s">
        <v>979</v>
      </c>
      <c r="J11" s="281">
        <f>VLOOKUP($A11,'2022 Stds Ltg Table'!$B$4:$G$92,2,0)</f>
        <v>0.5</v>
      </c>
      <c r="K11" s="282" t="str">
        <f>VLOOKUP($A11,'2022 Stds Ltg Table'!$B$4:$G$92,3,0)</f>
        <v>Decorative/Display</v>
      </c>
      <c r="L11" s="281">
        <f>VLOOKUP($A11,'2022 Stds Ltg Table'!$B$4:$G$92,4,0)</f>
        <v>0.25</v>
      </c>
      <c r="M11" s="282" t="str">
        <f>VLOOKUP($A11,'2022 Stds Ltg Table'!$B$4:$G$92,5,0)</f>
        <v>None</v>
      </c>
      <c r="N11" s="281">
        <f>VLOOKUP($A11,'2022 Stds Ltg Table'!$B$4:$G$92,6,0)</f>
        <v>0</v>
      </c>
      <c r="O11" s="281" t="str">
        <f>VLOOKUP($A11,'2022 Stds Ltg Table'!$B$4:$I$92,7,0)</f>
        <v>None</v>
      </c>
      <c r="P11" s="281">
        <f>VLOOKUP($A11,'2022 Stds Ltg Table'!$B$4:$I$92,8,0)</f>
        <v>0</v>
      </c>
      <c r="Q11" s="57">
        <v>150</v>
      </c>
      <c r="R11" s="57">
        <v>150</v>
      </c>
      <c r="S11" s="57">
        <v>0</v>
      </c>
      <c r="T11" s="57">
        <v>0</v>
      </c>
      <c r="U11" s="57">
        <v>50</v>
      </c>
      <c r="V11" s="57">
        <v>1000</v>
      </c>
      <c r="W11" s="57">
        <v>1.5</v>
      </c>
      <c r="X11" s="57">
        <v>2</v>
      </c>
      <c r="Y11" s="57" t="s">
        <v>55</v>
      </c>
      <c r="Z11" s="57">
        <v>1</v>
      </c>
      <c r="AA11" s="57">
        <v>0</v>
      </c>
      <c r="AB11" s="57">
        <v>0</v>
      </c>
      <c r="AC11" s="45">
        <v>310</v>
      </c>
    </row>
    <row r="12" spans="1:30" ht="14.5" x14ac:dyDescent="0.25">
      <c r="A12" s="57" t="str">
        <f>'2022 Stds Ltg Table'!B13</f>
        <v>Auditorium Area</v>
      </c>
      <c r="B12" s="57" t="s">
        <v>882</v>
      </c>
      <c r="C12" s="57">
        <v>142.85714285714286</v>
      </c>
      <c r="D12" s="57">
        <v>0.5</v>
      </c>
      <c r="E12" s="57">
        <v>245</v>
      </c>
      <c r="F12" s="57">
        <v>105</v>
      </c>
      <c r="G12" s="57">
        <v>1</v>
      </c>
      <c r="H12" s="57">
        <v>0.09</v>
      </c>
      <c r="I12" s="57" t="s">
        <v>979</v>
      </c>
      <c r="J12" s="281">
        <f>VLOOKUP($A12,'2022 Stds Ltg Table'!$B$4:$G$92,2,0)</f>
        <v>0.7</v>
      </c>
      <c r="K12" s="282" t="str">
        <f>VLOOKUP($A12,'2022 Stds Ltg Table'!$B$4:$G$92,3,0)</f>
        <v>Decorative/Display</v>
      </c>
      <c r="L12" s="281">
        <f>VLOOKUP($A12,'2022 Stds Ltg Table'!$B$4:$G$92,4,0)</f>
        <v>0.45</v>
      </c>
      <c r="M12" s="282" t="str">
        <f>VLOOKUP($A12,'2022 Stds Ltg Table'!$B$4:$G$92,5,0)</f>
        <v>None</v>
      </c>
      <c r="N12" s="281">
        <f>VLOOKUP($A12,'2022 Stds Ltg Table'!$B$4:$G$92,6,0)</f>
        <v>0</v>
      </c>
      <c r="O12" s="281" t="str">
        <f>VLOOKUP($A12,'2022 Stds Ltg Table'!$B$4:$I$92,7,0)</f>
        <v>None</v>
      </c>
      <c r="P12" s="281">
        <f>VLOOKUP($A12,'2022 Stds Ltg Table'!$B$4:$I$92,8,0)</f>
        <v>0</v>
      </c>
      <c r="Q12" s="57">
        <v>150</v>
      </c>
      <c r="R12" s="57">
        <v>150</v>
      </c>
      <c r="S12" s="57">
        <v>0</v>
      </c>
      <c r="T12" s="57">
        <v>0</v>
      </c>
      <c r="U12" s="57">
        <v>50</v>
      </c>
      <c r="V12" s="57">
        <v>1000</v>
      </c>
      <c r="W12" s="57">
        <v>1.5</v>
      </c>
      <c r="X12" s="57">
        <v>2</v>
      </c>
      <c r="Y12" s="57" t="s">
        <v>55</v>
      </c>
      <c r="Z12" s="57">
        <v>1</v>
      </c>
      <c r="AA12" s="57">
        <v>0</v>
      </c>
      <c r="AB12" s="57">
        <v>0</v>
      </c>
      <c r="AC12" s="45">
        <v>311</v>
      </c>
    </row>
    <row r="13" spans="1:30" ht="14.5" x14ac:dyDescent="0.25">
      <c r="A13" s="57" t="str">
        <f>'2022 Stds Ltg Table'!B14</f>
        <v>Auto Repair / Maintenance Area</v>
      </c>
      <c r="B13" s="57" t="s">
        <v>789</v>
      </c>
      <c r="C13" s="57">
        <v>10</v>
      </c>
      <c r="D13" s="57">
        <v>0.5</v>
      </c>
      <c r="E13" s="57">
        <v>275</v>
      </c>
      <c r="F13" s="57">
        <v>475</v>
      </c>
      <c r="G13" s="57">
        <v>1</v>
      </c>
      <c r="H13" s="57">
        <v>0.18</v>
      </c>
      <c r="I13" s="57" t="s">
        <v>978</v>
      </c>
      <c r="J13" s="281">
        <f>VLOOKUP($A13,'2022 Stds Ltg Table'!$B$4:$G$92,2,0)</f>
        <v>0.55000000000000004</v>
      </c>
      <c r="K13" s="282" t="str">
        <f>VLOOKUP($A13,'2022 Stds Ltg Table'!$B$4:$G$92,3,0)</f>
        <v>DetailedTaskWork (Note 7)</v>
      </c>
      <c r="L13" s="281">
        <f>VLOOKUP($A13,'2022 Stds Ltg Table'!$B$4:$G$92,4,0)</f>
        <v>0.2</v>
      </c>
      <c r="M13" s="282" t="str">
        <f>VLOOKUP($A13,'2022 Stds Ltg Table'!$B$4:$G$92,5,0)</f>
        <v>None</v>
      </c>
      <c r="N13" s="281">
        <f>VLOOKUP($A13,'2022 Stds Ltg Table'!$B$4:$G$92,6,0)</f>
        <v>0</v>
      </c>
      <c r="O13" s="281" t="str">
        <f>VLOOKUP($A13,'2022 Stds Ltg Table'!$B$4:$I$92,7,0)</f>
        <v>None</v>
      </c>
      <c r="P13" s="281">
        <f>VLOOKUP($A13,'2022 Stds Ltg Table'!$B$4:$I$92,8,0)</f>
        <v>0</v>
      </c>
      <c r="Q13" s="57">
        <v>150</v>
      </c>
      <c r="R13" s="57">
        <v>150</v>
      </c>
      <c r="S13" s="57">
        <v>0.75063999999999997</v>
      </c>
      <c r="T13" s="57">
        <v>0</v>
      </c>
      <c r="U13" s="57">
        <v>200</v>
      </c>
      <c r="V13" s="57">
        <v>1500</v>
      </c>
      <c r="W13" s="57">
        <v>1.5</v>
      </c>
      <c r="X13" s="57">
        <v>2</v>
      </c>
      <c r="Y13" s="57" t="s">
        <v>81</v>
      </c>
      <c r="Z13" s="57">
        <v>1</v>
      </c>
      <c r="AA13" s="57">
        <v>0</v>
      </c>
      <c r="AB13" s="57">
        <v>0</v>
      </c>
      <c r="AC13" s="45">
        <v>312</v>
      </c>
    </row>
    <row r="14" spans="1:30" ht="14.5" x14ac:dyDescent="0.25">
      <c r="A14" s="57" t="str">
        <f>'2022 Stds Ltg Table'!B15</f>
        <v>Barber, Beauty Salon, Spa Area</v>
      </c>
      <c r="B14" s="276" t="s">
        <v>784</v>
      </c>
      <c r="C14" s="276">
        <v>10</v>
      </c>
      <c r="D14" s="276">
        <v>0.5</v>
      </c>
      <c r="E14" s="276">
        <v>250</v>
      </c>
      <c r="F14" s="276">
        <v>200</v>
      </c>
      <c r="G14" s="276">
        <v>2</v>
      </c>
      <c r="H14" s="276">
        <v>0.18</v>
      </c>
      <c r="I14" s="276" t="s">
        <v>978</v>
      </c>
      <c r="J14" s="281">
        <f>VLOOKUP($A14,'2022 Stds Ltg Table'!$B$4:$G$92,2,0)</f>
        <v>0.7</v>
      </c>
      <c r="K14" s="282" t="str">
        <f>VLOOKUP($A14,'2022 Stds Ltg Table'!$B$4:$G$92,3,0)</f>
        <v>DetailedTaskWork (Note 7)</v>
      </c>
      <c r="L14" s="281">
        <f>VLOOKUP($A14,'2022 Stds Ltg Table'!$B$4:$G$92,4,0)</f>
        <v>0.3</v>
      </c>
      <c r="M14" s="282" t="str">
        <f>VLOOKUP($A14,'2022 Stds Ltg Table'!$B$4:$G$92,5,0)</f>
        <v>Decorative/Display</v>
      </c>
      <c r="N14" s="281">
        <f>VLOOKUP($A14,'2022 Stds Ltg Table'!$B$4:$G$92,6,0)</f>
        <v>0.25</v>
      </c>
      <c r="O14" s="281" t="str">
        <f>VLOOKUP($A14,'2022 Stds Ltg Table'!$B$4:$I$92,7,0)</f>
        <v>None</v>
      </c>
      <c r="P14" s="281">
        <f>VLOOKUP($A14,'2022 Stds Ltg Table'!$B$4:$I$92,8,0)</f>
        <v>0</v>
      </c>
      <c r="Q14" s="277">
        <v>150</v>
      </c>
      <c r="R14" s="277">
        <v>150</v>
      </c>
      <c r="S14" s="277">
        <v>0</v>
      </c>
      <c r="T14" s="277">
        <v>0</v>
      </c>
      <c r="U14" s="277">
        <v>500</v>
      </c>
      <c r="V14" s="277">
        <v>500</v>
      </c>
      <c r="W14" s="277">
        <v>1.5</v>
      </c>
      <c r="X14" s="277">
        <v>2</v>
      </c>
      <c r="Y14" s="277" t="s">
        <v>62</v>
      </c>
      <c r="Z14" s="277">
        <v>1</v>
      </c>
      <c r="AA14" s="277">
        <v>0</v>
      </c>
      <c r="AB14" s="277">
        <v>0</v>
      </c>
      <c r="AC14" s="45">
        <v>313</v>
      </c>
    </row>
    <row r="15" spans="1:30" ht="14.5" x14ac:dyDescent="0.25">
      <c r="A15" s="57" t="str">
        <f>'2022 Stds Ltg Table'!B16</f>
        <v>Civic Meeting Place Area</v>
      </c>
      <c r="B15" s="57" t="s">
        <v>883</v>
      </c>
      <c r="C15" s="57">
        <v>66.666666666666671</v>
      </c>
      <c r="D15" s="57">
        <v>0.5</v>
      </c>
      <c r="E15" s="57">
        <v>250</v>
      </c>
      <c r="F15" s="57">
        <v>200</v>
      </c>
      <c r="G15" s="57">
        <v>1.5</v>
      </c>
      <c r="H15" s="57">
        <v>0.18</v>
      </c>
      <c r="I15" s="57" t="s">
        <v>979</v>
      </c>
      <c r="J15" s="281">
        <f>VLOOKUP($A15,'2022 Stds Ltg Table'!$B$4:$G$92,2,0)</f>
        <v>0.9</v>
      </c>
      <c r="K15" s="282" t="str">
        <f>VLOOKUP($A15,'2022 Stds Ltg Table'!$B$4:$G$92,3,0)</f>
        <v>Decorative/Display</v>
      </c>
      <c r="L15" s="281">
        <f>VLOOKUP($A15,'2022 Stds Ltg Table'!$B$4:$G$92,4,0)</f>
        <v>0.25</v>
      </c>
      <c r="M15" s="282" t="str">
        <f>VLOOKUP($A15,'2022 Stds Ltg Table'!$B$4:$G$92,5,0)</f>
        <v>None</v>
      </c>
      <c r="N15" s="281">
        <f>VLOOKUP($A15,'2022 Stds Ltg Table'!$B$4:$G$92,6,0)</f>
        <v>0</v>
      </c>
      <c r="O15" s="281" t="str">
        <f>VLOOKUP($A15,'2022 Stds Ltg Table'!$B$4:$I$92,7,0)</f>
        <v>None</v>
      </c>
      <c r="P15" s="281">
        <f>VLOOKUP($A15,'2022 Stds Ltg Table'!$B$4:$I$92,8,0)</f>
        <v>0</v>
      </c>
      <c r="Q15" s="57">
        <v>150</v>
      </c>
      <c r="R15" s="57">
        <v>150</v>
      </c>
      <c r="S15" s="57">
        <v>0</v>
      </c>
      <c r="T15" s="57">
        <v>0</v>
      </c>
      <c r="U15" s="57">
        <v>30</v>
      </c>
      <c r="V15" s="57">
        <v>300</v>
      </c>
      <c r="W15" s="57">
        <v>1.5</v>
      </c>
      <c r="X15" s="57">
        <v>2</v>
      </c>
      <c r="Y15" s="57" t="s">
        <v>55</v>
      </c>
      <c r="Z15" s="57">
        <v>1</v>
      </c>
      <c r="AA15" s="57">
        <v>0</v>
      </c>
      <c r="AB15" s="57">
        <v>0</v>
      </c>
      <c r="AC15" s="45">
        <v>314</v>
      </c>
    </row>
    <row r="16" spans="1:30" ht="14.5" x14ac:dyDescent="0.25">
      <c r="A16" s="57" t="str">
        <f>'2022 Stds Ltg Table'!B17</f>
        <v>Classroom, Lecture, Training, Vocational Areas</v>
      </c>
      <c r="B16" s="57" t="s">
        <v>931</v>
      </c>
      <c r="C16" s="57">
        <v>50</v>
      </c>
      <c r="D16" s="57">
        <v>0.5</v>
      </c>
      <c r="E16" s="57">
        <v>245</v>
      </c>
      <c r="F16" s="57">
        <v>155</v>
      </c>
      <c r="G16" s="57">
        <v>1</v>
      </c>
      <c r="H16" s="57">
        <v>0.18</v>
      </c>
      <c r="I16" s="57" t="s">
        <v>978</v>
      </c>
      <c r="J16" s="281">
        <f>VLOOKUP($A16,'2022 Stds Ltg Table'!$B$4:$G$92,2,0)</f>
        <v>0.6</v>
      </c>
      <c r="K16" s="282" t="str">
        <f>VLOOKUP($A16,'2022 Stds Ltg Table'!$B$4:$G$92,3,0)</f>
        <v>WhiteOrChalkBoard (W/ft) (Note 1)</v>
      </c>
      <c r="L16" s="281">
        <f>VLOOKUP($A16,'2022 Stds Ltg Table'!$B$4:$G$92,4,0)</f>
        <v>7</v>
      </c>
      <c r="M16" s="282" t="str">
        <f>VLOOKUP($A16,'2022 Stds Ltg Table'!$B$4:$G$92,5,0)</f>
        <v>None</v>
      </c>
      <c r="N16" s="281">
        <f>VLOOKUP($A16,'2022 Stds Ltg Table'!$B$4:$G$92,6,0)</f>
        <v>0</v>
      </c>
      <c r="O16" s="281" t="str">
        <f>VLOOKUP($A16,'2022 Stds Ltg Table'!$B$4:$I$92,7,0)</f>
        <v>None</v>
      </c>
      <c r="P16" s="281">
        <f>VLOOKUP($A16,'2022 Stds Ltg Table'!$B$4:$I$92,8,0)</f>
        <v>0</v>
      </c>
      <c r="Q16" s="57">
        <v>150</v>
      </c>
      <c r="R16" s="57">
        <v>150</v>
      </c>
      <c r="S16" s="57">
        <v>0</v>
      </c>
      <c r="T16" s="57">
        <v>0</v>
      </c>
      <c r="U16" s="57">
        <v>50</v>
      </c>
      <c r="V16" s="57">
        <v>500</v>
      </c>
      <c r="W16" s="57">
        <v>1.5</v>
      </c>
      <c r="X16" s="57">
        <v>2</v>
      </c>
      <c r="Y16" s="57" t="s">
        <v>56</v>
      </c>
      <c r="Z16" s="57">
        <v>1</v>
      </c>
      <c r="AA16" s="57">
        <v>0</v>
      </c>
      <c r="AB16" s="57">
        <v>0</v>
      </c>
      <c r="AC16" s="45">
        <v>315</v>
      </c>
    </row>
    <row r="17" spans="1:29" ht="14.5" x14ac:dyDescent="0.25">
      <c r="A17" s="57" t="str">
        <f>'2022 Stds Ltg Table'!B85</f>
        <v>Computer Room</v>
      </c>
      <c r="B17" s="57" t="s">
        <v>774</v>
      </c>
      <c r="C17" s="57">
        <v>3</v>
      </c>
      <c r="D17" s="57">
        <v>0.5</v>
      </c>
      <c r="E17" s="57">
        <v>275</v>
      </c>
      <c r="F17" s="57">
        <v>475</v>
      </c>
      <c r="G17" s="57">
        <v>0</v>
      </c>
      <c r="H17" s="57">
        <v>0.18</v>
      </c>
      <c r="I17" s="57" t="s">
        <v>979</v>
      </c>
      <c r="J17" s="281">
        <f>VLOOKUP($A17,'2022 Stds Ltg Table'!$B$4:$G$92,2,0)</f>
        <v>0.5</v>
      </c>
      <c r="K17" s="282" t="str">
        <f>VLOOKUP($A17,'2022 Stds Ltg Table'!$B$4:$G$92,3,0)</f>
        <v>None</v>
      </c>
      <c r="L17" s="281">
        <f>VLOOKUP($A17,'2022 Stds Ltg Table'!$B$4:$G$92,4,0)</f>
        <v>0</v>
      </c>
      <c r="M17" s="282" t="str">
        <f>VLOOKUP($A17,'2022 Stds Ltg Table'!$B$4:$G$92,5,0)</f>
        <v>None</v>
      </c>
      <c r="N17" s="281">
        <f>VLOOKUP($A17,'2022 Stds Ltg Table'!$B$4:$G$92,6,0)</f>
        <v>0</v>
      </c>
      <c r="O17" s="281" t="str">
        <f>VLOOKUP($A17,'2022 Stds Ltg Table'!$B$4:$I$92,7,0)</f>
        <v>None</v>
      </c>
      <c r="P17" s="281">
        <f>VLOOKUP($A17,'2022 Stds Ltg Table'!$B$4:$I$92,8,0)</f>
        <v>0</v>
      </c>
      <c r="Q17" s="57">
        <v>150</v>
      </c>
      <c r="R17" s="57">
        <v>150</v>
      </c>
      <c r="S17" s="57">
        <v>0</v>
      </c>
      <c r="T17" s="57">
        <v>0</v>
      </c>
      <c r="U17" s="57">
        <v>75</v>
      </c>
      <c r="V17" s="57">
        <v>300</v>
      </c>
      <c r="W17" s="57">
        <v>1</v>
      </c>
      <c r="X17" s="57">
        <v>4</v>
      </c>
      <c r="Y17" s="57" t="s">
        <v>80</v>
      </c>
      <c r="Z17" s="57">
        <v>0</v>
      </c>
      <c r="AA17" s="57">
        <v>1</v>
      </c>
      <c r="AB17" s="57">
        <v>0</v>
      </c>
      <c r="AC17" s="45">
        <v>316</v>
      </c>
    </row>
    <row r="18" spans="1:29" ht="14.5" x14ac:dyDescent="0.25">
      <c r="A18" s="44" t="str">
        <f>'2022 Stds Ltg Table'!B18</f>
        <v>Concourse and Atria Area</v>
      </c>
      <c r="B18" s="57" t="s">
        <v>782</v>
      </c>
      <c r="C18" s="57">
        <v>33.333333333333336</v>
      </c>
      <c r="D18" s="57">
        <v>0.5</v>
      </c>
      <c r="E18" s="57">
        <v>250</v>
      </c>
      <c r="F18" s="57">
        <v>250</v>
      </c>
      <c r="G18" s="57">
        <v>0.5</v>
      </c>
      <c r="H18" s="57">
        <v>0.18</v>
      </c>
      <c r="I18" s="57" t="s">
        <v>979</v>
      </c>
      <c r="J18" s="281">
        <f>VLOOKUP($A18,'2022 Stds Ltg Table'!$B$4:$G$92,2,0)</f>
        <v>0.6</v>
      </c>
      <c r="K18" s="282" t="str">
        <f>VLOOKUP($A18,'2022 Stds Ltg Table'!$B$4:$G$92,3,0)</f>
        <v>Decorative/Display</v>
      </c>
      <c r="L18" s="281">
        <f>VLOOKUP($A18,'2022 Stds Ltg Table'!$B$4:$G$92,4,0)</f>
        <v>0.25</v>
      </c>
      <c r="M18" s="282" t="str">
        <f>VLOOKUP($A18,'2022 Stds Ltg Table'!$B$4:$G$92,5,0)</f>
        <v>None</v>
      </c>
      <c r="N18" s="281">
        <f>VLOOKUP($A18,'2022 Stds Ltg Table'!$B$4:$G$92,6,0)</f>
        <v>0</v>
      </c>
      <c r="O18" s="281" t="str">
        <f>VLOOKUP($A18,'2022 Stds Ltg Table'!$B$4:$I$92,7,0)</f>
        <v>None</v>
      </c>
      <c r="P18" s="281">
        <f>VLOOKUP($A18,'2022 Stds Ltg Table'!$B$4:$I$92,8,0)</f>
        <v>0</v>
      </c>
      <c r="Q18" s="57">
        <v>150</v>
      </c>
      <c r="R18" s="57">
        <v>150</v>
      </c>
      <c r="S18" s="57">
        <v>0</v>
      </c>
      <c r="T18" s="57">
        <v>0</v>
      </c>
      <c r="U18" s="57">
        <v>100</v>
      </c>
      <c r="V18" s="57">
        <v>300</v>
      </c>
      <c r="W18" s="57">
        <v>1.5</v>
      </c>
      <c r="X18" s="57">
        <v>2</v>
      </c>
      <c r="Y18" s="57" t="s">
        <v>62</v>
      </c>
      <c r="Z18" s="57">
        <v>1</v>
      </c>
      <c r="AA18" s="57">
        <v>1</v>
      </c>
      <c r="AB18" s="57">
        <v>0</v>
      </c>
      <c r="AC18" s="45">
        <v>317</v>
      </c>
    </row>
    <row r="19" spans="1:29" ht="14.5" x14ac:dyDescent="0.25">
      <c r="A19" s="44" t="str">
        <f>'2022 Stds Ltg Table'!B19</f>
        <v>Convention, Conference, Multipurpose and Meeting Area</v>
      </c>
      <c r="B19" s="57" t="s">
        <v>758</v>
      </c>
      <c r="C19" s="57">
        <v>66.666666666666671</v>
      </c>
      <c r="D19" s="57">
        <v>0.5</v>
      </c>
      <c r="E19" s="57">
        <v>245</v>
      </c>
      <c r="F19" s="57">
        <v>155</v>
      </c>
      <c r="G19" s="57">
        <v>1</v>
      </c>
      <c r="H19" s="57">
        <v>0.09</v>
      </c>
      <c r="I19" s="57" t="s">
        <v>979</v>
      </c>
      <c r="J19" s="281">
        <f>VLOOKUP($A19,'2022 Stds Ltg Table'!$B$4:$G$92,2,0)</f>
        <v>0.75</v>
      </c>
      <c r="K19" s="282" t="str">
        <f>VLOOKUP($A19,'2022 Stds Ltg Table'!$B$4:$G$92,3,0)</f>
        <v>Decorative/Display</v>
      </c>
      <c r="L19" s="281">
        <f>VLOOKUP($A19,'2022 Stds Ltg Table'!$B$4:$G$92,4,0)</f>
        <v>0.25</v>
      </c>
      <c r="M19" s="282" t="str">
        <f>VLOOKUP($A19,'2022 Stds Ltg Table'!$B$4:$G$92,5,0)</f>
        <v>None</v>
      </c>
      <c r="N19" s="281">
        <f>VLOOKUP($A19,'2022 Stds Ltg Table'!$B$4:$G$92,6,0)</f>
        <v>0</v>
      </c>
      <c r="O19" s="281" t="str">
        <f>VLOOKUP($A19,'2022 Stds Ltg Table'!$B$4:$I$92,7,0)</f>
        <v>None</v>
      </c>
      <c r="P19" s="281">
        <f>VLOOKUP($A19,'2022 Stds Ltg Table'!$B$4:$I$92,8,0)</f>
        <v>0</v>
      </c>
      <c r="Q19" s="57">
        <v>150</v>
      </c>
      <c r="R19" s="57">
        <v>150</v>
      </c>
      <c r="S19" s="57">
        <v>0</v>
      </c>
      <c r="T19" s="57">
        <v>0</v>
      </c>
      <c r="U19" s="57">
        <v>30</v>
      </c>
      <c r="V19" s="57">
        <v>300</v>
      </c>
      <c r="W19" s="57">
        <v>1.5</v>
      </c>
      <c r="X19" s="57">
        <v>2</v>
      </c>
      <c r="Y19" s="57" t="s">
        <v>55</v>
      </c>
      <c r="Z19" s="57">
        <v>1</v>
      </c>
      <c r="AA19" s="57">
        <v>0</v>
      </c>
      <c r="AB19" s="57">
        <v>1</v>
      </c>
      <c r="AC19" s="45">
        <v>318</v>
      </c>
    </row>
    <row r="20" spans="1:29" ht="14.5" x14ac:dyDescent="0.25">
      <c r="A20" s="44" t="str">
        <f>'2022 Stds Ltg Table'!B20</f>
        <v>Copy Room</v>
      </c>
      <c r="B20" s="57" t="s">
        <v>791</v>
      </c>
      <c r="C20" s="57">
        <v>10</v>
      </c>
      <c r="D20" s="57">
        <v>0.5</v>
      </c>
      <c r="E20" s="57">
        <v>250</v>
      </c>
      <c r="F20" s="57">
        <v>250</v>
      </c>
      <c r="G20" s="57">
        <v>1</v>
      </c>
      <c r="H20" s="57">
        <v>0.18</v>
      </c>
      <c r="I20" s="57" t="s">
        <v>979</v>
      </c>
      <c r="J20" s="281">
        <f>VLOOKUP($A20,'2022 Stds Ltg Table'!$B$4:$G$92,2,0)</f>
        <v>0.5</v>
      </c>
      <c r="K20" s="282" t="str">
        <f>VLOOKUP($A20,'2022 Stds Ltg Table'!$B$4:$G$92,3,0)</f>
        <v>None</v>
      </c>
      <c r="L20" s="281">
        <f>VLOOKUP($A20,'2022 Stds Ltg Table'!$B$4:$G$92,4,0)</f>
        <v>0</v>
      </c>
      <c r="M20" s="282" t="str">
        <f>VLOOKUP($A20,'2022 Stds Ltg Table'!$B$4:$G$92,5,0)</f>
        <v>None</v>
      </c>
      <c r="N20" s="281">
        <f>VLOOKUP($A20,'2022 Stds Ltg Table'!$B$4:$G$92,6,0)</f>
        <v>0</v>
      </c>
      <c r="O20" s="281" t="str">
        <f>VLOOKUP($A20,'2022 Stds Ltg Table'!$B$4:$I$92,7,0)</f>
        <v>None</v>
      </c>
      <c r="P20" s="281">
        <f>VLOOKUP($A20,'2022 Stds Ltg Table'!$B$4:$I$92,8,0)</f>
        <v>0</v>
      </c>
      <c r="Q20" s="57">
        <v>8760</v>
      </c>
      <c r="R20" s="57">
        <v>8760</v>
      </c>
      <c r="S20" s="57">
        <v>0</v>
      </c>
      <c r="T20" s="57">
        <v>0</v>
      </c>
      <c r="U20" s="57">
        <v>75</v>
      </c>
      <c r="V20" s="57">
        <v>500</v>
      </c>
      <c r="W20" s="57">
        <v>1.5</v>
      </c>
      <c r="X20" s="57">
        <v>2</v>
      </c>
      <c r="Y20" s="57" t="s">
        <v>58</v>
      </c>
      <c r="Z20" s="57">
        <v>1</v>
      </c>
      <c r="AA20" s="57">
        <v>0</v>
      </c>
      <c r="AB20" s="57">
        <v>1</v>
      </c>
      <c r="AC20" s="45">
        <v>319</v>
      </c>
    </row>
    <row r="21" spans="1:29" ht="14.5" x14ac:dyDescent="0.25">
      <c r="A21" s="44" t="str">
        <f>'2022 Stds Ltg Table'!B21</f>
        <v>Corridor Area</v>
      </c>
      <c r="B21" s="57" t="s">
        <v>759</v>
      </c>
      <c r="C21" s="57">
        <v>10</v>
      </c>
      <c r="D21" s="57">
        <v>0.5</v>
      </c>
      <c r="E21" s="57">
        <v>250</v>
      </c>
      <c r="F21" s="57">
        <v>250</v>
      </c>
      <c r="G21" s="57">
        <v>0</v>
      </c>
      <c r="H21" s="57">
        <v>0</v>
      </c>
      <c r="I21" s="57" t="s">
        <v>979</v>
      </c>
      <c r="J21" s="281">
        <f>VLOOKUP($A21,'2022 Stds Ltg Table'!$B$4:$G$92,2,0)</f>
        <v>0.4</v>
      </c>
      <c r="K21" s="282" t="str">
        <f>VLOOKUP($A21,'2022 Stds Ltg Table'!$B$4:$G$92,3,0)</f>
        <v>Decorative/Display</v>
      </c>
      <c r="L21" s="281">
        <f>VLOOKUP($A21,'2022 Stds Ltg Table'!$B$4:$G$92,4,0)</f>
        <v>0.25</v>
      </c>
      <c r="M21" s="282" t="str">
        <f>VLOOKUP($A21,'2022 Stds Ltg Table'!$B$4:$G$92,5,0)</f>
        <v>None</v>
      </c>
      <c r="N21" s="281">
        <f>VLOOKUP($A21,'2022 Stds Ltg Table'!$B$4:$G$92,6,0)</f>
        <v>0</v>
      </c>
      <c r="O21" s="281" t="str">
        <f>VLOOKUP($A21,'2022 Stds Ltg Table'!$B$4:$I$92,7,0)</f>
        <v>None</v>
      </c>
      <c r="P21" s="281">
        <f>VLOOKUP($A21,'2022 Stds Ltg Table'!$B$4:$I$92,8,0)</f>
        <v>0</v>
      </c>
      <c r="Q21" s="57">
        <v>8760</v>
      </c>
      <c r="R21" s="57">
        <v>8760</v>
      </c>
      <c r="S21" s="57">
        <v>0</v>
      </c>
      <c r="T21" s="57">
        <v>0</v>
      </c>
      <c r="U21" s="57">
        <v>50</v>
      </c>
      <c r="V21" s="57">
        <v>100</v>
      </c>
      <c r="W21" s="57">
        <v>1.5</v>
      </c>
      <c r="X21" s="57">
        <v>2</v>
      </c>
      <c r="Y21" s="57" t="s">
        <v>58</v>
      </c>
      <c r="Z21" s="57">
        <v>1</v>
      </c>
      <c r="AA21" s="57">
        <v>1</v>
      </c>
      <c r="AB21" s="57">
        <v>0</v>
      </c>
      <c r="AC21" s="45">
        <v>320</v>
      </c>
    </row>
    <row r="22" spans="1:29" ht="14.5" x14ac:dyDescent="0.25">
      <c r="A22" s="44" t="str">
        <f>'2022 Stds Ltg Table'!B22</f>
        <v>Dining Area (Bar/Lounge and Fine Dining)</v>
      </c>
      <c r="B22" s="57" t="s">
        <v>752</v>
      </c>
      <c r="C22" s="57">
        <v>66.666666666666671</v>
      </c>
      <c r="D22" s="57">
        <v>0.5</v>
      </c>
      <c r="E22" s="57">
        <v>275</v>
      </c>
      <c r="F22" s="57">
        <v>275</v>
      </c>
      <c r="G22" s="57">
        <v>0.5</v>
      </c>
      <c r="H22" s="57">
        <v>0.57799999999999996</v>
      </c>
      <c r="I22" s="57" t="s">
        <v>978</v>
      </c>
      <c r="J22" s="281">
        <f>VLOOKUP($A22,'2022 Stds Ltg Table'!$B$4:$G$92,2,0)</f>
        <v>0.45</v>
      </c>
      <c r="K22" s="282" t="str">
        <f>VLOOKUP($A22,'2022 Stds Ltg Table'!$B$4:$G$92,3,0)</f>
        <v>Decorative/Display</v>
      </c>
      <c r="L22" s="281">
        <f>VLOOKUP($A22,'2022 Stds Ltg Table'!$B$4:$G$92,4,0)</f>
        <v>0.35</v>
      </c>
      <c r="M22" s="282" t="str">
        <f>VLOOKUP($A22,'2022 Stds Ltg Table'!$B$4:$G$92,5,0)</f>
        <v>None</v>
      </c>
      <c r="N22" s="281">
        <f>VLOOKUP($A22,'2022 Stds Ltg Table'!$B$4:$G$92,6,0)</f>
        <v>0</v>
      </c>
      <c r="O22" s="281" t="str">
        <f>VLOOKUP($A22,'2022 Stds Ltg Table'!$B$4:$I$92,7,0)</f>
        <v>None</v>
      </c>
      <c r="P22" s="281">
        <f>VLOOKUP($A22,'2022 Stds Ltg Table'!$B$4:$I$92,8,0)</f>
        <v>0</v>
      </c>
      <c r="Q22" s="57">
        <v>150</v>
      </c>
      <c r="R22" s="57">
        <v>150</v>
      </c>
      <c r="S22" s="57">
        <v>0</v>
      </c>
      <c r="T22" s="57">
        <v>0</v>
      </c>
      <c r="U22" s="57">
        <v>50</v>
      </c>
      <c r="V22" s="57">
        <v>200</v>
      </c>
      <c r="W22" s="57">
        <v>1.5</v>
      </c>
      <c r="X22" s="57">
        <v>2</v>
      </c>
      <c r="Y22" s="57" t="s">
        <v>61</v>
      </c>
      <c r="Z22" s="57">
        <v>1</v>
      </c>
      <c r="AA22" s="57">
        <v>0</v>
      </c>
      <c r="AB22" s="57">
        <v>0</v>
      </c>
      <c r="AC22" s="45">
        <v>321</v>
      </c>
    </row>
    <row r="23" spans="1:29" ht="14.5" x14ac:dyDescent="0.25">
      <c r="A23" s="44" t="str">
        <f>'2022 Stds Ltg Table'!B23</f>
        <v>Dining Area (Cafeteria/Fast Food)</v>
      </c>
      <c r="B23" s="57" t="s">
        <v>753</v>
      </c>
      <c r="C23" s="57">
        <v>66.666666666666671</v>
      </c>
      <c r="D23" s="57">
        <v>0.5</v>
      </c>
      <c r="E23" s="57">
        <v>275</v>
      </c>
      <c r="F23" s="57">
        <v>275</v>
      </c>
      <c r="G23" s="57">
        <v>0.5</v>
      </c>
      <c r="H23" s="57">
        <v>0.57799999999999996</v>
      </c>
      <c r="I23" s="57" t="s">
        <v>978</v>
      </c>
      <c r="J23" s="281">
        <f>VLOOKUP($A23,'2022 Stds Ltg Table'!$B$4:$G$92,2,0)</f>
        <v>0.45</v>
      </c>
      <c r="K23" s="282" t="str">
        <f>VLOOKUP($A23,'2022 Stds Ltg Table'!$B$4:$G$92,3,0)</f>
        <v>Decorative/Display</v>
      </c>
      <c r="L23" s="281">
        <f>VLOOKUP($A23,'2022 Stds Ltg Table'!$B$4:$G$92,4,0)</f>
        <v>0.25</v>
      </c>
      <c r="M23" s="282" t="str">
        <f>VLOOKUP($A23,'2022 Stds Ltg Table'!$B$4:$G$92,5,0)</f>
        <v>None</v>
      </c>
      <c r="N23" s="281">
        <f>VLOOKUP($A23,'2022 Stds Ltg Table'!$B$4:$G$92,6,0)</f>
        <v>0</v>
      </c>
      <c r="O23" s="281" t="str">
        <f>VLOOKUP($A23,'2022 Stds Ltg Table'!$B$4:$I$92,7,0)</f>
        <v>None</v>
      </c>
      <c r="P23" s="281">
        <f>VLOOKUP($A23,'2022 Stds Ltg Table'!$B$4:$I$92,8,0)</f>
        <v>0</v>
      </c>
      <c r="Q23" s="57">
        <v>150</v>
      </c>
      <c r="R23" s="57">
        <v>150</v>
      </c>
      <c r="S23" s="57">
        <v>0</v>
      </c>
      <c r="T23" s="57">
        <v>0.25</v>
      </c>
      <c r="U23" s="57">
        <v>50</v>
      </c>
      <c r="V23" s="57">
        <v>200</v>
      </c>
      <c r="W23" s="57">
        <v>1.5</v>
      </c>
      <c r="X23" s="57">
        <v>2</v>
      </c>
      <c r="Y23" s="57" t="s">
        <v>61</v>
      </c>
      <c r="Z23" s="57">
        <v>1</v>
      </c>
      <c r="AA23" s="57">
        <v>0</v>
      </c>
      <c r="AB23" s="57">
        <v>1</v>
      </c>
      <c r="AC23" s="45">
        <v>322</v>
      </c>
    </row>
    <row r="24" spans="1:29" ht="14.5" x14ac:dyDescent="0.25">
      <c r="A24" s="44" t="str">
        <f>'2022 Stds Ltg Table'!B24</f>
        <v>Dining Area (Family and Leisure)</v>
      </c>
      <c r="B24" s="57" t="s">
        <v>753</v>
      </c>
      <c r="C24" s="57">
        <v>66.666666666666671</v>
      </c>
      <c r="D24" s="57">
        <v>0.5</v>
      </c>
      <c r="E24" s="57">
        <v>275</v>
      </c>
      <c r="F24" s="57">
        <v>275</v>
      </c>
      <c r="G24" s="57">
        <v>0.5</v>
      </c>
      <c r="H24" s="57">
        <v>0.57799999999999996</v>
      </c>
      <c r="I24" s="57" t="s">
        <v>978</v>
      </c>
      <c r="J24" s="281">
        <f>VLOOKUP($A24,'2022 Stds Ltg Table'!$B$4:$G$92,2,0)</f>
        <v>0.4</v>
      </c>
      <c r="K24" s="282" t="str">
        <f>VLOOKUP($A24,'2022 Stds Ltg Table'!$B$4:$G$92,3,0)</f>
        <v>Decorative/Display</v>
      </c>
      <c r="L24" s="281">
        <f>VLOOKUP($A24,'2022 Stds Ltg Table'!$B$4:$G$92,4,0)</f>
        <v>0.25</v>
      </c>
      <c r="M24" s="282" t="str">
        <f>VLOOKUP($A24,'2022 Stds Ltg Table'!$B$4:$G$92,5,0)</f>
        <v>None</v>
      </c>
      <c r="N24" s="281">
        <f>VLOOKUP($A24,'2022 Stds Ltg Table'!$B$4:$G$92,6,0)</f>
        <v>0</v>
      </c>
      <c r="O24" s="281" t="str">
        <f>VLOOKUP($A24,'2022 Stds Ltg Table'!$B$4:$I$92,7,0)</f>
        <v>None</v>
      </c>
      <c r="P24" s="281">
        <f>VLOOKUP($A24,'2022 Stds Ltg Table'!$B$4:$I$92,8,0)</f>
        <v>0</v>
      </c>
      <c r="Q24" s="57">
        <v>150</v>
      </c>
      <c r="R24" s="57">
        <v>150</v>
      </c>
      <c r="S24" s="57">
        <v>0</v>
      </c>
      <c r="T24" s="57">
        <v>0.25</v>
      </c>
      <c r="U24" s="57">
        <v>50</v>
      </c>
      <c r="V24" s="57">
        <v>200</v>
      </c>
      <c r="W24" s="57">
        <v>1.5</v>
      </c>
      <c r="X24" s="57">
        <v>2</v>
      </c>
      <c r="Y24" s="57" t="s">
        <v>61</v>
      </c>
      <c r="Z24" s="57">
        <v>1</v>
      </c>
      <c r="AA24" s="57">
        <v>0</v>
      </c>
      <c r="AB24" s="57">
        <v>0</v>
      </c>
      <c r="AC24" s="45">
        <v>323</v>
      </c>
    </row>
    <row r="25" spans="1:29" ht="14.5" x14ac:dyDescent="0.25">
      <c r="A25" s="44" t="str">
        <f>'2022 Stds Ltg Table'!B25</f>
        <v>Electrical, Mechanical, Telephone Rooms</v>
      </c>
      <c r="B25" s="57" t="s">
        <v>778</v>
      </c>
      <c r="C25" s="57">
        <v>3</v>
      </c>
      <c r="D25" s="57">
        <v>0.5</v>
      </c>
      <c r="E25" s="57">
        <v>250</v>
      </c>
      <c r="F25" s="57">
        <v>250</v>
      </c>
      <c r="G25" s="57">
        <v>3</v>
      </c>
      <c r="H25" s="57">
        <v>0.18</v>
      </c>
      <c r="I25" s="57" t="s">
        <v>979</v>
      </c>
      <c r="J25" s="281">
        <f>VLOOKUP($A25,'2022 Stds Ltg Table'!$B$4:$G$92,2,0)</f>
        <v>0.4</v>
      </c>
      <c r="K25" s="282" t="str">
        <f>VLOOKUP($A25,'2022 Stds Ltg Table'!$B$4:$G$92,3,0)</f>
        <v>DetailedTaskWork (Note 7)</v>
      </c>
      <c r="L25" s="281">
        <f>VLOOKUP($A25,'2022 Stds Ltg Table'!$B$4:$G$92,4,0)</f>
        <v>0.2</v>
      </c>
      <c r="M25" s="282" t="str">
        <f>VLOOKUP($A25,'2022 Stds Ltg Table'!$B$4:$G$92,5,0)</f>
        <v>None</v>
      </c>
      <c r="N25" s="281">
        <f>VLOOKUP($A25,'2022 Stds Ltg Table'!$B$4:$G$92,6,0)</f>
        <v>0</v>
      </c>
      <c r="O25" s="281" t="str">
        <f>VLOOKUP($A25,'2022 Stds Ltg Table'!$B$4:$I$92,7,0)</f>
        <v>None</v>
      </c>
      <c r="P25" s="281">
        <f>VLOOKUP($A25,'2022 Stds Ltg Table'!$B$4:$I$92,8,0)</f>
        <v>0</v>
      </c>
      <c r="Q25" s="57">
        <v>8760</v>
      </c>
      <c r="R25" s="57">
        <v>8760</v>
      </c>
      <c r="S25" s="57">
        <v>0</v>
      </c>
      <c r="T25" s="57">
        <v>0</v>
      </c>
      <c r="U25" s="57">
        <v>200</v>
      </c>
      <c r="V25" s="57">
        <v>200</v>
      </c>
      <c r="W25" s="57">
        <v>1</v>
      </c>
      <c r="X25" s="57">
        <v>4</v>
      </c>
      <c r="Y25" s="57" t="s">
        <v>57</v>
      </c>
      <c r="Z25" s="57">
        <v>1</v>
      </c>
      <c r="AA25" s="57">
        <v>1</v>
      </c>
      <c r="AB25" s="57">
        <v>0</v>
      </c>
      <c r="AC25" s="45">
        <v>324</v>
      </c>
    </row>
    <row r="26" spans="1:29" ht="14.5" x14ac:dyDescent="0.25">
      <c r="A26" s="44" t="str">
        <f>'2022 Stds Ltg Table'!B26</f>
        <v>Exercise/Fitness Center and Gymnasium Areas</v>
      </c>
      <c r="B26" s="57" t="s">
        <v>836</v>
      </c>
      <c r="C26" s="57">
        <v>20</v>
      </c>
      <c r="D26" s="57">
        <v>0.5</v>
      </c>
      <c r="E26" s="57">
        <v>255</v>
      </c>
      <c r="F26" s="57">
        <v>875</v>
      </c>
      <c r="G26" s="57">
        <v>0.5</v>
      </c>
      <c r="H26" s="57">
        <v>0.18</v>
      </c>
      <c r="I26" s="57" t="s">
        <v>978</v>
      </c>
      <c r="J26" s="281">
        <f>VLOOKUP($A26,'2022 Stds Ltg Table'!$B$4:$G$92,2,0)</f>
        <v>0.5</v>
      </c>
      <c r="K26" s="282" t="str">
        <f>VLOOKUP($A26,'2022 Stds Ltg Table'!$B$4:$G$92,3,0)</f>
        <v>None</v>
      </c>
      <c r="L26" s="281">
        <f>VLOOKUP($A26,'2022 Stds Ltg Table'!$B$4:$G$92,4,0)</f>
        <v>0</v>
      </c>
      <c r="M26" s="282" t="str">
        <f>VLOOKUP($A26,'2022 Stds Ltg Table'!$B$4:$G$92,5,0)</f>
        <v>None</v>
      </c>
      <c r="N26" s="281">
        <f>VLOOKUP($A26,'2022 Stds Ltg Table'!$B$4:$G$92,6,0)</f>
        <v>0</v>
      </c>
      <c r="O26" s="281" t="str">
        <f>VLOOKUP($A26,'2022 Stds Ltg Table'!$B$4:$I$92,7,0)</f>
        <v>None</v>
      </c>
      <c r="P26" s="281">
        <f>VLOOKUP($A26,'2022 Stds Ltg Table'!$B$4:$I$92,8,0)</f>
        <v>0</v>
      </c>
      <c r="Q26" s="57">
        <v>150</v>
      </c>
      <c r="R26" s="57">
        <v>150</v>
      </c>
      <c r="S26" s="57">
        <v>0</v>
      </c>
      <c r="T26" s="57">
        <v>0</v>
      </c>
      <c r="U26" s="57">
        <v>150</v>
      </c>
      <c r="V26" s="57">
        <v>400</v>
      </c>
      <c r="W26" s="57">
        <v>1.5</v>
      </c>
      <c r="X26" s="57">
        <v>2</v>
      </c>
      <c r="Y26" s="57" t="s">
        <v>62</v>
      </c>
      <c r="Z26" s="57">
        <v>1</v>
      </c>
      <c r="AA26" s="57">
        <v>0</v>
      </c>
      <c r="AB26" s="57">
        <v>1</v>
      </c>
      <c r="AC26" s="45">
        <v>325</v>
      </c>
    </row>
    <row r="27" spans="1:29" ht="14.5" x14ac:dyDescent="0.25">
      <c r="A27" s="44" t="str">
        <f>'2022 Stds Ltg Table'!B27</f>
        <v>Financial Transaction Area</v>
      </c>
      <c r="B27" s="57" t="s">
        <v>773</v>
      </c>
      <c r="C27" s="57">
        <v>10</v>
      </c>
      <c r="D27" s="57">
        <v>0.5</v>
      </c>
      <c r="E27" s="57">
        <v>250</v>
      </c>
      <c r="F27" s="57">
        <v>250</v>
      </c>
      <c r="G27" s="57">
        <v>1.5</v>
      </c>
      <c r="H27" s="57">
        <v>0.18</v>
      </c>
      <c r="I27" s="57" t="s">
        <v>979</v>
      </c>
      <c r="J27" s="281">
        <f>VLOOKUP($A27,'2022 Stds Ltg Table'!$B$4:$G$92,2,0)</f>
        <v>0.7</v>
      </c>
      <c r="K27" s="282" t="str">
        <f>VLOOKUP($A27,'2022 Stds Ltg Table'!$B$4:$G$92,3,0)</f>
        <v>Decorative/Display</v>
      </c>
      <c r="L27" s="281">
        <f>VLOOKUP($A27,'2022 Stds Ltg Table'!$B$4:$G$92,4,0)</f>
        <v>0.25</v>
      </c>
      <c r="M27" s="282" t="str">
        <f>VLOOKUP($A27,'2022 Stds Ltg Table'!$B$4:$G$92,5,0)</f>
        <v>None</v>
      </c>
      <c r="N27" s="281">
        <f>VLOOKUP($A27,'2022 Stds Ltg Table'!$B$4:$G$92,6,0)</f>
        <v>0</v>
      </c>
      <c r="O27" s="281" t="str">
        <f>VLOOKUP($A27,'2022 Stds Ltg Table'!$B$4:$I$92,7,0)</f>
        <v>None</v>
      </c>
      <c r="P27" s="281">
        <f>VLOOKUP($A27,'2022 Stds Ltg Table'!$B$4:$I$92,8,0)</f>
        <v>0</v>
      </c>
      <c r="Q27" s="57">
        <v>150</v>
      </c>
      <c r="R27" s="57">
        <v>150</v>
      </c>
      <c r="S27" s="57">
        <v>0</v>
      </c>
      <c r="T27" s="57">
        <v>0</v>
      </c>
      <c r="U27" s="57">
        <v>100</v>
      </c>
      <c r="V27" s="57">
        <v>300</v>
      </c>
      <c r="W27" s="57">
        <v>1.5</v>
      </c>
      <c r="X27" s="57">
        <v>2</v>
      </c>
      <c r="Y27" s="57" t="s">
        <v>58</v>
      </c>
      <c r="Z27" s="57">
        <v>1</v>
      </c>
      <c r="AA27" s="57">
        <v>0</v>
      </c>
      <c r="AB27" s="57">
        <v>0</v>
      </c>
      <c r="AC27" s="45">
        <v>326</v>
      </c>
    </row>
    <row r="28" spans="1:29" ht="14.5" x14ac:dyDescent="0.25">
      <c r="A28" s="44" t="str">
        <f>'2022 Stds Ltg Table'!B28</f>
        <v>Healthcare Facility and Hospitals (Exam/Treatment Room)</v>
      </c>
      <c r="B28" s="57" t="s">
        <v>781</v>
      </c>
      <c r="C28" s="57">
        <v>10</v>
      </c>
      <c r="D28" s="57">
        <v>0.5</v>
      </c>
      <c r="E28" s="57">
        <v>250</v>
      </c>
      <c r="F28" s="57">
        <v>200</v>
      </c>
      <c r="G28" s="57">
        <v>1.5</v>
      </c>
      <c r="H28" s="57">
        <v>0.24</v>
      </c>
      <c r="I28" s="57" t="s">
        <v>979</v>
      </c>
      <c r="J28" s="281">
        <f>VLOOKUP($A28,'2022 Stds Ltg Table'!$B$4:$G$92,2,0)</f>
        <v>1.1499999999999999</v>
      </c>
      <c r="K28" s="282" t="str">
        <f>VLOOKUP($A28,'2022 Stds Ltg Table'!$B$4:$G$92,3,0)</f>
        <v>None</v>
      </c>
      <c r="L28" s="281">
        <f>VLOOKUP($A28,'2022 Stds Ltg Table'!$B$4:$G$92,4,0)</f>
        <v>0</v>
      </c>
      <c r="M28" s="282" t="str">
        <f>VLOOKUP($A28,'2022 Stds Ltg Table'!$B$4:$G$92,5,0)</f>
        <v>None</v>
      </c>
      <c r="N28" s="281">
        <f>VLOOKUP($A28,'2022 Stds Ltg Table'!$B$4:$G$92,6,0)</f>
        <v>0</v>
      </c>
      <c r="O28" s="281" t="str">
        <f>VLOOKUP($A28,'2022 Stds Ltg Table'!$B$4:$I$92,7,0)</f>
        <v>None</v>
      </c>
      <c r="P28" s="281">
        <f>VLOOKUP($A28,'2022 Stds Ltg Table'!$B$4:$I$92,8,0)</f>
        <v>0</v>
      </c>
      <c r="Q28" s="57">
        <v>150</v>
      </c>
      <c r="R28" s="57">
        <v>150</v>
      </c>
      <c r="S28" s="57">
        <v>1.1259600000000001</v>
      </c>
      <c r="T28" s="57">
        <v>0</v>
      </c>
      <c r="U28" s="57">
        <v>300</v>
      </c>
      <c r="V28" s="57">
        <v>3000</v>
      </c>
      <c r="W28" s="57">
        <v>1.5</v>
      </c>
      <c r="X28" s="57">
        <v>2</v>
      </c>
      <c r="Y28" s="57" t="s">
        <v>59</v>
      </c>
      <c r="Z28" s="57">
        <v>1</v>
      </c>
      <c r="AA28" s="57">
        <v>0</v>
      </c>
      <c r="AB28" s="57">
        <v>0</v>
      </c>
      <c r="AC28" s="45">
        <v>327</v>
      </c>
    </row>
    <row r="29" spans="1:29" ht="14.5" x14ac:dyDescent="0.25">
      <c r="A29" s="44" t="str">
        <f>'2022 Stds Ltg Table'!B29</f>
        <v>Healthcare Facility and Hospitals (Imaging Room)</v>
      </c>
      <c r="B29" s="57" t="s">
        <v>781</v>
      </c>
      <c r="C29" s="57">
        <v>10</v>
      </c>
      <c r="D29" s="57">
        <v>0.5</v>
      </c>
      <c r="E29" s="57">
        <v>250</v>
      </c>
      <c r="F29" s="57">
        <v>200</v>
      </c>
      <c r="G29" s="57">
        <v>1.5</v>
      </c>
      <c r="H29" s="57">
        <v>0.24</v>
      </c>
      <c r="I29" s="57" t="s">
        <v>978</v>
      </c>
      <c r="J29" s="281">
        <f>VLOOKUP($A29,'2022 Stds Ltg Table'!$B$4:$G$92,2,0)</f>
        <v>0.6</v>
      </c>
      <c r="K29" s="282" t="str">
        <f>VLOOKUP($A29,'2022 Stds Ltg Table'!$B$4:$G$92,3,0)</f>
        <v>Decorative/Display</v>
      </c>
      <c r="L29" s="281">
        <f>VLOOKUP($A29,'2022 Stds Ltg Table'!$B$4:$G$92,4,0)</f>
        <v>0.2</v>
      </c>
      <c r="M29" s="282" t="str">
        <f>VLOOKUP($A29,'2022 Stds Ltg Table'!$B$4:$G$92,5,0)</f>
        <v>TunableWhiteOrDimToWarm (Note 10)</v>
      </c>
      <c r="N29" s="281">
        <f>VLOOKUP($A29,'2022 Stds Ltg Table'!$B$4:$G$92,6,0)</f>
        <v>0.1</v>
      </c>
      <c r="O29" s="281" t="str">
        <f>VLOOKUP($A29,'2022 Stds Ltg Table'!$B$4:$I$92,7,0)</f>
        <v>None</v>
      </c>
      <c r="P29" s="281">
        <f>VLOOKUP($A29,'2022 Stds Ltg Table'!$B$4:$I$92,8,0)</f>
        <v>0</v>
      </c>
      <c r="Q29" s="57">
        <v>150</v>
      </c>
      <c r="R29" s="57">
        <v>150</v>
      </c>
      <c r="S29" s="57">
        <v>0</v>
      </c>
      <c r="T29" s="57">
        <v>0</v>
      </c>
      <c r="U29" s="57">
        <v>75</v>
      </c>
      <c r="V29" s="57">
        <v>500</v>
      </c>
      <c r="W29" s="57">
        <v>1.5</v>
      </c>
      <c r="X29" s="57">
        <v>2</v>
      </c>
      <c r="Y29" s="57" t="s">
        <v>59</v>
      </c>
      <c r="Z29" s="57">
        <v>1</v>
      </c>
      <c r="AA29" s="57">
        <v>0</v>
      </c>
      <c r="AB29" s="57">
        <v>0</v>
      </c>
      <c r="AC29" s="45">
        <v>328</v>
      </c>
    </row>
    <row r="30" spans="1:29" ht="14.5" x14ac:dyDescent="0.25">
      <c r="A30" s="44" t="str">
        <f>'2022 Stds Ltg Table'!B30</f>
        <v>Healthcare Facility and Hospitals (Medical Supply Room)</v>
      </c>
      <c r="B30" s="57" t="s">
        <v>781</v>
      </c>
      <c r="C30" s="57">
        <v>10</v>
      </c>
      <c r="D30" s="57">
        <v>0.5</v>
      </c>
      <c r="E30" s="57">
        <v>250</v>
      </c>
      <c r="F30" s="57">
        <v>200</v>
      </c>
      <c r="G30" s="57">
        <v>1.5</v>
      </c>
      <c r="H30" s="57">
        <v>0.24</v>
      </c>
      <c r="I30" s="57" t="s">
        <v>978</v>
      </c>
      <c r="J30" s="281">
        <f>VLOOKUP($A30,'2022 Stds Ltg Table'!$B$4:$G$92,2,0)</f>
        <v>0.55000000000000004</v>
      </c>
      <c r="K30" s="282" t="str">
        <f>VLOOKUP($A30,'2022 Stds Ltg Table'!$B$4:$G$92,3,0)</f>
        <v>None</v>
      </c>
      <c r="L30" s="281">
        <f>VLOOKUP($A30,'2022 Stds Ltg Table'!$B$4:$G$92,4,0)</f>
        <v>0</v>
      </c>
      <c r="M30" s="282" t="str">
        <f>VLOOKUP($A30,'2022 Stds Ltg Table'!$B$4:$G$92,5,0)</f>
        <v>None</v>
      </c>
      <c r="N30" s="281">
        <f>VLOOKUP($A30,'2022 Stds Ltg Table'!$B$4:$G$92,6,0)</f>
        <v>0</v>
      </c>
      <c r="O30" s="281" t="str">
        <f>VLOOKUP($A30,'2022 Stds Ltg Table'!$B$4:$I$92,7,0)</f>
        <v>None</v>
      </c>
      <c r="P30" s="281">
        <f>VLOOKUP($A30,'2022 Stds Ltg Table'!$B$4:$I$92,8,0)</f>
        <v>0</v>
      </c>
      <c r="Q30" s="57">
        <v>150</v>
      </c>
      <c r="R30" s="57">
        <v>150</v>
      </c>
      <c r="S30" s="57">
        <v>0</v>
      </c>
      <c r="T30" s="57">
        <v>0</v>
      </c>
      <c r="U30" s="57">
        <v>50</v>
      </c>
      <c r="V30" s="57">
        <v>300</v>
      </c>
      <c r="W30" s="57">
        <v>1.5</v>
      </c>
      <c r="X30" s="57">
        <v>2</v>
      </c>
      <c r="Y30" s="57" t="s">
        <v>59</v>
      </c>
      <c r="Z30" s="57">
        <v>1</v>
      </c>
      <c r="AA30" s="57">
        <v>0</v>
      </c>
      <c r="AB30" s="57">
        <v>0</v>
      </c>
      <c r="AC30" s="45">
        <v>329</v>
      </c>
    </row>
    <row r="31" spans="1:29" ht="14.5" x14ac:dyDescent="0.25">
      <c r="A31" s="44" t="str">
        <f>'2022 Stds Ltg Table'!B31</f>
        <v>Healthcare Facility and Hospitals (Nursery)</v>
      </c>
      <c r="B31" s="57" t="s">
        <v>781</v>
      </c>
      <c r="C31" s="57">
        <v>10</v>
      </c>
      <c r="D31" s="57">
        <v>0.5</v>
      </c>
      <c r="E31" s="57">
        <v>250</v>
      </c>
      <c r="F31" s="57">
        <v>200</v>
      </c>
      <c r="G31" s="57">
        <v>1.5</v>
      </c>
      <c r="H31" s="57">
        <v>0.24</v>
      </c>
      <c r="I31" s="57" t="s">
        <v>978</v>
      </c>
      <c r="J31" s="281">
        <f>VLOOKUP($A31,'2022 Stds Ltg Table'!$B$4:$G$92,2,0)</f>
        <v>0.8</v>
      </c>
      <c r="K31" s="282" t="str">
        <f>VLOOKUP($A31,'2022 Stds Ltg Table'!$B$4:$G$92,3,0)</f>
        <v>TunableWhiteOrDimToWarm (Note 10)</v>
      </c>
      <c r="L31" s="281">
        <f>VLOOKUP($A31,'2022 Stds Ltg Table'!$B$4:$G$92,4,0)</f>
        <v>0.1</v>
      </c>
      <c r="M31" s="282" t="str">
        <f>VLOOKUP($A31,'2022 Stds Ltg Table'!$B$4:$G$92,5,0)</f>
        <v>None</v>
      </c>
      <c r="N31" s="281">
        <f>VLOOKUP($A31,'2022 Stds Ltg Table'!$B$4:$G$92,6,0)</f>
        <v>0</v>
      </c>
      <c r="O31" s="281" t="str">
        <f>VLOOKUP($A31,'2022 Stds Ltg Table'!$B$4:$I$92,7,0)</f>
        <v>None</v>
      </c>
      <c r="P31" s="281">
        <f>VLOOKUP($A31,'2022 Stds Ltg Table'!$B$4:$I$92,8,0)</f>
        <v>0</v>
      </c>
      <c r="Q31" s="57">
        <v>150</v>
      </c>
      <c r="R31" s="57">
        <v>150</v>
      </c>
      <c r="S31" s="57">
        <v>0</v>
      </c>
      <c r="T31" s="57">
        <v>0</v>
      </c>
      <c r="U31" s="57">
        <v>20</v>
      </c>
      <c r="V31" s="57">
        <v>200</v>
      </c>
      <c r="W31" s="57">
        <v>1.5</v>
      </c>
      <c r="X31" s="57">
        <v>2</v>
      </c>
      <c r="Y31" s="57" t="s">
        <v>59</v>
      </c>
      <c r="Z31" s="57">
        <v>1</v>
      </c>
      <c r="AA31" s="57">
        <v>0</v>
      </c>
      <c r="AB31" s="57">
        <v>0</v>
      </c>
      <c r="AC31" s="45">
        <v>330</v>
      </c>
    </row>
    <row r="32" spans="1:29" ht="14.5" x14ac:dyDescent="0.25">
      <c r="A32" s="44" t="str">
        <f>'2022 Stds Ltg Table'!B32</f>
        <v>Healthcare Facility and Hospitals (Nurse's Station)</v>
      </c>
      <c r="B32" s="57" t="s">
        <v>781</v>
      </c>
      <c r="C32" s="57">
        <v>10</v>
      </c>
      <c r="D32" s="57">
        <v>0.5</v>
      </c>
      <c r="E32" s="57">
        <v>250</v>
      </c>
      <c r="F32" s="57">
        <v>200</v>
      </c>
      <c r="G32" s="57">
        <v>1.5</v>
      </c>
      <c r="H32" s="57">
        <v>0.24</v>
      </c>
      <c r="I32" s="57" t="s">
        <v>978</v>
      </c>
      <c r="J32" s="281">
        <f>VLOOKUP($A32,'2022 Stds Ltg Table'!$B$4:$G$92,2,0)</f>
        <v>0.85</v>
      </c>
      <c r="K32" s="282" t="str">
        <f>VLOOKUP($A32,'2022 Stds Ltg Table'!$B$4:$G$92,3,0)</f>
        <v>TunableWhiteOrDimToWarm (Note 10)</v>
      </c>
      <c r="L32" s="281">
        <f>VLOOKUP($A32,'2022 Stds Ltg Table'!$B$4:$G$92,4,0)</f>
        <v>0.1</v>
      </c>
      <c r="M32" s="282" t="str">
        <f>VLOOKUP($A32,'2022 Stds Ltg Table'!$B$4:$G$92,5,0)</f>
        <v>DetailedTaskWork (Note 7)</v>
      </c>
      <c r="N32" s="281">
        <f>VLOOKUP($A32,'2022 Stds Ltg Table'!$B$4:$G$92,6,0)</f>
        <v>0.2</v>
      </c>
      <c r="O32" s="281" t="str">
        <f>VLOOKUP($A32,'2022 Stds Ltg Table'!$B$4:$I$92,7,0)</f>
        <v>None</v>
      </c>
      <c r="P32" s="281">
        <f>VLOOKUP($A32,'2022 Stds Ltg Table'!$B$4:$I$92,8,0)</f>
        <v>0</v>
      </c>
      <c r="Q32" s="57">
        <v>150</v>
      </c>
      <c r="R32" s="57">
        <v>150</v>
      </c>
      <c r="S32" s="57">
        <v>0</v>
      </c>
      <c r="T32" s="57">
        <v>0</v>
      </c>
      <c r="U32" s="57">
        <v>75</v>
      </c>
      <c r="V32" s="57">
        <v>500</v>
      </c>
      <c r="W32" s="57">
        <v>1.5</v>
      </c>
      <c r="X32" s="57">
        <v>2</v>
      </c>
      <c r="Y32" s="57" t="s">
        <v>59</v>
      </c>
      <c r="Z32" s="57">
        <v>1</v>
      </c>
      <c r="AA32" s="57">
        <v>0</v>
      </c>
      <c r="AB32" s="57">
        <v>0</v>
      </c>
      <c r="AC32" s="45">
        <v>331</v>
      </c>
    </row>
    <row r="33" spans="1:29" ht="14.5" x14ac:dyDescent="0.25">
      <c r="A33" s="44" t="str">
        <f>'2022 Stds Ltg Table'!B33</f>
        <v>Healthcare Facility and Hospitals (Operating Room)</v>
      </c>
      <c r="B33" s="57" t="s">
        <v>781</v>
      </c>
      <c r="C33" s="57">
        <v>10</v>
      </c>
      <c r="D33" s="57">
        <v>0.5</v>
      </c>
      <c r="E33" s="57">
        <v>250</v>
      </c>
      <c r="F33" s="57">
        <v>200</v>
      </c>
      <c r="G33" s="57">
        <v>1.5</v>
      </c>
      <c r="H33" s="57">
        <v>0.24</v>
      </c>
      <c r="I33" s="57" t="s">
        <v>978</v>
      </c>
      <c r="J33" s="281">
        <f>VLOOKUP($A33,'2022 Stds Ltg Table'!$B$4:$G$92,2,0)</f>
        <v>1.9</v>
      </c>
      <c r="K33" s="282" t="str">
        <f>VLOOKUP($A33,'2022 Stds Ltg Table'!$B$4:$G$92,3,0)</f>
        <v>None</v>
      </c>
      <c r="L33" s="281">
        <f>VLOOKUP($A33,'2022 Stds Ltg Table'!$B$4:$G$92,4,0)</f>
        <v>0</v>
      </c>
      <c r="M33" s="282" t="str">
        <f>VLOOKUP($A33,'2022 Stds Ltg Table'!$B$4:$G$92,5,0)</f>
        <v>None</v>
      </c>
      <c r="N33" s="281">
        <f>VLOOKUP($A33,'2022 Stds Ltg Table'!$B$4:$G$92,6,0)</f>
        <v>0</v>
      </c>
      <c r="O33" s="281" t="str">
        <f>VLOOKUP($A33,'2022 Stds Ltg Table'!$B$4:$I$92,7,0)</f>
        <v>None</v>
      </c>
      <c r="P33" s="281">
        <f>VLOOKUP($A33,'2022 Stds Ltg Table'!$B$4:$I$92,8,0)</f>
        <v>0</v>
      </c>
      <c r="Q33" s="57">
        <v>150</v>
      </c>
      <c r="R33" s="57">
        <v>150</v>
      </c>
      <c r="S33" s="57">
        <v>0</v>
      </c>
      <c r="T33" s="57">
        <v>0</v>
      </c>
      <c r="U33" s="57">
        <v>300</v>
      </c>
      <c r="V33" s="57">
        <v>3000</v>
      </c>
      <c r="W33" s="57">
        <v>1.5</v>
      </c>
      <c r="X33" s="57">
        <v>2</v>
      </c>
      <c r="Y33" s="57" t="s">
        <v>59</v>
      </c>
      <c r="Z33" s="57">
        <v>1</v>
      </c>
      <c r="AA33" s="57">
        <v>0</v>
      </c>
      <c r="AB33" s="57">
        <v>0</v>
      </c>
      <c r="AC33" s="45">
        <v>332</v>
      </c>
    </row>
    <row r="34" spans="1:29" ht="14.5" x14ac:dyDescent="0.25">
      <c r="A34" s="44" t="str">
        <f>'2022 Stds Ltg Table'!B34</f>
        <v>Healthcare Facility and Hospitals (Patient Room)</v>
      </c>
      <c r="B34" s="57" t="s">
        <v>781</v>
      </c>
      <c r="C34" s="57">
        <v>10</v>
      </c>
      <c r="D34" s="57">
        <v>0.5</v>
      </c>
      <c r="E34" s="57">
        <v>250</v>
      </c>
      <c r="F34" s="57">
        <v>200</v>
      </c>
      <c r="G34" s="57">
        <v>1.5</v>
      </c>
      <c r="H34" s="57">
        <v>0.24</v>
      </c>
      <c r="I34" s="57" t="s">
        <v>978</v>
      </c>
      <c r="J34" s="281">
        <f>VLOOKUP($A34,'2022 Stds Ltg Table'!$B$4:$G$92,2,0)</f>
        <v>0.7</v>
      </c>
      <c r="K34" s="282" t="str">
        <f>VLOOKUP($A34,'2022 Stds Ltg Table'!$B$4:$G$92,3,0)</f>
        <v>Decorative/Display</v>
      </c>
      <c r="L34" s="281">
        <f>VLOOKUP($A34,'2022 Stds Ltg Table'!$B$4:$G$92,4,0)</f>
        <v>0.15</v>
      </c>
      <c r="M34" s="282" t="str">
        <f>VLOOKUP($A34,'2022 Stds Ltg Table'!$B$4:$G$92,5,0)</f>
        <v>TunableWhiteOrDimToWarm (Note 10)</v>
      </c>
      <c r="N34" s="281">
        <f>VLOOKUP($A34,'2022 Stds Ltg Table'!$B$4:$G$92,6,0)</f>
        <v>0.1</v>
      </c>
      <c r="O34" s="281" t="str">
        <f>VLOOKUP($A34,'2022 Stds Ltg Table'!$B$4:$I$92,7,0)</f>
        <v>None</v>
      </c>
      <c r="P34" s="281">
        <f>VLOOKUP($A34,'2022 Stds Ltg Table'!$B$4:$I$92,8,0)</f>
        <v>0</v>
      </c>
      <c r="Q34" s="57">
        <v>150</v>
      </c>
      <c r="R34" s="57">
        <v>150</v>
      </c>
      <c r="S34" s="57">
        <v>0</v>
      </c>
      <c r="T34" s="57">
        <v>0</v>
      </c>
      <c r="U34" s="57">
        <v>20</v>
      </c>
      <c r="V34" s="57">
        <v>200</v>
      </c>
      <c r="W34" s="57">
        <v>1.5</v>
      </c>
      <c r="X34" s="57">
        <v>2</v>
      </c>
      <c r="Y34" s="57" t="s">
        <v>59</v>
      </c>
      <c r="Z34" s="57">
        <v>1</v>
      </c>
      <c r="AA34" s="57">
        <v>0</v>
      </c>
      <c r="AB34" s="57">
        <v>0</v>
      </c>
      <c r="AC34" s="45">
        <v>333</v>
      </c>
    </row>
    <row r="35" spans="1:29" ht="14.5" x14ac:dyDescent="0.25">
      <c r="A35" s="44" t="str">
        <f>'2022 Stds Ltg Table'!B35</f>
        <v>Healthcare Facility and Hospitals (Physical Therapy Room)</v>
      </c>
      <c r="B35" s="57" t="s">
        <v>781</v>
      </c>
      <c r="C35" s="57">
        <v>10</v>
      </c>
      <c r="D35" s="57">
        <v>0.5</v>
      </c>
      <c r="E35" s="57">
        <v>250</v>
      </c>
      <c r="F35" s="57">
        <v>200</v>
      </c>
      <c r="G35" s="57">
        <v>1.5</v>
      </c>
      <c r="H35" s="57">
        <v>0.24</v>
      </c>
      <c r="I35" s="57" t="s">
        <v>979</v>
      </c>
      <c r="J35" s="281">
        <f>VLOOKUP($A35,'2022 Stds Ltg Table'!$B$4:$G$92,2,0)</f>
        <v>0.75</v>
      </c>
      <c r="K35" s="282" t="str">
        <f>VLOOKUP($A35,'2022 Stds Ltg Table'!$B$4:$G$92,3,0)</f>
        <v>TunableWhiteOrDimToWarm (Note 10)</v>
      </c>
      <c r="L35" s="281">
        <f>VLOOKUP($A35,'2022 Stds Ltg Table'!$B$4:$G$92,4,0)</f>
        <v>0.1</v>
      </c>
      <c r="M35" s="282" t="str">
        <f>VLOOKUP($A35,'2022 Stds Ltg Table'!$B$4:$G$92,5,0)</f>
        <v>None</v>
      </c>
      <c r="N35" s="281">
        <f>VLOOKUP($A35,'2022 Stds Ltg Table'!$B$4:$G$92,6,0)</f>
        <v>0</v>
      </c>
      <c r="O35" s="281" t="str">
        <f>VLOOKUP($A35,'2022 Stds Ltg Table'!$B$4:$I$92,7,0)</f>
        <v>None</v>
      </c>
      <c r="P35" s="281">
        <f>VLOOKUP($A35,'2022 Stds Ltg Table'!$B$4:$I$92,8,0)</f>
        <v>0</v>
      </c>
      <c r="Q35" s="57">
        <v>150</v>
      </c>
      <c r="R35" s="57">
        <v>150</v>
      </c>
      <c r="S35" s="57">
        <v>0</v>
      </c>
      <c r="T35" s="57">
        <v>0</v>
      </c>
      <c r="U35" s="57">
        <v>75</v>
      </c>
      <c r="V35" s="57">
        <v>500</v>
      </c>
      <c r="W35" s="57">
        <v>1.5</v>
      </c>
      <c r="X35" s="57">
        <v>2</v>
      </c>
      <c r="Y35" s="57" t="s">
        <v>59</v>
      </c>
      <c r="Z35" s="57">
        <v>1</v>
      </c>
      <c r="AA35" s="57">
        <v>0</v>
      </c>
      <c r="AB35" s="57">
        <v>0</v>
      </c>
      <c r="AC35" s="45">
        <v>334</v>
      </c>
    </row>
    <row r="36" spans="1:29" ht="14.5" x14ac:dyDescent="0.25">
      <c r="A36" s="44" t="str">
        <f>'2022 Stds Ltg Table'!B36</f>
        <v>Healthcare Facility and Hospitals (Recovery Room)</v>
      </c>
      <c r="B36" s="57" t="s">
        <v>781</v>
      </c>
      <c r="C36" s="57">
        <v>10</v>
      </c>
      <c r="D36" s="57">
        <v>0.5</v>
      </c>
      <c r="E36" s="57">
        <v>250</v>
      </c>
      <c r="F36" s="57">
        <v>200</v>
      </c>
      <c r="G36" s="57">
        <v>1.5</v>
      </c>
      <c r="H36" s="57">
        <v>0.24</v>
      </c>
      <c r="I36" s="57" t="s">
        <v>978</v>
      </c>
      <c r="J36" s="281">
        <f>VLOOKUP($A36,'2022 Stds Ltg Table'!$B$4:$G$92,2,0)</f>
        <v>0.9</v>
      </c>
      <c r="K36" s="282" t="str">
        <f>VLOOKUP($A36,'2022 Stds Ltg Table'!$B$4:$G$92,3,0)</f>
        <v>TunableWhiteOrDimToWarm (Note 10)</v>
      </c>
      <c r="L36" s="281">
        <f>VLOOKUP($A36,'2022 Stds Ltg Table'!$B$4:$G$92,4,0)</f>
        <v>0.1</v>
      </c>
      <c r="M36" s="282" t="str">
        <f>VLOOKUP($A36,'2022 Stds Ltg Table'!$B$4:$G$92,5,0)</f>
        <v>None</v>
      </c>
      <c r="N36" s="281">
        <f>VLOOKUP($A36,'2022 Stds Ltg Table'!$B$4:$G$92,6,0)</f>
        <v>0</v>
      </c>
      <c r="O36" s="281" t="str">
        <f>VLOOKUP($A36,'2022 Stds Ltg Table'!$B$4:$I$92,7,0)</f>
        <v>None</v>
      </c>
      <c r="P36" s="281">
        <f>VLOOKUP($A36,'2022 Stds Ltg Table'!$B$4:$I$92,8,0)</f>
        <v>0</v>
      </c>
      <c r="Q36" s="57">
        <v>150</v>
      </c>
      <c r="R36" s="57">
        <v>150</v>
      </c>
      <c r="S36" s="57">
        <v>0</v>
      </c>
      <c r="T36" s="57">
        <v>0</v>
      </c>
      <c r="U36" s="57">
        <v>20</v>
      </c>
      <c r="V36" s="57">
        <v>200</v>
      </c>
      <c r="W36" s="57">
        <v>1.5</v>
      </c>
      <c r="X36" s="57">
        <v>2</v>
      </c>
      <c r="Y36" s="57" t="s">
        <v>59</v>
      </c>
      <c r="Z36" s="57">
        <v>1</v>
      </c>
      <c r="AA36" s="57">
        <v>0</v>
      </c>
      <c r="AB36" s="57">
        <v>0</v>
      </c>
      <c r="AC36" s="45">
        <v>335</v>
      </c>
    </row>
    <row r="37" spans="1:29" ht="14.5" x14ac:dyDescent="0.25">
      <c r="A37" s="44" t="str">
        <f>'2022 Stds Ltg Table'!B77</f>
        <v>High-Rise Residential Living Spaces</v>
      </c>
      <c r="B37" s="57" t="s">
        <v>131</v>
      </c>
      <c r="C37" s="57">
        <v>5</v>
      </c>
      <c r="D37" s="57">
        <v>0.5</v>
      </c>
      <c r="E37" s="57">
        <v>245</v>
      </c>
      <c r="F37" s="57">
        <v>155</v>
      </c>
      <c r="G37" s="57">
        <v>0.5</v>
      </c>
      <c r="H37" s="57" t="s">
        <v>981</v>
      </c>
      <c r="I37" s="57" t="s">
        <v>978</v>
      </c>
      <c r="J37" s="281" t="str">
        <f>VLOOKUP($A37,'2022 Stds Ltg Table'!$B$4:$G$92,2,0)</f>
        <v>na</v>
      </c>
      <c r="K37" s="282" t="str">
        <f>VLOOKUP($A37,'2022 Stds Ltg Table'!$B$4:$G$92,3,0)</f>
        <v>None</v>
      </c>
      <c r="L37" s="281">
        <f>VLOOKUP($A37,'2022 Stds Ltg Table'!$B$4:$G$92,4,0)</f>
        <v>0</v>
      </c>
      <c r="M37" s="282" t="str">
        <f>VLOOKUP($A37,'2022 Stds Ltg Table'!$B$4:$G$92,5,0)</f>
        <v>None</v>
      </c>
      <c r="N37" s="281">
        <f>VLOOKUP($A37,'2022 Stds Ltg Table'!$B$4:$G$92,6,0)</f>
        <v>0</v>
      </c>
      <c r="O37" s="281" t="str">
        <f>VLOOKUP($A37,'2022 Stds Ltg Table'!$B$4:$I$92,7,0)</f>
        <v>None</v>
      </c>
      <c r="P37" s="281">
        <f>VLOOKUP($A37,'2022 Stds Ltg Table'!$B$4:$I$92,8,0)</f>
        <v>0</v>
      </c>
      <c r="Q37" s="57">
        <v>150</v>
      </c>
      <c r="R37" s="57">
        <v>150</v>
      </c>
      <c r="S37" s="57">
        <v>0.68240000000000001</v>
      </c>
      <c r="T37" s="57">
        <v>0</v>
      </c>
      <c r="U37" s="57">
        <v>20</v>
      </c>
      <c r="V37" s="57">
        <v>200</v>
      </c>
      <c r="W37" s="57">
        <v>1.5</v>
      </c>
      <c r="X37" s="57">
        <v>2</v>
      </c>
      <c r="Y37" s="57" t="s">
        <v>82</v>
      </c>
      <c r="Z37" s="57">
        <v>0</v>
      </c>
      <c r="AA37" s="57">
        <v>1</v>
      </c>
      <c r="AB37" s="57">
        <v>0</v>
      </c>
      <c r="AC37" s="45">
        <v>336</v>
      </c>
    </row>
    <row r="38" spans="1:29" ht="14.5" x14ac:dyDescent="0.25">
      <c r="A38" s="44" t="str">
        <f>'2022 Stds Ltg Table'!B37</f>
        <v>Hotel Function Area</v>
      </c>
      <c r="B38" s="57" t="s">
        <v>928</v>
      </c>
      <c r="C38" s="57">
        <v>142.85714285714286</v>
      </c>
      <c r="D38" s="57">
        <v>0.5</v>
      </c>
      <c r="E38" s="57">
        <v>250</v>
      </c>
      <c r="F38" s="57">
        <v>200</v>
      </c>
      <c r="G38" s="57">
        <v>0.5</v>
      </c>
      <c r="H38" s="57">
        <v>9.6000000000000002E-2</v>
      </c>
      <c r="I38" s="57" t="s">
        <v>978</v>
      </c>
      <c r="J38" s="281">
        <f>VLOOKUP($A38,'2022 Stds Ltg Table'!$B$4:$G$92,2,0)</f>
        <v>0.85</v>
      </c>
      <c r="K38" s="282" t="str">
        <f>VLOOKUP($A38,'2022 Stds Ltg Table'!$B$4:$G$92,3,0)</f>
        <v>Decorative/Display</v>
      </c>
      <c r="L38" s="281">
        <f>VLOOKUP($A38,'2022 Stds Ltg Table'!$B$4:$G$92,4,0)</f>
        <v>0.25</v>
      </c>
      <c r="M38" s="282" t="str">
        <f>VLOOKUP($A38,'2022 Stds Ltg Table'!$B$4:$G$92,5,0)</f>
        <v>None</v>
      </c>
      <c r="N38" s="281">
        <f>VLOOKUP($A38,'2022 Stds Ltg Table'!$B$4:$G$92,6,0)</f>
        <v>0</v>
      </c>
      <c r="O38" s="281" t="str">
        <f>VLOOKUP($A38,'2022 Stds Ltg Table'!$B$4:$I$92,7,0)</f>
        <v>None</v>
      </c>
      <c r="P38" s="281">
        <f>VLOOKUP($A38,'2022 Stds Ltg Table'!$B$4:$I$92,8,0)</f>
        <v>0</v>
      </c>
      <c r="Q38" s="57">
        <v>150</v>
      </c>
      <c r="R38" s="57">
        <v>150</v>
      </c>
      <c r="S38" s="57">
        <v>0</v>
      </c>
      <c r="T38" s="57">
        <v>0</v>
      </c>
      <c r="U38" s="57">
        <v>50</v>
      </c>
      <c r="V38" s="57">
        <v>300</v>
      </c>
      <c r="W38" s="57">
        <v>1.5</v>
      </c>
      <c r="X38" s="57">
        <v>2</v>
      </c>
      <c r="Y38" s="57" t="s">
        <v>55</v>
      </c>
      <c r="Z38" s="57">
        <v>0</v>
      </c>
      <c r="AA38" s="57">
        <v>0</v>
      </c>
      <c r="AB38" s="57">
        <v>0</v>
      </c>
      <c r="AC38" s="45">
        <v>337</v>
      </c>
    </row>
    <row r="39" spans="1:29" ht="14.5" x14ac:dyDescent="0.25">
      <c r="A39" s="44" t="str">
        <f>'2022 Stds Ltg Table'!B78</f>
        <v>Hotel/Motel Guest Room</v>
      </c>
      <c r="B39" s="57" t="s">
        <v>761</v>
      </c>
      <c r="C39" s="57">
        <v>5</v>
      </c>
      <c r="D39" s="57">
        <v>0.5</v>
      </c>
      <c r="E39" s="57">
        <v>245</v>
      </c>
      <c r="F39" s="57">
        <v>155</v>
      </c>
      <c r="G39" s="57">
        <v>0.5</v>
      </c>
      <c r="H39" s="57">
        <v>4.4800000000000004</v>
      </c>
      <c r="I39" s="57" t="s">
        <v>978</v>
      </c>
      <c r="J39" s="281" t="str">
        <f>VLOOKUP($A39,'2022 Stds Ltg Table'!$B$4:$G$92,2,0)</f>
        <v>na</v>
      </c>
      <c r="K39" s="282" t="str">
        <f>VLOOKUP($A39,'2022 Stds Ltg Table'!$B$4:$G$92,3,0)</f>
        <v>None</v>
      </c>
      <c r="L39" s="281">
        <f>VLOOKUP($A39,'2022 Stds Ltg Table'!$B$4:$G$92,4,0)</f>
        <v>0</v>
      </c>
      <c r="M39" s="282" t="str">
        <f>VLOOKUP($A39,'2022 Stds Ltg Table'!$B$4:$G$92,5,0)</f>
        <v>None</v>
      </c>
      <c r="N39" s="281">
        <f>VLOOKUP($A39,'2022 Stds Ltg Table'!$B$4:$G$92,6,0)</f>
        <v>0</v>
      </c>
      <c r="O39" s="281" t="str">
        <f>VLOOKUP($A39,'2022 Stds Ltg Table'!$B$4:$I$92,7,0)</f>
        <v>None</v>
      </c>
      <c r="P39" s="281">
        <f>VLOOKUP($A39,'2022 Stds Ltg Table'!$B$4:$I$92,8,0)</f>
        <v>0</v>
      </c>
      <c r="Q39" s="57">
        <v>150</v>
      </c>
      <c r="R39" s="57">
        <v>150</v>
      </c>
      <c r="S39" s="57">
        <v>0</v>
      </c>
      <c r="T39" s="57">
        <v>0</v>
      </c>
      <c r="U39" s="57">
        <v>20</v>
      </c>
      <c r="V39" s="57">
        <v>200</v>
      </c>
      <c r="W39" s="57">
        <v>1.5</v>
      </c>
      <c r="X39" s="57">
        <v>2</v>
      </c>
      <c r="Y39" s="57" t="s">
        <v>82</v>
      </c>
      <c r="Z39" s="57">
        <v>0</v>
      </c>
      <c r="AA39" s="57">
        <v>0</v>
      </c>
      <c r="AB39" s="57">
        <v>0</v>
      </c>
      <c r="AC39" s="45">
        <v>338</v>
      </c>
    </row>
    <row r="40" spans="1:29" ht="14.5" x14ac:dyDescent="0.25">
      <c r="A40" s="57" t="str">
        <f>'2022 Stds Ltg Table'!B38</f>
        <v>Kitchen/Food Preparation Area</v>
      </c>
      <c r="B40" s="57" t="s">
        <v>755</v>
      </c>
      <c r="C40" s="57">
        <v>5</v>
      </c>
      <c r="D40" s="57">
        <v>0.5</v>
      </c>
      <c r="E40" s="57">
        <v>275</v>
      </c>
      <c r="F40" s="57">
        <v>475</v>
      </c>
      <c r="G40" s="57">
        <v>1.5</v>
      </c>
      <c r="H40" s="57">
        <v>0.57799999999999996</v>
      </c>
      <c r="I40" s="57" t="s">
        <v>978</v>
      </c>
      <c r="J40" s="281">
        <f>VLOOKUP($A40,'2022 Stds Ltg Table'!$B$4:$G$92,2,0)</f>
        <v>0.95</v>
      </c>
      <c r="K40" s="282" t="str">
        <f>VLOOKUP($A40,'2022 Stds Ltg Table'!$B$4:$G$92,3,0)</f>
        <v>None</v>
      </c>
      <c r="L40" s="281">
        <f>VLOOKUP($A40,'2022 Stds Ltg Table'!$B$4:$G$92,4,0)</f>
        <v>0</v>
      </c>
      <c r="M40" s="282" t="str">
        <f>VLOOKUP($A40,'2022 Stds Ltg Table'!$B$4:$G$92,5,0)</f>
        <v>None</v>
      </c>
      <c r="N40" s="281">
        <f>VLOOKUP($A40,'2022 Stds Ltg Table'!$B$4:$G$92,6,0)</f>
        <v>0</v>
      </c>
      <c r="O40" s="281" t="str">
        <f>VLOOKUP($A40,'2022 Stds Ltg Table'!$B$4:$I$92,7,0)</f>
        <v>None</v>
      </c>
      <c r="P40" s="281">
        <f>VLOOKUP($A40,'2022 Stds Ltg Table'!$B$4:$I$92,8,0)</f>
        <v>0</v>
      </c>
      <c r="Q40" s="57">
        <v>150</v>
      </c>
      <c r="R40" s="57">
        <v>150</v>
      </c>
      <c r="S40" s="57">
        <v>17.537679999999998</v>
      </c>
      <c r="T40" s="57">
        <v>1.1200000000000001</v>
      </c>
      <c r="U40" s="57">
        <v>100</v>
      </c>
      <c r="V40" s="57">
        <v>500</v>
      </c>
      <c r="W40" s="57">
        <v>1.5</v>
      </c>
      <c r="X40" s="57">
        <v>2</v>
      </c>
      <c r="Y40" s="57" t="s">
        <v>61</v>
      </c>
      <c r="Z40" s="57">
        <v>1</v>
      </c>
      <c r="AA40" s="57">
        <v>0</v>
      </c>
      <c r="AB40" s="57">
        <v>1</v>
      </c>
      <c r="AC40" s="45">
        <v>339</v>
      </c>
    </row>
    <row r="41" spans="1:29" ht="14.5" x14ac:dyDescent="0.25">
      <c r="A41" s="44" t="str">
        <f>'2022 Stds Ltg Table'!B79</f>
        <v>Kitchenette or Residential Kitchen</v>
      </c>
      <c r="B41" s="57" t="s">
        <v>794</v>
      </c>
      <c r="C41" s="57">
        <v>5</v>
      </c>
      <c r="D41" s="57">
        <v>0.5</v>
      </c>
      <c r="E41" s="57">
        <v>275</v>
      </c>
      <c r="F41" s="57">
        <v>475</v>
      </c>
      <c r="G41" s="57">
        <v>1</v>
      </c>
      <c r="H41" s="57">
        <v>0.36</v>
      </c>
      <c r="I41" s="57" t="s">
        <v>978</v>
      </c>
      <c r="J41" s="281">
        <f>VLOOKUP($A41,'2022 Stds Ltg Table'!$B$4:$G$92,2,0)</f>
        <v>0.95</v>
      </c>
      <c r="K41" s="282" t="str">
        <f>VLOOKUP($A41,'2022 Stds Ltg Table'!$B$4:$G$92,3,0)</f>
        <v>None</v>
      </c>
      <c r="L41" s="281">
        <f>VLOOKUP($A41,'2022 Stds Ltg Table'!$B$4:$G$92,4,0)</f>
        <v>0</v>
      </c>
      <c r="M41" s="282" t="str">
        <f>VLOOKUP($A41,'2022 Stds Ltg Table'!$B$4:$G$92,5,0)</f>
        <v>None</v>
      </c>
      <c r="N41" s="281">
        <f>VLOOKUP($A41,'2022 Stds Ltg Table'!$B$4:$G$92,6,0)</f>
        <v>0</v>
      </c>
      <c r="O41" s="281" t="str">
        <f>VLOOKUP($A41,'2022 Stds Ltg Table'!$B$4:$I$92,7,0)</f>
        <v>None</v>
      </c>
      <c r="P41" s="281">
        <f>VLOOKUP($A41,'2022 Stds Ltg Table'!$B$4:$I$92,8,0)</f>
        <v>0</v>
      </c>
      <c r="Q41" s="57">
        <v>150</v>
      </c>
      <c r="R41" s="57">
        <v>150</v>
      </c>
      <c r="S41" s="57">
        <v>3</v>
      </c>
      <c r="T41" s="57">
        <v>0.5</v>
      </c>
      <c r="U41" s="57">
        <v>100</v>
      </c>
      <c r="V41" s="57">
        <v>500</v>
      </c>
      <c r="W41" s="57">
        <v>1.5</v>
      </c>
      <c r="X41" s="57">
        <v>2</v>
      </c>
      <c r="Y41" s="57" t="s">
        <v>58</v>
      </c>
      <c r="Z41" s="57">
        <v>1</v>
      </c>
      <c r="AA41" s="57">
        <v>0</v>
      </c>
      <c r="AB41" s="57">
        <v>0</v>
      </c>
      <c r="AC41" s="45">
        <v>340</v>
      </c>
    </row>
    <row r="42" spans="1:29" ht="14.5" x14ac:dyDescent="0.25">
      <c r="A42" s="57" t="str">
        <f>'2022 Stds Ltg Table'!B39</f>
        <v>Laboratory, Scientific</v>
      </c>
      <c r="B42" s="276" t="s">
        <v>826</v>
      </c>
      <c r="C42" s="276">
        <v>10</v>
      </c>
      <c r="D42" s="276">
        <v>0.5</v>
      </c>
      <c r="E42" s="276">
        <v>250</v>
      </c>
      <c r="F42" s="276">
        <v>200</v>
      </c>
      <c r="G42" s="276">
        <v>2</v>
      </c>
      <c r="H42" s="276">
        <v>0.18</v>
      </c>
      <c r="I42" s="276" t="s">
        <v>978</v>
      </c>
      <c r="J42" s="281">
        <f>VLOOKUP($A42,'2022 Stds Ltg Table'!$B$4:$G$92,2,0)</f>
        <v>0.9</v>
      </c>
      <c r="K42" s="282" t="str">
        <f>VLOOKUP($A42,'2022 Stds Ltg Table'!$B$4:$G$92,3,0)</f>
        <v>SpecializedTaskWork (Note 8)</v>
      </c>
      <c r="L42" s="281">
        <f>VLOOKUP($A42,'2022 Stds Ltg Table'!$B$4:$G$92,4,0)</f>
        <v>0.35</v>
      </c>
      <c r="M42" s="282" t="str">
        <f>VLOOKUP($A42,'2022 Stds Ltg Table'!$B$4:$G$92,5,0)</f>
        <v>None</v>
      </c>
      <c r="N42" s="281">
        <f>VLOOKUP($A42,'2022 Stds Ltg Table'!$B$4:$G$92,6,0)</f>
        <v>0</v>
      </c>
      <c r="O42" s="281" t="str">
        <f>VLOOKUP($A42,'2022 Stds Ltg Table'!$B$4:$I$92,7,0)</f>
        <v>None</v>
      </c>
      <c r="P42" s="281">
        <f>VLOOKUP($A42,'2022 Stds Ltg Table'!$B$4:$I$92,8,0)</f>
        <v>0</v>
      </c>
      <c r="Q42" s="277">
        <v>150</v>
      </c>
      <c r="R42" s="277">
        <v>150</v>
      </c>
      <c r="S42" s="277">
        <v>12.692640000000001</v>
      </c>
      <c r="T42" s="277">
        <v>0.28000000000000003</v>
      </c>
      <c r="U42" s="277">
        <v>500</v>
      </c>
      <c r="V42" s="277">
        <v>1000</v>
      </c>
      <c r="W42" s="277">
        <v>1.5</v>
      </c>
      <c r="X42" s="277">
        <v>2</v>
      </c>
      <c r="Y42" s="277" t="s">
        <v>84</v>
      </c>
      <c r="Z42" s="277">
        <v>1</v>
      </c>
      <c r="AA42" s="277">
        <v>1</v>
      </c>
      <c r="AB42" s="277">
        <v>0</v>
      </c>
      <c r="AC42" s="45">
        <v>341</v>
      </c>
    </row>
    <row r="43" spans="1:29" ht="14.5" x14ac:dyDescent="0.25">
      <c r="A43" s="57" t="str">
        <f>'2022 Stds Ltg Table'!B40</f>
        <v xml:space="preserve">Laundry Area </v>
      </c>
      <c r="B43" s="57" t="s">
        <v>763</v>
      </c>
      <c r="C43" s="57">
        <v>10</v>
      </c>
      <c r="D43" s="57">
        <v>0.5</v>
      </c>
      <c r="E43" s="57">
        <v>250</v>
      </c>
      <c r="F43" s="57">
        <v>250</v>
      </c>
      <c r="G43" s="57">
        <v>3</v>
      </c>
      <c r="H43" s="57">
        <v>0.57799999999999996</v>
      </c>
      <c r="I43" s="57" t="s">
        <v>978</v>
      </c>
      <c r="J43" s="281">
        <f>VLOOKUP($A43,'2022 Stds Ltg Table'!$B$4:$G$92,2,0)</f>
        <v>0.45</v>
      </c>
      <c r="K43" s="282" t="str">
        <f>VLOOKUP($A43,'2022 Stds Ltg Table'!$B$4:$G$92,3,0)</f>
        <v>None</v>
      </c>
      <c r="L43" s="281">
        <f>VLOOKUP($A43,'2022 Stds Ltg Table'!$B$4:$G$92,4,0)</f>
        <v>0</v>
      </c>
      <c r="M43" s="282" t="str">
        <f>VLOOKUP($A43,'2022 Stds Ltg Table'!$B$4:$G$92,5,0)</f>
        <v>None</v>
      </c>
      <c r="N43" s="281">
        <f>VLOOKUP($A43,'2022 Stds Ltg Table'!$B$4:$G$92,6,0)</f>
        <v>0</v>
      </c>
      <c r="O43" s="281" t="str">
        <f>VLOOKUP($A43,'2022 Stds Ltg Table'!$B$4:$I$92,7,0)</f>
        <v>None</v>
      </c>
      <c r="P43" s="281">
        <f>VLOOKUP($A43,'2022 Stds Ltg Table'!$B$4:$I$92,8,0)</f>
        <v>0</v>
      </c>
      <c r="Q43" s="57">
        <v>8760</v>
      </c>
      <c r="R43" s="57">
        <v>8760</v>
      </c>
      <c r="S43" s="57">
        <v>0.75063999999999997</v>
      </c>
      <c r="T43" s="57">
        <v>0</v>
      </c>
      <c r="U43" s="57">
        <v>100</v>
      </c>
      <c r="V43" s="57">
        <v>300</v>
      </c>
      <c r="W43" s="57">
        <v>1.5</v>
      </c>
      <c r="X43" s="57">
        <v>2</v>
      </c>
      <c r="Y43" s="57" t="s">
        <v>83</v>
      </c>
      <c r="Z43" s="57">
        <v>1</v>
      </c>
      <c r="AA43" s="57">
        <v>0</v>
      </c>
      <c r="AB43" s="57">
        <v>1</v>
      </c>
      <c r="AC43" s="45">
        <v>342</v>
      </c>
    </row>
    <row r="44" spans="1:29" ht="14.5" x14ac:dyDescent="0.25">
      <c r="A44" s="57" t="str">
        <f>'2022 Stds Ltg Table'!B41</f>
        <v>Library (Reading Area)</v>
      </c>
      <c r="B44" s="57" t="s">
        <v>829</v>
      </c>
      <c r="C44" s="57">
        <v>20</v>
      </c>
      <c r="D44" s="57">
        <v>0.5</v>
      </c>
      <c r="E44" s="57">
        <v>250</v>
      </c>
      <c r="F44" s="57">
        <v>200</v>
      </c>
      <c r="G44" s="57">
        <v>1.5</v>
      </c>
      <c r="H44" s="57">
        <v>0.18</v>
      </c>
      <c r="I44" s="57" t="s">
        <v>979</v>
      </c>
      <c r="J44" s="281">
        <f>VLOOKUP($A44,'2022 Stds Ltg Table'!$B$4:$G$92,2,0)</f>
        <v>0.8</v>
      </c>
      <c r="K44" s="282" t="str">
        <f>VLOOKUP($A44,'2022 Stds Ltg Table'!$B$4:$G$92,3,0)</f>
        <v>Decorative/Display</v>
      </c>
      <c r="L44" s="281">
        <f>VLOOKUP($A44,'2022 Stds Ltg Table'!$B$4:$G$92,4,0)</f>
        <v>0.25</v>
      </c>
      <c r="M44" s="282" t="str">
        <f>VLOOKUP($A44,'2022 Stds Ltg Table'!$B$4:$G$92,5,0)</f>
        <v>None</v>
      </c>
      <c r="N44" s="281">
        <f>VLOOKUP($A44,'2022 Stds Ltg Table'!$B$4:$G$92,6,0)</f>
        <v>0</v>
      </c>
      <c r="O44" s="281" t="str">
        <f>VLOOKUP($A44,'2022 Stds Ltg Table'!$B$4:$I$92,7,0)</f>
        <v>None</v>
      </c>
      <c r="P44" s="281">
        <f>VLOOKUP($A44,'2022 Stds Ltg Table'!$B$4:$I$92,8,0)</f>
        <v>0</v>
      </c>
      <c r="Q44" s="57">
        <v>150</v>
      </c>
      <c r="R44" s="57">
        <v>150</v>
      </c>
      <c r="S44" s="57">
        <v>0</v>
      </c>
      <c r="T44" s="57">
        <v>0</v>
      </c>
      <c r="U44" s="57">
        <v>150</v>
      </c>
      <c r="V44" s="57">
        <v>500</v>
      </c>
      <c r="W44" s="57">
        <v>1.5</v>
      </c>
      <c r="X44" s="57">
        <v>2</v>
      </c>
      <c r="Y44" s="57" t="s">
        <v>58</v>
      </c>
      <c r="Z44" s="57">
        <v>1</v>
      </c>
      <c r="AA44" s="57">
        <v>0</v>
      </c>
      <c r="AB44" s="57">
        <v>0</v>
      </c>
      <c r="AC44" s="45">
        <v>343</v>
      </c>
    </row>
    <row r="45" spans="1:29" ht="14.5" x14ac:dyDescent="0.25">
      <c r="A45" s="57" t="str">
        <f>'2022 Stds Ltg Table'!B42</f>
        <v>Library (Stacks Area)</v>
      </c>
      <c r="B45" s="57" t="s">
        <v>829</v>
      </c>
      <c r="C45" s="57">
        <v>10</v>
      </c>
      <c r="D45" s="57">
        <v>0.5</v>
      </c>
      <c r="E45" s="57">
        <v>250</v>
      </c>
      <c r="F45" s="57">
        <v>200</v>
      </c>
      <c r="G45" s="57">
        <v>1.5</v>
      </c>
      <c r="H45" s="57">
        <v>0.18</v>
      </c>
      <c r="I45" s="57" t="s">
        <v>979</v>
      </c>
      <c r="J45" s="281">
        <f>VLOOKUP($A45,'2022 Stds Ltg Table'!$B$4:$G$92,2,0)</f>
        <v>1</v>
      </c>
      <c r="K45" s="282" t="str">
        <f>VLOOKUP($A45,'2022 Stds Ltg Table'!$B$4:$G$92,3,0)</f>
        <v>None</v>
      </c>
      <c r="L45" s="281">
        <f>VLOOKUP($A45,'2022 Stds Ltg Table'!$B$4:$G$92,4,0)</f>
        <v>0</v>
      </c>
      <c r="M45" s="282" t="str">
        <f>VLOOKUP($A45,'2022 Stds Ltg Table'!$B$4:$G$92,5,0)</f>
        <v>None</v>
      </c>
      <c r="N45" s="281">
        <f>VLOOKUP($A45,'2022 Stds Ltg Table'!$B$4:$G$92,6,0)</f>
        <v>0</v>
      </c>
      <c r="O45" s="281" t="str">
        <f>VLOOKUP($A45,'2022 Stds Ltg Table'!$B$4:$I$92,7,0)</f>
        <v>None</v>
      </c>
      <c r="P45" s="281">
        <f>VLOOKUP($A45,'2022 Stds Ltg Table'!$B$4:$I$92,8,0)</f>
        <v>0</v>
      </c>
      <c r="Q45" s="57">
        <v>150</v>
      </c>
      <c r="R45" s="57">
        <v>150</v>
      </c>
      <c r="S45" s="57">
        <v>0</v>
      </c>
      <c r="T45" s="57">
        <v>0</v>
      </c>
      <c r="U45" s="57">
        <v>200</v>
      </c>
      <c r="V45" s="57">
        <v>300</v>
      </c>
      <c r="W45" s="57">
        <v>1</v>
      </c>
      <c r="X45" s="57">
        <v>4</v>
      </c>
      <c r="Y45" s="57" t="s">
        <v>58</v>
      </c>
      <c r="Z45" s="57">
        <v>1</v>
      </c>
      <c r="AA45" s="57">
        <v>0</v>
      </c>
      <c r="AB45" s="57">
        <v>0</v>
      </c>
      <c r="AC45" s="45">
        <v>344</v>
      </c>
    </row>
    <row r="46" spans="1:29" ht="14.5" x14ac:dyDescent="0.25">
      <c r="A46" s="57" t="str">
        <f>'2022 Stds Ltg Table'!B43</f>
        <v>Lobby, Main Entry</v>
      </c>
      <c r="B46" s="276" t="s">
        <v>767</v>
      </c>
      <c r="C46" s="276">
        <v>66.666666666666671</v>
      </c>
      <c r="D46" s="276">
        <v>0.5</v>
      </c>
      <c r="E46" s="276">
        <v>250</v>
      </c>
      <c r="F46" s="276">
        <v>250</v>
      </c>
      <c r="G46" s="276">
        <v>0.5</v>
      </c>
      <c r="H46" s="276">
        <v>0.09</v>
      </c>
      <c r="I46" s="276" t="s">
        <v>979</v>
      </c>
      <c r="J46" s="281">
        <f>VLOOKUP($A46,'2022 Stds Ltg Table'!$B$4:$G$92,2,0)</f>
        <v>0.7</v>
      </c>
      <c r="K46" s="282" t="str">
        <f>VLOOKUP($A46,'2022 Stds Ltg Table'!$B$4:$G$92,3,0)</f>
        <v>Decorative/Display</v>
      </c>
      <c r="L46" s="281">
        <f>VLOOKUP($A46,'2022 Stds Ltg Table'!$B$4:$G$92,4,0)</f>
        <v>0.25</v>
      </c>
      <c r="M46" s="282" t="str">
        <f>VLOOKUP($A46,'2022 Stds Ltg Table'!$B$4:$G$92,5,0)</f>
        <v>None</v>
      </c>
      <c r="N46" s="281">
        <f>VLOOKUP($A46,'2022 Stds Ltg Table'!$B$4:$G$92,6,0)</f>
        <v>0</v>
      </c>
      <c r="O46" s="281" t="str">
        <f>VLOOKUP($A46,'2022 Stds Ltg Table'!$B$4:$I$92,7,0)</f>
        <v>None</v>
      </c>
      <c r="P46" s="281">
        <f>VLOOKUP($A46,'2022 Stds Ltg Table'!$B$4:$I$92,8,0)</f>
        <v>0</v>
      </c>
      <c r="Q46" s="277">
        <v>150</v>
      </c>
      <c r="R46" s="277">
        <v>150</v>
      </c>
      <c r="S46" s="277">
        <v>0</v>
      </c>
      <c r="T46" s="277">
        <v>0</v>
      </c>
      <c r="U46" s="277">
        <v>50</v>
      </c>
      <c r="V46" s="277">
        <v>200</v>
      </c>
      <c r="W46" s="277">
        <v>1.5</v>
      </c>
      <c r="X46" s="277">
        <v>2</v>
      </c>
      <c r="Y46" s="277" t="s">
        <v>55</v>
      </c>
      <c r="Z46" s="277">
        <v>1</v>
      </c>
      <c r="AA46" s="277">
        <v>0</v>
      </c>
      <c r="AB46" s="277">
        <v>1</v>
      </c>
      <c r="AC46" s="45">
        <v>345</v>
      </c>
    </row>
    <row r="47" spans="1:29" ht="14.5" x14ac:dyDescent="0.25">
      <c r="A47" s="57" t="str">
        <f>'2022 Stds Ltg Table'!B44</f>
        <v>Locker Room</v>
      </c>
      <c r="B47" s="57" t="s">
        <v>795</v>
      </c>
      <c r="C47" s="57">
        <v>20</v>
      </c>
      <c r="D47" s="57">
        <v>0.5</v>
      </c>
      <c r="E47" s="57">
        <v>255</v>
      </c>
      <c r="F47" s="57">
        <v>475</v>
      </c>
      <c r="G47" s="57">
        <v>0.5</v>
      </c>
      <c r="H47" s="57">
        <v>0.57799999999999996</v>
      </c>
      <c r="I47" s="57" t="s">
        <v>978</v>
      </c>
      <c r="J47" s="281">
        <f>VLOOKUP($A47,'2022 Stds Ltg Table'!$B$4:$G$92,2,0)</f>
        <v>0.45</v>
      </c>
      <c r="K47" s="282" t="str">
        <f>VLOOKUP($A47,'2022 Stds Ltg Table'!$B$4:$G$92,3,0)</f>
        <v>None</v>
      </c>
      <c r="L47" s="281">
        <f>VLOOKUP($A47,'2022 Stds Ltg Table'!$B$4:$G$92,4,0)</f>
        <v>0</v>
      </c>
      <c r="M47" s="282" t="str">
        <f>VLOOKUP($A47,'2022 Stds Ltg Table'!$B$4:$G$92,5,0)</f>
        <v>None</v>
      </c>
      <c r="N47" s="281">
        <f>VLOOKUP($A47,'2022 Stds Ltg Table'!$B$4:$G$92,6,0)</f>
        <v>0</v>
      </c>
      <c r="O47" s="281" t="str">
        <f>VLOOKUP($A47,'2022 Stds Ltg Table'!$B$4:$I$92,7,0)</f>
        <v>None</v>
      </c>
      <c r="P47" s="281">
        <f>VLOOKUP($A47,'2022 Stds Ltg Table'!$B$4:$I$92,8,0)</f>
        <v>0</v>
      </c>
      <c r="Q47" s="57">
        <v>8760</v>
      </c>
      <c r="R47" s="57">
        <v>8760</v>
      </c>
      <c r="S47" s="57">
        <v>0</v>
      </c>
      <c r="T47" s="57">
        <v>0</v>
      </c>
      <c r="U47" s="57">
        <v>20</v>
      </c>
      <c r="V47" s="57">
        <v>200</v>
      </c>
      <c r="W47" s="57">
        <v>1</v>
      </c>
      <c r="X47" s="57">
        <v>4</v>
      </c>
      <c r="Y47" s="57" t="s">
        <v>55</v>
      </c>
      <c r="Z47" s="57">
        <v>1</v>
      </c>
      <c r="AA47" s="57">
        <v>0</v>
      </c>
      <c r="AB47" s="57">
        <v>1</v>
      </c>
      <c r="AC47" s="45">
        <v>346</v>
      </c>
    </row>
    <row r="48" spans="1:29" ht="14.5" x14ac:dyDescent="0.25">
      <c r="A48" s="57" t="str">
        <f>'2022 Stds Ltg Table'!B45</f>
        <v>Lounge, Breakroom, or Waiting Area</v>
      </c>
      <c r="B48" s="57" t="s">
        <v>756</v>
      </c>
      <c r="C48" s="57">
        <v>66.666666666666671</v>
      </c>
      <c r="D48" s="57">
        <v>0.5</v>
      </c>
      <c r="E48" s="57">
        <v>275</v>
      </c>
      <c r="F48" s="57">
        <v>275</v>
      </c>
      <c r="G48" s="57">
        <v>1</v>
      </c>
      <c r="H48" s="57">
        <v>0.09</v>
      </c>
      <c r="I48" s="57" t="s">
        <v>978</v>
      </c>
      <c r="J48" s="281">
        <f>VLOOKUP($A48,'2022 Stds Ltg Table'!$B$4:$G$92,2,0)</f>
        <v>0.55000000000000004</v>
      </c>
      <c r="K48" s="282" t="str">
        <f>VLOOKUP($A48,'2022 Stds Ltg Table'!$B$4:$G$92,3,0)</f>
        <v>Decorative/Display</v>
      </c>
      <c r="L48" s="281">
        <f>VLOOKUP($A48,'2022 Stds Ltg Table'!$B$4:$G$92,4,0)</f>
        <v>0.25</v>
      </c>
      <c r="M48" s="282" t="str">
        <f>VLOOKUP($A48,'2022 Stds Ltg Table'!$B$4:$G$92,5,0)</f>
        <v>None</v>
      </c>
      <c r="N48" s="281">
        <f>VLOOKUP($A48,'2022 Stds Ltg Table'!$B$4:$G$92,6,0)</f>
        <v>0</v>
      </c>
      <c r="O48" s="281" t="str">
        <f>VLOOKUP($A48,'2022 Stds Ltg Table'!$B$4:$I$92,7,0)</f>
        <v>None</v>
      </c>
      <c r="P48" s="281">
        <f>VLOOKUP($A48,'2022 Stds Ltg Table'!$B$4:$I$92,8,0)</f>
        <v>0</v>
      </c>
      <c r="Q48" s="57">
        <v>150</v>
      </c>
      <c r="R48" s="57">
        <v>150</v>
      </c>
      <c r="S48" s="57">
        <v>0</v>
      </c>
      <c r="T48" s="57">
        <v>0</v>
      </c>
      <c r="U48" s="57">
        <v>40</v>
      </c>
      <c r="V48" s="57">
        <v>300</v>
      </c>
      <c r="W48" s="57">
        <v>1.5</v>
      </c>
      <c r="X48" s="57">
        <v>2</v>
      </c>
      <c r="Y48" s="57" t="s">
        <v>55</v>
      </c>
      <c r="Z48" s="57">
        <v>1</v>
      </c>
      <c r="AA48" s="57">
        <v>1</v>
      </c>
      <c r="AB48" s="57">
        <v>0</v>
      </c>
      <c r="AC48" s="45">
        <v>347</v>
      </c>
    </row>
    <row r="49" spans="1:29" ht="14.5" x14ac:dyDescent="0.25">
      <c r="A49" s="57" t="str">
        <f>'2022 Stds Ltg Table'!B46</f>
        <v>Manufacturing, Commercial &amp; Industrial Work Area (Low Bay)</v>
      </c>
      <c r="B49" s="276" t="s">
        <v>775</v>
      </c>
      <c r="C49" s="276">
        <v>10</v>
      </c>
      <c r="D49" s="276">
        <v>0.5</v>
      </c>
      <c r="E49" s="276">
        <v>275</v>
      </c>
      <c r="F49" s="276">
        <v>475</v>
      </c>
      <c r="G49" s="276">
        <v>1</v>
      </c>
      <c r="H49" s="276">
        <v>0.18</v>
      </c>
      <c r="I49" s="276" t="s">
        <v>978</v>
      </c>
      <c r="J49" s="281">
        <f>VLOOKUP($A49,'2022 Stds Ltg Table'!$B$4:$G$92,2,0)</f>
        <v>0.6</v>
      </c>
      <c r="K49" s="282" t="str">
        <f>VLOOKUP($A49,'2022 Stds Ltg Table'!$B$4:$G$92,3,0)</f>
        <v>DetailedTaskWork (Note 7)</v>
      </c>
      <c r="L49" s="281">
        <f>VLOOKUP($A49,'2022 Stds Ltg Table'!$B$4:$G$92,4,0)</f>
        <v>0.2</v>
      </c>
      <c r="M49" s="282" t="str">
        <f>VLOOKUP($A49,'2022 Stds Ltg Table'!$B$4:$G$92,5,0)</f>
        <v>None</v>
      </c>
      <c r="N49" s="281">
        <f>VLOOKUP($A49,'2022 Stds Ltg Table'!$B$4:$G$92,6,0)</f>
        <v>0</v>
      </c>
      <c r="O49" s="281" t="str">
        <f>VLOOKUP($A49,'2022 Stds Ltg Table'!$B$4:$I$92,7,0)</f>
        <v>None</v>
      </c>
      <c r="P49" s="281">
        <f>VLOOKUP($A49,'2022 Stds Ltg Table'!$B$4:$I$92,8,0)</f>
        <v>0</v>
      </c>
      <c r="Q49" s="277">
        <v>150</v>
      </c>
      <c r="R49" s="277">
        <v>150</v>
      </c>
      <c r="S49" s="277">
        <v>0</v>
      </c>
      <c r="T49" s="277">
        <v>0</v>
      </c>
      <c r="U49" s="277">
        <v>300</v>
      </c>
      <c r="V49" s="277">
        <v>1000</v>
      </c>
      <c r="W49" s="277">
        <v>1.5</v>
      </c>
      <c r="X49" s="277">
        <v>2</v>
      </c>
      <c r="Y49" s="277" t="s">
        <v>81</v>
      </c>
      <c r="Z49" s="277">
        <v>1</v>
      </c>
      <c r="AA49" s="277">
        <v>0</v>
      </c>
      <c r="AB49" s="277">
        <v>0</v>
      </c>
      <c r="AC49" s="45">
        <v>348</v>
      </c>
    </row>
    <row r="50" spans="1:29" ht="14.5" x14ac:dyDescent="0.25">
      <c r="A50" s="57" t="str">
        <f>'2022 Stds Ltg Table'!B47</f>
        <v>Manufacturing, Commercial &amp; Industrial Work Area (High Bay)</v>
      </c>
      <c r="B50" s="276" t="s">
        <v>775</v>
      </c>
      <c r="C50" s="276">
        <v>10</v>
      </c>
      <c r="D50" s="276">
        <v>0.5</v>
      </c>
      <c r="E50" s="276">
        <v>275</v>
      </c>
      <c r="F50" s="276">
        <v>475</v>
      </c>
      <c r="G50" s="276">
        <v>1</v>
      </c>
      <c r="H50" s="276">
        <v>0.18</v>
      </c>
      <c r="I50" s="276" t="s">
        <v>978</v>
      </c>
      <c r="J50" s="281">
        <f>VLOOKUP($A50,'2022 Stds Ltg Table'!$B$4:$G$92,2,0)</f>
        <v>0.65</v>
      </c>
      <c r="K50" s="282" t="str">
        <f>VLOOKUP($A50,'2022 Stds Ltg Table'!$B$4:$G$92,3,0)</f>
        <v>DetailedTaskWork (Note 7)</v>
      </c>
      <c r="L50" s="281">
        <f>VLOOKUP($A50,'2022 Stds Ltg Table'!$B$4:$G$92,4,0)</f>
        <v>0.2</v>
      </c>
      <c r="M50" s="282" t="str">
        <f>VLOOKUP($A50,'2022 Stds Ltg Table'!$B$4:$G$92,5,0)</f>
        <v>None</v>
      </c>
      <c r="N50" s="281">
        <f>VLOOKUP($A50,'2022 Stds Ltg Table'!$B$4:$G$92,6,0)</f>
        <v>0</v>
      </c>
      <c r="O50" s="281" t="str">
        <f>VLOOKUP($A50,'2022 Stds Ltg Table'!$B$4:$I$92,7,0)</f>
        <v>None</v>
      </c>
      <c r="P50" s="281">
        <f>VLOOKUP($A50,'2022 Stds Ltg Table'!$B$4:$I$92,8,0)</f>
        <v>0</v>
      </c>
      <c r="Q50" s="277">
        <v>150</v>
      </c>
      <c r="R50" s="277">
        <v>150</v>
      </c>
      <c r="S50" s="277">
        <v>0</v>
      </c>
      <c r="T50" s="277">
        <v>0</v>
      </c>
      <c r="U50" s="277">
        <v>300</v>
      </c>
      <c r="V50" s="277">
        <v>1000</v>
      </c>
      <c r="W50" s="277">
        <v>1.5</v>
      </c>
      <c r="X50" s="277">
        <v>2</v>
      </c>
      <c r="Y50" s="277" t="s">
        <v>81</v>
      </c>
      <c r="Z50" s="277">
        <v>1</v>
      </c>
      <c r="AA50" s="277">
        <v>0</v>
      </c>
      <c r="AB50" s="277">
        <v>0</v>
      </c>
      <c r="AC50" s="45">
        <v>349</v>
      </c>
    </row>
    <row r="51" spans="1:29" ht="14.5" x14ac:dyDescent="0.25">
      <c r="A51" s="57" t="str">
        <f>'2022 Stds Ltg Table'!B48</f>
        <v>Manufacturing, Commercial &amp; Industrial Work Area (Precision)</v>
      </c>
      <c r="B51" s="276" t="s">
        <v>775</v>
      </c>
      <c r="C51" s="276">
        <v>10</v>
      </c>
      <c r="D51" s="276">
        <v>0.5</v>
      </c>
      <c r="E51" s="276">
        <v>250</v>
      </c>
      <c r="F51" s="276">
        <v>200</v>
      </c>
      <c r="G51" s="276">
        <v>1</v>
      </c>
      <c r="H51" s="276">
        <v>0.18</v>
      </c>
      <c r="I51" s="276" t="s">
        <v>978</v>
      </c>
      <c r="J51" s="281">
        <f>VLOOKUP($A51,'2022 Stds Ltg Table'!$B$4:$G$92,2,0)</f>
        <v>0.85</v>
      </c>
      <c r="K51" s="282" t="str">
        <f>VLOOKUP($A51,'2022 Stds Ltg Table'!$B$4:$G$92,3,0)</f>
        <v>PrecisionWork (Note 9)</v>
      </c>
      <c r="L51" s="281">
        <f>VLOOKUP($A51,'2022 Stds Ltg Table'!$B$4:$G$92,4,0)</f>
        <v>0.7</v>
      </c>
      <c r="M51" s="282" t="str">
        <f>VLOOKUP($A51,'2022 Stds Ltg Table'!$B$4:$G$92,5,0)</f>
        <v>None</v>
      </c>
      <c r="N51" s="281">
        <f>VLOOKUP($A51,'2022 Stds Ltg Table'!$B$4:$G$92,6,0)</f>
        <v>0</v>
      </c>
      <c r="O51" s="281" t="str">
        <f>VLOOKUP($A51,'2022 Stds Ltg Table'!$B$4:$I$92,7,0)</f>
        <v>None</v>
      </c>
      <c r="P51" s="281">
        <f>VLOOKUP($A51,'2022 Stds Ltg Table'!$B$4:$I$92,8,0)</f>
        <v>0</v>
      </c>
      <c r="Q51" s="277">
        <v>150</v>
      </c>
      <c r="R51" s="277">
        <v>150</v>
      </c>
      <c r="S51" s="277">
        <v>0</v>
      </c>
      <c r="T51" s="277">
        <v>0</v>
      </c>
      <c r="U51" s="277">
        <v>1000</v>
      </c>
      <c r="V51" s="277">
        <v>3000</v>
      </c>
      <c r="W51" s="277">
        <v>1.5</v>
      </c>
      <c r="X51" s="277">
        <v>2</v>
      </c>
      <c r="Y51" s="277" t="s">
        <v>81</v>
      </c>
      <c r="Z51" s="277">
        <v>1</v>
      </c>
      <c r="AA51" s="277">
        <v>0</v>
      </c>
      <c r="AB51" s="277">
        <v>0</v>
      </c>
      <c r="AC51" s="45">
        <v>350</v>
      </c>
    </row>
    <row r="52" spans="1:29" ht="14.5" x14ac:dyDescent="0.25">
      <c r="A52" s="57" t="str">
        <f>'2022 Stds Ltg Table'!B49</f>
        <v>Museum Area (Exhibition/Display)</v>
      </c>
      <c r="B52" s="57" t="s">
        <v>831</v>
      </c>
      <c r="C52" s="57">
        <v>66.666666666666671</v>
      </c>
      <c r="D52" s="57">
        <v>0.5</v>
      </c>
      <c r="E52" s="57">
        <v>250</v>
      </c>
      <c r="F52" s="57">
        <v>250</v>
      </c>
      <c r="G52" s="57">
        <v>1.5</v>
      </c>
      <c r="H52" s="57">
        <v>0.09</v>
      </c>
      <c r="I52" s="57" t="s">
        <v>979</v>
      </c>
      <c r="J52" s="281">
        <f>VLOOKUP($A52,'2022 Stds Ltg Table'!$B$4:$G$92,2,0)</f>
        <v>0.6</v>
      </c>
      <c r="K52" s="282" t="str">
        <f>VLOOKUP($A52,'2022 Stds Ltg Table'!$B$4:$G$92,3,0)</f>
        <v>Decorative/Display</v>
      </c>
      <c r="L52" s="281">
        <f>VLOOKUP($A52,'2022 Stds Ltg Table'!$B$4:$G$92,4,0)</f>
        <v>0.45</v>
      </c>
      <c r="M52" s="282" t="str">
        <f>VLOOKUP($A52,'2022 Stds Ltg Table'!$B$4:$G$92,5,0)</f>
        <v>None</v>
      </c>
      <c r="N52" s="281">
        <f>VLOOKUP($A52,'2022 Stds Ltg Table'!$B$4:$G$92,6,0)</f>
        <v>0</v>
      </c>
      <c r="O52" s="281" t="str">
        <f>VLOOKUP($A52,'2022 Stds Ltg Table'!$B$4:$I$92,7,0)</f>
        <v>None</v>
      </c>
      <c r="P52" s="281">
        <f>VLOOKUP($A52,'2022 Stds Ltg Table'!$B$4:$I$92,8,0)</f>
        <v>0</v>
      </c>
      <c r="Q52" s="57">
        <v>150</v>
      </c>
      <c r="R52" s="57">
        <v>150</v>
      </c>
      <c r="S52" s="57">
        <v>0</v>
      </c>
      <c r="T52" s="57">
        <v>0</v>
      </c>
      <c r="U52" s="57">
        <v>150</v>
      </c>
      <c r="V52" s="57">
        <v>500</v>
      </c>
      <c r="W52" s="57">
        <v>1.5</v>
      </c>
      <c r="X52" s="57">
        <v>2</v>
      </c>
      <c r="Y52" s="57" t="s">
        <v>55</v>
      </c>
      <c r="Z52" s="57">
        <v>1</v>
      </c>
      <c r="AA52" s="57">
        <v>0</v>
      </c>
      <c r="AB52" s="57">
        <v>0</v>
      </c>
      <c r="AC52" s="45">
        <v>351</v>
      </c>
    </row>
    <row r="53" spans="1:29" ht="14.5" x14ac:dyDescent="0.25">
      <c r="A53" s="57" t="str">
        <f>'2022 Stds Ltg Table'!B50</f>
        <v>Museum Area (Restoration Room)</v>
      </c>
      <c r="B53" s="57" t="s">
        <v>775</v>
      </c>
      <c r="C53" s="57">
        <v>10</v>
      </c>
      <c r="D53" s="57">
        <v>0.5</v>
      </c>
      <c r="E53" s="57">
        <v>250</v>
      </c>
      <c r="F53" s="57">
        <v>250</v>
      </c>
      <c r="G53" s="57">
        <v>1.5</v>
      </c>
      <c r="H53" s="57">
        <v>0.18</v>
      </c>
      <c r="I53" s="57" t="s">
        <v>979</v>
      </c>
      <c r="J53" s="281">
        <f>VLOOKUP($A53,'2022 Stds Ltg Table'!$B$4:$G$92,2,0)</f>
        <v>0.7</v>
      </c>
      <c r="K53" s="282" t="str">
        <f>VLOOKUP($A53,'2022 Stds Ltg Table'!$B$4:$G$92,3,0)</f>
        <v>DetailedTaskWork (Note 7)</v>
      </c>
      <c r="L53" s="281">
        <f>VLOOKUP($A53,'2022 Stds Ltg Table'!$B$4:$G$92,4,0)</f>
        <v>0.35</v>
      </c>
      <c r="M53" s="282" t="str">
        <f>VLOOKUP($A53,'2022 Stds Ltg Table'!$B$4:$G$92,5,0)</f>
        <v>None</v>
      </c>
      <c r="N53" s="281">
        <f>VLOOKUP($A53,'2022 Stds Ltg Table'!$B$4:$G$92,6,0)</f>
        <v>0</v>
      </c>
      <c r="O53" s="281" t="str">
        <f>VLOOKUP($A53,'2022 Stds Ltg Table'!$B$4:$I$92,7,0)</f>
        <v>None</v>
      </c>
      <c r="P53" s="281">
        <f>VLOOKUP($A53,'2022 Stds Ltg Table'!$B$4:$I$92,8,0)</f>
        <v>0</v>
      </c>
      <c r="Q53" s="57">
        <v>150</v>
      </c>
      <c r="R53" s="57">
        <v>150</v>
      </c>
      <c r="S53" s="57">
        <v>0</v>
      </c>
      <c r="T53" s="57">
        <v>0</v>
      </c>
      <c r="U53" s="57">
        <v>150</v>
      </c>
      <c r="V53" s="57">
        <v>500</v>
      </c>
      <c r="W53" s="57">
        <v>1.5</v>
      </c>
      <c r="X53" s="57">
        <v>2</v>
      </c>
      <c r="Y53" s="57" t="s">
        <v>55</v>
      </c>
      <c r="Z53" s="57">
        <v>1</v>
      </c>
      <c r="AA53" s="57">
        <v>0</v>
      </c>
      <c r="AB53" s="57">
        <v>0</v>
      </c>
      <c r="AC53" s="45">
        <v>352</v>
      </c>
    </row>
    <row r="54" spans="1:29" ht="14.5" x14ac:dyDescent="0.25">
      <c r="A54" s="57" t="str">
        <f>'2022 Stds Ltg Table'!B51</f>
        <v>Office Area (&gt;250 square feet)</v>
      </c>
      <c r="B54" s="57" t="s">
        <v>769</v>
      </c>
      <c r="C54" s="57">
        <v>10</v>
      </c>
      <c r="D54" s="57">
        <v>0.5</v>
      </c>
      <c r="E54" s="57">
        <v>250</v>
      </c>
      <c r="F54" s="57">
        <v>200</v>
      </c>
      <c r="G54" s="57">
        <v>1.5</v>
      </c>
      <c r="H54" s="57">
        <v>0.18</v>
      </c>
      <c r="I54" s="57" t="s">
        <v>979</v>
      </c>
      <c r="J54" s="281">
        <f>VLOOKUP($A54,'2022 Stds Ltg Table'!$B$4:$G$92,2,0)</f>
        <v>0.6</v>
      </c>
      <c r="K54" s="282" t="str">
        <f>VLOOKUP($A54,'2022 Stds Ltg Table'!$B$4:$G$92,3,0)</f>
        <v>Decorative/Display&amp;PortableLightingForOffice (Note 6)</v>
      </c>
      <c r="L54" s="281">
        <f>VLOOKUP($A54,'2022 Stds Ltg Table'!$B$4:$G$92,4,0)</f>
        <v>0.2</v>
      </c>
      <c r="M54" s="282" t="str">
        <f>VLOOKUP($A54,'2022 Stds Ltg Table'!$B$4:$G$92,5,0)</f>
        <v>None</v>
      </c>
      <c r="N54" s="281">
        <f>VLOOKUP($A54,'2022 Stds Ltg Table'!$B$4:$G$92,6,0)</f>
        <v>0</v>
      </c>
      <c r="O54" s="281" t="str">
        <f>VLOOKUP($A54,'2022 Stds Ltg Table'!$B$4:$I$92,7,0)</f>
        <v>None</v>
      </c>
      <c r="P54" s="281">
        <f>VLOOKUP($A54,'2022 Stds Ltg Table'!$B$4:$I$92,8,0)</f>
        <v>0</v>
      </c>
      <c r="Q54" s="57">
        <v>150</v>
      </c>
      <c r="R54" s="57">
        <v>150</v>
      </c>
      <c r="S54" s="57">
        <v>0</v>
      </c>
      <c r="T54" s="57">
        <v>0</v>
      </c>
      <c r="U54" s="57">
        <v>75</v>
      </c>
      <c r="V54" s="57">
        <v>500</v>
      </c>
      <c r="W54" s="57">
        <v>1</v>
      </c>
      <c r="X54" s="57">
        <v>4</v>
      </c>
      <c r="Y54" s="57" t="s">
        <v>58</v>
      </c>
      <c r="Z54" s="57">
        <v>1</v>
      </c>
      <c r="AA54" s="57">
        <v>0</v>
      </c>
      <c r="AB54" s="57">
        <v>0</v>
      </c>
      <c r="AC54" s="45">
        <v>353</v>
      </c>
    </row>
    <row r="55" spans="1:29" ht="14.5" x14ac:dyDescent="0.25">
      <c r="A55" s="57" t="str">
        <f>'2022 Stds Ltg Table'!B52</f>
        <v>Office Area (&lt;=250 square feet)</v>
      </c>
      <c r="B55" s="57" t="s">
        <v>769</v>
      </c>
      <c r="C55" s="57">
        <v>10</v>
      </c>
      <c r="D55" s="57">
        <v>0.5</v>
      </c>
      <c r="E55" s="57">
        <v>250</v>
      </c>
      <c r="F55" s="57">
        <v>200</v>
      </c>
      <c r="G55" s="57">
        <v>1.5</v>
      </c>
      <c r="H55" s="57">
        <v>0.18</v>
      </c>
      <c r="I55" s="57" t="s">
        <v>979</v>
      </c>
      <c r="J55" s="281">
        <f>VLOOKUP($A55,'2022 Stds Ltg Table'!$B$4:$G$92,2,0)</f>
        <v>0.65</v>
      </c>
      <c r="K55" s="282" t="str">
        <f>VLOOKUP($A55,'2022 Stds Ltg Table'!$B$4:$G$92,3,0)</f>
        <v>Decorative/Display&amp;PortableLightingForOffice (Note 6)</v>
      </c>
      <c r="L55" s="281">
        <f>VLOOKUP($A55,'2022 Stds Ltg Table'!$B$4:$G$92,4,0)</f>
        <v>0.2</v>
      </c>
      <c r="M55" s="282" t="str">
        <f>VLOOKUP($A55,'2022 Stds Ltg Table'!$B$4:$G$92,5,0)</f>
        <v>None</v>
      </c>
      <c r="N55" s="281">
        <f>VLOOKUP($A55,'2022 Stds Ltg Table'!$B$4:$G$92,6,0)</f>
        <v>0</v>
      </c>
      <c r="O55" s="281" t="str">
        <f>VLOOKUP($A55,'2022 Stds Ltg Table'!$B$4:$I$92,7,0)</f>
        <v>None</v>
      </c>
      <c r="P55" s="281">
        <f>VLOOKUP($A55,'2022 Stds Ltg Table'!$B$4:$I$92,8,0)</f>
        <v>0</v>
      </c>
      <c r="Q55" s="57">
        <v>150</v>
      </c>
      <c r="R55" s="57">
        <v>150</v>
      </c>
      <c r="S55" s="57">
        <v>0</v>
      </c>
      <c r="T55" s="57">
        <v>0</v>
      </c>
      <c r="U55" s="57">
        <v>75</v>
      </c>
      <c r="V55" s="57">
        <v>500</v>
      </c>
      <c r="W55" s="57">
        <v>1.5</v>
      </c>
      <c r="X55" s="57">
        <v>2</v>
      </c>
      <c r="Y55" s="57" t="s">
        <v>58</v>
      </c>
      <c r="Z55" s="57">
        <v>1</v>
      </c>
      <c r="AA55" s="57">
        <v>0</v>
      </c>
      <c r="AB55" s="57">
        <v>0</v>
      </c>
      <c r="AC55" s="45">
        <v>354</v>
      </c>
    </row>
    <row r="56" spans="1:29" ht="14.5" x14ac:dyDescent="0.25">
      <c r="A56" s="57" t="str">
        <f>'2022 Stds Ltg Table'!B53</f>
        <v>Parking Garage Area (Parking Zone and Ramps)</v>
      </c>
      <c r="B56" s="276" t="s">
        <v>799</v>
      </c>
      <c r="C56" s="276">
        <v>5</v>
      </c>
      <c r="D56" s="276">
        <v>0.5</v>
      </c>
      <c r="E56" s="276">
        <v>250</v>
      </c>
      <c r="F56" s="276">
        <v>200</v>
      </c>
      <c r="G56" s="276">
        <v>0</v>
      </c>
      <c r="H56" s="276">
        <v>0</v>
      </c>
      <c r="I56" s="276" t="s">
        <v>979</v>
      </c>
      <c r="J56" s="281">
        <f>VLOOKUP($A56,'2022 Stds Ltg Table'!$B$4:$G$92,2,0)</f>
        <v>0.1</v>
      </c>
      <c r="K56" s="282" t="str">
        <f>VLOOKUP($A56,'2022 Stds Ltg Table'!$B$4:$G$92,3,0)</f>
        <v>FirstATM/TicketMachine (W)</v>
      </c>
      <c r="L56" s="281">
        <f>VLOOKUP($A56,'2022 Stds Ltg Table'!$B$4:$G$92,4,0)</f>
        <v>100</v>
      </c>
      <c r="M56" s="282" t="str">
        <f>VLOOKUP($A56,'2022 Stds Ltg Table'!$B$4:$G$92,5,0)</f>
        <v>AdditionalATM/TicketMachine (50 W each)</v>
      </c>
      <c r="N56" s="281">
        <f>VLOOKUP($A56,'2022 Stds Ltg Table'!$B$4:$G$92,6,0)</f>
        <v>50</v>
      </c>
      <c r="O56" s="281" t="str">
        <f>VLOOKUP($A56,'2022 Stds Ltg Table'!$B$4:$I$92,7,0)</f>
        <v>None</v>
      </c>
      <c r="P56" s="281">
        <f>VLOOKUP($A56,'2022 Stds Ltg Table'!$B$4:$I$92,8,0)</f>
        <v>0</v>
      </c>
      <c r="Q56" s="277">
        <v>8760</v>
      </c>
      <c r="R56" s="277">
        <v>8760</v>
      </c>
      <c r="S56" s="277">
        <v>0</v>
      </c>
      <c r="T56" s="277">
        <v>0</v>
      </c>
      <c r="U56" s="277">
        <v>10</v>
      </c>
      <c r="V56" s="277">
        <v>40</v>
      </c>
      <c r="W56" s="277">
        <v>1.5</v>
      </c>
      <c r="X56" s="277">
        <v>2</v>
      </c>
      <c r="Y56" s="277" t="s">
        <v>60</v>
      </c>
      <c r="Z56" s="277">
        <v>1</v>
      </c>
      <c r="AA56" s="277">
        <v>1</v>
      </c>
      <c r="AB56" s="277">
        <v>0</v>
      </c>
      <c r="AC56" s="45">
        <v>355</v>
      </c>
    </row>
    <row r="57" spans="1:29" ht="14.5" x14ac:dyDescent="0.25">
      <c r="A57" s="57" t="str">
        <f>'2022 Stds Ltg Table'!B54</f>
        <v>Parking Garage Area (Daylight Adaptation Zones) (Note 2)</v>
      </c>
      <c r="B57" s="57" t="s">
        <v>799</v>
      </c>
      <c r="C57" s="57">
        <v>5</v>
      </c>
      <c r="D57" s="57">
        <v>0.5</v>
      </c>
      <c r="E57" s="57">
        <v>250</v>
      </c>
      <c r="F57" s="57">
        <v>200</v>
      </c>
      <c r="G57" s="57">
        <v>0</v>
      </c>
      <c r="H57" s="57">
        <v>0</v>
      </c>
      <c r="I57" s="57" t="s">
        <v>979</v>
      </c>
      <c r="J57" s="281">
        <f>VLOOKUP($A57,'2022 Stds Ltg Table'!$B$4:$G$92,2,0)</f>
        <v>1</v>
      </c>
      <c r="K57" s="282" t="str">
        <f>VLOOKUP($A57,'2022 Stds Ltg Table'!$B$4:$G$92,3,0)</f>
        <v>None</v>
      </c>
      <c r="L57" s="281">
        <f>VLOOKUP($A57,'2022 Stds Ltg Table'!$B$4:$G$92,4,0)</f>
        <v>0</v>
      </c>
      <c r="M57" s="282" t="str">
        <f>VLOOKUP($A57,'2022 Stds Ltg Table'!$B$4:$G$92,5,0)</f>
        <v>None</v>
      </c>
      <c r="N57" s="281">
        <f>VLOOKUP($A57,'2022 Stds Ltg Table'!$B$4:$G$92,6,0)</f>
        <v>0</v>
      </c>
      <c r="O57" s="281" t="str">
        <f>VLOOKUP($A57,'2022 Stds Ltg Table'!$B$4:$I$92,7,0)</f>
        <v>None</v>
      </c>
      <c r="P57" s="281">
        <f>VLOOKUP($A57,'2022 Stds Ltg Table'!$B$4:$I$92,8,0)</f>
        <v>0</v>
      </c>
      <c r="Q57" s="57">
        <v>8760</v>
      </c>
      <c r="R57" s="57">
        <v>8760</v>
      </c>
      <c r="S57" s="57">
        <v>0</v>
      </c>
      <c r="T57" s="57">
        <v>0</v>
      </c>
      <c r="U57" s="57">
        <v>10</v>
      </c>
      <c r="V57" s="57">
        <v>40</v>
      </c>
      <c r="W57" s="57">
        <v>1.5</v>
      </c>
      <c r="X57" s="57">
        <v>2</v>
      </c>
      <c r="Y57" s="57" t="s">
        <v>60</v>
      </c>
      <c r="Z57" s="57">
        <v>1</v>
      </c>
      <c r="AA57" s="57">
        <v>1</v>
      </c>
      <c r="AB57" s="57">
        <v>0</v>
      </c>
      <c r="AC57" s="45">
        <v>356</v>
      </c>
    </row>
    <row r="58" spans="1:29" ht="14.5" x14ac:dyDescent="0.25">
      <c r="A58" s="57" t="str">
        <f>'2022 Stds Ltg Table'!B55</f>
        <v>Pharmacy Area</v>
      </c>
      <c r="B58" s="57" t="s">
        <v>887</v>
      </c>
      <c r="C58" s="57">
        <v>10</v>
      </c>
      <c r="D58" s="57">
        <v>0.5</v>
      </c>
      <c r="E58" s="57">
        <v>250</v>
      </c>
      <c r="F58" s="57">
        <v>200</v>
      </c>
      <c r="G58" s="57">
        <v>5</v>
      </c>
      <c r="H58" s="57">
        <v>0.18</v>
      </c>
      <c r="I58" s="57" t="s">
        <v>979</v>
      </c>
      <c r="J58" s="281">
        <f>VLOOKUP($A58,'2022 Stds Ltg Table'!$B$4:$G$92,2,0)</f>
        <v>1</v>
      </c>
      <c r="K58" s="282" t="str">
        <f>VLOOKUP($A58,'2022 Stds Ltg Table'!$B$4:$G$92,3,0)</f>
        <v>SpecializedTaskWork (Note 8)</v>
      </c>
      <c r="L58" s="281">
        <f>VLOOKUP($A58,'2022 Stds Ltg Table'!$B$4:$G$92,4,0)</f>
        <v>0.35</v>
      </c>
      <c r="M58" s="282" t="str">
        <f>VLOOKUP($A58,'2022 Stds Ltg Table'!$B$4:$G$92,5,0)</f>
        <v>None</v>
      </c>
      <c r="N58" s="281">
        <f>VLOOKUP($A58,'2022 Stds Ltg Table'!$B$4:$G$92,6,0)</f>
        <v>0</v>
      </c>
      <c r="O58" s="281" t="str">
        <f>VLOOKUP($A58,'2022 Stds Ltg Table'!$B$4:$I$92,7,0)</f>
        <v>None</v>
      </c>
      <c r="P58" s="281">
        <f>VLOOKUP($A58,'2022 Stds Ltg Table'!$B$4:$I$92,8,0)</f>
        <v>0</v>
      </c>
      <c r="Q58" s="57">
        <v>150</v>
      </c>
      <c r="R58" s="57">
        <v>150</v>
      </c>
      <c r="S58" s="57">
        <v>0</v>
      </c>
      <c r="T58" s="57">
        <v>1</v>
      </c>
      <c r="U58" s="57">
        <v>100</v>
      </c>
      <c r="V58" s="57">
        <v>1000</v>
      </c>
      <c r="W58" s="57">
        <v>1.5</v>
      </c>
      <c r="X58" s="57">
        <v>2</v>
      </c>
      <c r="Y58" s="57" t="s">
        <v>62</v>
      </c>
      <c r="Z58" s="57">
        <v>1</v>
      </c>
      <c r="AA58" s="57">
        <v>0</v>
      </c>
      <c r="AB58" s="57">
        <v>0</v>
      </c>
      <c r="AC58" s="45">
        <v>357</v>
      </c>
    </row>
    <row r="59" spans="1:29" ht="14.5" x14ac:dyDescent="0.25">
      <c r="A59" s="57" t="str">
        <f>'2022 Stds Ltg Table'!B56</f>
        <v>Retail Sales Area (Grocery Sales)</v>
      </c>
      <c r="B59" s="57" t="s">
        <v>786</v>
      </c>
      <c r="C59" s="57">
        <v>16.6666666666667</v>
      </c>
      <c r="D59" s="57">
        <v>0.5</v>
      </c>
      <c r="E59" s="57">
        <v>250</v>
      </c>
      <c r="F59" s="57">
        <v>200</v>
      </c>
      <c r="G59" s="57">
        <v>1</v>
      </c>
      <c r="H59" s="57">
        <v>0.18</v>
      </c>
      <c r="I59" s="57" t="s">
        <v>978</v>
      </c>
      <c r="J59" s="281">
        <f>VLOOKUP($A59,'2022 Stds Ltg Table'!$B$4:$G$92,2,0)</f>
        <v>1</v>
      </c>
      <c r="K59" s="282" t="str">
        <f>VLOOKUP($A59,'2022 Stds Ltg Table'!$B$4:$G$92,3,0)</f>
        <v>Decorative/Display</v>
      </c>
      <c r="L59" s="281">
        <f>VLOOKUP($A59,'2022 Stds Ltg Table'!$B$4:$G$92,4,0)</f>
        <v>0.35</v>
      </c>
      <c r="M59" s="282" t="str">
        <f>VLOOKUP($A59,'2022 Stds Ltg Table'!$B$4:$G$92,5,0)</f>
        <v>None</v>
      </c>
      <c r="N59" s="281">
        <f>VLOOKUP($A59,'2022 Stds Ltg Table'!$B$4:$G$92,6,0)</f>
        <v>0</v>
      </c>
      <c r="O59" s="281" t="str">
        <f>VLOOKUP($A59,'2022 Stds Ltg Table'!$B$4:$I$92,7,0)</f>
        <v>None</v>
      </c>
      <c r="P59" s="281">
        <f>VLOOKUP($A59,'2022 Stds Ltg Table'!$B$4:$I$92,8,0)</f>
        <v>0</v>
      </c>
      <c r="Q59" s="57">
        <v>150</v>
      </c>
      <c r="R59" s="57">
        <v>150</v>
      </c>
      <c r="S59" s="57">
        <v>0</v>
      </c>
      <c r="T59" s="57">
        <v>5</v>
      </c>
      <c r="U59" s="57">
        <v>100</v>
      </c>
      <c r="V59" s="57">
        <v>1000</v>
      </c>
      <c r="W59" s="57">
        <v>1.5</v>
      </c>
      <c r="X59" s="57">
        <v>2</v>
      </c>
      <c r="Y59" s="57" t="s">
        <v>62</v>
      </c>
      <c r="Z59" s="57">
        <v>1</v>
      </c>
      <c r="AA59" s="57">
        <v>0</v>
      </c>
      <c r="AB59" s="57">
        <v>0</v>
      </c>
      <c r="AC59" s="45">
        <v>358</v>
      </c>
    </row>
    <row r="60" spans="1:29" ht="14.5" x14ac:dyDescent="0.25">
      <c r="A60" s="57" t="str">
        <f>'2022 Stds Ltg Table'!B57</f>
        <v>Retail Sales Area (Retail Merchandise Sales)</v>
      </c>
      <c r="B60" s="57" t="s">
        <v>1016</v>
      </c>
      <c r="C60" s="57">
        <v>16.6666666666667</v>
      </c>
      <c r="D60" s="57">
        <v>0.5</v>
      </c>
      <c r="E60" s="57">
        <v>250</v>
      </c>
      <c r="F60" s="57">
        <v>200</v>
      </c>
      <c r="G60" s="57">
        <v>1</v>
      </c>
      <c r="H60" s="57">
        <v>0.18</v>
      </c>
      <c r="I60" s="57" t="s">
        <v>979</v>
      </c>
      <c r="J60" s="281">
        <f>VLOOKUP($A60,'2022 Stds Ltg Table'!$B$4:$G$92,2,0)</f>
        <v>0.95</v>
      </c>
      <c r="K60" s="282" t="str">
        <f>VLOOKUP($A60,'2022 Stds Ltg Table'!$B$4:$G$92,3,0)</f>
        <v>Decorative/Display</v>
      </c>
      <c r="L60" s="281">
        <f>VLOOKUP($A60,'2022 Stds Ltg Table'!$B$4:$G$92,4,0)</f>
        <v>0.35</v>
      </c>
      <c r="M60" s="282" t="str">
        <f>VLOOKUP($A60,'2022 Stds Ltg Table'!$B$4:$G$92,5,0)</f>
        <v>None</v>
      </c>
      <c r="N60" s="281">
        <f>VLOOKUP($A60,'2022 Stds Ltg Table'!$B$4:$G$92,6,0)</f>
        <v>0</v>
      </c>
      <c r="O60" s="281" t="str">
        <f>VLOOKUP($A60,'2022 Stds Ltg Table'!$B$4:$I$92,7,0)</f>
        <v>None</v>
      </c>
      <c r="P60" s="281">
        <f>VLOOKUP($A60,'2022 Stds Ltg Table'!$B$4:$I$92,8,0)</f>
        <v>0</v>
      </c>
      <c r="Q60" s="57">
        <v>150</v>
      </c>
      <c r="R60" s="57">
        <v>150</v>
      </c>
      <c r="S60" s="57">
        <v>0</v>
      </c>
      <c r="T60" s="57">
        <v>0</v>
      </c>
      <c r="U60" s="57">
        <v>100</v>
      </c>
      <c r="V60" s="57">
        <v>1000</v>
      </c>
      <c r="W60" s="57">
        <v>1.5</v>
      </c>
      <c r="X60" s="57">
        <v>2</v>
      </c>
      <c r="Y60" s="57" t="s">
        <v>62</v>
      </c>
      <c r="Z60" s="57">
        <v>1</v>
      </c>
      <c r="AA60" s="57">
        <v>0</v>
      </c>
      <c r="AB60" s="57">
        <v>0</v>
      </c>
      <c r="AC60" s="45">
        <v>359</v>
      </c>
    </row>
    <row r="61" spans="1:29" ht="14.5" x14ac:dyDescent="0.25">
      <c r="A61" s="57" t="str">
        <f>'2022 Stds Ltg Table'!B58</f>
        <v>Retail Sales Area (Fitting Room)</v>
      </c>
      <c r="B61" s="57" t="s">
        <v>1016</v>
      </c>
      <c r="C61" s="57">
        <v>16.6666666666667</v>
      </c>
      <c r="D61" s="57">
        <v>0.5</v>
      </c>
      <c r="E61" s="57">
        <v>250</v>
      </c>
      <c r="F61" s="57">
        <v>200</v>
      </c>
      <c r="G61" s="57">
        <v>1</v>
      </c>
      <c r="H61" s="57">
        <v>0.18</v>
      </c>
      <c r="I61" s="57" t="s">
        <v>979</v>
      </c>
      <c r="J61" s="281">
        <f>VLOOKUP($A61,'2022 Stds Ltg Table'!$B$4:$G$92,2,0)</f>
        <v>0.6</v>
      </c>
      <c r="K61" s="282" t="str">
        <f>VLOOKUP($A61,'2022 Stds Ltg Table'!$B$4:$G$92,3,0)</f>
        <v>ExternalIlluminatedMirror (Note5)</v>
      </c>
      <c r="L61" s="281">
        <f>VLOOKUP($A61,'2022 Stds Ltg Table'!$B$4:$G$92,4,0)</f>
        <v>40</v>
      </c>
      <c r="M61" s="282" t="str">
        <f>VLOOKUP($A61,'2022 Stds Ltg Table'!$B$4:$G$92,5,0)</f>
        <v>InternalIlluminatedMirror (Note 5)</v>
      </c>
      <c r="N61" s="281">
        <f>VLOOKUP($A61,'2022 Stds Ltg Table'!$B$4:$G$92,6,0)</f>
        <v>120</v>
      </c>
      <c r="O61" s="281" t="str">
        <f>VLOOKUP($A61,'2022 Stds Ltg Table'!$B$4:$I$92,7,0)</f>
        <v>None</v>
      </c>
      <c r="P61" s="281">
        <f>VLOOKUP($A61,'2022 Stds Ltg Table'!$B$4:$I$92,8,0)</f>
        <v>0</v>
      </c>
      <c r="Q61" s="57">
        <v>150</v>
      </c>
      <c r="R61" s="57">
        <v>150</v>
      </c>
      <c r="S61" s="57">
        <v>0</v>
      </c>
      <c r="T61" s="57">
        <v>0</v>
      </c>
      <c r="U61" s="57">
        <v>100</v>
      </c>
      <c r="V61" s="57">
        <v>1000</v>
      </c>
      <c r="W61" s="57">
        <v>1.5</v>
      </c>
      <c r="X61" s="57">
        <v>2</v>
      </c>
      <c r="Y61" s="57" t="s">
        <v>62</v>
      </c>
      <c r="Z61" s="57">
        <v>1</v>
      </c>
      <c r="AA61" s="57">
        <v>0</v>
      </c>
      <c r="AB61" s="57">
        <v>0</v>
      </c>
      <c r="AC61" s="45">
        <v>360</v>
      </c>
    </row>
    <row r="62" spans="1:29" ht="14.5" x14ac:dyDescent="0.25">
      <c r="A62" s="57" t="str">
        <f>'2022 Stds Ltg Table'!B59</f>
        <v>Religious Worship Area</v>
      </c>
      <c r="B62" s="57" t="s">
        <v>923</v>
      </c>
      <c r="C62" s="57">
        <v>142.85714285714286</v>
      </c>
      <c r="D62" s="57">
        <v>0.5</v>
      </c>
      <c r="E62" s="57">
        <v>245</v>
      </c>
      <c r="F62" s="57">
        <v>105</v>
      </c>
      <c r="G62" s="57">
        <v>0.5</v>
      </c>
      <c r="H62" s="57">
        <v>0.09</v>
      </c>
      <c r="I62" s="57" t="s">
        <v>979</v>
      </c>
      <c r="J62" s="281">
        <f>VLOOKUP($A62,'2022 Stds Ltg Table'!$B$4:$G$92,2,0)</f>
        <v>0.95</v>
      </c>
      <c r="K62" s="282" t="str">
        <f>VLOOKUP($A62,'2022 Stds Ltg Table'!$B$4:$G$92,3,0)</f>
        <v>Decorative/Display</v>
      </c>
      <c r="L62" s="281">
        <f>VLOOKUP($A62,'2022 Stds Ltg Table'!$B$4:$G$92,4,0)</f>
        <v>0.25</v>
      </c>
      <c r="M62" s="282" t="str">
        <f>VLOOKUP($A62,'2022 Stds Ltg Table'!$B$4:$G$92,5,0)</f>
        <v>None</v>
      </c>
      <c r="N62" s="281">
        <f>VLOOKUP($A62,'2022 Stds Ltg Table'!$B$4:$G$92,6,0)</f>
        <v>0</v>
      </c>
      <c r="O62" s="281" t="str">
        <f>VLOOKUP($A62,'2022 Stds Ltg Table'!$B$4:$I$92,7,0)</f>
        <v>None</v>
      </c>
      <c r="P62" s="281">
        <f>VLOOKUP($A62,'2022 Stds Ltg Table'!$B$4:$I$92,8,0)</f>
        <v>0</v>
      </c>
      <c r="Q62" s="57">
        <v>150</v>
      </c>
      <c r="R62" s="57">
        <v>150</v>
      </c>
      <c r="S62" s="57">
        <v>0</v>
      </c>
      <c r="T62" s="57">
        <v>0</v>
      </c>
      <c r="U62" s="57">
        <v>200</v>
      </c>
      <c r="V62" s="57">
        <v>1500</v>
      </c>
      <c r="W62" s="57">
        <v>1.5</v>
      </c>
      <c r="X62" s="57">
        <v>2</v>
      </c>
      <c r="Y62" s="57" t="s">
        <v>55</v>
      </c>
      <c r="Z62" s="57">
        <v>1</v>
      </c>
      <c r="AA62" s="57">
        <v>0</v>
      </c>
      <c r="AB62" s="57">
        <v>0</v>
      </c>
      <c r="AC62" s="45">
        <v>361</v>
      </c>
    </row>
    <row r="63" spans="1:29" ht="14.5" x14ac:dyDescent="0.25">
      <c r="A63" s="57" t="str">
        <f>'2022 Stds Ltg Table'!B60</f>
        <v>Restrooms</v>
      </c>
      <c r="B63" s="57" t="s">
        <v>884</v>
      </c>
      <c r="C63" s="57">
        <v>10</v>
      </c>
      <c r="D63" s="57">
        <v>0.5</v>
      </c>
      <c r="E63" s="57">
        <v>250</v>
      </c>
      <c r="F63" s="57">
        <v>250</v>
      </c>
      <c r="G63" s="57">
        <v>0</v>
      </c>
      <c r="H63" s="57">
        <v>0</v>
      </c>
      <c r="I63" s="57" t="s">
        <v>978</v>
      </c>
      <c r="J63" s="281">
        <f>VLOOKUP($A63,'2022 Stds Ltg Table'!$B$4:$G$92,2,0)</f>
        <v>0.65</v>
      </c>
      <c r="K63" s="282" t="str">
        <f>VLOOKUP($A63,'2022 Stds Ltg Table'!$B$4:$G$92,3,0)</f>
        <v>Decorative/Display</v>
      </c>
      <c r="L63" s="281">
        <f>VLOOKUP($A63,'2022 Stds Ltg Table'!$B$4:$G$92,4,0)</f>
        <v>0.35</v>
      </c>
      <c r="M63" s="282" t="str">
        <f>VLOOKUP($A63,'2022 Stds Ltg Table'!$B$4:$G$92,5,0)</f>
        <v>None</v>
      </c>
      <c r="N63" s="281">
        <f>VLOOKUP($A63,'2022 Stds Ltg Table'!$B$4:$G$92,6,0)</f>
        <v>0</v>
      </c>
      <c r="O63" s="281" t="str">
        <f>VLOOKUP($A63,'2022 Stds Ltg Table'!$B$4:$I$92,7,0)</f>
        <v>None</v>
      </c>
      <c r="P63" s="281">
        <f>VLOOKUP($A63,'2022 Stds Ltg Table'!$B$4:$I$92,8,0)</f>
        <v>0</v>
      </c>
      <c r="Q63" s="57">
        <v>8760</v>
      </c>
      <c r="R63" s="57">
        <v>8760</v>
      </c>
      <c r="S63" s="57">
        <v>0</v>
      </c>
      <c r="T63" s="57">
        <v>0</v>
      </c>
      <c r="U63" s="57">
        <v>50</v>
      </c>
      <c r="V63" s="57">
        <v>100</v>
      </c>
      <c r="W63" s="57">
        <v>1.5</v>
      </c>
      <c r="X63" s="57">
        <v>2</v>
      </c>
      <c r="Y63" s="57" t="s">
        <v>58</v>
      </c>
      <c r="Z63" s="57">
        <v>1</v>
      </c>
      <c r="AA63" s="57">
        <v>1</v>
      </c>
      <c r="AB63" s="57">
        <v>0</v>
      </c>
      <c r="AC63" s="45">
        <v>362</v>
      </c>
    </row>
    <row r="64" spans="1:29" ht="14.5" x14ac:dyDescent="0.25">
      <c r="A64" s="57" t="str">
        <f>'2022 Stds Ltg Table'!B61</f>
        <v>Stairwell</v>
      </c>
      <c r="B64" s="57" t="s">
        <v>759</v>
      </c>
      <c r="C64" s="57">
        <v>10</v>
      </c>
      <c r="D64" s="57">
        <v>0.5</v>
      </c>
      <c r="E64" s="57">
        <v>250</v>
      </c>
      <c r="F64" s="57">
        <v>250</v>
      </c>
      <c r="G64" s="57">
        <v>0</v>
      </c>
      <c r="H64" s="57">
        <v>0</v>
      </c>
      <c r="I64" s="57" t="s">
        <v>979</v>
      </c>
      <c r="J64" s="281">
        <f>VLOOKUP($A64,'2022 Stds Ltg Table'!$B$4:$G$92,2,0)</f>
        <v>0.6</v>
      </c>
      <c r="K64" s="282" t="str">
        <f>VLOOKUP($A64,'2022 Stds Ltg Table'!$B$4:$G$92,3,0)</f>
        <v>Decorative/Display</v>
      </c>
      <c r="L64" s="281">
        <f>VLOOKUP($A64,'2022 Stds Ltg Table'!$B$4:$G$92,4,0)</f>
        <v>0.35</v>
      </c>
      <c r="M64" s="282" t="str">
        <f>VLOOKUP($A64,'2022 Stds Ltg Table'!$B$4:$G$92,5,0)</f>
        <v>None</v>
      </c>
      <c r="N64" s="281">
        <f>VLOOKUP($A64,'2022 Stds Ltg Table'!$B$4:$G$92,6,0)</f>
        <v>0</v>
      </c>
      <c r="O64" s="281" t="str">
        <f>VLOOKUP($A64,'2022 Stds Ltg Table'!$B$4:$I$92,7,0)</f>
        <v>None</v>
      </c>
      <c r="P64" s="281">
        <f>VLOOKUP($A64,'2022 Stds Ltg Table'!$B$4:$I$92,8,0)</f>
        <v>0</v>
      </c>
      <c r="Q64" s="57">
        <v>8760</v>
      </c>
      <c r="R64" s="57">
        <v>8760</v>
      </c>
      <c r="S64" s="57">
        <v>0</v>
      </c>
      <c r="T64" s="57">
        <v>0</v>
      </c>
      <c r="U64" s="57">
        <v>50</v>
      </c>
      <c r="V64" s="57">
        <v>100</v>
      </c>
      <c r="W64" s="57">
        <v>1.5</v>
      </c>
      <c r="X64" s="57">
        <v>2</v>
      </c>
      <c r="Y64" s="57" t="s">
        <v>58</v>
      </c>
      <c r="Z64" s="57">
        <v>1</v>
      </c>
      <c r="AA64" s="57">
        <v>1</v>
      </c>
      <c r="AB64" s="57">
        <v>0</v>
      </c>
      <c r="AC64" s="45">
        <v>363</v>
      </c>
    </row>
    <row r="65" spans="1:29" ht="14.5" x14ac:dyDescent="0.25">
      <c r="A65" s="57" t="str">
        <f>'2022 Stds Ltg Table'!B62</f>
        <v>Storage, Commercial/Industrial (Warehouse)</v>
      </c>
      <c r="B65" s="276" t="s">
        <v>780</v>
      </c>
      <c r="C65" s="276">
        <v>2</v>
      </c>
      <c r="D65" s="276">
        <v>0.5</v>
      </c>
      <c r="E65" s="276">
        <v>275</v>
      </c>
      <c r="F65" s="276">
        <v>475</v>
      </c>
      <c r="G65" s="276">
        <v>0.2</v>
      </c>
      <c r="H65" s="276">
        <v>0.18</v>
      </c>
      <c r="I65" s="276" t="s">
        <v>979</v>
      </c>
      <c r="J65" s="281">
        <f>VLOOKUP($A65,'2022 Stds Ltg Table'!$B$4:$G$92,2,0)</f>
        <v>0.4</v>
      </c>
      <c r="K65" s="282" t="str">
        <f>VLOOKUP($A65,'2022 Stds Ltg Table'!$B$4:$G$92,3,0)</f>
        <v>None</v>
      </c>
      <c r="L65" s="281">
        <f>VLOOKUP($A65,'2022 Stds Ltg Table'!$B$4:$G$92,4,0)</f>
        <v>0</v>
      </c>
      <c r="M65" s="282" t="str">
        <f>VLOOKUP($A65,'2022 Stds Ltg Table'!$B$4:$G$92,5,0)</f>
        <v>None</v>
      </c>
      <c r="N65" s="281">
        <f>VLOOKUP($A65,'2022 Stds Ltg Table'!$B$4:$G$92,6,0)</f>
        <v>0</v>
      </c>
      <c r="O65" s="281" t="str">
        <f>VLOOKUP($A65,'2022 Stds Ltg Table'!$B$4:$I$92,7,0)</f>
        <v>None</v>
      </c>
      <c r="P65" s="281">
        <f>VLOOKUP($A65,'2022 Stds Ltg Table'!$B$4:$I$92,8,0)</f>
        <v>0</v>
      </c>
      <c r="Q65" s="277">
        <v>8760</v>
      </c>
      <c r="R65" s="277">
        <v>8760</v>
      </c>
      <c r="S65" s="277">
        <v>0</v>
      </c>
      <c r="T65" s="277">
        <v>0</v>
      </c>
      <c r="U65" s="277">
        <v>50</v>
      </c>
      <c r="V65" s="277">
        <v>300</v>
      </c>
      <c r="W65" s="277">
        <v>1.5</v>
      </c>
      <c r="X65" s="277">
        <v>2</v>
      </c>
      <c r="Y65" s="277" t="s">
        <v>57</v>
      </c>
      <c r="Z65" s="277">
        <v>1</v>
      </c>
      <c r="AA65" s="277">
        <v>0</v>
      </c>
      <c r="AB65" s="277">
        <v>0</v>
      </c>
      <c r="AC65" s="45">
        <v>364</v>
      </c>
    </row>
    <row r="66" spans="1:29" ht="14.5" x14ac:dyDescent="0.25">
      <c r="A66" s="57" t="str">
        <f>'2022 Stds Ltg Table'!B84</f>
        <v>Storage, Commercial/Industrial (Refrigerated)</v>
      </c>
      <c r="B66" s="276" t="s">
        <v>930</v>
      </c>
      <c r="C66" s="276">
        <v>0</v>
      </c>
      <c r="D66" s="276">
        <v>0.5</v>
      </c>
      <c r="E66" s="276">
        <v>275</v>
      </c>
      <c r="F66" s="276">
        <v>475</v>
      </c>
      <c r="G66" s="276">
        <v>0.2</v>
      </c>
      <c r="H66" s="276">
        <v>0.18</v>
      </c>
      <c r="I66" s="276" t="s">
        <v>979</v>
      </c>
      <c r="J66" s="281">
        <f>VLOOKUP($A66,'2022 Stds Ltg Table'!$B$4:$G$92,2,0)</f>
        <v>0.4</v>
      </c>
      <c r="K66" s="282" t="str">
        <f>VLOOKUP($A66,'2022 Stds Ltg Table'!$B$4:$G$92,3,0)</f>
        <v>None</v>
      </c>
      <c r="L66" s="281">
        <f>VLOOKUP($A66,'2022 Stds Ltg Table'!$B$4:$G$92,4,0)</f>
        <v>0</v>
      </c>
      <c r="M66" s="282" t="str">
        <f>VLOOKUP($A66,'2022 Stds Ltg Table'!$B$4:$G$92,5,0)</f>
        <v>None</v>
      </c>
      <c r="N66" s="281">
        <f>VLOOKUP($A66,'2022 Stds Ltg Table'!$B$4:$G$92,6,0)</f>
        <v>0</v>
      </c>
      <c r="O66" s="281" t="str">
        <f>VLOOKUP($A66,'2022 Stds Ltg Table'!$B$4:$I$92,7,0)</f>
        <v>None</v>
      </c>
      <c r="P66" s="281">
        <f>VLOOKUP($A66,'2022 Stds Ltg Table'!$B$4:$I$92,8,0)</f>
        <v>0</v>
      </c>
      <c r="Q66" s="277">
        <v>8760</v>
      </c>
      <c r="R66" s="277">
        <v>8760</v>
      </c>
      <c r="S66" s="277">
        <v>0</v>
      </c>
      <c r="T66" s="277">
        <v>10</v>
      </c>
      <c r="U66" s="277">
        <v>50</v>
      </c>
      <c r="V66" s="277">
        <v>300</v>
      </c>
      <c r="W66" s="277">
        <v>1.5</v>
      </c>
      <c r="X66" s="277">
        <v>2</v>
      </c>
      <c r="Y66" s="277" t="s">
        <v>57</v>
      </c>
      <c r="Z66" s="277">
        <v>1</v>
      </c>
      <c r="AA66" s="277">
        <v>0</v>
      </c>
      <c r="AB66" s="277">
        <v>0</v>
      </c>
      <c r="AC66" s="45">
        <v>365</v>
      </c>
    </row>
    <row r="67" spans="1:29" ht="14.5" x14ac:dyDescent="0.25">
      <c r="A67" s="57" t="str">
        <f>'2022 Stds Ltg Table'!B63</f>
        <v>Storage, Commercial/Industrial (Shipping &amp; Handling)</v>
      </c>
      <c r="B67" s="276" t="s">
        <v>777</v>
      </c>
      <c r="C67" s="276">
        <v>5</v>
      </c>
      <c r="D67" s="276">
        <v>0.5</v>
      </c>
      <c r="E67" s="276">
        <v>275</v>
      </c>
      <c r="F67" s="276">
        <v>475</v>
      </c>
      <c r="G67" s="276">
        <v>0.5</v>
      </c>
      <c r="H67" s="276">
        <v>0.18</v>
      </c>
      <c r="I67" s="276" t="s">
        <v>979</v>
      </c>
      <c r="J67" s="281">
        <f>VLOOKUP($A67,'2022 Stds Ltg Table'!$B$4:$G$92,2,0)</f>
        <v>0.6</v>
      </c>
      <c r="K67" s="282" t="str">
        <f>VLOOKUP($A67,'2022 Stds Ltg Table'!$B$4:$G$92,3,0)</f>
        <v>None</v>
      </c>
      <c r="L67" s="281">
        <f>VLOOKUP($A67,'2022 Stds Ltg Table'!$B$4:$G$92,4,0)</f>
        <v>0</v>
      </c>
      <c r="M67" s="282" t="str">
        <f>VLOOKUP($A67,'2022 Stds Ltg Table'!$B$4:$G$92,5,0)</f>
        <v>None</v>
      </c>
      <c r="N67" s="281">
        <f>VLOOKUP($A67,'2022 Stds Ltg Table'!$B$4:$G$92,6,0)</f>
        <v>0</v>
      </c>
      <c r="O67" s="281" t="str">
        <f>VLOOKUP($A67,'2022 Stds Ltg Table'!$B$4:$I$92,7,0)</f>
        <v>None</v>
      </c>
      <c r="P67" s="281">
        <f>VLOOKUP($A67,'2022 Stds Ltg Table'!$B$4:$I$92,8,0)</f>
        <v>0</v>
      </c>
      <c r="Q67" s="277">
        <v>8760</v>
      </c>
      <c r="R67" s="277">
        <v>8760</v>
      </c>
      <c r="S67" s="277">
        <v>0</v>
      </c>
      <c r="T67" s="277">
        <v>0</v>
      </c>
      <c r="U67" s="277">
        <v>50</v>
      </c>
      <c r="V67" s="277">
        <v>300</v>
      </c>
      <c r="W67" s="277">
        <v>1.5</v>
      </c>
      <c r="X67" s="277">
        <v>2</v>
      </c>
      <c r="Y67" s="277" t="s">
        <v>57</v>
      </c>
      <c r="Z67" s="277">
        <v>1</v>
      </c>
      <c r="AA67" s="277">
        <v>0</v>
      </c>
      <c r="AB67" s="277">
        <v>0</v>
      </c>
      <c r="AC67" s="45">
        <v>366</v>
      </c>
    </row>
    <row r="68" spans="1:29" ht="14.5" x14ac:dyDescent="0.25">
      <c r="A68" s="57" t="s">
        <v>1159</v>
      </c>
      <c r="B68" s="276" t="s">
        <v>781</v>
      </c>
      <c r="C68" s="276">
        <v>0</v>
      </c>
      <c r="D68" s="276">
        <v>0.5</v>
      </c>
      <c r="E68" s="276">
        <v>250</v>
      </c>
      <c r="F68" s="276">
        <v>200</v>
      </c>
      <c r="G68" s="276">
        <v>0.2</v>
      </c>
      <c r="H68" s="276">
        <v>0</v>
      </c>
      <c r="I68" s="276" t="s">
        <v>979</v>
      </c>
      <c r="J68" s="281">
        <f>VLOOKUP($A68,'2022 Stds Ltg Table'!$B$4:$G$92,2,0)</f>
        <v>0.4</v>
      </c>
      <c r="K68" s="282" t="str">
        <f>VLOOKUP($A68,'2022 Stds Ltg Table'!$B$4:$G$92,3,0)</f>
        <v>None</v>
      </c>
      <c r="L68" s="281">
        <f>VLOOKUP($A68,'2022 Stds Ltg Table'!$B$4:$G$92,4,0)</f>
        <v>0</v>
      </c>
      <c r="M68" s="282" t="str">
        <f>VLOOKUP($A68,'2022 Stds Ltg Table'!$B$4:$G$92,5,0)</f>
        <v>None</v>
      </c>
      <c r="N68" s="281">
        <f>VLOOKUP($A68,'2022 Stds Ltg Table'!$B$4:$G$92,6,0)</f>
        <v>0</v>
      </c>
      <c r="O68" s="281" t="str">
        <f>VLOOKUP($A68,'2022 Stds Ltg Table'!$B$4:$I$92,7,0)</f>
        <v>None</v>
      </c>
      <c r="P68" s="281">
        <f>VLOOKUP($A68,'2022 Stds Ltg Table'!$B$4:$I$92,8,0)</f>
        <v>0</v>
      </c>
      <c r="Q68" s="277">
        <v>8760</v>
      </c>
      <c r="R68" s="277">
        <v>8760</v>
      </c>
      <c r="S68" s="277">
        <v>0</v>
      </c>
      <c r="T68" s="277">
        <v>0</v>
      </c>
      <c r="U68" s="277">
        <v>50</v>
      </c>
      <c r="V68" s="277">
        <v>300</v>
      </c>
      <c r="W68" s="277">
        <v>1.5</v>
      </c>
      <c r="X68" s="277">
        <v>2</v>
      </c>
      <c r="Y68" s="277" t="s">
        <v>57</v>
      </c>
      <c r="Z68" s="277">
        <f t="shared" ref="Z68:AB68" si="0">Z65</f>
        <v>1</v>
      </c>
      <c r="AA68" s="277">
        <v>1</v>
      </c>
      <c r="AB68" s="277">
        <f t="shared" si="0"/>
        <v>0</v>
      </c>
      <c r="AC68" s="278">
        <v>380</v>
      </c>
    </row>
    <row r="69" spans="1:29" ht="14.5" x14ac:dyDescent="0.25">
      <c r="A69" s="57" t="str">
        <f>'2022 Stds Ltg Table'!B64</f>
        <v>Sports Arena - Playing Area (&gt; 5,000 Spectators)</v>
      </c>
      <c r="B69" s="57" t="s">
        <v>836</v>
      </c>
      <c r="C69" s="57">
        <v>80</v>
      </c>
      <c r="D69" s="57">
        <v>0.5</v>
      </c>
      <c r="E69" s="57">
        <v>255</v>
      </c>
      <c r="F69" s="57">
        <v>875</v>
      </c>
      <c r="G69" s="57">
        <v>0.5</v>
      </c>
      <c r="H69" s="57">
        <v>0.18</v>
      </c>
      <c r="I69" s="57" t="s">
        <v>978</v>
      </c>
      <c r="J69" s="281">
        <f>VLOOKUP($A69,'2022 Stds Ltg Table'!$B$4:$G$92,2,0)</f>
        <v>2.25</v>
      </c>
      <c r="K69" s="282" t="str">
        <f>VLOOKUP($A69,'2022 Stds Ltg Table'!$B$4:$G$92,3,0)</f>
        <v>None</v>
      </c>
      <c r="L69" s="281">
        <f>VLOOKUP($A69,'2022 Stds Ltg Table'!$B$4:$G$92,4,0)</f>
        <v>0</v>
      </c>
      <c r="M69" s="282" t="str">
        <f>VLOOKUP($A69,'2022 Stds Ltg Table'!$B$4:$G$92,5,0)</f>
        <v>None</v>
      </c>
      <c r="N69" s="281">
        <f>VLOOKUP($A69,'2022 Stds Ltg Table'!$B$4:$G$92,6,0)</f>
        <v>0</v>
      </c>
      <c r="O69" s="281" t="str">
        <f>VLOOKUP($A69,'2022 Stds Ltg Table'!$B$4:$I$92,7,0)</f>
        <v>None</v>
      </c>
      <c r="P69" s="281">
        <f>VLOOKUP($A69,'2022 Stds Ltg Table'!$B$4:$I$92,8,0)</f>
        <v>0</v>
      </c>
      <c r="Q69" s="57">
        <v>150</v>
      </c>
      <c r="R69" s="57">
        <v>150</v>
      </c>
      <c r="S69" s="57">
        <v>0</v>
      </c>
      <c r="T69" s="57">
        <v>0</v>
      </c>
      <c r="U69" s="57">
        <v>150</v>
      </c>
      <c r="V69" s="57">
        <v>400</v>
      </c>
      <c r="W69" s="57">
        <v>1.5</v>
      </c>
      <c r="X69" s="57">
        <v>2</v>
      </c>
      <c r="Y69" s="57" t="s">
        <v>62</v>
      </c>
      <c r="Z69" s="57">
        <v>0</v>
      </c>
      <c r="AA69" s="57">
        <v>0</v>
      </c>
      <c r="AB69" s="57">
        <v>0</v>
      </c>
      <c r="AC69" s="45">
        <v>367</v>
      </c>
    </row>
    <row r="70" spans="1:29" ht="14.5" x14ac:dyDescent="0.25">
      <c r="A70" s="57" t="str">
        <f>'2022 Stds Ltg Table'!B65</f>
        <v>Sports Arena - Playing Area (2,000 - 5,000 Spectators)</v>
      </c>
      <c r="B70" s="57" t="s">
        <v>836</v>
      </c>
      <c r="C70" s="57">
        <v>66.666666666666671</v>
      </c>
      <c r="D70" s="57">
        <v>0.5</v>
      </c>
      <c r="E70" s="57">
        <v>255</v>
      </c>
      <c r="F70" s="57">
        <v>875</v>
      </c>
      <c r="G70" s="57">
        <v>0.5</v>
      </c>
      <c r="H70" s="57">
        <v>0.18</v>
      </c>
      <c r="I70" s="57" t="s">
        <v>978</v>
      </c>
      <c r="J70" s="281">
        <f>VLOOKUP($A70,'2022 Stds Ltg Table'!$B$4:$G$92,2,0)</f>
        <v>1.45</v>
      </c>
      <c r="K70" s="282" t="str">
        <f>VLOOKUP($A70,'2022 Stds Ltg Table'!$B$4:$G$92,3,0)</f>
        <v>None</v>
      </c>
      <c r="L70" s="281">
        <f>VLOOKUP($A70,'2022 Stds Ltg Table'!$B$4:$G$92,4,0)</f>
        <v>0</v>
      </c>
      <c r="M70" s="282" t="str">
        <f>VLOOKUP($A70,'2022 Stds Ltg Table'!$B$4:$G$92,5,0)</f>
        <v>None</v>
      </c>
      <c r="N70" s="281">
        <f>VLOOKUP($A70,'2022 Stds Ltg Table'!$B$4:$G$92,6,0)</f>
        <v>0</v>
      </c>
      <c r="O70" s="281" t="str">
        <f>VLOOKUP($A70,'2022 Stds Ltg Table'!$B$4:$I$92,7,0)</f>
        <v>None</v>
      </c>
      <c r="P70" s="281">
        <f>VLOOKUP($A70,'2022 Stds Ltg Table'!$B$4:$I$92,8,0)</f>
        <v>0</v>
      </c>
      <c r="Q70" s="57">
        <v>150</v>
      </c>
      <c r="R70" s="57">
        <v>150</v>
      </c>
      <c r="S70" s="57">
        <v>0</v>
      </c>
      <c r="T70" s="57">
        <v>0</v>
      </c>
      <c r="U70" s="57">
        <v>150</v>
      </c>
      <c r="V70" s="57">
        <v>400</v>
      </c>
      <c r="W70" s="57">
        <v>1.5</v>
      </c>
      <c r="X70" s="57">
        <v>2</v>
      </c>
      <c r="Y70" s="57" t="s">
        <v>62</v>
      </c>
      <c r="Z70" s="57">
        <v>0</v>
      </c>
      <c r="AA70" s="57">
        <v>0</v>
      </c>
      <c r="AB70" s="57">
        <v>0</v>
      </c>
      <c r="AC70" s="45">
        <v>368</v>
      </c>
    </row>
    <row r="71" spans="1:29" ht="14.5" x14ac:dyDescent="0.25">
      <c r="A71" s="57" t="str">
        <f>'2022 Stds Ltg Table'!B66</f>
        <v>Sports Arena - Playing Area (&lt; 2,000 Spectators)</v>
      </c>
      <c r="B71" s="57" t="s">
        <v>836</v>
      </c>
      <c r="C71" s="57">
        <v>50</v>
      </c>
      <c r="D71" s="57">
        <v>0.5</v>
      </c>
      <c r="E71" s="57">
        <v>255</v>
      </c>
      <c r="F71" s="57">
        <v>875</v>
      </c>
      <c r="G71" s="57">
        <v>0.5</v>
      </c>
      <c r="H71" s="57">
        <v>0.18</v>
      </c>
      <c r="I71" s="57" t="s">
        <v>978</v>
      </c>
      <c r="J71" s="281">
        <f>VLOOKUP($A71,'2022 Stds Ltg Table'!$B$4:$G$92,2,0)</f>
        <v>1.1000000000000001</v>
      </c>
      <c r="K71" s="282" t="str">
        <f>VLOOKUP($A71,'2022 Stds Ltg Table'!$B$4:$G$92,3,0)</f>
        <v>None</v>
      </c>
      <c r="L71" s="281">
        <f>VLOOKUP($A71,'2022 Stds Ltg Table'!$B$4:$G$92,4,0)</f>
        <v>0</v>
      </c>
      <c r="M71" s="282" t="str">
        <f>VLOOKUP($A71,'2022 Stds Ltg Table'!$B$4:$G$92,5,0)</f>
        <v>None</v>
      </c>
      <c r="N71" s="281">
        <f>VLOOKUP($A71,'2022 Stds Ltg Table'!$B$4:$G$92,6,0)</f>
        <v>0</v>
      </c>
      <c r="O71" s="281" t="str">
        <f>VLOOKUP($A71,'2022 Stds Ltg Table'!$B$4:$I$92,7,0)</f>
        <v>None</v>
      </c>
      <c r="P71" s="281">
        <f>VLOOKUP($A71,'2022 Stds Ltg Table'!$B$4:$I$92,8,0)</f>
        <v>0</v>
      </c>
      <c r="Q71" s="57">
        <v>150</v>
      </c>
      <c r="R71" s="57">
        <v>150</v>
      </c>
      <c r="S71" s="57">
        <v>0</v>
      </c>
      <c r="T71" s="57">
        <v>0</v>
      </c>
      <c r="U71" s="57">
        <v>150</v>
      </c>
      <c r="V71" s="57">
        <v>400</v>
      </c>
      <c r="W71" s="57">
        <v>1.5</v>
      </c>
      <c r="X71" s="57">
        <v>2</v>
      </c>
      <c r="Y71" s="57" t="s">
        <v>62</v>
      </c>
      <c r="Z71" s="57">
        <v>0</v>
      </c>
      <c r="AA71" s="57">
        <v>0</v>
      </c>
      <c r="AB71" s="57">
        <v>0</v>
      </c>
      <c r="AC71" s="45">
        <v>369</v>
      </c>
    </row>
    <row r="72" spans="1:29" ht="14.5" x14ac:dyDescent="0.25">
      <c r="A72" s="57" t="str">
        <f>'2022 Stds Ltg Table'!B67</f>
        <v>Sports Arena - Playing Area (Recreational)</v>
      </c>
      <c r="B72" s="57" t="s">
        <v>836</v>
      </c>
      <c r="C72" s="57">
        <v>20</v>
      </c>
      <c r="D72" s="57">
        <v>0.5</v>
      </c>
      <c r="E72" s="57">
        <v>255</v>
      </c>
      <c r="F72" s="57">
        <v>875</v>
      </c>
      <c r="G72" s="57">
        <v>0.2</v>
      </c>
      <c r="H72" s="57">
        <v>0.89999999999999991</v>
      </c>
      <c r="I72" s="57" t="s">
        <v>978</v>
      </c>
      <c r="J72" s="281">
        <f>VLOOKUP($A72,'2022 Stds Ltg Table'!$B$4:$G$92,2,0)</f>
        <v>0.75</v>
      </c>
      <c r="K72" s="282" t="str">
        <f>VLOOKUP($A72,'2022 Stds Ltg Table'!$B$4:$G$92,3,0)</f>
        <v>None</v>
      </c>
      <c r="L72" s="281">
        <f>VLOOKUP($A72,'2022 Stds Ltg Table'!$B$4:$G$92,4,0)</f>
        <v>0</v>
      </c>
      <c r="M72" s="282" t="str">
        <f>VLOOKUP($A72,'2022 Stds Ltg Table'!$B$4:$G$92,5,0)</f>
        <v>None</v>
      </c>
      <c r="N72" s="281">
        <f>VLOOKUP($A72,'2022 Stds Ltg Table'!$B$4:$G$92,6,0)</f>
        <v>0</v>
      </c>
      <c r="O72" s="281" t="str">
        <f>VLOOKUP($A72,'2022 Stds Ltg Table'!$B$4:$I$92,7,0)</f>
        <v>None</v>
      </c>
      <c r="P72" s="281">
        <f>VLOOKUP($A72,'2022 Stds Ltg Table'!$B$4:$I$92,8,0)</f>
        <v>0</v>
      </c>
      <c r="Q72" s="57">
        <v>150</v>
      </c>
      <c r="R72" s="57">
        <v>150</v>
      </c>
      <c r="S72" s="57">
        <v>0</v>
      </c>
      <c r="T72" s="57">
        <v>0</v>
      </c>
      <c r="U72" s="57">
        <v>150</v>
      </c>
      <c r="V72" s="57">
        <v>400</v>
      </c>
      <c r="W72" s="57">
        <v>1.5</v>
      </c>
      <c r="X72" s="57">
        <v>2</v>
      </c>
      <c r="Y72" s="57" t="s">
        <v>62</v>
      </c>
      <c r="Z72" s="57">
        <v>1</v>
      </c>
      <c r="AA72" s="57">
        <v>0</v>
      </c>
      <c r="AB72" s="57">
        <v>0</v>
      </c>
      <c r="AC72" s="45">
        <v>370</v>
      </c>
    </row>
    <row r="73" spans="1:29" ht="14.5" x14ac:dyDescent="0.25">
      <c r="A73" s="57" t="str">
        <f>'2022 Stds Ltg Table'!B68</f>
        <v>Theater Area (Motion Picture)</v>
      </c>
      <c r="B73" s="57" t="s">
        <v>882</v>
      </c>
      <c r="C73" s="57">
        <v>142.85714285714286</v>
      </c>
      <c r="D73" s="57">
        <v>0.5</v>
      </c>
      <c r="E73" s="57">
        <v>245</v>
      </c>
      <c r="F73" s="57">
        <v>105</v>
      </c>
      <c r="G73" s="57">
        <v>0.5</v>
      </c>
      <c r="H73" s="57">
        <v>0.09</v>
      </c>
      <c r="I73" s="57" t="s">
        <v>979</v>
      </c>
      <c r="J73" s="281">
        <f>VLOOKUP($A73,'2022 Stds Ltg Table'!$B$4:$G$92,2,0)</f>
        <v>0.5</v>
      </c>
      <c r="K73" s="282" t="str">
        <f>VLOOKUP($A73,'2022 Stds Ltg Table'!$B$4:$G$92,3,0)</f>
        <v>Decorative/Display</v>
      </c>
      <c r="L73" s="281">
        <f>VLOOKUP($A73,'2022 Stds Ltg Table'!$B$4:$G$92,4,0)</f>
        <v>0.25</v>
      </c>
      <c r="M73" s="282" t="str">
        <f>VLOOKUP($A73,'2022 Stds Ltg Table'!$B$4:$G$92,5,0)</f>
        <v>None</v>
      </c>
      <c r="N73" s="281">
        <f>VLOOKUP($A73,'2022 Stds Ltg Table'!$B$4:$G$92,6,0)</f>
        <v>0</v>
      </c>
      <c r="O73" s="281" t="str">
        <f>VLOOKUP($A73,'2022 Stds Ltg Table'!$B$4:$I$92,7,0)</f>
        <v>None</v>
      </c>
      <c r="P73" s="281">
        <f>VLOOKUP($A73,'2022 Stds Ltg Table'!$B$4:$I$92,8,0)</f>
        <v>0</v>
      </c>
      <c r="Q73" s="57">
        <v>150</v>
      </c>
      <c r="R73" s="57">
        <v>150</v>
      </c>
      <c r="S73" s="57">
        <v>0</v>
      </c>
      <c r="T73" s="57">
        <v>0</v>
      </c>
      <c r="U73" s="57">
        <v>2</v>
      </c>
      <c r="V73" s="57">
        <v>50</v>
      </c>
      <c r="W73" s="57">
        <v>1.5</v>
      </c>
      <c r="X73" s="57">
        <v>2</v>
      </c>
      <c r="Y73" s="57" t="s">
        <v>55</v>
      </c>
      <c r="Z73" s="57">
        <v>1</v>
      </c>
      <c r="AA73" s="57">
        <v>0</v>
      </c>
      <c r="AB73" s="57">
        <v>0</v>
      </c>
      <c r="AC73" s="45">
        <v>371</v>
      </c>
    </row>
    <row r="74" spans="1:29" ht="14.5" x14ac:dyDescent="0.25">
      <c r="A74" s="57" t="str">
        <f>'2022 Stds Ltg Table'!B69</f>
        <v>Theater Area (Performance)</v>
      </c>
      <c r="B74" s="57" t="s">
        <v>840</v>
      </c>
      <c r="C74" s="57">
        <v>142.85714285714286</v>
      </c>
      <c r="D74" s="57">
        <v>0.5</v>
      </c>
      <c r="E74" s="57">
        <v>245</v>
      </c>
      <c r="F74" s="57">
        <v>105</v>
      </c>
      <c r="G74" s="57">
        <v>0.5</v>
      </c>
      <c r="H74" s="57">
        <v>0.09</v>
      </c>
      <c r="I74" s="57" t="s">
        <v>978</v>
      </c>
      <c r="J74" s="281">
        <f>VLOOKUP($A74,'2022 Stds Ltg Table'!$B$4:$G$92,2,0)</f>
        <v>0.8</v>
      </c>
      <c r="K74" s="282" t="str">
        <f>VLOOKUP($A74,'2022 Stds Ltg Table'!$B$4:$G$92,3,0)</f>
        <v>Decorative/Display</v>
      </c>
      <c r="L74" s="281">
        <f>VLOOKUP($A74,'2022 Stds Ltg Table'!$B$4:$G$92,4,0)</f>
        <v>0.25</v>
      </c>
      <c r="M74" s="282" t="str">
        <f>VLOOKUP($A74,'2022 Stds Ltg Table'!$B$4:$G$92,5,0)</f>
        <v>None</v>
      </c>
      <c r="N74" s="281">
        <f>VLOOKUP($A74,'2022 Stds Ltg Table'!$B$4:$G$92,6,0)</f>
        <v>0</v>
      </c>
      <c r="O74" s="281" t="str">
        <f>VLOOKUP($A74,'2022 Stds Ltg Table'!$B$4:$I$92,7,0)</f>
        <v>None</v>
      </c>
      <c r="P74" s="281">
        <f>VLOOKUP($A74,'2022 Stds Ltg Table'!$B$4:$I$92,8,0)</f>
        <v>0</v>
      </c>
      <c r="Q74" s="57">
        <v>150</v>
      </c>
      <c r="R74" s="57">
        <v>150</v>
      </c>
      <c r="S74" s="57">
        <v>0</v>
      </c>
      <c r="T74" s="57">
        <v>0</v>
      </c>
      <c r="U74" s="57">
        <v>2</v>
      </c>
      <c r="V74" s="57">
        <v>200</v>
      </c>
      <c r="W74" s="57">
        <v>1.5</v>
      </c>
      <c r="X74" s="57">
        <v>2</v>
      </c>
      <c r="Y74" s="57" t="s">
        <v>55</v>
      </c>
      <c r="Z74" s="57">
        <v>1</v>
      </c>
      <c r="AA74" s="57">
        <v>0</v>
      </c>
      <c r="AB74" s="57">
        <v>1</v>
      </c>
      <c r="AC74" s="45">
        <v>372</v>
      </c>
    </row>
    <row r="75" spans="1:29" ht="14.5" x14ac:dyDescent="0.25">
      <c r="A75" s="57" t="str">
        <f>'2022 Stds Ltg Table'!B70</f>
        <v>Transportation Function (Baggage Area)</v>
      </c>
      <c r="B75" s="57" t="s">
        <v>779</v>
      </c>
      <c r="C75" s="57">
        <v>33.333333333333336</v>
      </c>
      <c r="D75" s="57">
        <v>0.5</v>
      </c>
      <c r="E75" s="57">
        <v>250</v>
      </c>
      <c r="F75" s="57">
        <v>250</v>
      </c>
      <c r="G75" s="57">
        <v>0.5</v>
      </c>
      <c r="H75" s="57">
        <v>0.18</v>
      </c>
      <c r="I75" s="57" t="s">
        <v>979</v>
      </c>
      <c r="J75" s="281">
        <f>VLOOKUP($A75,'2022 Stds Ltg Table'!$B$4:$G$92,2,0)</f>
        <v>0.4</v>
      </c>
      <c r="K75" s="282" t="str">
        <f>VLOOKUP($A75,'2022 Stds Ltg Table'!$B$4:$G$92,3,0)</f>
        <v>None</v>
      </c>
      <c r="L75" s="281">
        <f>VLOOKUP($A75,'2022 Stds Ltg Table'!$B$4:$G$92,4,0)</f>
        <v>0</v>
      </c>
      <c r="M75" s="282" t="str">
        <f>VLOOKUP($A75,'2022 Stds Ltg Table'!$B$4:$G$92,5,0)</f>
        <v>None</v>
      </c>
      <c r="N75" s="281">
        <f>VLOOKUP($A75,'2022 Stds Ltg Table'!$B$4:$G$92,6,0)</f>
        <v>0</v>
      </c>
      <c r="O75" s="281" t="str">
        <f>VLOOKUP($A75,'2022 Stds Ltg Table'!$B$4:$I$92,7,0)</f>
        <v>None</v>
      </c>
      <c r="P75" s="281">
        <f>VLOOKUP($A75,'2022 Stds Ltg Table'!$B$4:$I$92,8,0)</f>
        <v>0</v>
      </c>
      <c r="Q75" s="57">
        <v>150</v>
      </c>
      <c r="R75" s="57">
        <v>150</v>
      </c>
      <c r="S75" s="57">
        <v>0</v>
      </c>
      <c r="T75" s="57">
        <v>0</v>
      </c>
      <c r="U75" s="57">
        <v>50</v>
      </c>
      <c r="V75" s="57">
        <v>500</v>
      </c>
      <c r="W75" s="57">
        <v>1.5</v>
      </c>
      <c r="X75" s="57">
        <v>2</v>
      </c>
      <c r="Y75" s="57" t="s">
        <v>55</v>
      </c>
      <c r="Z75" s="57">
        <v>0</v>
      </c>
      <c r="AA75" s="57">
        <v>0</v>
      </c>
      <c r="AB75" s="57">
        <v>0</v>
      </c>
      <c r="AC75" s="45">
        <v>373</v>
      </c>
    </row>
    <row r="76" spans="1:29" ht="14.5" x14ac:dyDescent="0.25">
      <c r="A76" s="57" t="str">
        <f>'2022 Stds Ltg Table'!B71</f>
        <v>Transportation Function (Ticketing Area)</v>
      </c>
      <c r="B76" s="57" t="s">
        <v>779</v>
      </c>
      <c r="C76" s="57">
        <v>33.333333333333336</v>
      </c>
      <c r="D76" s="57">
        <v>0.5</v>
      </c>
      <c r="E76" s="57">
        <v>250</v>
      </c>
      <c r="F76" s="57">
        <v>250</v>
      </c>
      <c r="G76" s="57">
        <v>0.5</v>
      </c>
      <c r="H76" s="57">
        <v>0.18</v>
      </c>
      <c r="I76" s="57" t="s">
        <v>979</v>
      </c>
      <c r="J76" s="281">
        <f>VLOOKUP($A76,'2022 Stds Ltg Table'!$B$4:$G$92,2,0)</f>
        <v>0.45</v>
      </c>
      <c r="K76" s="282" t="str">
        <f>VLOOKUP($A76,'2022 Stds Ltg Table'!$B$4:$G$92,3,0)</f>
        <v>Decorative/Display</v>
      </c>
      <c r="L76" s="281">
        <f>VLOOKUP($A76,'2022 Stds Ltg Table'!$B$4:$G$92,4,0)</f>
        <v>0.2</v>
      </c>
      <c r="M76" s="282" t="str">
        <f>VLOOKUP($A76,'2022 Stds Ltg Table'!$B$4:$G$92,5,0)</f>
        <v>None</v>
      </c>
      <c r="N76" s="281">
        <f>VLOOKUP($A76,'2022 Stds Ltg Table'!$B$4:$G$92,6,0)</f>
        <v>0</v>
      </c>
      <c r="O76" s="281" t="str">
        <f>VLOOKUP($A76,'2022 Stds Ltg Table'!$B$4:$I$92,7,0)</f>
        <v>None</v>
      </c>
      <c r="P76" s="281">
        <f>VLOOKUP($A76,'2022 Stds Ltg Table'!$B$4:$I$92,8,0)</f>
        <v>0</v>
      </c>
      <c r="Q76" s="57">
        <v>150</v>
      </c>
      <c r="R76" s="57">
        <v>150</v>
      </c>
      <c r="S76" s="57">
        <v>0</v>
      </c>
      <c r="T76" s="57">
        <v>0</v>
      </c>
      <c r="U76" s="57">
        <v>50</v>
      </c>
      <c r="V76" s="57">
        <v>500</v>
      </c>
      <c r="W76" s="57">
        <v>1.5</v>
      </c>
      <c r="X76" s="57">
        <v>2</v>
      </c>
      <c r="Y76" s="57" t="s">
        <v>55</v>
      </c>
      <c r="Z76" s="57">
        <v>0</v>
      </c>
      <c r="AA76" s="57">
        <v>0</v>
      </c>
      <c r="AB76" s="57">
        <v>0</v>
      </c>
      <c r="AC76" s="45">
        <v>374</v>
      </c>
    </row>
    <row r="77" spans="1:29" ht="14.5" x14ac:dyDescent="0.25">
      <c r="A77" s="57" t="str">
        <f>'2022 Stds Ltg Table'!B80</f>
        <v>Unleased Tenant Area</v>
      </c>
      <c r="B77" s="57" t="s">
        <v>769</v>
      </c>
      <c r="C77" s="57">
        <v>10</v>
      </c>
      <c r="D77" s="57">
        <v>0.5</v>
      </c>
      <c r="E77" s="57">
        <v>250</v>
      </c>
      <c r="F77" s="57">
        <v>200</v>
      </c>
      <c r="G77" s="57">
        <v>1.5</v>
      </c>
      <c r="H77" s="57">
        <v>0.18</v>
      </c>
      <c r="I77" s="57" t="s">
        <v>979</v>
      </c>
      <c r="J77" s="281">
        <f>VLOOKUP($A77,'2022 Stds Ltg Table'!$B$4:$G$92,2,0)</f>
        <v>0.6</v>
      </c>
      <c r="K77" s="282" t="str">
        <f>VLOOKUP($A77,'2022 Stds Ltg Table'!$B$4:$G$92,3,0)</f>
        <v>None</v>
      </c>
      <c r="L77" s="281">
        <f>VLOOKUP($A77,'2022 Stds Ltg Table'!$B$4:$G$92,4,0)</f>
        <v>0</v>
      </c>
      <c r="M77" s="282" t="str">
        <f>VLOOKUP($A77,'2022 Stds Ltg Table'!$B$4:$G$92,5,0)</f>
        <v>None</v>
      </c>
      <c r="N77" s="281">
        <f>VLOOKUP($A77,'2022 Stds Ltg Table'!$B$4:$G$92,6,0)</f>
        <v>0</v>
      </c>
      <c r="O77" s="281" t="str">
        <f>VLOOKUP($A77,'2022 Stds Ltg Table'!$B$4:$I$92,7,0)</f>
        <v>None</v>
      </c>
      <c r="P77" s="281">
        <f>VLOOKUP($A77,'2022 Stds Ltg Table'!$B$4:$I$92,8,0)</f>
        <v>0</v>
      </c>
      <c r="Q77" s="57">
        <v>150</v>
      </c>
      <c r="R77" s="57">
        <v>150</v>
      </c>
      <c r="S77" s="57">
        <v>0</v>
      </c>
      <c r="T77" s="57">
        <v>0</v>
      </c>
      <c r="U77" s="57">
        <v>75</v>
      </c>
      <c r="V77" s="57">
        <v>500</v>
      </c>
      <c r="W77" s="57">
        <v>1</v>
      </c>
      <c r="X77" s="57">
        <v>4</v>
      </c>
      <c r="Y77" s="57" t="s">
        <v>58</v>
      </c>
      <c r="Z77" s="57">
        <v>1</v>
      </c>
      <c r="AA77" s="57">
        <v>0</v>
      </c>
      <c r="AB77" s="57">
        <v>1</v>
      </c>
      <c r="AC77" s="45">
        <v>375</v>
      </c>
    </row>
    <row r="78" spans="1:29" ht="14.5" x14ac:dyDescent="0.25">
      <c r="A78" s="57" t="str">
        <f>'2022 Stds Ltg Table'!B81</f>
        <v>Unoccupied-Exclude from Gross Floor Area</v>
      </c>
      <c r="B78" s="57" t="s">
        <v>131</v>
      </c>
      <c r="C78" s="57">
        <v>0</v>
      </c>
      <c r="D78" s="57">
        <v>0.5</v>
      </c>
      <c r="E78" s="57">
        <v>250</v>
      </c>
      <c r="F78" s="57">
        <v>250</v>
      </c>
      <c r="G78" s="57">
        <v>0</v>
      </c>
      <c r="H78" s="57">
        <v>0</v>
      </c>
      <c r="I78" s="57" t="s">
        <v>978</v>
      </c>
      <c r="J78" s="281">
        <f>VLOOKUP($A78,'2022 Stds Ltg Table'!$B$4:$G$92,2,0)</f>
        <v>0</v>
      </c>
      <c r="K78" s="282" t="str">
        <f>VLOOKUP($A78,'2022 Stds Ltg Table'!$B$4:$G$92,3,0)</f>
        <v>None</v>
      </c>
      <c r="L78" s="281">
        <f>VLOOKUP($A78,'2022 Stds Ltg Table'!$B$4:$G$92,4,0)</f>
        <v>0</v>
      </c>
      <c r="M78" s="282" t="str">
        <f>VLOOKUP($A78,'2022 Stds Ltg Table'!$B$4:$G$92,5,0)</f>
        <v>None</v>
      </c>
      <c r="N78" s="281">
        <f>VLOOKUP($A78,'2022 Stds Ltg Table'!$B$4:$G$92,6,0)</f>
        <v>0</v>
      </c>
      <c r="O78" s="281" t="str">
        <f>VLOOKUP($A78,'2022 Stds Ltg Table'!$B$4:$I$92,7,0)</f>
        <v>None</v>
      </c>
      <c r="P78" s="281">
        <f>VLOOKUP($A78,'2022 Stds Ltg Table'!$B$4:$I$92,8,0)</f>
        <v>0</v>
      </c>
      <c r="Q78" s="57">
        <v>8760</v>
      </c>
      <c r="R78" s="57">
        <v>8760</v>
      </c>
      <c r="S78" s="57">
        <v>0</v>
      </c>
      <c r="T78" s="57">
        <v>0</v>
      </c>
      <c r="U78" s="57">
        <v>0</v>
      </c>
      <c r="V78" s="57">
        <v>0</v>
      </c>
      <c r="W78" s="57">
        <v>0</v>
      </c>
      <c r="X78" s="57">
        <v>0</v>
      </c>
      <c r="Y78" s="57" t="s">
        <v>275</v>
      </c>
      <c r="Z78" s="57">
        <v>1</v>
      </c>
      <c r="AA78" s="57">
        <v>1</v>
      </c>
      <c r="AB78" s="57">
        <v>0</v>
      </c>
      <c r="AC78" s="45">
        <v>376</v>
      </c>
    </row>
    <row r="79" spans="1:29" ht="14.5" x14ac:dyDescent="0.25">
      <c r="A79" s="57" t="str">
        <f>'2022 Stds Ltg Table'!B82</f>
        <v>Unoccupied-Include in Gross Floor Area</v>
      </c>
      <c r="B79" s="57" t="s">
        <v>131</v>
      </c>
      <c r="C79" s="57">
        <v>0</v>
      </c>
      <c r="D79" s="57">
        <v>0.5</v>
      </c>
      <c r="E79" s="57">
        <v>250</v>
      </c>
      <c r="F79" s="57">
        <v>250</v>
      </c>
      <c r="G79" s="57">
        <v>0</v>
      </c>
      <c r="H79" s="57">
        <v>0</v>
      </c>
      <c r="I79" s="57" t="s">
        <v>978</v>
      </c>
      <c r="J79" s="281">
        <f>VLOOKUP($A79,'2022 Stds Ltg Table'!$B$4:$G$92,2,0)</f>
        <v>0</v>
      </c>
      <c r="K79" s="282" t="str">
        <f>VLOOKUP($A79,'2022 Stds Ltg Table'!$B$4:$G$92,3,0)</f>
        <v>None</v>
      </c>
      <c r="L79" s="281">
        <f>VLOOKUP($A79,'2022 Stds Ltg Table'!$B$4:$G$92,4,0)</f>
        <v>0</v>
      </c>
      <c r="M79" s="282" t="str">
        <f>VLOOKUP($A79,'2022 Stds Ltg Table'!$B$4:$G$92,5,0)</f>
        <v>None</v>
      </c>
      <c r="N79" s="281">
        <f>VLOOKUP($A79,'2022 Stds Ltg Table'!$B$4:$G$92,6,0)</f>
        <v>0</v>
      </c>
      <c r="O79" s="281" t="str">
        <f>VLOOKUP($A79,'2022 Stds Ltg Table'!$B$4:$I$92,7,0)</f>
        <v>None</v>
      </c>
      <c r="P79" s="281">
        <f>VLOOKUP($A79,'2022 Stds Ltg Table'!$B$4:$I$92,8,0)</f>
        <v>0</v>
      </c>
      <c r="Q79" s="57">
        <v>8760</v>
      </c>
      <c r="R79" s="57">
        <v>8760</v>
      </c>
      <c r="S79" s="57">
        <v>0</v>
      </c>
      <c r="T79" s="57">
        <v>0</v>
      </c>
      <c r="U79" s="57">
        <v>0</v>
      </c>
      <c r="V79" s="57">
        <v>0</v>
      </c>
      <c r="W79" s="57">
        <v>0</v>
      </c>
      <c r="X79" s="57">
        <v>0</v>
      </c>
      <c r="Y79" s="57" t="s">
        <v>275</v>
      </c>
      <c r="Z79" s="57">
        <v>1</v>
      </c>
      <c r="AA79" s="57">
        <v>1</v>
      </c>
      <c r="AB79" s="57">
        <v>0</v>
      </c>
      <c r="AC79" s="45">
        <v>377</v>
      </c>
    </row>
    <row r="80" spans="1:29" ht="14.5" x14ac:dyDescent="0.25">
      <c r="A80" s="57" t="str">
        <f>'2022 Stds Ltg Table'!B72</f>
        <v>Videoconferencing Studio</v>
      </c>
      <c r="B80" s="57" t="s">
        <v>758</v>
      </c>
      <c r="C80" s="57">
        <v>10</v>
      </c>
      <c r="D80" s="57">
        <v>0.5</v>
      </c>
      <c r="E80" s="57">
        <v>250</v>
      </c>
      <c r="F80" s="57">
        <v>200</v>
      </c>
      <c r="G80" s="57">
        <v>1.5</v>
      </c>
      <c r="H80" s="57">
        <v>0.18</v>
      </c>
      <c r="I80" s="57" t="s">
        <v>979</v>
      </c>
      <c r="J80" s="281">
        <f>VLOOKUP($A80,'2022 Stds Ltg Table'!$B$4:$G$92,2,0)</f>
        <v>0.9</v>
      </c>
      <c r="K80" s="282" t="str">
        <f>VLOOKUP($A80,'2022 Stds Ltg Table'!$B$4:$G$92,3,0)</f>
        <v>Videoconferencing (Note 14)</v>
      </c>
      <c r="L80" s="281">
        <f>VLOOKUP($A80,'2022 Stds Ltg Table'!$B$4:$G$92,4,0)</f>
        <v>1</v>
      </c>
      <c r="M80" s="282" t="str">
        <f>VLOOKUP($A80,'2022 Stds Ltg Table'!$B$4:$G$92,5,0)</f>
        <v>None</v>
      </c>
      <c r="N80" s="281">
        <f>VLOOKUP($A80,'2022 Stds Ltg Table'!$B$4:$G$92,6,0)</f>
        <v>0</v>
      </c>
      <c r="O80" s="281" t="str">
        <f>VLOOKUP($A80,'2022 Stds Ltg Table'!$B$4:$I$92,7,0)</f>
        <v>None</v>
      </c>
      <c r="P80" s="281">
        <f>VLOOKUP($A80,'2022 Stds Ltg Table'!$B$4:$I$92,8,0)</f>
        <v>0</v>
      </c>
      <c r="Q80" s="57">
        <v>150</v>
      </c>
      <c r="R80" s="57">
        <v>150</v>
      </c>
      <c r="S80" s="57">
        <v>0</v>
      </c>
      <c r="T80" s="57">
        <v>0</v>
      </c>
      <c r="U80" s="57">
        <v>300</v>
      </c>
      <c r="V80" s="57">
        <v>300</v>
      </c>
      <c r="W80" s="57">
        <v>1.5</v>
      </c>
      <c r="X80" s="57">
        <v>2</v>
      </c>
      <c r="Y80" s="57" t="s">
        <v>58</v>
      </c>
      <c r="Z80" s="57">
        <v>1</v>
      </c>
      <c r="AA80" s="57">
        <v>0</v>
      </c>
      <c r="AB80" s="57">
        <v>0</v>
      </c>
      <c r="AC80" s="45">
        <v>378</v>
      </c>
    </row>
    <row r="81" spans="1:30" ht="14.5" x14ac:dyDescent="0.25">
      <c r="A81" s="57" t="str">
        <f>'2022 Stds Ltg Table'!B73</f>
        <v>All other</v>
      </c>
      <c r="B81" s="57" t="s">
        <v>781</v>
      </c>
      <c r="C81" s="57">
        <v>10</v>
      </c>
      <c r="D81" s="57">
        <v>0.5</v>
      </c>
      <c r="E81" s="57">
        <v>250</v>
      </c>
      <c r="F81" s="57">
        <v>200</v>
      </c>
      <c r="G81" s="57">
        <v>1</v>
      </c>
      <c r="H81" s="57">
        <v>0.18</v>
      </c>
      <c r="I81" s="57" t="s">
        <v>978</v>
      </c>
      <c r="J81" s="281">
        <f>VLOOKUP($A81,'2022 Stds Ltg Table'!$B$4:$G$92,2,0)</f>
        <v>0.4</v>
      </c>
      <c r="K81" s="282" t="str">
        <f>VLOOKUP($A81,'2022 Stds Ltg Table'!$B$4:$G$92,3,0)</f>
        <v>None</v>
      </c>
      <c r="L81" s="281">
        <f>VLOOKUP($A81,'2022 Stds Ltg Table'!$B$4:$G$92,4,0)</f>
        <v>0</v>
      </c>
      <c r="M81" s="282" t="str">
        <f>VLOOKUP($A81,'2022 Stds Ltg Table'!$B$4:$G$92,5,0)</f>
        <v>None</v>
      </c>
      <c r="N81" s="281">
        <f>VLOOKUP($A81,'2022 Stds Ltg Table'!$B$4:$G$92,6,0)</f>
        <v>0</v>
      </c>
      <c r="O81" s="281" t="str">
        <f>VLOOKUP($A81,'2022 Stds Ltg Table'!$B$4:$I$92,7,0)</f>
        <v>None</v>
      </c>
      <c r="P81" s="281">
        <f>VLOOKUP($A81,'2022 Stds Ltg Table'!$B$4:$I$92,8,0)</f>
        <v>0</v>
      </c>
      <c r="Q81" s="57">
        <v>150</v>
      </c>
      <c r="R81" s="57">
        <v>150</v>
      </c>
      <c r="S81" s="57">
        <v>0</v>
      </c>
      <c r="T81" s="57">
        <v>0</v>
      </c>
      <c r="U81" s="57">
        <v>100</v>
      </c>
      <c r="V81" s="57">
        <v>300</v>
      </c>
      <c r="W81" s="57">
        <v>1.5</v>
      </c>
      <c r="X81" s="57">
        <v>2</v>
      </c>
      <c r="Y81" s="57" t="s">
        <v>58</v>
      </c>
      <c r="Z81" s="57">
        <v>1</v>
      </c>
      <c r="AA81" s="57">
        <v>0</v>
      </c>
      <c r="AB81" s="57">
        <v>1</v>
      </c>
      <c r="AC81" s="45">
        <v>301</v>
      </c>
    </row>
    <row r="82" spans="1:30" ht="14.5" x14ac:dyDescent="0.25">
      <c r="A82" s="276" t="s">
        <v>1161</v>
      </c>
      <c r="B82" s="276" t="s">
        <v>758</v>
      </c>
      <c r="C82" s="276">
        <v>66.666666666666671</v>
      </c>
      <c r="D82" s="276">
        <v>0.5</v>
      </c>
      <c r="E82" s="276">
        <v>245</v>
      </c>
      <c r="F82" s="276">
        <v>155</v>
      </c>
      <c r="G82" s="276">
        <v>1</v>
      </c>
      <c r="H82" s="276">
        <v>0.09</v>
      </c>
      <c r="I82" s="276" t="s">
        <v>979</v>
      </c>
      <c r="J82" s="281">
        <f>VLOOKUP($A82,'2022 Stds Ltg Table'!$B$4:$G$92,2,0)</f>
        <v>0.75</v>
      </c>
      <c r="K82" s="282" t="str">
        <f>VLOOKUP($A82,'2022 Stds Ltg Table'!$B$4:$G$92,3,0)</f>
        <v>Decorative/Display</v>
      </c>
      <c r="L82" s="281">
        <f>VLOOKUP($A82,'2022 Stds Ltg Table'!$B$4:$G$92,4,0)</f>
        <v>0.3</v>
      </c>
      <c r="M82" s="282" t="str">
        <f>VLOOKUP($A82,'2022 Stds Ltg Table'!$B$4:$G$92,5,0)</f>
        <v>None</v>
      </c>
      <c r="N82" s="281">
        <f>VLOOKUP($A82,'2022 Stds Ltg Table'!$B$4:$G$92,6,0)</f>
        <v>0</v>
      </c>
      <c r="O82" s="281" t="str">
        <f>VLOOKUP($A82,'2022 Stds Ltg Table'!$B$4:$I$92,7,0)</f>
        <v>None</v>
      </c>
      <c r="P82" s="281">
        <f>VLOOKUP($A82,'2022 Stds Ltg Table'!$B$4:$I$92,8,0)</f>
        <v>0</v>
      </c>
      <c r="Q82" s="276">
        <v>150</v>
      </c>
      <c r="R82" s="276">
        <v>150</v>
      </c>
      <c r="S82" s="276">
        <v>0</v>
      </c>
      <c r="T82" s="276">
        <v>0</v>
      </c>
      <c r="U82" s="276">
        <v>30</v>
      </c>
      <c r="V82" s="276">
        <v>300</v>
      </c>
      <c r="W82" s="276">
        <v>1.5</v>
      </c>
      <c r="X82" s="276">
        <v>2</v>
      </c>
      <c r="Y82" s="276" t="s">
        <v>55</v>
      </c>
      <c r="Z82" s="276">
        <f t="shared" ref="Z82:AB82" si="1">Z19</f>
        <v>1</v>
      </c>
      <c r="AA82" s="276">
        <f t="shared" si="1"/>
        <v>0</v>
      </c>
      <c r="AB82" s="276">
        <f t="shared" si="1"/>
        <v>1</v>
      </c>
      <c r="AC82" s="276">
        <v>381</v>
      </c>
    </row>
    <row r="83" spans="1:30" ht="14.5" x14ac:dyDescent="0.25">
      <c r="A83" s="276" t="str">
        <f>'2022 Stds Ltg Table'!B89</f>
        <v>Storage</v>
      </c>
      <c r="B83" s="276" t="s">
        <v>781</v>
      </c>
      <c r="C83" s="276">
        <v>0</v>
      </c>
      <c r="D83" s="276">
        <v>0.5</v>
      </c>
      <c r="E83" s="276">
        <v>250</v>
      </c>
      <c r="F83" s="276">
        <v>200</v>
      </c>
      <c r="G83" s="276">
        <v>0.2</v>
      </c>
      <c r="H83" s="276">
        <v>0</v>
      </c>
      <c r="I83" s="276" t="s">
        <v>979</v>
      </c>
      <c r="J83" s="281">
        <f>VLOOKUP($A83,'2022 Stds Ltg Table'!$B$4:$G$92,2,0)</f>
        <v>0.45</v>
      </c>
      <c r="K83" s="282" t="str">
        <f>VLOOKUP($A83,'2022 Stds Ltg Table'!$B$4:$G$92,3,0)</f>
        <v>None</v>
      </c>
      <c r="L83" s="281">
        <f>VLOOKUP($A83,'2022 Stds Ltg Table'!$B$4:$G$92,4,0)</f>
        <v>0</v>
      </c>
      <c r="M83" s="282" t="str">
        <f>VLOOKUP($A83,'2022 Stds Ltg Table'!$B$4:$G$92,5,0)</f>
        <v>None</v>
      </c>
      <c r="N83" s="281">
        <f>VLOOKUP($A83,'2022 Stds Ltg Table'!$B$4:$G$92,6,0)</f>
        <v>0</v>
      </c>
      <c r="O83" s="281" t="str">
        <f>VLOOKUP($A83,'2022 Stds Ltg Table'!$B$4:$I$92,7,0)</f>
        <v>None</v>
      </c>
      <c r="P83" s="281">
        <f>VLOOKUP($A83,'2022 Stds Ltg Table'!$B$4:$I$92,8,0)</f>
        <v>0</v>
      </c>
      <c r="Q83" s="276">
        <v>8760</v>
      </c>
      <c r="R83" s="276">
        <v>8760</v>
      </c>
      <c r="S83" s="276">
        <v>0</v>
      </c>
      <c r="T83" s="276">
        <v>0</v>
      </c>
      <c r="U83" s="276">
        <v>50</v>
      </c>
      <c r="V83" s="276">
        <v>300</v>
      </c>
      <c r="W83" s="276">
        <v>1.5</v>
      </c>
      <c r="X83" s="276">
        <v>2</v>
      </c>
      <c r="Y83" s="276" t="s">
        <v>57</v>
      </c>
      <c r="Z83" s="276">
        <v>0</v>
      </c>
      <c r="AA83" s="276">
        <v>1</v>
      </c>
      <c r="AB83" s="276">
        <f t="shared" ref="AB83" si="2">AB65</f>
        <v>0</v>
      </c>
      <c r="AC83" s="276">
        <v>379</v>
      </c>
      <c r="AD83" s="57"/>
    </row>
    <row r="84" spans="1:30" ht="14.5" x14ac:dyDescent="0.25">
      <c r="A84" s="276" t="str">
        <f>'2022 Stds Ltg Table'!B90</f>
        <v>Health Care / Assisted Living (Nurse's Station)</v>
      </c>
      <c r="B84" s="276" t="s">
        <v>781</v>
      </c>
      <c r="C84" s="276">
        <v>10</v>
      </c>
      <c r="D84" s="276">
        <v>0.5</v>
      </c>
      <c r="E84" s="276">
        <v>250</v>
      </c>
      <c r="F84" s="276">
        <v>200</v>
      </c>
      <c r="G84" s="276">
        <v>1.5</v>
      </c>
      <c r="H84" s="276">
        <v>0.24</v>
      </c>
      <c r="I84" s="276" t="s">
        <v>978</v>
      </c>
      <c r="J84" s="281">
        <f>VLOOKUP($A84,'2022 Stds Ltg Table'!$B$4:$G$92,2,0)</f>
        <v>0.75</v>
      </c>
      <c r="K84" s="282" t="str">
        <f>VLOOKUP($A84,'2022 Stds Ltg Table'!$B$4:$G$92,3,0)</f>
        <v>TunableWhiteOrDimToWarm (Note 10)</v>
      </c>
      <c r="L84" s="281">
        <f>VLOOKUP($A84,'2022 Stds Ltg Table'!$B$4:$G$92,4,0)</f>
        <v>0.1</v>
      </c>
      <c r="M84" s="282" t="str">
        <f>VLOOKUP($A84,'2022 Stds Ltg Table'!$B$4:$G$92,5,0)</f>
        <v>None</v>
      </c>
      <c r="N84" s="281">
        <f>VLOOKUP($A84,'2022 Stds Ltg Table'!$B$4:$G$92,6,0)</f>
        <v>0</v>
      </c>
      <c r="O84" s="281" t="str">
        <f>VLOOKUP($A84,'2022 Stds Ltg Table'!$B$4:$I$92,7,0)</f>
        <v>None</v>
      </c>
      <c r="P84" s="281">
        <f>VLOOKUP($A84,'2022 Stds Ltg Table'!$B$4:$I$92,8,0)</f>
        <v>0</v>
      </c>
      <c r="Q84" s="276">
        <v>150</v>
      </c>
      <c r="R84" s="276">
        <v>150</v>
      </c>
      <c r="S84" s="276">
        <v>0</v>
      </c>
      <c r="T84" s="276">
        <v>0</v>
      </c>
      <c r="U84" s="276">
        <v>75</v>
      </c>
      <c r="V84" s="276">
        <v>500</v>
      </c>
      <c r="W84" s="276">
        <v>1.5</v>
      </c>
      <c r="X84" s="276">
        <v>2</v>
      </c>
      <c r="Y84" s="276" t="s">
        <v>83</v>
      </c>
      <c r="Z84" s="276">
        <v>0</v>
      </c>
      <c r="AA84" s="276">
        <f t="shared" ref="AA84:AB84" si="3">AA32</f>
        <v>0</v>
      </c>
      <c r="AB84" s="276">
        <f t="shared" si="3"/>
        <v>0</v>
      </c>
      <c r="AC84" s="276">
        <v>382</v>
      </c>
    </row>
    <row r="85" spans="1:30" ht="14.5" x14ac:dyDescent="0.25">
      <c r="A85" s="276" t="str">
        <f>'2022 Stds Ltg Table'!B91</f>
        <v>Health Care / Assisted Living (Physical Therapy Room)</v>
      </c>
      <c r="B85" s="276" t="s">
        <v>781</v>
      </c>
      <c r="C85" s="276">
        <v>10</v>
      </c>
      <c r="D85" s="276">
        <v>0.5</v>
      </c>
      <c r="E85" s="276">
        <v>250</v>
      </c>
      <c r="F85" s="276">
        <v>200</v>
      </c>
      <c r="G85" s="276">
        <v>1.5</v>
      </c>
      <c r="H85" s="276">
        <v>0.24</v>
      </c>
      <c r="I85" s="276" t="s">
        <v>979</v>
      </c>
      <c r="J85" s="281">
        <f>VLOOKUP($A85,'2022 Stds Ltg Table'!$B$4:$G$92,2,0)</f>
        <v>0.85</v>
      </c>
      <c r="K85" s="282" t="str">
        <f>VLOOKUP($A85,'2022 Stds Ltg Table'!$B$4:$G$92,3,0)</f>
        <v>TunableWhiteOrDimToWarm (Note 10)</v>
      </c>
      <c r="L85" s="281">
        <f>VLOOKUP($A85,'2022 Stds Ltg Table'!$B$4:$G$92,4,0)</f>
        <v>0.1</v>
      </c>
      <c r="M85" s="282" t="str">
        <f>VLOOKUP($A85,'2022 Stds Ltg Table'!$B$4:$G$92,5,0)</f>
        <v>None</v>
      </c>
      <c r="N85" s="281">
        <f>VLOOKUP($A85,'2022 Stds Ltg Table'!$B$4:$G$92,6,0)</f>
        <v>0</v>
      </c>
      <c r="O85" s="281" t="str">
        <f>VLOOKUP($A85,'2022 Stds Ltg Table'!$B$4:$I$92,7,0)</f>
        <v>None</v>
      </c>
      <c r="P85" s="281">
        <f>VLOOKUP($A85,'2022 Stds Ltg Table'!$B$4:$I$92,8,0)</f>
        <v>0</v>
      </c>
      <c r="Q85" s="276">
        <v>150</v>
      </c>
      <c r="R85" s="276">
        <v>150</v>
      </c>
      <c r="S85" s="276">
        <v>0</v>
      </c>
      <c r="T85" s="276">
        <v>0</v>
      </c>
      <c r="U85" s="276">
        <v>75</v>
      </c>
      <c r="V85" s="276">
        <v>500</v>
      </c>
      <c r="W85" s="276">
        <v>1.5</v>
      </c>
      <c r="X85" s="276">
        <v>2</v>
      </c>
      <c r="Y85" s="276" t="s">
        <v>83</v>
      </c>
      <c r="Z85" s="276">
        <v>0</v>
      </c>
      <c r="AA85" s="276">
        <f t="shared" ref="AA85:AB85" si="4">AA35</f>
        <v>0</v>
      </c>
      <c r="AB85" s="276">
        <f t="shared" si="4"/>
        <v>0</v>
      </c>
      <c r="AC85" s="276">
        <v>383</v>
      </c>
    </row>
    <row r="86" spans="1:30" x14ac:dyDescent="0.25">
      <c r="B86" s="57"/>
    </row>
    <row r="87" spans="1:30" x14ac:dyDescent="0.25">
      <c r="D87" s="57"/>
      <c r="E87" s="57"/>
      <c r="F87" s="57"/>
      <c r="G87" s="49"/>
      <c r="H87" s="51"/>
      <c r="I87" s="51"/>
      <c r="J87" s="57"/>
      <c r="K87" s="80"/>
      <c r="L87" s="57"/>
      <c r="M87" s="80"/>
      <c r="N87" s="57"/>
      <c r="O87" s="57"/>
      <c r="P87" s="57"/>
      <c r="Q87" s="59"/>
      <c r="R87" s="59"/>
      <c r="S87" s="81"/>
      <c r="T87" s="81"/>
      <c r="U87" s="58"/>
      <c r="V87" s="46"/>
      <c r="W87" s="45"/>
      <c r="X87" s="45"/>
    </row>
    <row r="88" spans="1:30" x14ac:dyDescent="0.25">
      <c r="D88" s="57"/>
      <c r="E88" s="57"/>
      <c r="F88" s="57"/>
      <c r="G88" s="49"/>
      <c r="H88" s="51"/>
      <c r="I88" s="51"/>
      <c r="J88" s="57"/>
      <c r="K88" s="80"/>
      <c r="L88" s="57"/>
      <c r="M88" s="80"/>
      <c r="N88" s="57"/>
      <c r="O88" s="57"/>
      <c r="P88" s="57"/>
      <c r="Q88" s="59"/>
      <c r="R88" s="59"/>
      <c r="S88" s="81"/>
      <c r="T88" s="81"/>
      <c r="U88" s="58"/>
      <c r="V88" s="46"/>
      <c r="W88" s="45"/>
      <c r="X88" s="45"/>
      <c r="AD88" s="83"/>
    </row>
    <row r="89" spans="1:30" x14ac:dyDescent="0.25">
      <c r="D89" s="57"/>
      <c r="E89" s="57"/>
      <c r="F89" s="57"/>
      <c r="G89" s="49"/>
      <c r="H89" s="51"/>
      <c r="I89" s="51"/>
      <c r="J89" s="57"/>
      <c r="K89" s="80"/>
      <c r="L89" s="57"/>
      <c r="M89" s="80"/>
      <c r="N89" s="57"/>
      <c r="O89" s="57"/>
      <c r="P89" s="57"/>
      <c r="Q89" s="59"/>
      <c r="R89" s="59"/>
      <c r="S89" s="81"/>
      <c r="T89" s="81"/>
      <c r="U89" s="58"/>
      <c r="V89" s="46"/>
      <c r="W89" s="45"/>
      <c r="X89" s="45"/>
      <c r="AD89" s="83"/>
    </row>
    <row r="90" spans="1:30" x14ac:dyDescent="0.25">
      <c r="D90" s="57"/>
      <c r="E90" s="57"/>
      <c r="F90" s="57"/>
      <c r="G90" s="49"/>
      <c r="H90" s="51"/>
      <c r="I90" s="51"/>
      <c r="J90" s="57"/>
      <c r="K90" s="80"/>
      <c r="L90" s="57"/>
      <c r="M90" s="80"/>
      <c r="N90" s="57"/>
      <c r="O90" s="57"/>
      <c r="P90" s="57"/>
      <c r="Q90" s="59"/>
      <c r="R90" s="59"/>
      <c r="S90" s="81"/>
      <c r="T90" s="81"/>
      <c r="U90" s="58"/>
      <c r="V90" s="46"/>
      <c r="W90" s="45"/>
      <c r="X90" s="45"/>
      <c r="AD90" s="83"/>
    </row>
    <row r="91" spans="1:30" x14ac:dyDescent="0.25">
      <c r="D91" s="57"/>
      <c r="E91" s="57"/>
      <c r="F91" s="57"/>
      <c r="G91" s="49"/>
      <c r="H91" s="51"/>
      <c r="I91" s="51"/>
      <c r="J91" s="57"/>
      <c r="K91" s="80"/>
      <c r="L91" s="57"/>
      <c r="M91" s="80"/>
      <c r="N91" s="57"/>
      <c r="O91" s="57"/>
      <c r="P91" s="57"/>
      <c r="Q91" s="59"/>
      <c r="R91" s="59"/>
      <c r="S91" s="81"/>
      <c r="T91" s="81"/>
      <c r="U91" s="58"/>
      <c r="V91" s="46"/>
      <c r="W91" s="45"/>
      <c r="X91" s="45"/>
      <c r="AD91" s="83"/>
    </row>
    <row r="92" spans="1:30" x14ac:dyDescent="0.25">
      <c r="D92" s="57"/>
      <c r="E92" s="57"/>
      <c r="F92" s="57"/>
      <c r="G92" s="49"/>
      <c r="H92" s="51"/>
      <c r="I92" s="51"/>
      <c r="J92" s="57"/>
      <c r="K92" s="80"/>
      <c r="L92" s="57"/>
      <c r="M92" s="80"/>
      <c r="N92" s="57"/>
      <c r="O92" s="57"/>
      <c r="P92" s="57"/>
      <c r="Q92" s="59"/>
      <c r="R92" s="59"/>
      <c r="S92" s="81"/>
      <c r="T92" s="81"/>
      <c r="U92" s="58"/>
      <c r="V92" s="46"/>
      <c r="W92" s="45"/>
      <c r="X92" s="45"/>
      <c r="AD92" s="83"/>
    </row>
    <row r="93" spans="1:30" x14ac:dyDescent="0.25">
      <c r="D93" s="57"/>
      <c r="E93" s="57"/>
      <c r="F93" s="57"/>
      <c r="G93" s="49"/>
      <c r="H93" s="51"/>
      <c r="I93" s="51"/>
      <c r="J93" s="57"/>
      <c r="K93" s="80"/>
      <c r="L93" s="57"/>
      <c r="M93" s="80"/>
      <c r="N93" s="57"/>
      <c r="O93" s="57"/>
      <c r="P93" s="57"/>
      <c r="Q93" s="59"/>
      <c r="R93" s="59"/>
      <c r="S93" s="81"/>
      <c r="T93" s="81"/>
      <c r="U93" s="58"/>
      <c r="V93" s="46"/>
      <c r="W93" s="45"/>
      <c r="X93" s="45"/>
      <c r="AD93" s="83"/>
    </row>
    <row r="94" spans="1:30" x14ac:dyDescent="0.25">
      <c r="D94" s="57"/>
      <c r="E94" s="57"/>
      <c r="F94" s="57"/>
      <c r="G94" s="49"/>
      <c r="H94" s="51"/>
      <c r="I94" s="51"/>
      <c r="J94" s="57"/>
      <c r="K94" s="80"/>
      <c r="L94" s="57"/>
      <c r="M94" s="80"/>
      <c r="N94" s="57"/>
      <c r="O94" s="57"/>
      <c r="P94" s="57"/>
      <c r="Q94" s="59"/>
      <c r="R94" s="59"/>
      <c r="S94" s="81"/>
      <c r="T94" s="81"/>
      <c r="U94" s="58"/>
      <c r="V94" s="46"/>
      <c r="W94" s="45"/>
      <c r="X94" s="45"/>
      <c r="AD94" s="83"/>
    </row>
    <row r="95" spans="1:30" x14ac:dyDescent="0.25">
      <c r="D95" s="57"/>
      <c r="E95" s="57"/>
      <c r="F95" s="57"/>
      <c r="G95" s="49"/>
      <c r="H95" s="51"/>
      <c r="I95" s="51"/>
      <c r="J95" s="57"/>
      <c r="K95" s="80"/>
      <c r="L95" s="57"/>
      <c r="M95" s="80"/>
      <c r="N95" s="57"/>
      <c r="O95" s="57"/>
      <c r="P95" s="57"/>
      <c r="Q95" s="59"/>
      <c r="R95" s="59"/>
      <c r="S95" s="81"/>
      <c r="T95" s="81"/>
      <c r="U95" s="58"/>
      <c r="V95" s="46"/>
      <c r="W95" s="45"/>
      <c r="X95" s="45"/>
    </row>
  </sheetData>
  <autoFilter ref="A2:AD86" xr:uid="{00000000-0009-0000-0000-000002000000}"/>
  <mergeCells count="1">
    <mergeCell ref="U1:V1"/>
  </mergeCells>
  <conditionalFormatting sqref="J87:P95">
    <cfRule type="expression" dxfId="59" priority="1">
      <formula>IF($AO87="X",TRUE,FALSE)</formula>
    </cfRule>
  </conditionalFormatting>
  <conditionalFormatting sqref="K1:P2 J3:P85">
    <cfRule type="expression" dxfId="58" priority="3">
      <formula>IF($AO1="X",TRUE,FALSE)</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A2FC2-7ADB-4974-B827-BED433A2E928}">
  <dimension ref="A1:AR96"/>
  <sheetViews>
    <sheetView showGridLines="0" zoomScale="85" zoomScaleNormal="85" workbookViewId="0">
      <pane xSplit="1" ySplit="3" topLeftCell="D4" activePane="bottomRight" state="frozen"/>
      <selection pane="topRight" activeCell="B1" sqref="B1"/>
      <selection pane="bottomLeft" activeCell="A3" sqref="A3"/>
      <selection pane="bottomRight" activeCell="J4" sqref="J4:AD86"/>
    </sheetView>
  </sheetViews>
  <sheetFormatPr defaultColWidth="9.08984375" defaultRowHeight="12.5" outlineLevelCol="1" x14ac:dyDescent="0.25"/>
  <cols>
    <col min="1" max="1" width="59.36328125" style="44" bestFit="1" customWidth="1"/>
    <col min="2" max="2" width="56.54296875" style="44" customWidth="1" outlineLevel="1"/>
    <col min="3" max="3" width="14.36328125" style="57" customWidth="1" outlineLevel="1"/>
    <col min="4" max="4" width="10.08984375" style="44" customWidth="1" outlineLevel="1"/>
    <col min="5" max="5" width="14.08984375" style="44" customWidth="1" outlineLevel="1"/>
    <col min="6" max="6" width="13" style="44" customWidth="1" outlineLevel="1"/>
    <col min="7" max="7" width="12.6328125" style="44" customWidth="1" outlineLevel="1"/>
    <col min="8" max="8" width="30" style="44" customWidth="1" outlineLevel="1"/>
    <col min="9" max="9" width="9.36328125" style="44" customWidth="1" outlineLevel="1"/>
    <col min="10" max="10" width="10.6328125" style="44" customWidth="1"/>
    <col min="11" max="11" width="18" style="44" customWidth="1"/>
    <col min="12" max="12" width="10.6328125" style="44" customWidth="1"/>
    <col min="13" max="13" width="17.6328125" style="44" customWidth="1"/>
    <col min="14" max="16" width="10.6328125" style="44" customWidth="1"/>
    <col min="17" max="30" width="14.54296875" style="44" customWidth="1"/>
    <col min="31" max="32" width="10.36328125" style="44" customWidth="1"/>
    <col min="33" max="33" width="12.453125" style="44" customWidth="1"/>
    <col min="34" max="34" width="9.08984375" style="44" customWidth="1"/>
    <col min="35" max="36" width="12.54296875" style="44" customWidth="1"/>
    <col min="37" max="38" width="14.90625" style="44" customWidth="1"/>
    <col min="39" max="39" width="21.36328125" style="45" customWidth="1"/>
    <col min="40" max="42" width="12" style="45" customWidth="1"/>
    <col min="43" max="43" width="10.08984375" style="45" customWidth="1"/>
    <col min="44" max="44" width="84.453125" style="44" bestFit="1" customWidth="1"/>
    <col min="45" max="16384" width="9.08984375" style="44"/>
  </cols>
  <sheetData>
    <row r="1" spans="1:44" x14ac:dyDescent="0.25">
      <c r="K1" s="44">
        <v>3</v>
      </c>
      <c r="L1" s="44">
        <f>K1+1</f>
        <v>4</v>
      </c>
      <c r="M1" s="44">
        <f t="shared" ref="M1:AC1" si="0">L1+1</f>
        <v>5</v>
      </c>
      <c r="N1" s="44">
        <f t="shared" si="0"/>
        <v>6</v>
      </c>
      <c r="O1" s="44">
        <f t="shared" si="0"/>
        <v>7</v>
      </c>
      <c r="P1" s="44">
        <f t="shared" si="0"/>
        <v>8</v>
      </c>
      <c r="Q1" s="44">
        <f t="shared" si="0"/>
        <v>9</v>
      </c>
      <c r="R1" s="44">
        <f t="shared" si="0"/>
        <v>10</v>
      </c>
      <c r="S1" s="44">
        <f t="shared" si="0"/>
        <v>11</v>
      </c>
      <c r="T1" s="44">
        <f t="shared" si="0"/>
        <v>12</v>
      </c>
      <c r="U1" s="44">
        <f t="shared" si="0"/>
        <v>13</v>
      </c>
      <c r="V1" s="44">
        <f t="shared" si="0"/>
        <v>14</v>
      </c>
      <c r="W1" s="44">
        <f t="shared" si="0"/>
        <v>15</v>
      </c>
      <c r="X1" s="44">
        <f t="shared" si="0"/>
        <v>16</v>
      </c>
      <c r="Y1" s="44">
        <f t="shared" si="0"/>
        <v>17</v>
      </c>
      <c r="Z1" s="44">
        <f t="shared" si="0"/>
        <v>18</v>
      </c>
      <c r="AA1" s="44">
        <f t="shared" si="0"/>
        <v>19</v>
      </c>
      <c r="AB1" s="44">
        <f t="shared" si="0"/>
        <v>20</v>
      </c>
      <c r="AC1" s="44">
        <f t="shared" si="0"/>
        <v>21</v>
      </c>
      <c r="AD1" s="44">
        <f t="shared" ref="AD1" si="1">AC1+1</f>
        <v>22</v>
      </c>
    </row>
    <row r="2" spans="1:44" ht="75" x14ac:dyDescent="0.25">
      <c r="A2" s="101" t="s">
        <v>1201</v>
      </c>
      <c r="B2" s="101" t="s">
        <v>866</v>
      </c>
      <c r="C2" s="53" t="s">
        <v>26</v>
      </c>
      <c r="D2" s="53" t="s">
        <v>513</v>
      </c>
      <c r="E2" s="52" t="s">
        <v>25</v>
      </c>
      <c r="F2" s="52" t="s">
        <v>24</v>
      </c>
      <c r="G2" s="53" t="s">
        <v>74</v>
      </c>
      <c r="H2" s="52" t="s">
        <v>22</v>
      </c>
      <c r="I2" s="53" t="s">
        <v>977</v>
      </c>
      <c r="J2" s="52" t="s">
        <v>1</v>
      </c>
      <c r="K2" s="79" t="str">
        <f>"Additional Allowance For "&amp;'2025 Stds Ltg Table'!D3</f>
        <v>Additional Allowance For Enclosed Space Of Ceiling Hight &gt; 10'
(W/ft2)</v>
      </c>
      <c r="L2" s="79" t="str">
        <f>"Additional Allowance For "&amp;'2025 Stds Ltg Table'!E3</f>
        <v>Additional Allowance For Detailed Task Work
(W/ft2)</v>
      </c>
      <c r="M2" s="79" t="str">
        <f>"Additional Allowance For "&amp;'2025 Stds Ltg Table'!F3</f>
        <v>Additional Allowance For Specialized Task Work
(W/ft2)</v>
      </c>
      <c r="N2" s="79" t="str">
        <f>"Additional Allowance For "&amp;'2025 Stds Ltg Table'!G3</f>
        <v>Additional Allowance For Decorative/Display
(W/ft2)</v>
      </c>
      <c r="O2" s="79" t="str">
        <f>"Additional Allowance For "&amp;'2025 Stds Ltg Table'!H3</f>
        <v>Additional Allowance For Precision Work
(W/ft2)</v>
      </c>
      <c r="P2" s="79" t="str">
        <f>"Additional Allowance For "&amp;'2025 Stds Ltg Table'!I3</f>
        <v>Additional Allowance For White Or Chalk Board
(W/ft)</v>
      </c>
      <c r="Q2" s="79" t="str">
        <f>"Additional Allowance For "&amp;'2025 Stds Ltg Table'!J3</f>
        <v>Additional Allowance For Video Conferencing Studio Lighting 
(W/ft2)</v>
      </c>
      <c r="R2" s="79" t="str">
        <f>"Additional Allowance For "&amp;'2025 Stds Ltg Table'!K3</f>
        <v>Additional Allowance For ATM/Ticket Machine
(W)</v>
      </c>
      <c r="S2" s="79" t="str">
        <f>"Additional Allowance For "&amp;'2025 Stds Ltg Table'!L3</f>
        <v>Additional Allowance For Decorative/Display And Portable Lighting Office (W/ft2)</v>
      </c>
      <c r="T2" s="79" t="str">
        <f>"Additional Allowance For "&amp;'2025 Stds Ltg Table'!M3</f>
        <v>Additional Allowance For External Iluminate Mirror
(W/ft2)</v>
      </c>
      <c r="U2" s="79" t="str">
        <f>"Additional Allowance For "&amp;'2025 Stds Ltg Table'!N3</f>
        <v>Additional Allowance For Internal Iluminate Mirror
(W/ft2)</v>
      </c>
      <c r="V2" s="79" t="str">
        <f>"Additional Allowance For "&amp;'2025 Stds Ltg Table'!O3</f>
        <v>Additional Allowance For Transition Lighting Off At Night
(W/ft2)</v>
      </c>
      <c r="W2" s="79" t="str">
        <f>"Additional Allowance For "&amp;'2025 Stds Ltg Table'!P3</f>
        <v>Additional Allowance For Tunable White Or Dim To Warm
(W/ft2)</v>
      </c>
      <c r="X2" s="79" t="str">
        <f>"Additional Allowance For "&amp;'2025 Stds Ltg Table'!Q3</f>
        <v>Additional Allowance For Wall Display MH &lt;= 10'6"
(W/ft)</v>
      </c>
      <c r="Y2" s="79" t="str">
        <f>"Additional Allowance For "&amp;'2025 Stds Ltg Table'!R3</f>
        <v>Additional Allowance For Wall Display MH 10'7" - 14'
(W/ft)</v>
      </c>
      <c r="Z2" s="79" t="str">
        <f>"Additional Allowance For "&amp;'2025 Stds Ltg Table'!S3</f>
        <v>Additional Allowance For Wall Display MH &gt; 14'
(W/ft)</v>
      </c>
      <c r="AA2" s="79" t="str">
        <f>"Additional Allowance For "&amp;'2025 Stds Ltg Table'!T3</f>
        <v>Additional Allowance For Floor Display And Task MH &lt;= 10'6"
(W/ft2)</v>
      </c>
      <c r="AB2" s="79" t="str">
        <f>"Additional Allowance For "&amp;'2025 Stds Ltg Table'!U3</f>
        <v>Additional Allowance For Floor Display And Task MH 10'7" - 14'
(W/ft2)</v>
      </c>
      <c r="AC2" s="79" t="str">
        <f>"Additional Allowance For "&amp;'2025 Stds Ltg Table'!V3</f>
        <v>Additional Allowance For Floor Display And Task MH &gt; 14'
(W/ft2)</v>
      </c>
      <c r="AD2" s="79" t="str">
        <f>"Additional Allowance For "&amp;'2025 Stds Ltg Table'!W3</f>
        <v>Additional Allowance For Valuable Display Case
(W/ft2)</v>
      </c>
      <c r="AE2" s="53" t="s">
        <v>518</v>
      </c>
      <c r="AF2" s="53" t="s">
        <v>519</v>
      </c>
      <c r="AG2" s="53" t="s">
        <v>79</v>
      </c>
      <c r="AH2" s="53" t="s">
        <v>67</v>
      </c>
      <c r="AI2" s="235" t="s">
        <v>76</v>
      </c>
      <c r="AJ2" s="235"/>
      <c r="AK2" s="53" t="s">
        <v>77</v>
      </c>
      <c r="AL2" s="53" t="s">
        <v>78</v>
      </c>
      <c r="AM2" s="53" t="s">
        <v>54</v>
      </c>
      <c r="AN2" s="53" t="s">
        <v>998</v>
      </c>
      <c r="AO2" s="53" t="s">
        <v>1146</v>
      </c>
      <c r="AP2" s="53" t="s">
        <v>1147</v>
      </c>
      <c r="AQ2" s="53" t="s">
        <v>975</v>
      </c>
      <c r="AR2" s="82" t="s">
        <v>342</v>
      </c>
    </row>
    <row r="3" spans="1:44" ht="14.5" x14ac:dyDescent="0.25">
      <c r="A3" s="44" t="s">
        <v>63</v>
      </c>
      <c r="C3" s="53" t="s">
        <v>51</v>
      </c>
      <c r="D3" s="53"/>
      <c r="E3" s="53" t="s">
        <v>0</v>
      </c>
      <c r="F3" s="62" t="s">
        <v>0</v>
      </c>
      <c r="G3" s="53" t="s">
        <v>73</v>
      </c>
      <c r="H3" s="53" t="s">
        <v>128</v>
      </c>
      <c r="I3" s="53"/>
      <c r="J3" s="53" t="s">
        <v>19</v>
      </c>
      <c r="K3" s="22"/>
      <c r="L3" s="21" t="s">
        <v>619</v>
      </c>
      <c r="M3" s="21"/>
      <c r="N3" s="21" t="s">
        <v>619</v>
      </c>
      <c r="O3" s="21"/>
      <c r="P3" s="21" t="s">
        <v>619</v>
      </c>
      <c r="Q3" s="21" t="s">
        <v>19</v>
      </c>
      <c r="R3" s="21"/>
      <c r="S3" s="21"/>
      <c r="T3" s="21"/>
      <c r="U3" s="21"/>
      <c r="V3" s="21"/>
      <c r="W3" s="21"/>
      <c r="X3" s="21"/>
      <c r="Y3" s="21"/>
      <c r="Z3" s="21"/>
      <c r="AA3" s="21"/>
      <c r="AB3" s="21"/>
      <c r="AC3" s="21"/>
      <c r="AD3" s="21"/>
      <c r="AE3" s="53" t="s">
        <v>517</v>
      </c>
      <c r="AF3" s="53" t="s">
        <v>517</v>
      </c>
      <c r="AG3" s="53" t="s">
        <v>70</v>
      </c>
      <c r="AH3" s="53" t="s">
        <v>68</v>
      </c>
      <c r="AI3" s="53" t="s">
        <v>85</v>
      </c>
      <c r="AJ3" s="53" t="s">
        <v>86</v>
      </c>
      <c r="AK3" s="53"/>
      <c r="AL3" s="53"/>
      <c r="AM3" s="63"/>
      <c r="AN3" s="63"/>
      <c r="AO3" s="63"/>
      <c r="AP3" s="63"/>
      <c r="AQ3" s="63"/>
      <c r="AR3" s="83"/>
    </row>
    <row r="4" spans="1:44" ht="14.5" x14ac:dyDescent="0.25">
      <c r="A4" s="57" t="str">
        <f>'2025 Stds Ltg Table'!B4</f>
        <v>Aging Eye/Low-vision (Corridor Area) (Note 11)</v>
      </c>
      <c r="B4" s="57" t="str">
        <f>VLOOKUP($A4,'2022 SpaceFuncData-Input'!$A$3:$I$82,2,FALSE)</f>
        <v>General - Corridors</v>
      </c>
      <c r="C4" s="57">
        <f>VLOOKUP($A4,'2022 SpaceFuncData-Input'!$A$3:$I$85,3,FALSE)</f>
        <v>10</v>
      </c>
      <c r="D4" s="57">
        <f>VLOOKUP($A4,'2022 SpaceFuncData-Input'!$A$3:$I$85,4,FALSE)</f>
        <v>0.5</v>
      </c>
      <c r="E4" s="57">
        <f>VLOOKUP($A4,'2022 SpaceFuncData-Input'!$A$3:$I$85,5,FALSE)</f>
        <v>250</v>
      </c>
      <c r="F4" s="57">
        <f>VLOOKUP($A4,'2022 SpaceFuncData-Input'!$A$3:$I$85,6,FALSE)</f>
        <v>250</v>
      </c>
      <c r="G4" s="57">
        <f>VLOOKUP($A4,'2022 SpaceFuncData-Input'!$A$3:$I$85,7,FALSE)</f>
        <v>0</v>
      </c>
      <c r="H4" s="57">
        <f>VLOOKUP($A4,'2022 SpaceFuncData-Input'!$A$3:$I$85,8,FALSE)</f>
        <v>0</v>
      </c>
      <c r="I4" s="57" t="str">
        <f>VLOOKUP($A4,'2022 SpaceFuncData-Input'!$A$3:$I$85,9,FALSE)</f>
        <v>Electric</v>
      </c>
      <c r="J4" s="285">
        <f>VLOOKUP($A4,'2025 Stds Ltg Table'!$B$4:$V$92,2,0)</f>
        <v>0.7</v>
      </c>
      <c r="K4" s="286">
        <f>VLOOKUP($A4,'2025 Stds Ltg Table'!$B$4:$W$92,K$1,0)</f>
        <v>0</v>
      </c>
      <c r="L4" s="286">
        <f>VLOOKUP($A4,'2025 Stds Ltg Table'!$B$4:$W$92,L$1,0)</f>
        <v>0</v>
      </c>
      <c r="M4" s="286">
        <f>VLOOKUP($A4,'2025 Stds Ltg Table'!$B$4:$W$92,M$1,0)</f>
        <v>0</v>
      </c>
      <c r="N4" s="286">
        <f>VLOOKUP($A4,'2025 Stds Ltg Table'!$B$4:$W$92,N$1,0)</f>
        <v>0.3</v>
      </c>
      <c r="O4" s="286">
        <f>VLOOKUP($A4,'2025 Stds Ltg Table'!$B$4:$W$92,O$1,0)</f>
        <v>0</v>
      </c>
      <c r="P4" s="286">
        <f>VLOOKUP($A4,'2025 Stds Ltg Table'!$B$4:$W$92,P$1,0)</f>
        <v>0</v>
      </c>
      <c r="Q4" s="286">
        <f>VLOOKUP($A4,'2025 Stds Ltg Table'!$B$4:$W$92,Q$1,0)</f>
        <v>0</v>
      </c>
      <c r="R4" s="286">
        <f>VLOOKUP($A4,'2025 Stds Ltg Table'!$B$4:$W$92,R$1,0)</f>
        <v>0</v>
      </c>
      <c r="S4" s="286">
        <f>VLOOKUP($A4,'2025 Stds Ltg Table'!$B$4:$W$92,S$1,0)</f>
        <v>0</v>
      </c>
      <c r="T4" s="286">
        <f>VLOOKUP($A4,'2025 Stds Ltg Table'!$B$4:$W$92,T$1,0)</f>
        <v>0</v>
      </c>
      <c r="U4" s="286">
        <f>VLOOKUP($A4,'2025 Stds Ltg Table'!$B$4:$W$92,U$1,0)</f>
        <v>0</v>
      </c>
      <c r="V4" s="286">
        <f>VLOOKUP($A4,'2025 Stds Ltg Table'!$B$4:$W$92,V$1,0)</f>
        <v>0</v>
      </c>
      <c r="W4" s="286">
        <f>VLOOKUP($A4,'2025 Stds Ltg Table'!$B$4:$W$92,W$1,0)</f>
        <v>0</v>
      </c>
      <c r="X4" s="286">
        <f>VLOOKUP($A4,'2025 Stds Ltg Table'!$B$4:$W$92,X$1,0)</f>
        <v>0</v>
      </c>
      <c r="Y4" s="286">
        <f>VLOOKUP($A4,'2025 Stds Ltg Table'!$B$4:$W$92,Y$1,0)</f>
        <v>0</v>
      </c>
      <c r="Z4" s="286">
        <f>VLOOKUP($A4,'2025 Stds Ltg Table'!$B$4:$W$92,Z$1,0)</f>
        <v>0</v>
      </c>
      <c r="AA4" s="286">
        <f>VLOOKUP($A4,'2025 Stds Ltg Table'!$B$4:$W$92,AA$1,0)</f>
        <v>0</v>
      </c>
      <c r="AB4" s="286">
        <f>VLOOKUP($A4,'2025 Stds Ltg Table'!$B$4:$W$92,AB$1,0)</f>
        <v>0</v>
      </c>
      <c r="AC4" s="286">
        <f>VLOOKUP($A4,'2025 Stds Ltg Table'!$B$4:$W$92,AC$1,0)</f>
        <v>0</v>
      </c>
      <c r="AD4" s="286">
        <f>VLOOKUP($A4,'2025 Stds Ltg Table'!$B$4:$W$92,AD$1,0)</f>
        <v>0</v>
      </c>
      <c r="AE4" s="57">
        <f>VLOOKUP($A4,'2022 SpaceFuncData-Input'!$A$3:$Y$82,17,FALSE)</f>
        <v>150</v>
      </c>
      <c r="AF4" s="57">
        <f>VLOOKUP($A4,'2022 SpaceFuncData-Input'!$A$3:$Y$82,18,FALSE)</f>
        <v>150</v>
      </c>
      <c r="AG4" s="57">
        <f>VLOOKUP($A4,'2022 SpaceFuncData-Input'!$A$3:$Y$82,19,FALSE)</f>
        <v>0</v>
      </c>
      <c r="AH4" s="57">
        <f>VLOOKUP($A4,'2022 SpaceFuncData-Input'!$A$3:$Y$82,20,FALSE)</f>
        <v>0</v>
      </c>
      <c r="AI4" s="57">
        <f>VLOOKUP($A4,'2022 SpaceFuncData-Input'!$A$3:$Y$82,21,FALSE)</f>
        <v>50</v>
      </c>
      <c r="AJ4" s="57">
        <f>VLOOKUP($A4,'2022 SpaceFuncData-Input'!$A$3:$Y$82,22,FALSE)</f>
        <v>100</v>
      </c>
      <c r="AK4" s="57">
        <f>VLOOKUP($A4,'2022 SpaceFuncData-Input'!$A$3:$Y$82,23,FALSE)</f>
        <v>1.5</v>
      </c>
      <c r="AL4" s="57">
        <f>VLOOKUP($A4,'2022 SpaceFuncData-Input'!$A$3:$Y$82,24,FALSE)</f>
        <v>2</v>
      </c>
      <c r="AM4" s="57" t="str">
        <f>VLOOKUP($A4,'2022 SpaceFuncData-Input'!$A$3:$Y$82,25,FALSE)</f>
        <v>Office</v>
      </c>
      <c r="AN4" s="57">
        <v>1</v>
      </c>
      <c r="AO4" s="57">
        <v>1</v>
      </c>
      <c r="AP4" s="57">
        <v>0</v>
      </c>
      <c r="AQ4" s="45">
        <v>302</v>
      </c>
    </row>
    <row r="5" spans="1:44" ht="14.5" x14ac:dyDescent="0.25">
      <c r="A5" s="57" t="str">
        <f>'2025 Stds Ltg Table'!B5</f>
        <v>Aging Eye/Low-vision (Dining) (Note 11)</v>
      </c>
      <c r="B5" s="57" t="str">
        <f>VLOOKUP($A5,'2022 SpaceFuncData-Input'!$A$3:$I$82,2,FALSE)</f>
        <v>Food Service - Cafeteria/fast-food dining</v>
      </c>
      <c r="C5" s="57">
        <f>VLOOKUP($A5,'2022 SpaceFuncData-Input'!$A$3:$I$85,3,FALSE)</f>
        <v>66.666666666666671</v>
      </c>
      <c r="D5" s="57">
        <f>VLOOKUP($A5,'2022 SpaceFuncData-Input'!$A$3:$I$85,4,FALSE)</f>
        <v>0.5</v>
      </c>
      <c r="E5" s="57">
        <f>VLOOKUP($A5,'2022 SpaceFuncData-Input'!$A$3:$I$85,5,FALSE)</f>
        <v>275</v>
      </c>
      <c r="F5" s="57">
        <f>VLOOKUP($A5,'2022 SpaceFuncData-Input'!$A$3:$I$85,6,FALSE)</f>
        <v>275</v>
      </c>
      <c r="G5" s="57">
        <f>VLOOKUP($A5,'2022 SpaceFuncData-Input'!$A$3:$I$85,7,FALSE)</f>
        <v>0.5</v>
      </c>
      <c r="H5" s="57">
        <f>VLOOKUP($A5,'2022 SpaceFuncData-Input'!$A$3:$I$85,8,FALSE)</f>
        <v>0.57799999999999996</v>
      </c>
      <c r="I5" s="57" t="str">
        <f>VLOOKUP($A5,'2022 SpaceFuncData-Input'!$A$3:$I$85,9,FALSE)</f>
        <v>Gas</v>
      </c>
      <c r="J5" s="285">
        <f>VLOOKUP($A5,'2025 Stds Ltg Table'!$B$4:$V$92,2,0)</f>
        <v>0.8</v>
      </c>
      <c r="K5" s="286">
        <f>VLOOKUP($A5,'2025 Stds Ltg Table'!$B$4:$W$92,K$1,0)</f>
        <v>0</v>
      </c>
      <c r="L5" s="286">
        <f>VLOOKUP($A5,'2025 Stds Ltg Table'!$B$4:$W$92,L$1,0)</f>
        <v>0</v>
      </c>
      <c r="M5" s="286">
        <f>VLOOKUP($A5,'2025 Stds Ltg Table'!$B$4:$W$92,M$1,0)</f>
        <v>0</v>
      </c>
      <c r="N5" s="286">
        <f>VLOOKUP($A5,'2025 Stds Ltg Table'!$B$4:$W$92,N$1,0)</f>
        <v>0.3</v>
      </c>
      <c r="O5" s="286">
        <f>VLOOKUP($A5,'2025 Stds Ltg Table'!$B$4:$W$92,O$1,0)</f>
        <v>0</v>
      </c>
      <c r="P5" s="286">
        <f>VLOOKUP($A5,'2025 Stds Ltg Table'!$B$4:$W$92,P$1,0)</f>
        <v>0</v>
      </c>
      <c r="Q5" s="286">
        <f>VLOOKUP($A5,'2025 Stds Ltg Table'!$B$4:$W$92,Q$1,0)</f>
        <v>0</v>
      </c>
      <c r="R5" s="286">
        <f>VLOOKUP($A5,'2025 Stds Ltg Table'!$B$4:$W$92,R$1,0)</f>
        <v>0</v>
      </c>
      <c r="S5" s="286">
        <f>VLOOKUP($A5,'2025 Stds Ltg Table'!$B$4:$W$92,S$1,0)</f>
        <v>0</v>
      </c>
      <c r="T5" s="286">
        <f>VLOOKUP($A5,'2025 Stds Ltg Table'!$B$4:$W$92,T$1,0)</f>
        <v>0</v>
      </c>
      <c r="U5" s="286">
        <f>VLOOKUP($A5,'2025 Stds Ltg Table'!$B$4:$W$92,U$1,0)</f>
        <v>0</v>
      </c>
      <c r="V5" s="286">
        <f>VLOOKUP($A5,'2025 Stds Ltg Table'!$B$4:$W$92,V$1,0)</f>
        <v>0</v>
      </c>
      <c r="W5" s="286">
        <f>VLOOKUP($A5,'2025 Stds Ltg Table'!$B$4:$W$92,W$1,0)</f>
        <v>0.1</v>
      </c>
      <c r="X5" s="286">
        <f>VLOOKUP($A5,'2025 Stds Ltg Table'!$B$4:$W$92,X$1,0)</f>
        <v>0</v>
      </c>
      <c r="Y5" s="286">
        <f>VLOOKUP($A5,'2025 Stds Ltg Table'!$B$4:$W$92,Y$1,0)</f>
        <v>0</v>
      </c>
      <c r="Z5" s="286">
        <f>VLOOKUP($A5,'2025 Stds Ltg Table'!$B$4:$W$92,Z$1,0)</f>
        <v>0</v>
      </c>
      <c r="AA5" s="286">
        <f>VLOOKUP($A5,'2025 Stds Ltg Table'!$B$4:$W$92,AA$1,0)</f>
        <v>0</v>
      </c>
      <c r="AB5" s="286">
        <f>VLOOKUP($A5,'2025 Stds Ltg Table'!$B$4:$W$92,AB$1,0)</f>
        <v>0</v>
      </c>
      <c r="AC5" s="286">
        <f>VLOOKUP($A5,'2025 Stds Ltg Table'!$B$4:$W$92,AC$1,0)</f>
        <v>0</v>
      </c>
      <c r="AD5" s="286">
        <f>VLOOKUP($A5,'2025 Stds Ltg Table'!$B$4:$W$92,AD$1,0)</f>
        <v>0</v>
      </c>
      <c r="AE5" s="57">
        <f>VLOOKUP($A5,'2022 SpaceFuncData-Input'!$A$3:$Y$82,17,FALSE)</f>
        <v>150</v>
      </c>
      <c r="AF5" s="57">
        <f>VLOOKUP($A5,'2022 SpaceFuncData-Input'!$A$3:$Y$82,18,FALSE)</f>
        <v>150</v>
      </c>
      <c r="AG5" s="57">
        <f>VLOOKUP($A5,'2022 SpaceFuncData-Input'!$A$3:$Y$82,19,FALSE)</f>
        <v>0</v>
      </c>
      <c r="AH5" s="57">
        <f>VLOOKUP($A5,'2022 SpaceFuncData-Input'!$A$3:$Y$82,20,FALSE)</f>
        <v>0.25</v>
      </c>
      <c r="AI5" s="57">
        <f>VLOOKUP($A5,'2022 SpaceFuncData-Input'!$A$3:$Y$82,21,FALSE)</f>
        <v>50</v>
      </c>
      <c r="AJ5" s="57">
        <f>VLOOKUP($A5,'2022 SpaceFuncData-Input'!$A$3:$Y$82,22,FALSE)</f>
        <v>200</v>
      </c>
      <c r="AK5" s="57">
        <f>VLOOKUP($A5,'2022 SpaceFuncData-Input'!$A$3:$Y$82,23,FALSE)</f>
        <v>1.5</v>
      </c>
      <c r="AL5" s="57">
        <f>VLOOKUP($A5,'2022 SpaceFuncData-Input'!$A$3:$Y$82,24,FALSE)</f>
        <v>2</v>
      </c>
      <c r="AM5" s="57" t="str">
        <f>VLOOKUP($A5,'2022 SpaceFuncData-Input'!$A$3:$Y$82,25,FALSE)</f>
        <v>Restaurant</v>
      </c>
      <c r="AN5" s="57">
        <v>1</v>
      </c>
      <c r="AO5" s="57">
        <v>0</v>
      </c>
      <c r="AP5" s="57">
        <v>0</v>
      </c>
      <c r="AQ5" s="45">
        <v>303</v>
      </c>
    </row>
    <row r="6" spans="1:44" ht="14.5" x14ac:dyDescent="0.25">
      <c r="A6" s="57" t="str">
        <f>'2025 Stds Ltg Table'!B6</f>
        <v>Aging Eye/Low-vision (Lobby, Main Entry) (Note 11)</v>
      </c>
      <c r="B6" s="57" t="str">
        <f>VLOOKUP($A6,'2022 SpaceFuncData-Input'!$A$3:$I$82,2,FALSE)</f>
        <v>Office - Main entry lobbies</v>
      </c>
      <c r="C6" s="57">
        <f>VLOOKUP($A6,'2022 SpaceFuncData-Input'!$A$3:$I$85,3,FALSE)</f>
        <v>66.666666666666671</v>
      </c>
      <c r="D6" s="57">
        <f>VLOOKUP($A6,'2022 SpaceFuncData-Input'!$A$3:$I$85,4,FALSE)</f>
        <v>0.5</v>
      </c>
      <c r="E6" s="57">
        <f>VLOOKUP($A6,'2022 SpaceFuncData-Input'!$A$3:$I$85,5,FALSE)</f>
        <v>250</v>
      </c>
      <c r="F6" s="57">
        <f>VLOOKUP($A6,'2022 SpaceFuncData-Input'!$A$3:$I$85,6,FALSE)</f>
        <v>250</v>
      </c>
      <c r="G6" s="57">
        <f>VLOOKUP($A6,'2022 SpaceFuncData-Input'!$A$3:$I$85,7,FALSE)</f>
        <v>0.5</v>
      </c>
      <c r="H6" s="57">
        <f>VLOOKUP($A6,'2022 SpaceFuncData-Input'!$A$3:$I$85,8,FALSE)</f>
        <v>0.09</v>
      </c>
      <c r="I6" s="57" t="str">
        <f>VLOOKUP($A6,'2022 SpaceFuncData-Input'!$A$3:$I$85,9,FALSE)</f>
        <v>Electric</v>
      </c>
      <c r="J6" s="285">
        <f>VLOOKUP($A6,'2025 Stds Ltg Table'!$B$4:$V$92,2,0)</f>
        <v>0.85</v>
      </c>
      <c r="K6" s="286">
        <f>VLOOKUP($A6,'2025 Stds Ltg Table'!$B$4:$W$92,K$1,0)</f>
        <v>0</v>
      </c>
      <c r="L6" s="286">
        <f>VLOOKUP($A6,'2025 Stds Ltg Table'!$B$4:$W$92,L$1,0)</f>
        <v>0</v>
      </c>
      <c r="M6" s="286">
        <f>VLOOKUP($A6,'2025 Stds Ltg Table'!$B$4:$W$92,M$1,0)</f>
        <v>0</v>
      </c>
      <c r="N6" s="286">
        <f>VLOOKUP($A6,'2025 Stds Ltg Table'!$B$4:$W$92,N$1,0)</f>
        <v>0.3</v>
      </c>
      <c r="O6" s="286">
        <f>VLOOKUP($A6,'2025 Stds Ltg Table'!$B$4:$W$92,O$1,0)</f>
        <v>0</v>
      </c>
      <c r="P6" s="286">
        <f>VLOOKUP($A6,'2025 Stds Ltg Table'!$B$4:$W$92,P$1,0)</f>
        <v>0</v>
      </c>
      <c r="Q6" s="286">
        <f>VLOOKUP($A6,'2025 Stds Ltg Table'!$B$4:$W$92,Q$1,0)</f>
        <v>0</v>
      </c>
      <c r="R6" s="286">
        <f>VLOOKUP($A6,'2025 Stds Ltg Table'!$B$4:$W$92,R$1,0)</f>
        <v>0</v>
      </c>
      <c r="S6" s="286">
        <f>VLOOKUP($A6,'2025 Stds Ltg Table'!$B$4:$W$92,S$1,0)</f>
        <v>0</v>
      </c>
      <c r="T6" s="286">
        <f>VLOOKUP($A6,'2025 Stds Ltg Table'!$B$4:$W$92,T$1,0)</f>
        <v>0</v>
      </c>
      <c r="U6" s="286">
        <f>VLOOKUP($A6,'2025 Stds Ltg Table'!$B$4:$W$92,U$1,0)</f>
        <v>0</v>
      </c>
      <c r="V6" s="286">
        <f>VLOOKUP($A6,'2025 Stds Ltg Table'!$B$4:$W$92,V$1,0)</f>
        <v>0.95</v>
      </c>
      <c r="W6" s="286">
        <f>VLOOKUP($A6,'2025 Stds Ltg Table'!$B$4:$W$92,W$1,0)</f>
        <v>0.1</v>
      </c>
      <c r="X6" s="286">
        <f>VLOOKUP($A6,'2025 Stds Ltg Table'!$B$4:$W$92,X$1,0)</f>
        <v>0</v>
      </c>
      <c r="Y6" s="286">
        <f>VLOOKUP($A6,'2025 Stds Ltg Table'!$B$4:$W$92,Y$1,0)</f>
        <v>0</v>
      </c>
      <c r="Z6" s="286">
        <f>VLOOKUP($A6,'2025 Stds Ltg Table'!$B$4:$W$92,Z$1,0)</f>
        <v>0</v>
      </c>
      <c r="AA6" s="286">
        <f>VLOOKUP($A6,'2025 Stds Ltg Table'!$B$4:$W$92,AA$1,0)</f>
        <v>0</v>
      </c>
      <c r="AB6" s="286">
        <f>VLOOKUP($A6,'2025 Stds Ltg Table'!$B$4:$W$92,AB$1,0)</f>
        <v>0</v>
      </c>
      <c r="AC6" s="286">
        <f>VLOOKUP($A6,'2025 Stds Ltg Table'!$B$4:$W$92,AC$1,0)</f>
        <v>0</v>
      </c>
      <c r="AD6" s="286">
        <f>VLOOKUP($A6,'2025 Stds Ltg Table'!$B$4:$W$92,AD$1,0)</f>
        <v>0</v>
      </c>
      <c r="AE6" s="57">
        <f>VLOOKUP($A6,'2022 SpaceFuncData-Input'!$A$3:$Y$82,17,FALSE)</f>
        <v>150</v>
      </c>
      <c r="AF6" s="57">
        <f>VLOOKUP($A6,'2022 SpaceFuncData-Input'!$A$3:$Y$82,18,FALSE)</f>
        <v>150</v>
      </c>
      <c r="AG6" s="57">
        <f>VLOOKUP($A6,'2022 SpaceFuncData-Input'!$A$3:$Y$82,19,FALSE)</f>
        <v>0</v>
      </c>
      <c r="AH6" s="57">
        <f>VLOOKUP($A6,'2022 SpaceFuncData-Input'!$A$3:$Y$82,20,FALSE)</f>
        <v>0</v>
      </c>
      <c r="AI6" s="57">
        <f>VLOOKUP($A6,'2022 SpaceFuncData-Input'!$A$3:$Y$82,21,FALSE)</f>
        <v>50</v>
      </c>
      <c r="AJ6" s="57">
        <f>VLOOKUP($A6,'2022 SpaceFuncData-Input'!$A$3:$Y$82,22,FALSE)</f>
        <v>200</v>
      </c>
      <c r="AK6" s="57">
        <f>VLOOKUP($A6,'2022 SpaceFuncData-Input'!$A$3:$Y$82,23,FALSE)</f>
        <v>1.5</v>
      </c>
      <c r="AL6" s="57">
        <f>VLOOKUP($A6,'2022 SpaceFuncData-Input'!$A$3:$Y$82,24,FALSE)</f>
        <v>2</v>
      </c>
      <c r="AM6" s="57" t="str">
        <f>VLOOKUP($A6,'2022 SpaceFuncData-Input'!$A$3:$Y$82,25,FALSE)</f>
        <v>Assembly</v>
      </c>
      <c r="AN6" s="277">
        <v>1</v>
      </c>
      <c r="AO6" s="277">
        <v>0</v>
      </c>
      <c r="AP6" s="277">
        <v>0</v>
      </c>
      <c r="AQ6" s="45">
        <v>304</v>
      </c>
    </row>
    <row r="7" spans="1:44" ht="14.5" x14ac:dyDescent="0.25">
      <c r="A7" s="57" t="str">
        <f>'2025 Stds Ltg Table'!B7</f>
        <v>Aging Eye/Low-vision (Lounge/Waiting Area) (Note 11)</v>
      </c>
      <c r="B7" s="57" t="str">
        <f>VLOOKUP($A7,'2022 SpaceFuncData-Input'!$A$3:$I$82,2,FALSE)</f>
        <v>General - Break rooms</v>
      </c>
      <c r="C7" s="57">
        <f>VLOOKUP($A7,'2022 SpaceFuncData-Input'!$A$3:$I$85,3,FALSE)</f>
        <v>66.666666666666671</v>
      </c>
      <c r="D7" s="57">
        <f>VLOOKUP($A7,'2022 SpaceFuncData-Input'!$A$3:$I$85,4,FALSE)</f>
        <v>0.5</v>
      </c>
      <c r="E7" s="57">
        <f>VLOOKUP($A7,'2022 SpaceFuncData-Input'!$A$3:$I$85,5,FALSE)</f>
        <v>275</v>
      </c>
      <c r="F7" s="57">
        <f>VLOOKUP($A7,'2022 SpaceFuncData-Input'!$A$3:$I$85,6,FALSE)</f>
        <v>275</v>
      </c>
      <c r="G7" s="57">
        <f>VLOOKUP($A7,'2022 SpaceFuncData-Input'!$A$3:$I$85,7,FALSE)</f>
        <v>1</v>
      </c>
      <c r="H7" s="57">
        <f>VLOOKUP($A7,'2022 SpaceFuncData-Input'!$A$3:$I$85,8,FALSE)</f>
        <v>0.09</v>
      </c>
      <c r="I7" s="57" t="str">
        <f>VLOOKUP($A7,'2022 SpaceFuncData-Input'!$A$3:$I$85,9,FALSE)</f>
        <v>Gas</v>
      </c>
      <c r="J7" s="285">
        <f>VLOOKUP($A7,'2025 Stds Ltg Table'!$B$4:$V$92,2,0)</f>
        <v>0.8</v>
      </c>
      <c r="K7" s="286">
        <f>VLOOKUP($A7,'2025 Stds Ltg Table'!$B$4:$W$92,K$1,0)</f>
        <v>0</v>
      </c>
      <c r="L7" s="286">
        <f>VLOOKUP($A7,'2025 Stds Ltg Table'!$B$4:$W$92,L$1,0)</f>
        <v>0</v>
      </c>
      <c r="M7" s="286">
        <f>VLOOKUP($A7,'2025 Stds Ltg Table'!$B$4:$W$92,M$1,0)</f>
        <v>0</v>
      </c>
      <c r="N7" s="286">
        <f>VLOOKUP($A7,'2025 Stds Ltg Table'!$B$4:$W$92,N$1,0)</f>
        <v>0.3</v>
      </c>
      <c r="O7" s="286">
        <f>VLOOKUP($A7,'2025 Stds Ltg Table'!$B$4:$W$92,O$1,0)</f>
        <v>0</v>
      </c>
      <c r="P7" s="286">
        <f>VLOOKUP($A7,'2025 Stds Ltg Table'!$B$4:$W$92,P$1,0)</f>
        <v>0</v>
      </c>
      <c r="Q7" s="286">
        <f>VLOOKUP($A7,'2025 Stds Ltg Table'!$B$4:$W$92,Q$1,0)</f>
        <v>0</v>
      </c>
      <c r="R7" s="286">
        <f>VLOOKUP($A7,'2025 Stds Ltg Table'!$B$4:$W$92,R$1,0)</f>
        <v>0</v>
      </c>
      <c r="S7" s="286">
        <f>VLOOKUP($A7,'2025 Stds Ltg Table'!$B$4:$W$92,S$1,0)</f>
        <v>0</v>
      </c>
      <c r="T7" s="286">
        <f>VLOOKUP($A7,'2025 Stds Ltg Table'!$B$4:$W$92,T$1,0)</f>
        <v>0</v>
      </c>
      <c r="U7" s="286">
        <f>VLOOKUP($A7,'2025 Stds Ltg Table'!$B$4:$W$92,U$1,0)</f>
        <v>0</v>
      </c>
      <c r="V7" s="286">
        <f>VLOOKUP($A7,'2025 Stds Ltg Table'!$B$4:$W$92,V$1,0)</f>
        <v>0</v>
      </c>
      <c r="W7" s="286">
        <f>VLOOKUP($A7,'2025 Stds Ltg Table'!$B$4:$W$92,W$1,0)</f>
        <v>0.1</v>
      </c>
      <c r="X7" s="286">
        <f>VLOOKUP($A7,'2025 Stds Ltg Table'!$B$4:$W$92,X$1,0)</f>
        <v>0</v>
      </c>
      <c r="Y7" s="286">
        <f>VLOOKUP($A7,'2025 Stds Ltg Table'!$B$4:$W$92,Y$1,0)</f>
        <v>0</v>
      </c>
      <c r="Z7" s="286">
        <f>VLOOKUP($A7,'2025 Stds Ltg Table'!$B$4:$W$92,Z$1,0)</f>
        <v>0</v>
      </c>
      <c r="AA7" s="286">
        <f>VLOOKUP($A7,'2025 Stds Ltg Table'!$B$4:$W$92,AA$1,0)</f>
        <v>0</v>
      </c>
      <c r="AB7" s="286">
        <f>VLOOKUP($A7,'2025 Stds Ltg Table'!$B$4:$W$92,AB$1,0)</f>
        <v>0</v>
      </c>
      <c r="AC7" s="286">
        <f>VLOOKUP($A7,'2025 Stds Ltg Table'!$B$4:$W$92,AC$1,0)</f>
        <v>0</v>
      </c>
      <c r="AD7" s="286">
        <f>VLOOKUP($A7,'2025 Stds Ltg Table'!$B$4:$W$92,AD$1,0)</f>
        <v>0</v>
      </c>
      <c r="AE7" s="57">
        <f>VLOOKUP($A7,'2022 SpaceFuncData-Input'!$A$3:$Y$82,17,FALSE)</f>
        <v>150</v>
      </c>
      <c r="AF7" s="57">
        <f>VLOOKUP($A7,'2022 SpaceFuncData-Input'!$A$3:$Y$82,18,FALSE)</f>
        <v>150</v>
      </c>
      <c r="AG7" s="57">
        <f>VLOOKUP($A7,'2022 SpaceFuncData-Input'!$A$3:$Y$82,19,FALSE)</f>
        <v>0</v>
      </c>
      <c r="AH7" s="57">
        <f>VLOOKUP($A7,'2022 SpaceFuncData-Input'!$A$3:$Y$82,20,FALSE)</f>
        <v>0</v>
      </c>
      <c r="AI7" s="57">
        <f>VLOOKUP($A7,'2022 SpaceFuncData-Input'!$A$3:$Y$82,21,FALSE)</f>
        <v>40</v>
      </c>
      <c r="AJ7" s="57">
        <f>VLOOKUP($A7,'2022 SpaceFuncData-Input'!$A$3:$Y$82,22,FALSE)</f>
        <v>300</v>
      </c>
      <c r="AK7" s="57">
        <f>VLOOKUP($A7,'2022 SpaceFuncData-Input'!$A$3:$Y$82,23,FALSE)</f>
        <v>1.5</v>
      </c>
      <c r="AL7" s="57">
        <f>VLOOKUP($A7,'2022 SpaceFuncData-Input'!$A$3:$Y$82,24,FALSE)</f>
        <v>2</v>
      </c>
      <c r="AM7" s="57" t="str">
        <f>VLOOKUP($A7,'2022 SpaceFuncData-Input'!$A$3:$Y$82,25,FALSE)</f>
        <v>Assembly</v>
      </c>
      <c r="AN7" s="57">
        <v>1</v>
      </c>
      <c r="AO7" s="57">
        <v>0</v>
      </c>
      <c r="AP7" s="57">
        <v>0</v>
      </c>
      <c r="AQ7" s="45">
        <v>305</v>
      </c>
    </row>
    <row r="8" spans="1:44" ht="14.5" x14ac:dyDescent="0.25">
      <c r="A8" s="57" t="str">
        <f>'2025 Stds Ltg Table'!B8</f>
        <v>Aging Eye/Low-vision (Multipurpose Room) (Note 11)</v>
      </c>
      <c r="B8" s="57" t="str">
        <f>VLOOKUP($A8,'2022 SpaceFuncData-Input'!$A$3:$I$82,2,FALSE)</f>
        <v>General - Conference/meeting</v>
      </c>
      <c r="C8" s="57">
        <f>VLOOKUP($A8,'2022 SpaceFuncData-Input'!$A$3:$I$85,3,FALSE)</f>
        <v>66.666666666666671</v>
      </c>
      <c r="D8" s="57">
        <f>VLOOKUP($A8,'2022 SpaceFuncData-Input'!$A$3:$I$85,4,FALSE)</f>
        <v>0.5</v>
      </c>
      <c r="E8" s="57">
        <f>VLOOKUP($A8,'2022 SpaceFuncData-Input'!$A$3:$I$85,5,FALSE)</f>
        <v>245</v>
      </c>
      <c r="F8" s="57">
        <f>VLOOKUP($A8,'2022 SpaceFuncData-Input'!$A$3:$I$85,6,FALSE)</f>
        <v>155</v>
      </c>
      <c r="G8" s="57">
        <f>VLOOKUP($A8,'2022 SpaceFuncData-Input'!$A$3:$I$85,7,FALSE)</f>
        <v>1</v>
      </c>
      <c r="H8" s="57">
        <f>VLOOKUP($A8,'2022 SpaceFuncData-Input'!$A$3:$I$85,8,FALSE)</f>
        <v>0.09</v>
      </c>
      <c r="I8" s="57" t="str">
        <f>VLOOKUP($A8,'2022 SpaceFuncData-Input'!$A$3:$I$85,9,FALSE)</f>
        <v>Electric</v>
      </c>
      <c r="J8" s="285">
        <f>VLOOKUP($A8,'2025 Stds Ltg Table'!$B$4:$V$92,2,0)</f>
        <v>0.85</v>
      </c>
      <c r="K8" s="286">
        <f>VLOOKUP($A8,'2025 Stds Ltg Table'!$B$4:$W$92,K$1,0)</f>
        <v>0</v>
      </c>
      <c r="L8" s="286">
        <f>VLOOKUP($A8,'2025 Stds Ltg Table'!$B$4:$W$92,L$1,0)</f>
        <v>0</v>
      </c>
      <c r="M8" s="286">
        <f>VLOOKUP($A8,'2025 Stds Ltg Table'!$B$4:$W$92,M$1,0)</f>
        <v>0</v>
      </c>
      <c r="N8" s="286">
        <f>VLOOKUP($A8,'2025 Stds Ltg Table'!$B$4:$W$92,N$1,0)</f>
        <v>0.3</v>
      </c>
      <c r="O8" s="286">
        <f>VLOOKUP($A8,'2025 Stds Ltg Table'!$B$4:$W$92,O$1,0)</f>
        <v>0</v>
      </c>
      <c r="P8" s="286">
        <f>VLOOKUP($A8,'2025 Stds Ltg Table'!$B$4:$W$92,P$1,0)</f>
        <v>0</v>
      </c>
      <c r="Q8" s="286">
        <f>VLOOKUP($A8,'2025 Stds Ltg Table'!$B$4:$W$92,Q$1,0)</f>
        <v>0</v>
      </c>
      <c r="R8" s="286">
        <f>VLOOKUP($A8,'2025 Stds Ltg Table'!$B$4:$W$92,R$1,0)</f>
        <v>0</v>
      </c>
      <c r="S8" s="286">
        <f>VLOOKUP($A8,'2025 Stds Ltg Table'!$B$4:$W$92,S$1,0)</f>
        <v>0</v>
      </c>
      <c r="T8" s="286">
        <f>VLOOKUP($A8,'2025 Stds Ltg Table'!$B$4:$W$92,T$1,0)</f>
        <v>0</v>
      </c>
      <c r="U8" s="286">
        <f>VLOOKUP($A8,'2025 Stds Ltg Table'!$B$4:$W$92,U$1,0)</f>
        <v>0</v>
      </c>
      <c r="V8" s="286">
        <f>VLOOKUP($A8,'2025 Stds Ltg Table'!$B$4:$W$92,V$1,0)</f>
        <v>0</v>
      </c>
      <c r="W8" s="286">
        <f>VLOOKUP($A8,'2025 Stds Ltg Table'!$B$4:$W$92,W$1,0)</f>
        <v>0.1</v>
      </c>
      <c r="X8" s="286">
        <f>VLOOKUP($A8,'2025 Stds Ltg Table'!$B$4:$W$92,X$1,0)</f>
        <v>0</v>
      </c>
      <c r="Y8" s="286">
        <f>VLOOKUP($A8,'2025 Stds Ltg Table'!$B$4:$W$92,Y$1,0)</f>
        <v>0</v>
      </c>
      <c r="Z8" s="286">
        <f>VLOOKUP($A8,'2025 Stds Ltg Table'!$B$4:$W$92,Z$1,0)</f>
        <v>0</v>
      </c>
      <c r="AA8" s="286">
        <f>VLOOKUP($A8,'2025 Stds Ltg Table'!$B$4:$W$92,AA$1,0)</f>
        <v>0</v>
      </c>
      <c r="AB8" s="286">
        <f>VLOOKUP($A8,'2025 Stds Ltg Table'!$B$4:$W$92,AB$1,0)</f>
        <v>0</v>
      </c>
      <c r="AC8" s="286">
        <f>VLOOKUP($A8,'2025 Stds Ltg Table'!$B$4:$W$92,AC$1,0)</f>
        <v>0</v>
      </c>
      <c r="AD8" s="286">
        <f>VLOOKUP($A8,'2025 Stds Ltg Table'!$B$4:$W$92,AD$1,0)</f>
        <v>0</v>
      </c>
      <c r="AE8" s="57">
        <f>VLOOKUP($A8,'2022 SpaceFuncData-Input'!$A$3:$Y$82,17,FALSE)</f>
        <v>150</v>
      </c>
      <c r="AF8" s="57">
        <f>VLOOKUP($A8,'2022 SpaceFuncData-Input'!$A$3:$Y$82,18,FALSE)</f>
        <v>150</v>
      </c>
      <c r="AG8" s="57">
        <f>VLOOKUP($A8,'2022 SpaceFuncData-Input'!$A$3:$Y$82,19,FALSE)</f>
        <v>0</v>
      </c>
      <c r="AH8" s="57">
        <f>VLOOKUP($A8,'2022 SpaceFuncData-Input'!$A$3:$Y$82,20,FALSE)</f>
        <v>0</v>
      </c>
      <c r="AI8" s="57">
        <f>VLOOKUP($A8,'2022 SpaceFuncData-Input'!$A$3:$Y$82,21,FALSE)</f>
        <v>30</v>
      </c>
      <c r="AJ8" s="57">
        <f>VLOOKUP($A8,'2022 SpaceFuncData-Input'!$A$3:$Y$82,22,FALSE)</f>
        <v>300</v>
      </c>
      <c r="AK8" s="57">
        <f>VLOOKUP($A8,'2022 SpaceFuncData-Input'!$A$3:$Y$82,23,FALSE)</f>
        <v>1.5</v>
      </c>
      <c r="AL8" s="57">
        <f>VLOOKUP($A8,'2022 SpaceFuncData-Input'!$A$3:$Y$82,24,FALSE)</f>
        <v>2</v>
      </c>
      <c r="AM8" s="57" t="str">
        <f>VLOOKUP($A8,'2022 SpaceFuncData-Input'!$A$3:$Y$82,25,FALSE)</f>
        <v>Assembly</v>
      </c>
      <c r="AN8" s="57">
        <v>1</v>
      </c>
      <c r="AO8" s="57">
        <v>0</v>
      </c>
      <c r="AP8" s="57">
        <v>0</v>
      </c>
      <c r="AQ8" s="45">
        <v>306</v>
      </c>
    </row>
    <row r="9" spans="1:44" ht="14.5" x14ac:dyDescent="0.25">
      <c r="A9" s="57" t="str">
        <f>'2025 Stds Ltg Table'!B9</f>
        <v>Aging Eye/Low-vision (Religious Worship Area) (Note 11)</v>
      </c>
      <c r="B9" s="57" t="str">
        <f>VLOOKUP($A9,'2022 SpaceFuncData-Input'!$A$3:$I$82,2,FALSE)</f>
        <v>Assembly - Places of religious worship</v>
      </c>
      <c r="C9" s="57">
        <f>VLOOKUP($A9,'2022 SpaceFuncData-Input'!$A$3:$I$85,3,FALSE)</f>
        <v>142.85714285714286</v>
      </c>
      <c r="D9" s="57">
        <f>VLOOKUP($A9,'2022 SpaceFuncData-Input'!$A$3:$I$85,4,FALSE)</f>
        <v>0.5</v>
      </c>
      <c r="E9" s="57">
        <f>VLOOKUP($A9,'2022 SpaceFuncData-Input'!$A$3:$I$85,5,FALSE)</f>
        <v>245</v>
      </c>
      <c r="F9" s="57">
        <f>VLOOKUP($A9,'2022 SpaceFuncData-Input'!$A$3:$I$85,6,FALSE)</f>
        <v>105</v>
      </c>
      <c r="G9" s="57">
        <f>VLOOKUP($A9,'2022 SpaceFuncData-Input'!$A$3:$I$85,7,FALSE)</f>
        <v>0.5</v>
      </c>
      <c r="H9" s="57">
        <f>VLOOKUP($A9,'2022 SpaceFuncData-Input'!$A$3:$I$85,8,FALSE)</f>
        <v>0.09</v>
      </c>
      <c r="I9" s="57" t="str">
        <f>VLOOKUP($A9,'2022 SpaceFuncData-Input'!$A$3:$I$85,9,FALSE)</f>
        <v>Electric</v>
      </c>
      <c r="J9" s="285">
        <f>VLOOKUP($A9,'2025 Stds Ltg Table'!$B$4:$V$92,2,0)</f>
        <v>1</v>
      </c>
      <c r="K9" s="286">
        <f>VLOOKUP($A9,'2025 Stds Ltg Table'!$B$4:$W$92,K$1,0)</f>
        <v>0</v>
      </c>
      <c r="L9" s="286">
        <f>VLOOKUP($A9,'2025 Stds Ltg Table'!$B$4:$W$92,L$1,0)</f>
        <v>0</v>
      </c>
      <c r="M9" s="286">
        <f>VLOOKUP($A9,'2025 Stds Ltg Table'!$B$4:$W$92,M$1,0)</f>
        <v>0</v>
      </c>
      <c r="N9" s="286">
        <f>VLOOKUP($A9,'2025 Stds Ltg Table'!$B$4:$W$92,N$1,0)</f>
        <v>0.3</v>
      </c>
      <c r="O9" s="286">
        <f>VLOOKUP($A9,'2025 Stds Ltg Table'!$B$4:$W$92,O$1,0)</f>
        <v>0</v>
      </c>
      <c r="P9" s="286">
        <f>VLOOKUP($A9,'2025 Stds Ltg Table'!$B$4:$W$92,P$1,0)</f>
        <v>0</v>
      </c>
      <c r="Q9" s="286">
        <f>VLOOKUP($A9,'2025 Stds Ltg Table'!$B$4:$W$92,Q$1,0)</f>
        <v>0</v>
      </c>
      <c r="R9" s="286">
        <f>VLOOKUP($A9,'2025 Stds Ltg Table'!$B$4:$W$92,R$1,0)</f>
        <v>0</v>
      </c>
      <c r="S9" s="286">
        <f>VLOOKUP($A9,'2025 Stds Ltg Table'!$B$4:$W$92,S$1,0)</f>
        <v>0</v>
      </c>
      <c r="T9" s="286">
        <f>VLOOKUP($A9,'2025 Stds Ltg Table'!$B$4:$W$92,T$1,0)</f>
        <v>0</v>
      </c>
      <c r="U9" s="286">
        <f>VLOOKUP($A9,'2025 Stds Ltg Table'!$B$4:$W$92,U$1,0)</f>
        <v>0</v>
      </c>
      <c r="V9" s="286">
        <f>VLOOKUP($A9,'2025 Stds Ltg Table'!$B$4:$W$92,V$1,0)</f>
        <v>0</v>
      </c>
      <c r="W9" s="286">
        <f>VLOOKUP($A9,'2025 Stds Ltg Table'!$B$4:$W$92,W$1,0)</f>
        <v>0.1</v>
      </c>
      <c r="X9" s="286">
        <f>VLOOKUP($A9,'2025 Stds Ltg Table'!$B$4:$W$92,X$1,0)</f>
        <v>0</v>
      </c>
      <c r="Y9" s="286">
        <f>VLOOKUP($A9,'2025 Stds Ltg Table'!$B$4:$W$92,Y$1,0)</f>
        <v>0</v>
      </c>
      <c r="Z9" s="286">
        <f>VLOOKUP($A9,'2025 Stds Ltg Table'!$B$4:$W$92,Z$1,0)</f>
        <v>0</v>
      </c>
      <c r="AA9" s="286">
        <f>VLOOKUP($A9,'2025 Stds Ltg Table'!$B$4:$W$92,AA$1,0)</f>
        <v>0</v>
      </c>
      <c r="AB9" s="286">
        <f>VLOOKUP($A9,'2025 Stds Ltg Table'!$B$4:$W$92,AB$1,0)</f>
        <v>0</v>
      </c>
      <c r="AC9" s="286">
        <f>VLOOKUP($A9,'2025 Stds Ltg Table'!$B$4:$W$92,AC$1,0)</f>
        <v>0</v>
      </c>
      <c r="AD9" s="286">
        <f>VLOOKUP($A9,'2025 Stds Ltg Table'!$B$4:$W$92,AD$1,0)</f>
        <v>0</v>
      </c>
      <c r="AE9" s="57">
        <f>VLOOKUP($A9,'2022 SpaceFuncData-Input'!$A$3:$Y$82,17,FALSE)</f>
        <v>150</v>
      </c>
      <c r="AF9" s="57">
        <f>VLOOKUP($A9,'2022 SpaceFuncData-Input'!$A$3:$Y$82,18,FALSE)</f>
        <v>150</v>
      </c>
      <c r="AG9" s="57">
        <f>VLOOKUP($A9,'2022 SpaceFuncData-Input'!$A$3:$Y$82,19,FALSE)</f>
        <v>0</v>
      </c>
      <c r="AH9" s="57">
        <f>VLOOKUP($A9,'2022 SpaceFuncData-Input'!$A$3:$Y$82,20,FALSE)</f>
        <v>0</v>
      </c>
      <c r="AI9" s="57">
        <f>VLOOKUP($A9,'2022 SpaceFuncData-Input'!$A$3:$Y$82,21,FALSE)</f>
        <v>200</v>
      </c>
      <c r="AJ9" s="57">
        <f>VLOOKUP($A9,'2022 SpaceFuncData-Input'!$A$3:$Y$82,22,FALSE)</f>
        <v>1500</v>
      </c>
      <c r="AK9" s="57">
        <f>VLOOKUP($A9,'2022 SpaceFuncData-Input'!$A$3:$Y$82,23,FALSE)</f>
        <v>1.5</v>
      </c>
      <c r="AL9" s="57">
        <f>VLOOKUP($A9,'2022 SpaceFuncData-Input'!$A$3:$Y$82,24,FALSE)</f>
        <v>2</v>
      </c>
      <c r="AM9" s="57" t="str">
        <f>VLOOKUP($A9,'2022 SpaceFuncData-Input'!$A$3:$Y$82,25,FALSE)</f>
        <v>Assembly</v>
      </c>
      <c r="AN9" s="57">
        <v>1</v>
      </c>
      <c r="AO9" s="57">
        <v>0</v>
      </c>
      <c r="AP9" s="57">
        <v>0</v>
      </c>
      <c r="AQ9" s="45">
        <v>307</v>
      </c>
    </row>
    <row r="10" spans="1:44" ht="14.5" x14ac:dyDescent="0.25">
      <c r="A10" s="57" t="str">
        <f>'2025 Stds Ltg Table'!B10</f>
        <v>Aging Eye/Low-vision (Restroom) (Note 11)</v>
      </c>
      <c r="B10" s="57" t="str">
        <f>VLOOKUP($A10,'2022 SpaceFuncData-Input'!$A$3:$I$82,2,FALSE)</f>
        <v>Exhaust - Toilets, public</v>
      </c>
      <c r="C10" s="57">
        <f>VLOOKUP($A10,'2022 SpaceFuncData-Input'!$A$3:$I$85,3,FALSE)</f>
        <v>10</v>
      </c>
      <c r="D10" s="57">
        <f>VLOOKUP($A10,'2022 SpaceFuncData-Input'!$A$3:$I$85,4,FALSE)</f>
        <v>0.5</v>
      </c>
      <c r="E10" s="57">
        <f>VLOOKUP($A10,'2022 SpaceFuncData-Input'!$A$3:$I$85,5,FALSE)</f>
        <v>250</v>
      </c>
      <c r="F10" s="57">
        <f>VLOOKUP($A10,'2022 SpaceFuncData-Input'!$A$3:$I$85,6,FALSE)</f>
        <v>250</v>
      </c>
      <c r="G10" s="57">
        <f>VLOOKUP($A10,'2022 SpaceFuncData-Input'!$A$3:$I$85,7,FALSE)</f>
        <v>0</v>
      </c>
      <c r="H10" s="57">
        <f>VLOOKUP($A10,'2022 SpaceFuncData-Input'!$A$3:$I$85,8,FALSE)</f>
        <v>0</v>
      </c>
      <c r="I10" s="57" t="str">
        <f>VLOOKUP($A10,'2022 SpaceFuncData-Input'!$A$3:$I$85,9,FALSE)</f>
        <v>Gas</v>
      </c>
      <c r="J10" s="285">
        <f>VLOOKUP($A10,'2025 Stds Ltg Table'!$B$4:$V$92,2,0)</f>
        <v>1</v>
      </c>
      <c r="K10" s="286">
        <f>VLOOKUP($A10,'2025 Stds Ltg Table'!$B$4:$W$92,K$1,0)</f>
        <v>0</v>
      </c>
      <c r="L10" s="286">
        <f>VLOOKUP($A10,'2025 Stds Ltg Table'!$B$4:$W$92,L$1,0)</f>
        <v>0</v>
      </c>
      <c r="M10" s="286">
        <f>VLOOKUP($A10,'2025 Stds Ltg Table'!$B$4:$W$92,M$1,0)</f>
        <v>0</v>
      </c>
      <c r="N10" s="286">
        <f>VLOOKUP($A10,'2025 Stds Ltg Table'!$B$4:$W$92,N$1,0)</f>
        <v>0.2</v>
      </c>
      <c r="O10" s="286">
        <f>VLOOKUP($A10,'2025 Stds Ltg Table'!$B$4:$W$92,O$1,0)</f>
        <v>0</v>
      </c>
      <c r="P10" s="286">
        <f>VLOOKUP($A10,'2025 Stds Ltg Table'!$B$4:$W$92,P$1,0)</f>
        <v>0</v>
      </c>
      <c r="Q10" s="286">
        <f>VLOOKUP($A10,'2025 Stds Ltg Table'!$B$4:$W$92,Q$1,0)</f>
        <v>0</v>
      </c>
      <c r="R10" s="286">
        <f>VLOOKUP($A10,'2025 Stds Ltg Table'!$B$4:$W$92,R$1,0)</f>
        <v>0</v>
      </c>
      <c r="S10" s="286">
        <f>VLOOKUP($A10,'2025 Stds Ltg Table'!$B$4:$W$92,S$1,0)</f>
        <v>0</v>
      </c>
      <c r="T10" s="286">
        <f>VLOOKUP($A10,'2025 Stds Ltg Table'!$B$4:$W$92,T$1,0)</f>
        <v>0</v>
      </c>
      <c r="U10" s="286">
        <f>VLOOKUP($A10,'2025 Stds Ltg Table'!$B$4:$W$92,U$1,0)</f>
        <v>0</v>
      </c>
      <c r="V10" s="286">
        <f>VLOOKUP($A10,'2025 Stds Ltg Table'!$B$4:$W$92,V$1,0)</f>
        <v>0</v>
      </c>
      <c r="W10" s="286">
        <f>VLOOKUP($A10,'2025 Stds Ltg Table'!$B$4:$W$92,W$1,0)</f>
        <v>0</v>
      </c>
      <c r="X10" s="286">
        <f>VLOOKUP($A10,'2025 Stds Ltg Table'!$B$4:$W$92,X$1,0)</f>
        <v>0</v>
      </c>
      <c r="Y10" s="286">
        <f>VLOOKUP($A10,'2025 Stds Ltg Table'!$B$4:$W$92,Y$1,0)</f>
        <v>0</v>
      </c>
      <c r="Z10" s="286">
        <f>VLOOKUP($A10,'2025 Stds Ltg Table'!$B$4:$W$92,Z$1,0)</f>
        <v>0</v>
      </c>
      <c r="AA10" s="286">
        <f>VLOOKUP($A10,'2025 Stds Ltg Table'!$B$4:$W$92,AA$1,0)</f>
        <v>0</v>
      </c>
      <c r="AB10" s="286">
        <f>VLOOKUP($A10,'2025 Stds Ltg Table'!$B$4:$W$92,AB$1,0)</f>
        <v>0</v>
      </c>
      <c r="AC10" s="286">
        <f>VLOOKUP($A10,'2025 Stds Ltg Table'!$B$4:$W$92,AC$1,0)</f>
        <v>0</v>
      </c>
      <c r="AD10" s="286">
        <f>VLOOKUP($A10,'2025 Stds Ltg Table'!$B$4:$W$92,AD$1,0)</f>
        <v>0</v>
      </c>
      <c r="AE10" s="57">
        <f>VLOOKUP($A10,'2022 SpaceFuncData-Input'!$A$3:$Y$82,17,FALSE)</f>
        <v>150</v>
      </c>
      <c r="AF10" s="57">
        <f>VLOOKUP($A10,'2022 SpaceFuncData-Input'!$A$3:$Y$82,18,FALSE)</f>
        <v>150</v>
      </c>
      <c r="AG10" s="57">
        <f>VLOOKUP($A10,'2022 SpaceFuncData-Input'!$A$3:$Y$82,19,FALSE)</f>
        <v>0</v>
      </c>
      <c r="AH10" s="57">
        <f>VLOOKUP($A10,'2022 SpaceFuncData-Input'!$A$3:$Y$82,20,FALSE)</f>
        <v>0</v>
      </c>
      <c r="AI10" s="57">
        <f>VLOOKUP($A10,'2022 SpaceFuncData-Input'!$A$3:$Y$82,21,FALSE)</f>
        <v>50</v>
      </c>
      <c r="AJ10" s="57">
        <f>VLOOKUP($A10,'2022 SpaceFuncData-Input'!$A$3:$Y$82,22,FALSE)</f>
        <v>100</v>
      </c>
      <c r="AK10" s="57">
        <f>VLOOKUP($A10,'2022 SpaceFuncData-Input'!$A$3:$Y$82,23,FALSE)</f>
        <v>1.5</v>
      </c>
      <c r="AL10" s="57">
        <f>VLOOKUP($A10,'2022 SpaceFuncData-Input'!$A$3:$Y$82,24,FALSE)</f>
        <v>2</v>
      </c>
      <c r="AM10" s="57" t="str">
        <f>VLOOKUP($A10,'2022 SpaceFuncData-Input'!$A$3:$Y$82,25,FALSE)</f>
        <v>Office</v>
      </c>
      <c r="AN10" s="57">
        <v>1</v>
      </c>
      <c r="AO10" s="57">
        <v>1</v>
      </c>
      <c r="AP10" s="57">
        <v>0</v>
      </c>
      <c r="AQ10" s="45">
        <v>308</v>
      </c>
    </row>
    <row r="11" spans="1:44" ht="14.5" x14ac:dyDescent="0.25">
      <c r="A11" s="57" t="str">
        <f>'2025 Stds Ltg Table'!B11</f>
        <v>Aging Eye/Low-vision (Stairwell) (Note 11)</v>
      </c>
      <c r="B11" s="57" t="str">
        <f>VLOOKUP($A11,'2022 SpaceFuncData-Input'!$A$3:$I$82,2,FALSE)</f>
        <v>General - Corridors</v>
      </c>
      <c r="C11" s="57">
        <f>VLOOKUP($A11,'2022 SpaceFuncData-Input'!$A$3:$I$85,3,FALSE)</f>
        <v>10</v>
      </c>
      <c r="D11" s="57">
        <f>VLOOKUP($A11,'2022 SpaceFuncData-Input'!$A$3:$I$85,4,FALSE)</f>
        <v>0.5</v>
      </c>
      <c r="E11" s="57">
        <f>VLOOKUP($A11,'2022 SpaceFuncData-Input'!$A$3:$I$85,5,FALSE)</f>
        <v>250</v>
      </c>
      <c r="F11" s="57">
        <f>VLOOKUP($A11,'2022 SpaceFuncData-Input'!$A$3:$I$85,6,FALSE)</f>
        <v>250</v>
      </c>
      <c r="G11" s="57">
        <f>VLOOKUP($A11,'2022 SpaceFuncData-Input'!$A$3:$I$85,7,FALSE)</f>
        <v>0</v>
      </c>
      <c r="H11" s="57">
        <f>VLOOKUP($A11,'2022 SpaceFuncData-Input'!$A$3:$I$85,8,FALSE)</f>
        <v>0</v>
      </c>
      <c r="I11" s="57" t="str">
        <f>VLOOKUP($A11,'2022 SpaceFuncData-Input'!$A$3:$I$85,9,FALSE)</f>
        <v>Electric</v>
      </c>
      <c r="J11" s="285">
        <f>VLOOKUP($A11,'2025 Stds Ltg Table'!$B$4:$V$92,2,0)</f>
        <v>0.8</v>
      </c>
      <c r="K11" s="286">
        <f>VLOOKUP($A11,'2025 Stds Ltg Table'!$B$4:$W$92,K$1,0)</f>
        <v>0</v>
      </c>
      <c r="L11" s="286">
        <f>VLOOKUP($A11,'2025 Stds Ltg Table'!$B$4:$W$92,L$1,0)</f>
        <v>0</v>
      </c>
      <c r="M11" s="286">
        <f>VLOOKUP($A11,'2025 Stds Ltg Table'!$B$4:$W$92,M$1,0)</f>
        <v>0</v>
      </c>
      <c r="N11" s="286">
        <f>VLOOKUP($A11,'2025 Stds Ltg Table'!$B$4:$W$92,N$1,0)</f>
        <v>0.3</v>
      </c>
      <c r="O11" s="286">
        <f>VLOOKUP($A11,'2025 Stds Ltg Table'!$B$4:$W$92,O$1,0)</f>
        <v>0</v>
      </c>
      <c r="P11" s="286">
        <f>VLOOKUP($A11,'2025 Stds Ltg Table'!$B$4:$W$92,P$1,0)</f>
        <v>0</v>
      </c>
      <c r="Q11" s="286">
        <f>VLOOKUP($A11,'2025 Stds Ltg Table'!$B$4:$W$92,Q$1,0)</f>
        <v>0</v>
      </c>
      <c r="R11" s="286">
        <f>VLOOKUP($A11,'2025 Stds Ltg Table'!$B$4:$W$92,R$1,0)</f>
        <v>0</v>
      </c>
      <c r="S11" s="286">
        <f>VLOOKUP($A11,'2025 Stds Ltg Table'!$B$4:$W$92,S$1,0)</f>
        <v>0</v>
      </c>
      <c r="T11" s="286">
        <f>VLOOKUP($A11,'2025 Stds Ltg Table'!$B$4:$W$92,T$1,0)</f>
        <v>0</v>
      </c>
      <c r="U11" s="286">
        <f>VLOOKUP($A11,'2025 Stds Ltg Table'!$B$4:$W$92,U$1,0)</f>
        <v>0</v>
      </c>
      <c r="V11" s="286">
        <f>VLOOKUP($A11,'2025 Stds Ltg Table'!$B$4:$W$92,V$1,0)</f>
        <v>0</v>
      </c>
      <c r="W11" s="286">
        <f>VLOOKUP($A11,'2025 Stds Ltg Table'!$B$4:$W$92,W$1,0)</f>
        <v>0</v>
      </c>
      <c r="X11" s="286">
        <f>VLOOKUP($A11,'2025 Stds Ltg Table'!$B$4:$W$92,X$1,0)</f>
        <v>0</v>
      </c>
      <c r="Y11" s="286">
        <f>VLOOKUP($A11,'2025 Stds Ltg Table'!$B$4:$W$92,Y$1,0)</f>
        <v>0</v>
      </c>
      <c r="Z11" s="286">
        <f>VLOOKUP($A11,'2025 Stds Ltg Table'!$B$4:$W$92,Z$1,0)</f>
        <v>0</v>
      </c>
      <c r="AA11" s="286">
        <f>VLOOKUP($A11,'2025 Stds Ltg Table'!$B$4:$W$92,AA$1,0)</f>
        <v>0</v>
      </c>
      <c r="AB11" s="286">
        <f>VLOOKUP($A11,'2025 Stds Ltg Table'!$B$4:$W$92,AB$1,0)</f>
        <v>0</v>
      </c>
      <c r="AC11" s="286">
        <f>VLOOKUP($A11,'2025 Stds Ltg Table'!$B$4:$W$92,AC$1,0)</f>
        <v>0</v>
      </c>
      <c r="AD11" s="286">
        <f>VLOOKUP($A11,'2025 Stds Ltg Table'!$B$4:$W$92,AD$1,0)</f>
        <v>0</v>
      </c>
      <c r="AE11" s="57">
        <f>VLOOKUP($A11,'2022 SpaceFuncData-Input'!$A$3:$Y$82,17,FALSE)</f>
        <v>150</v>
      </c>
      <c r="AF11" s="57">
        <f>VLOOKUP($A11,'2022 SpaceFuncData-Input'!$A$3:$Y$82,18,FALSE)</f>
        <v>150</v>
      </c>
      <c r="AG11" s="57">
        <f>VLOOKUP($A11,'2022 SpaceFuncData-Input'!$A$3:$Y$82,19,FALSE)</f>
        <v>0</v>
      </c>
      <c r="AH11" s="57">
        <f>VLOOKUP($A11,'2022 SpaceFuncData-Input'!$A$3:$Y$82,20,FALSE)</f>
        <v>0</v>
      </c>
      <c r="AI11" s="57">
        <f>VLOOKUP($A11,'2022 SpaceFuncData-Input'!$A$3:$Y$82,21,FALSE)</f>
        <v>50</v>
      </c>
      <c r="AJ11" s="57">
        <f>VLOOKUP($A11,'2022 SpaceFuncData-Input'!$A$3:$Y$82,22,FALSE)</f>
        <v>100</v>
      </c>
      <c r="AK11" s="57">
        <f>VLOOKUP($A11,'2022 SpaceFuncData-Input'!$A$3:$Y$82,23,FALSE)</f>
        <v>1.5</v>
      </c>
      <c r="AL11" s="57">
        <f>VLOOKUP($A11,'2022 SpaceFuncData-Input'!$A$3:$Y$82,24,FALSE)</f>
        <v>2</v>
      </c>
      <c r="AM11" s="57" t="str">
        <f>VLOOKUP($A11,'2022 SpaceFuncData-Input'!$A$3:$Y$82,25,FALSE)</f>
        <v>Office</v>
      </c>
      <c r="AN11" s="57">
        <v>1</v>
      </c>
      <c r="AO11" s="57">
        <v>1</v>
      </c>
      <c r="AP11" s="57">
        <v>0</v>
      </c>
      <c r="AQ11" s="45">
        <v>309</v>
      </c>
    </row>
    <row r="12" spans="1:44" ht="14.5" x14ac:dyDescent="0.25">
      <c r="A12" s="57" t="str">
        <f>'2025 Stds Ltg Table'!B12</f>
        <v>Audience Seating Area</v>
      </c>
      <c r="B12" s="57" t="str">
        <f>VLOOKUP($A12,'2022 SpaceFuncData-Input'!$A$3:$I$82,2,FALSE)</f>
        <v>Assembly - Auditorium seating area</v>
      </c>
      <c r="C12" s="57">
        <f>VLOOKUP($A12,'2022 SpaceFuncData-Input'!$A$3:$I$85,3,FALSE)</f>
        <v>142.85714285714286</v>
      </c>
      <c r="D12" s="57">
        <f>VLOOKUP($A12,'2022 SpaceFuncData-Input'!$A$3:$I$85,4,FALSE)</f>
        <v>0.5</v>
      </c>
      <c r="E12" s="57">
        <f>VLOOKUP($A12,'2022 SpaceFuncData-Input'!$A$3:$I$85,5,FALSE)</f>
        <v>245</v>
      </c>
      <c r="F12" s="57">
        <f>VLOOKUP($A12,'2022 SpaceFuncData-Input'!$A$3:$I$85,6,FALSE)</f>
        <v>105</v>
      </c>
      <c r="G12" s="57">
        <f>VLOOKUP($A12,'2022 SpaceFuncData-Input'!$A$3:$I$85,7,FALSE)</f>
        <v>1</v>
      </c>
      <c r="H12" s="57">
        <f>VLOOKUP($A12,'2022 SpaceFuncData-Input'!$A$3:$I$85,8,FALSE)</f>
        <v>0.09</v>
      </c>
      <c r="I12" s="57" t="str">
        <f>VLOOKUP($A12,'2022 SpaceFuncData-Input'!$A$3:$I$85,9,FALSE)</f>
        <v>Electric</v>
      </c>
      <c r="J12" s="285">
        <f>VLOOKUP($A12,'2025 Stds Ltg Table'!$B$4:$V$92,2,0)</f>
        <v>0.5</v>
      </c>
      <c r="K12" s="286">
        <f>VLOOKUP($A12,'2025 Stds Ltg Table'!$B$4:$W$92,K$1,0)</f>
        <v>0</v>
      </c>
      <c r="L12" s="286">
        <f>VLOOKUP($A12,'2025 Stds Ltg Table'!$B$4:$W$92,L$1,0)</f>
        <v>0</v>
      </c>
      <c r="M12" s="286">
        <f>VLOOKUP($A12,'2025 Stds Ltg Table'!$B$4:$W$92,M$1,0)</f>
        <v>0</v>
      </c>
      <c r="N12" s="286">
        <f>VLOOKUP($A12,'2025 Stds Ltg Table'!$B$4:$W$92,N$1,0)</f>
        <v>0.25</v>
      </c>
      <c r="O12" s="286">
        <f>VLOOKUP($A12,'2025 Stds Ltg Table'!$B$4:$W$92,O$1,0)</f>
        <v>0</v>
      </c>
      <c r="P12" s="286">
        <f>VLOOKUP($A12,'2025 Stds Ltg Table'!$B$4:$W$92,P$1,0)</f>
        <v>0</v>
      </c>
      <c r="Q12" s="286">
        <f>VLOOKUP($A12,'2025 Stds Ltg Table'!$B$4:$W$92,Q$1,0)</f>
        <v>0</v>
      </c>
      <c r="R12" s="286">
        <f>VLOOKUP($A12,'2025 Stds Ltg Table'!$B$4:$W$92,R$1,0)</f>
        <v>0</v>
      </c>
      <c r="S12" s="286">
        <f>VLOOKUP($A12,'2025 Stds Ltg Table'!$B$4:$W$92,S$1,0)</f>
        <v>0</v>
      </c>
      <c r="T12" s="286">
        <f>VLOOKUP($A12,'2025 Stds Ltg Table'!$B$4:$W$92,T$1,0)</f>
        <v>0</v>
      </c>
      <c r="U12" s="286">
        <f>VLOOKUP($A12,'2025 Stds Ltg Table'!$B$4:$W$92,U$1,0)</f>
        <v>0</v>
      </c>
      <c r="V12" s="286">
        <f>VLOOKUP($A12,'2025 Stds Ltg Table'!$B$4:$W$92,V$1,0)</f>
        <v>0</v>
      </c>
      <c r="W12" s="286">
        <f>VLOOKUP($A12,'2025 Stds Ltg Table'!$B$4:$W$92,W$1,0)</f>
        <v>0</v>
      </c>
      <c r="X12" s="286">
        <f>VLOOKUP($A12,'2025 Stds Ltg Table'!$B$4:$W$92,X$1,0)</f>
        <v>0</v>
      </c>
      <c r="Y12" s="286">
        <f>VLOOKUP($A12,'2025 Stds Ltg Table'!$B$4:$W$92,Y$1,0)</f>
        <v>0</v>
      </c>
      <c r="Z12" s="286">
        <f>VLOOKUP($A12,'2025 Stds Ltg Table'!$B$4:$W$92,Z$1,0)</f>
        <v>0</v>
      </c>
      <c r="AA12" s="286">
        <f>VLOOKUP($A12,'2025 Stds Ltg Table'!$B$4:$W$92,AA$1,0)</f>
        <v>0</v>
      </c>
      <c r="AB12" s="286">
        <f>VLOOKUP($A12,'2025 Stds Ltg Table'!$B$4:$W$92,AB$1,0)</f>
        <v>0</v>
      </c>
      <c r="AC12" s="286">
        <f>VLOOKUP($A12,'2025 Stds Ltg Table'!$B$4:$W$92,AC$1,0)</f>
        <v>0</v>
      </c>
      <c r="AD12" s="286">
        <f>VLOOKUP($A12,'2025 Stds Ltg Table'!$B$4:$W$92,AD$1,0)</f>
        <v>0</v>
      </c>
      <c r="AE12" s="57">
        <f>VLOOKUP($A12,'2022 SpaceFuncData-Input'!$A$3:$Y$82,17,FALSE)</f>
        <v>150</v>
      </c>
      <c r="AF12" s="57">
        <f>VLOOKUP($A12,'2022 SpaceFuncData-Input'!$A$3:$Y$82,18,FALSE)</f>
        <v>150</v>
      </c>
      <c r="AG12" s="57">
        <f>VLOOKUP($A12,'2022 SpaceFuncData-Input'!$A$3:$Y$82,19,FALSE)</f>
        <v>0</v>
      </c>
      <c r="AH12" s="57">
        <f>VLOOKUP($A12,'2022 SpaceFuncData-Input'!$A$3:$Y$82,20,FALSE)</f>
        <v>0</v>
      </c>
      <c r="AI12" s="57">
        <f>VLOOKUP($A12,'2022 SpaceFuncData-Input'!$A$3:$Y$82,21,FALSE)</f>
        <v>50</v>
      </c>
      <c r="AJ12" s="57">
        <f>VLOOKUP($A12,'2022 SpaceFuncData-Input'!$A$3:$Y$82,22,FALSE)</f>
        <v>1000</v>
      </c>
      <c r="AK12" s="57">
        <f>VLOOKUP($A12,'2022 SpaceFuncData-Input'!$A$3:$Y$82,23,FALSE)</f>
        <v>1.5</v>
      </c>
      <c r="AL12" s="57">
        <f>VLOOKUP($A12,'2022 SpaceFuncData-Input'!$A$3:$Y$82,24,FALSE)</f>
        <v>2</v>
      </c>
      <c r="AM12" s="57" t="str">
        <f>VLOOKUP($A12,'2022 SpaceFuncData-Input'!$A$3:$Y$82,25,FALSE)</f>
        <v>Assembly</v>
      </c>
      <c r="AN12" s="57">
        <v>1</v>
      </c>
      <c r="AO12" s="57">
        <v>0</v>
      </c>
      <c r="AP12" s="57">
        <v>0</v>
      </c>
      <c r="AQ12" s="45">
        <v>310</v>
      </c>
    </row>
    <row r="13" spans="1:44" ht="14.5" x14ac:dyDescent="0.25">
      <c r="A13" s="57" t="str">
        <f>'2025 Stds Ltg Table'!B13</f>
        <v>Auditorium Area</v>
      </c>
      <c r="B13" s="57" t="str">
        <f>VLOOKUP($A13,'2022 SpaceFuncData-Input'!$A$3:$I$82,2,FALSE)</f>
        <v>Assembly - Auditorium seating area</v>
      </c>
      <c r="C13" s="57">
        <f>VLOOKUP($A13,'2022 SpaceFuncData-Input'!$A$3:$I$85,3,FALSE)</f>
        <v>142.85714285714286</v>
      </c>
      <c r="D13" s="57">
        <f>VLOOKUP($A13,'2022 SpaceFuncData-Input'!$A$3:$I$85,4,FALSE)</f>
        <v>0.5</v>
      </c>
      <c r="E13" s="57">
        <f>VLOOKUP($A13,'2022 SpaceFuncData-Input'!$A$3:$I$85,5,FALSE)</f>
        <v>245</v>
      </c>
      <c r="F13" s="57">
        <f>VLOOKUP($A13,'2022 SpaceFuncData-Input'!$A$3:$I$85,6,FALSE)</f>
        <v>105</v>
      </c>
      <c r="G13" s="57">
        <f>VLOOKUP($A13,'2022 SpaceFuncData-Input'!$A$3:$I$85,7,FALSE)</f>
        <v>1</v>
      </c>
      <c r="H13" s="57">
        <f>VLOOKUP($A13,'2022 SpaceFuncData-Input'!$A$3:$I$85,8,FALSE)</f>
        <v>0.09</v>
      </c>
      <c r="I13" s="57" t="str">
        <f>VLOOKUP($A13,'2022 SpaceFuncData-Input'!$A$3:$I$85,9,FALSE)</f>
        <v>Electric</v>
      </c>
      <c r="J13" s="285">
        <f>VLOOKUP($A13,'2025 Stds Ltg Table'!$B$4:$V$92,2,0)</f>
        <v>0.7</v>
      </c>
      <c r="K13" s="286">
        <f>VLOOKUP($A13,'2025 Stds Ltg Table'!$B$4:$W$92,K$1,0)</f>
        <v>0</v>
      </c>
      <c r="L13" s="286">
        <f>VLOOKUP($A13,'2025 Stds Ltg Table'!$B$4:$W$92,L$1,0)</f>
        <v>0</v>
      </c>
      <c r="M13" s="286">
        <f>VLOOKUP($A13,'2025 Stds Ltg Table'!$B$4:$W$92,M$1,0)</f>
        <v>0</v>
      </c>
      <c r="N13" s="286">
        <f>VLOOKUP($A13,'2025 Stds Ltg Table'!$B$4:$W$92,N$1,0)</f>
        <v>0.45</v>
      </c>
      <c r="O13" s="286">
        <f>VLOOKUP($A13,'2025 Stds Ltg Table'!$B$4:$W$92,O$1,0)</f>
        <v>0</v>
      </c>
      <c r="P13" s="286">
        <f>VLOOKUP($A13,'2025 Stds Ltg Table'!$B$4:$W$92,P$1,0)</f>
        <v>0</v>
      </c>
      <c r="Q13" s="286">
        <f>VLOOKUP($A13,'2025 Stds Ltg Table'!$B$4:$W$92,Q$1,0)</f>
        <v>0</v>
      </c>
      <c r="R13" s="286">
        <f>VLOOKUP($A13,'2025 Stds Ltg Table'!$B$4:$W$92,R$1,0)</f>
        <v>0</v>
      </c>
      <c r="S13" s="286">
        <f>VLOOKUP($A13,'2025 Stds Ltg Table'!$B$4:$W$92,S$1,0)</f>
        <v>0</v>
      </c>
      <c r="T13" s="286">
        <f>VLOOKUP($A13,'2025 Stds Ltg Table'!$B$4:$W$92,T$1,0)</f>
        <v>0</v>
      </c>
      <c r="U13" s="286">
        <f>VLOOKUP($A13,'2025 Stds Ltg Table'!$B$4:$W$92,U$1,0)</f>
        <v>0</v>
      </c>
      <c r="V13" s="286">
        <f>VLOOKUP($A13,'2025 Stds Ltg Table'!$B$4:$W$92,V$1,0)</f>
        <v>0</v>
      </c>
      <c r="W13" s="286">
        <f>VLOOKUP($A13,'2025 Stds Ltg Table'!$B$4:$W$92,W$1,0)</f>
        <v>0</v>
      </c>
      <c r="X13" s="286">
        <f>VLOOKUP($A13,'2025 Stds Ltg Table'!$B$4:$W$92,X$1,0)</f>
        <v>0</v>
      </c>
      <c r="Y13" s="286">
        <f>VLOOKUP($A13,'2025 Stds Ltg Table'!$B$4:$W$92,Y$1,0)</f>
        <v>0</v>
      </c>
      <c r="Z13" s="286">
        <f>VLOOKUP($A13,'2025 Stds Ltg Table'!$B$4:$W$92,Z$1,0)</f>
        <v>0</v>
      </c>
      <c r="AA13" s="286">
        <f>VLOOKUP($A13,'2025 Stds Ltg Table'!$B$4:$W$92,AA$1,0)</f>
        <v>0</v>
      </c>
      <c r="AB13" s="286">
        <f>VLOOKUP($A13,'2025 Stds Ltg Table'!$B$4:$W$92,AB$1,0)</f>
        <v>0</v>
      </c>
      <c r="AC13" s="286">
        <f>VLOOKUP($A13,'2025 Stds Ltg Table'!$B$4:$W$92,AC$1,0)</f>
        <v>0</v>
      </c>
      <c r="AD13" s="286">
        <f>VLOOKUP($A13,'2025 Stds Ltg Table'!$B$4:$W$92,AD$1,0)</f>
        <v>0</v>
      </c>
      <c r="AE13" s="57">
        <f>VLOOKUP($A13,'2022 SpaceFuncData-Input'!$A$3:$Y$82,17,FALSE)</f>
        <v>150</v>
      </c>
      <c r="AF13" s="57">
        <f>VLOOKUP($A13,'2022 SpaceFuncData-Input'!$A$3:$Y$82,18,FALSE)</f>
        <v>150</v>
      </c>
      <c r="AG13" s="57">
        <f>VLOOKUP($A13,'2022 SpaceFuncData-Input'!$A$3:$Y$82,19,FALSE)</f>
        <v>0</v>
      </c>
      <c r="AH13" s="57">
        <f>VLOOKUP($A13,'2022 SpaceFuncData-Input'!$A$3:$Y$82,20,FALSE)</f>
        <v>0</v>
      </c>
      <c r="AI13" s="57">
        <f>VLOOKUP($A13,'2022 SpaceFuncData-Input'!$A$3:$Y$82,21,FALSE)</f>
        <v>50</v>
      </c>
      <c r="AJ13" s="57">
        <f>VLOOKUP($A13,'2022 SpaceFuncData-Input'!$A$3:$Y$82,22,FALSE)</f>
        <v>1000</v>
      </c>
      <c r="AK13" s="57">
        <f>VLOOKUP($A13,'2022 SpaceFuncData-Input'!$A$3:$Y$82,23,FALSE)</f>
        <v>1.5</v>
      </c>
      <c r="AL13" s="57">
        <f>VLOOKUP($A13,'2022 SpaceFuncData-Input'!$A$3:$Y$82,24,FALSE)</f>
        <v>2</v>
      </c>
      <c r="AM13" s="57" t="str">
        <f>VLOOKUP($A13,'2022 SpaceFuncData-Input'!$A$3:$Y$82,25,FALSE)</f>
        <v>Assembly</v>
      </c>
      <c r="AN13" s="57">
        <v>1</v>
      </c>
      <c r="AO13" s="57">
        <v>0</v>
      </c>
      <c r="AP13" s="57">
        <v>0</v>
      </c>
      <c r="AQ13" s="45">
        <v>311</v>
      </c>
    </row>
    <row r="14" spans="1:44" ht="14.5" x14ac:dyDescent="0.25">
      <c r="A14" s="57" t="str">
        <f>'2025 Stds Ltg Table'!B14</f>
        <v>Auto Repair / Maintenance Area</v>
      </c>
      <c r="B14" s="57" t="str">
        <f>VLOOKUP($A14,'2022 SpaceFuncData-Input'!$A$3:$I$82,2,FALSE)</f>
        <v>Exhaust - Auto repair rooms</v>
      </c>
      <c r="C14" s="57">
        <f>VLOOKUP($A14,'2022 SpaceFuncData-Input'!$A$3:$I$85,3,FALSE)</f>
        <v>10</v>
      </c>
      <c r="D14" s="57">
        <f>VLOOKUP($A14,'2022 SpaceFuncData-Input'!$A$3:$I$85,4,FALSE)</f>
        <v>0.5</v>
      </c>
      <c r="E14" s="57">
        <f>VLOOKUP($A14,'2022 SpaceFuncData-Input'!$A$3:$I$85,5,FALSE)</f>
        <v>275</v>
      </c>
      <c r="F14" s="57">
        <f>VLOOKUP($A14,'2022 SpaceFuncData-Input'!$A$3:$I$85,6,FALSE)</f>
        <v>475</v>
      </c>
      <c r="G14" s="57">
        <f>VLOOKUP($A14,'2022 SpaceFuncData-Input'!$A$3:$I$85,7,FALSE)</f>
        <v>1</v>
      </c>
      <c r="H14" s="57">
        <f>VLOOKUP($A14,'2022 SpaceFuncData-Input'!$A$3:$I$85,8,FALSE)</f>
        <v>0.18</v>
      </c>
      <c r="I14" s="57" t="str">
        <f>VLOOKUP($A14,'2022 SpaceFuncData-Input'!$A$3:$I$85,9,FALSE)</f>
        <v>Gas</v>
      </c>
      <c r="J14" s="285">
        <f>VLOOKUP($A14,'2025 Stds Ltg Table'!$B$4:$V$92,2,0)</f>
        <v>0.55000000000000004</v>
      </c>
      <c r="K14" s="286">
        <f>VLOOKUP($A14,'2025 Stds Ltg Table'!$B$4:$W$92,K$1,0)</f>
        <v>0</v>
      </c>
      <c r="L14" s="286">
        <f>VLOOKUP($A14,'2025 Stds Ltg Table'!$B$4:$W$92,L$1,0)</f>
        <v>0.2</v>
      </c>
      <c r="M14" s="286">
        <f>VLOOKUP($A14,'2025 Stds Ltg Table'!$B$4:$W$92,M$1,0)</f>
        <v>0</v>
      </c>
      <c r="N14" s="286">
        <f>VLOOKUP($A14,'2025 Stds Ltg Table'!$B$4:$W$92,N$1,0)</f>
        <v>0</v>
      </c>
      <c r="O14" s="286">
        <f>VLOOKUP($A14,'2025 Stds Ltg Table'!$B$4:$W$92,O$1,0)</f>
        <v>0</v>
      </c>
      <c r="P14" s="286">
        <f>VLOOKUP($A14,'2025 Stds Ltg Table'!$B$4:$W$92,P$1,0)</f>
        <v>0</v>
      </c>
      <c r="Q14" s="286">
        <f>VLOOKUP($A14,'2025 Stds Ltg Table'!$B$4:$W$92,Q$1,0)</f>
        <v>0</v>
      </c>
      <c r="R14" s="286">
        <f>VLOOKUP($A14,'2025 Stds Ltg Table'!$B$4:$W$92,R$1,0)</f>
        <v>0</v>
      </c>
      <c r="S14" s="286">
        <f>VLOOKUP($A14,'2025 Stds Ltg Table'!$B$4:$W$92,S$1,0)</f>
        <v>0</v>
      </c>
      <c r="T14" s="286">
        <f>VLOOKUP($A14,'2025 Stds Ltg Table'!$B$4:$W$92,T$1,0)</f>
        <v>0</v>
      </c>
      <c r="U14" s="286">
        <f>VLOOKUP($A14,'2025 Stds Ltg Table'!$B$4:$W$92,U$1,0)</f>
        <v>0</v>
      </c>
      <c r="V14" s="286">
        <f>VLOOKUP($A14,'2025 Stds Ltg Table'!$B$4:$W$92,V$1,0)</f>
        <v>0</v>
      </c>
      <c r="W14" s="286">
        <f>VLOOKUP($A14,'2025 Stds Ltg Table'!$B$4:$W$92,W$1,0)</f>
        <v>0</v>
      </c>
      <c r="X14" s="286">
        <f>VLOOKUP($A14,'2025 Stds Ltg Table'!$B$4:$W$92,X$1,0)</f>
        <v>0</v>
      </c>
      <c r="Y14" s="286">
        <f>VLOOKUP($A14,'2025 Stds Ltg Table'!$B$4:$W$92,Y$1,0)</f>
        <v>0</v>
      </c>
      <c r="Z14" s="286">
        <f>VLOOKUP($A14,'2025 Stds Ltg Table'!$B$4:$W$92,Z$1,0)</f>
        <v>0</v>
      </c>
      <c r="AA14" s="286">
        <f>VLOOKUP($A14,'2025 Stds Ltg Table'!$B$4:$W$92,AA$1,0)</f>
        <v>0</v>
      </c>
      <c r="AB14" s="286">
        <f>VLOOKUP($A14,'2025 Stds Ltg Table'!$B$4:$W$92,AB$1,0)</f>
        <v>0</v>
      </c>
      <c r="AC14" s="286">
        <f>VLOOKUP($A14,'2025 Stds Ltg Table'!$B$4:$W$92,AC$1,0)</f>
        <v>0</v>
      </c>
      <c r="AD14" s="286">
        <f>VLOOKUP($A14,'2025 Stds Ltg Table'!$B$4:$W$92,AD$1,0)</f>
        <v>0</v>
      </c>
      <c r="AE14" s="57">
        <f>VLOOKUP($A14,'2022 SpaceFuncData-Input'!$A$3:$Y$82,17,FALSE)</f>
        <v>150</v>
      </c>
      <c r="AF14" s="57">
        <f>VLOOKUP($A14,'2022 SpaceFuncData-Input'!$A$3:$Y$82,18,FALSE)</f>
        <v>150</v>
      </c>
      <c r="AG14" s="57">
        <f>VLOOKUP($A14,'2022 SpaceFuncData-Input'!$A$3:$Y$82,19,FALSE)</f>
        <v>0.75063999999999997</v>
      </c>
      <c r="AH14" s="57">
        <f>VLOOKUP($A14,'2022 SpaceFuncData-Input'!$A$3:$Y$82,20,FALSE)</f>
        <v>0</v>
      </c>
      <c r="AI14" s="57">
        <f>VLOOKUP($A14,'2022 SpaceFuncData-Input'!$A$3:$Y$82,21,FALSE)</f>
        <v>200</v>
      </c>
      <c r="AJ14" s="57">
        <f>VLOOKUP($A14,'2022 SpaceFuncData-Input'!$A$3:$Y$82,22,FALSE)</f>
        <v>1500</v>
      </c>
      <c r="AK14" s="57">
        <f>VLOOKUP($A14,'2022 SpaceFuncData-Input'!$A$3:$Y$82,23,FALSE)</f>
        <v>1.5</v>
      </c>
      <c r="AL14" s="57">
        <f>VLOOKUP($A14,'2022 SpaceFuncData-Input'!$A$3:$Y$82,24,FALSE)</f>
        <v>2</v>
      </c>
      <c r="AM14" s="57" t="str">
        <f>VLOOKUP($A14,'2022 SpaceFuncData-Input'!$A$3:$Y$82,25,FALSE)</f>
        <v>Manufacturing</v>
      </c>
      <c r="AN14" s="57">
        <v>1</v>
      </c>
      <c r="AO14" s="57">
        <v>0</v>
      </c>
      <c r="AP14" s="57">
        <v>0</v>
      </c>
      <c r="AQ14" s="45">
        <v>312</v>
      </c>
    </row>
    <row r="15" spans="1:44" ht="14.5" x14ac:dyDescent="0.25">
      <c r="A15" s="57" t="str">
        <f>'2025 Stds Ltg Table'!B15</f>
        <v>Barber, Beauty Salon, Spa Area</v>
      </c>
      <c r="B15" s="57" t="str">
        <f>VLOOKUP($A15,'2022 SpaceFuncData-Input'!$A$3:$I$82,2,FALSE)</f>
        <v>Retail - Beauty and nail salons</v>
      </c>
      <c r="C15" s="57">
        <f>VLOOKUP($A15,'2022 SpaceFuncData-Input'!$A$3:$I$85,3,FALSE)</f>
        <v>10</v>
      </c>
      <c r="D15" s="57">
        <f>VLOOKUP($A15,'2022 SpaceFuncData-Input'!$A$3:$I$85,4,FALSE)</f>
        <v>0.5</v>
      </c>
      <c r="E15" s="57">
        <f>VLOOKUP($A15,'2022 SpaceFuncData-Input'!$A$3:$I$85,5,FALSE)</f>
        <v>250</v>
      </c>
      <c r="F15" s="57">
        <f>VLOOKUP($A15,'2022 SpaceFuncData-Input'!$A$3:$I$85,6,FALSE)</f>
        <v>200</v>
      </c>
      <c r="G15" s="57">
        <f>VLOOKUP($A15,'2022 SpaceFuncData-Input'!$A$3:$I$85,7,FALSE)</f>
        <v>2</v>
      </c>
      <c r="H15" s="57">
        <f>VLOOKUP($A15,'2022 SpaceFuncData-Input'!$A$3:$I$85,8,FALSE)</f>
        <v>0.18</v>
      </c>
      <c r="I15" s="57" t="str">
        <f>VLOOKUP($A15,'2022 SpaceFuncData-Input'!$A$3:$I$85,9,FALSE)</f>
        <v>Gas</v>
      </c>
      <c r="J15" s="285">
        <f>VLOOKUP($A15,'2025 Stds Ltg Table'!$B$4:$V$92,2,0)</f>
        <v>0.7</v>
      </c>
      <c r="K15" s="286">
        <f>VLOOKUP($A15,'2025 Stds Ltg Table'!$B$4:$W$92,K$1,0)</f>
        <v>0</v>
      </c>
      <c r="L15" s="286">
        <f>VLOOKUP($A15,'2025 Stds Ltg Table'!$B$4:$W$92,L$1,0)</f>
        <v>0.3</v>
      </c>
      <c r="M15" s="286">
        <f>VLOOKUP($A15,'2025 Stds Ltg Table'!$B$4:$W$92,M$1,0)</f>
        <v>0</v>
      </c>
      <c r="N15" s="286">
        <f>VLOOKUP($A15,'2025 Stds Ltg Table'!$B$4:$W$92,N$1,0)</f>
        <v>0.25</v>
      </c>
      <c r="O15" s="286">
        <f>VLOOKUP($A15,'2025 Stds Ltg Table'!$B$4:$W$92,O$1,0)</f>
        <v>0</v>
      </c>
      <c r="P15" s="286">
        <f>VLOOKUP($A15,'2025 Stds Ltg Table'!$B$4:$W$92,P$1,0)</f>
        <v>0</v>
      </c>
      <c r="Q15" s="286">
        <f>VLOOKUP($A15,'2025 Stds Ltg Table'!$B$4:$W$92,Q$1,0)</f>
        <v>0</v>
      </c>
      <c r="R15" s="286">
        <f>VLOOKUP($A15,'2025 Stds Ltg Table'!$B$4:$W$92,R$1,0)</f>
        <v>0</v>
      </c>
      <c r="S15" s="286">
        <f>VLOOKUP($A15,'2025 Stds Ltg Table'!$B$4:$W$92,S$1,0)</f>
        <v>0</v>
      </c>
      <c r="T15" s="286">
        <f>VLOOKUP($A15,'2025 Stds Ltg Table'!$B$4:$W$92,T$1,0)</f>
        <v>0</v>
      </c>
      <c r="U15" s="286">
        <f>VLOOKUP($A15,'2025 Stds Ltg Table'!$B$4:$W$92,U$1,0)</f>
        <v>0</v>
      </c>
      <c r="V15" s="286">
        <f>VLOOKUP($A15,'2025 Stds Ltg Table'!$B$4:$W$92,V$1,0)</f>
        <v>0</v>
      </c>
      <c r="W15" s="286">
        <f>VLOOKUP($A15,'2025 Stds Ltg Table'!$B$4:$W$92,W$1,0)</f>
        <v>0</v>
      </c>
      <c r="X15" s="286">
        <f>VLOOKUP($A15,'2025 Stds Ltg Table'!$B$4:$W$92,X$1,0)</f>
        <v>0</v>
      </c>
      <c r="Y15" s="286">
        <f>VLOOKUP($A15,'2025 Stds Ltg Table'!$B$4:$W$92,Y$1,0)</f>
        <v>0</v>
      </c>
      <c r="Z15" s="286">
        <f>VLOOKUP($A15,'2025 Stds Ltg Table'!$B$4:$W$92,Z$1,0)</f>
        <v>0</v>
      </c>
      <c r="AA15" s="286">
        <f>VLOOKUP($A15,'2025 Stds Ltg Table'!$B$4:$W$92,AA$1,0)</f>
        <v>0</v>
      </c>
      <c r="AB15" s="286">
        <f>VLOOKUP($A15,'2025 Stds Ltg Table'!$B$4:$W$92,AB$1,0)</f>
        <v>0</v>
      </c>
      <c r="AC15" s="286">
        <f>VLOOKUP($A15,'2025 Stds Ltg Table'!$B$4:$W$92,AC$1,0)</f>
        <v>0</v>
      </c>
      <c r="AD15" s="286">
        <f>VLOOKUP($A15,'2025 Stds Ltg Table'!$B$4:$W$92,AD$1,0)</f>
        <v>0</v>
      </c>
      <c r="AE15" s="57">
        <f>VLOOKUP($A15,'2022 SpaceFuncData-Input'!$A$3:$Y$82,17,FALSE)</f>
        <v>150</v>
      </c>
      <c r="AF15" s="57">
        <f>VLOOKUP($A15,'2022 SpaceFuncData-Input'!$A$3:$Y$82,18,FALSE)</f>
        <v>150</v>
      </c>
      <c r="AG15" s="57">
        <f>VLOOKUP($A15,'2022 SpaceFuncData-Input'!$A$3:$Y$82,19,FALSE)</f>
        <v>0</v>
      </c>
      <c r="AH15" s="57">
        <f>VLOOKUP($A15,'2022 SpaceFuncData-Input'!$A$3:$Y$82,20,FALSE)</f>
        <v>0</v>
      </c>
      <c r="AI15" s="57">
        <f>VLOOKUP($A15,'2022 SpaceFuncData-Input'!$A$3:$Y$82,21,FALSE)</f>
        <v>500</v>
      </c>
      <c r="AJ15" s="57">
        <f>VLOOKUP($A15,'2022 SpaceFuncData-Input'!$A$3:$Y$82,22,FALSE)</f>
        <v>500</v>
      </c>
      <c r="AK15" s="57">
        <f>VLOOKUP($A15,'2022 SpaceFuncData-Input'!$A$3:$Y$82,23,FALSE)</f>
        <v>1.5</v>
      </c>
      <c r="AL15" s="57">
        <f>VLOOKUP($A15,'2022 SpaceFuncData-Input'!$A$3:$Y$82,24,FALSE)</f>
        <v>2</v>
      </c>
      <c r="AM15" s="57" t="str">
        <f>VLOOKUP($A15,'2022 SpaceFuncData-Input'!$A$3:$Y$82,25,FALSE)</f>
        <v>Retail</v>
      </c>
      <c r="AN15" s="277">
        <v>1</v>
      </c>
      <c r="AO15" s="277">
        <v>0</v>
      </c>
      <c r="AP15" s="277">
        <v>0</v>
      </c>
      <c r="AQ15" s="45">
        <v>313</v>
      </c>
    </row>
    <row r="16" spans="1:44" ht="14.5" x14ac:dyDescent="0.25">
      <c r="A16" s="57" t="str">
        <f>'2025 Stds Ltg Table'!B16</f>
        <v>Civic Meeting Place Area</v>
      </c>
      <c r="B16" s="57" t="str">
        <f>VLOOKUP($A16,'2022 SpaceFuncData-Input'!$A$3:$I$82,2,FALSE)</f>
        <v>Assembly - Legislative chambers</v>
      </c>
      <c r="C16" s="57">
        <f>VLOOKUP($A16,'2022 SpaceFuncData-Input'!$A$3:$I$85,3,FALSE)</f>
        <v>66.666666666666671</v>
      </c>
      <c r="D16" s="57">
        <f>VLOOKUP($A16,'2022 SpaceFuncData-Input'!$A$3:$I$85,4,FALSE)</f>
        <v>0.5</v>
      </c>
      <c r="E16" s="57">
        <f>VLOOKUP($A16,'2022 SpaceFuncData-Input'!$A$3:$I$85,5,FALSE)</f>
        <v>250</v>
      </c>
      <c r="F16" s="57">
        <f>VLOOKUP($A16,'2022 SpaceFuncData-Input'!$A$3:$I$85,6,FALSE)</f>
        <v>200</v>
      </c>
      <c r="G16" s="57">
        <f>VLOOKUP($A16,'2022 SpaceFuncData-Input'!$A$3:$I$85,7,FALSE)</f>
        <v>1.5</v>
      </c>
      <c r="H16" s="57">
        <f>VLOOKUP($A16,'2022 SpaceFuncData-Input'!$A$3:$I$85,8,FALSE)</f>
        <v>0.18</v>
      </c>
      <c r="I16" s="57" t="str">
        <f>VLOOKUP($A16,'2022 SpaceFuncData-Input'!$A$3:$I$85,9,FALSE)</f>
        <v>Electric</v>
      </c>
      <c r="J16" s="285">
        <f>VLOOKUP($A16,'2025 Stds Ltg Table'!$B$4:$V$92,2,0)</f>
        <v>0.9</v>
      </c>
      <c r="K16" s="286">
        <f>VLOOKUP($A16,'2025 Stds Ltg Table'!$B$4:$W$92,K$1,0)</f>
        <v>0</v>
      </c>
      <c r="L16" s="286">
        <f>VLOOKUP($A16,'2025 Stds Ltg Table'!$B$4:$W$92,L$1,0)</f>
        <v>0</v>
      </c>
      <c r="M16" s="286">
        <f>VLOOKUP($A16,'2025 Stds Ltg Table'!$B$4:$W$92,M$1,0)</f>
        <v>0</v>
      </c>
      <c r="N16" s="286">
        <f>VLOOKUP($A16,'2025 Stds Ltg Table'!$B$4:$W$92,N$1,0)</f>
        <v>0.25</v>
      </c>
      <c r="O16" s="286">
        <f>VLOOKUP($A16,'2025 Stds Ltg Table'!$B$4:$W$92,O$1,0)</f>
        <v>0</v>
      </c>
      <c r="P16" s="286">
        <f>VLOOKUP($A16,'2025 Stds Ltg Table'!$B$4:$W$92,P$1,0)</f>
        <v>0</v>
      </c>
      <c r="Q16" s="286">
        <f>VLOOKUP($A16,'2025 Stds Ltg Table'!$B$4:$W$92,Q$1,0)</f>
        <v>0</v>
      </c>
      <c r="R16" s="286">
        <f>VLOOKUP($A16,'2025 Stds Ltg Table'!$B$4:$W$92,R$1,0)</f>
        <v>0</v>
      </c>
      <c r="S16" s="286">
        <f>VLOOKUP($A16,'2025 Stds Ltg Table'!$B$4:$W$92,S$1,0)</f>
        <v>0</v>
      </c>
      <c r="T16" s="286">
        <f>VLOOKUP($A16,'2025 Stds Ltg Table'!$B$4:$W$92,T$1,0)</f>
        <v>0</v>
      </c>
      <c r="U16" s="286">
        <f>VLOOKUP($A16,'2025 Stds Ltg Table'!$B$4:$W$92,U$1,0)</f>
        <v>0</v>
      </c>
      <c r="V16" s="286">
        <f>VLOOKUP($A16,'2025 Stds Ltg Table'!$B$4:$W$92,V$1,0)</f>
        <v>0</v>
      </c>
      <c r="W16" s="286">
        <f>VLOOKUP($A16,'2025 Stds Ltg Table'!$B$4:$W$92,W$1,0)</f>
        <v>0</v>
      </c>
      <c r="X16" s="286">
        <f>VLOOKUP($A16,'2025 Stds Ltg Table'!$B$4:$W$92,X$1,0)</f>
        <v>0</v>
      </c>
      <c r="Y16" s="286">
        <f>VLOOKUP($A16,'2025 Stds Ltg Table'!$B$4:$W$92,Y$1,0)</f>
        <v>0</v>
      </c>
      <c r="Z16" s="286">
        <f>VLOOKUP($A16,'2025 Stds Ltg Table'!$B$4:$W$92,Z$1,0)</f>
        <v>0</v>
      </c>
      <c r="AA16" s="286">
        <f>VLOOKUP($A16,'2025 Stds Ltg Table'!$B$4:$W$92,AA$1,0)</f>
        <v>0</v>
      </c>
      <c r="AB16" s="286">
        <f>VLOOKUP($A16,'2025 Stds Ltg Table'!$B$4:$W$92,AB$1,0)</f>
        <v>0</v>
      </c>
      <c r="AC16" s="286">
        <f>VLOOKUP($A16,'2025 Stds Ltg Table'!$B$4:$W$92,AC$1,0)</f>
        <v>0</v>
      </c>
      <c r="AD16" s="286">
        <f>VLOOKUP($A16,'2025 Stds Ltg Table'!$B$4:$W$92,AD$1,0)</f>
        <v>0</v>
      </c>
      <c r="AE16" s="57">
        <f>VLOOKUP($A16,'2022 SpaceFuncData-Input'!$A$3:$Y$82,17,FALSE)</f>
        <v>150</v>
      </c>
      <c r="AF16" s="57">
        <f>VLOOKUP($A16,'2022 SpaceFuncData-Input'!$A$3:$Y$82,18,FALSE)</f>
        <v>150</v>
      </c>
      <c r="AG16" s="57">
        <f>VLOOKUP($A16,'2022 SpaceFuncData-Input'!$A$3:$Y$82,19,FALSE)</f>
        <v>0</v>
      </c>
      <c r="AH16" s="57">
        <f>VLOOKUP($A16,'2022 SpaceFuncData-Input'!$A$3:$Y$82,20,FALSE)</f>
        <v>0</v>
      </c>
      <c r="AI16" s="57">
        <f>VLOOKUP($A16,'2022 SpaceFuncData-Input'!$A$3:$Y$82,21,FALSE)</f>
        <v>30</v>
      </c>
      <c r="AJ16" s="57">
        <f>VLOOKUP($A16,'2022 SpaceFuncData-Input'!$A$3:$Y$82,22,FALSE)</f>
        <v>300</v>
      </c>
      <c r="AK16" s="57">
        <f>VLOOKUP($A16,'2022 SpaceFuncData-Input'!$A$3:$Y$82,23,FALSE)</f>
        <v>1.5</v>
      </c>
      <c r="AL16" s="57">
        <f>VLOOKUP($A16,'2022 SpaceFuncData-Input'!$A$3:$Y$82,24,FALSE)</f>
        <v>2</v>
      </c>
      <c r="AM16" s="57" t="str">
        <f>VLOOKUP($A16,'2022 SpaceFuncData-Input'!$A$3:$Y$82,25,FALSE)</f>
        <v>Assembly</v>
      </c>
      <c r="AN16" s="57">
        <v>1</v>
      </c>
      <c r="AO16" s="57">
        <v>0</v>
      </c>
      <c r="AP16" s="57">
        <v>0</v>
      </c>
      <c r="AQ16" s="45">
        <v>314</v>
      </c>
    </row>
    <row r="17" spans="1:43" ht="14.5" x14ac:dyDescent="0.25">
      <c r="A17" s="57" t="str">
        <f>'2025 Stds Ltg Table'!B17</f>
        <v>Classroom, Lecture, Training, Vocational Areas</v>
      </c>
      <c r="B17" s="57" t="str">
        <f>VLOOKUP($A17,'2022 SpaceFuncData-Input'!$A$3:$I$82,2,FALSE)</f>
        <v>Education - Classrooms (ages 9-18)</v>
      </c>
      <c r="C17" s="57">
        <f>VLOOKUP($A17,'2022 SpaceFuncData-Input'!$A$3:$I$85,3,FALSE)</f>
        <v>50</v>
      </c>
      <c r="D17" s="57">
        <f>VLOOKUP($A17,'2022 SpaceFuncData-Input'!$A$3:$I$85,4,FALSE)</f>
        <v>0.5</v>
      </c>
      <c r="E17" s="57">
        <f>VLOOKUP($A17,'2022 SpaceFuncData-Input'!$A$3:$I$85,5,FALSE)</f>
        <v>245</v>
      </c>
      <c r="F17" s="57">
        <f>VLOOKUP($A17,'2022 SpaceFuncData-Input'!$A$3:$I$85,6,FALSE)</f>
        <v>155</v>
      </c>
      <c r="G17" s="57">
        <f>VLOOKUP($A17,'2022 SpaceFuncData-Input'!$A$3:$I$85,7,FALSE)</f>
        <v>1</v>
      </c>
      <c r="H17" s="57">
        <f>VLOOKUP($A17,'2022 SpaceFuncData-Input'!$A$3:$I$85,8,FALSE)</f>
        <v>0.18</v>
      </c>
      <c r="I17" s="57" t="str">
        <f>VLOOKUP($A17,'2022 SpaceFuncData-Input'!$A$3:$I$85,9,FALSE)</f>
        <v>Gas</v>
      </c>
      <c r="J17" s="285">
        <f>VLOOKUP($A17,'2025 Stds Ltg Table'!$B$4:$V$92,2,0)</f>
        <v>0.6</v>
      </c>
      <c r="K17" s="286">
        <f>VLOOKUP($A17,'2025 Stds Ltg Table'!$B$4:$W$92,K$1,0)</f>
        <v>0</v>
      </c>
      <c r="L17" s="286">
        <f>VLOOKUP($A17,'2025 Stds Ltg Table'!$B$4:$W$92,L$1,0)</f>
        <v>0</v>
      </c>
      <c r="M17" s="286">
        <f>VLOOKUP($A17,'2025 Stds Ltg Table'!$B$4:$W$92,M$1,0)</f>
        <v>0</v>
      </c>
      <c r="N17" s="286">
        <f>VLOOKUP($A17,'2025 Stds Ltg Table'!$B$4:$W$92,N$1,0)</f>
        <v>0</v>
      </c>
      <c r="O17" s="286">
        <f>VLOOKUP($A17,'2025 Stds Ltg Table'!$B$4:$W$92,O$1,0)</f>
        <v>0</v>
      </c>
      <c r="P17" s="286">
        <f>VLOOKUP($A17,'2025 Stds Ltg Table'!$B$4:$W$92,P$1,0)</f>
        <v>7</v>
      </c>
      <c r="Q17" s="286">
        <f>VLOOKUP($A17,'2025 Stds Ltg Table'!$B$4:$W$92,Q$1,0)</f>
        <v>0</v>
      </c>
      <c r="R17" s="286">
        <f>VLOOKUP($A17,'2025 Stds Ltg Table'!$B$4:$W$92,R$1,0)</f>
        <v>0</v>
      </c>
      <c r="S17" s="286">
        <f>VLOOKUP($A17,'2025 Stds Ltg Table'!$B$4:$W$92,S$1,0)</f>
        <v>0</v>
      </c>
      <c r="T17" s="286">
        <f>VLOOKUP($A17,'2025 Stds Ltg Table'!$B$4:$W$92,T$1,0)</f>
        <v>0</v>
      </c>
      <c r="U17" s="286">
        <f>VLOOKUP($A17,'2025 Stds Ltg Table'!$B$4:$W$92,U$1,0)</f>
        <v>0</v>
      </c>
      <c r="V17" s="286">
        <f>VLOOKUP($A17,'2025 Stds Ltg Table'!$B$4:$W$92,V$1,0)</f>
        <v>0</v>
      </c>
      <c r="W17" s="286">
        <f>VLOOKUP($A17,'2025 Stds Ltg Table'!$B$4:$W$92,W$1,0)</f>
        <v>0</v>
      </c>
      <c r="X17" s="286">
        <f>VLOOKUP($A17,'2025 Stds Ltg Table'!$B$4:$W$92,X$1,0)</f>
        <v>0</v>
      </c>
      <c r="Y17" s="286">
        <f>VLOOKUP($A17,'2025 Stds Ltg Table'!$B$4:$W$92,Y$1,0)</f>
        <v>0</v>
      </c>
      <c r="Z17" s="286">
        <f>VLOOKUP($A17,'2025 Stds Ltg Table'!$B$4:$W$92,Z$1,0)</f>
        <v>0</v>
      </c>
      <c r="AA17" s="286">
        <f>VLOOKUP($A17,'2025 Stds Ltg Table'!$B$4:$W$92,AA$1,0)</f>
        <v>0</v>
      </c>
      <c r="AB17" s="286">
        <f>VLOOKUP($A17,'2025 Stds Ltg Table'!$B$4:$W$92,AB$1,0)</f>
        <v>0</v>
      </c>
      <c r="AC17" s="286">
        <f>VLOOKUP($A17,'2025 Stds Ltg Table'!$B$4:$W$92,AC$1,0)</f>
        <v>0</v>
      </c>
      <c r="AD17" s="286">
        <f>VLOOKUP($A17,'2025 Stds Ltg Table'!$B$4:$W$92,AD$1,0)</f>
        <v>0</v>
      </c>
      <c r="AE17" s="57">
        <f>VLOOKUP($A17,'2022 SpaceFuncData-Input'!$A$3:$Y$82,17,FALSE)</f>
        <v>150</v>
      </c>
      <c r="AF17" s="57">
        <f>VLOOKUP($A17,'2022 SpaceFuncData-Input'!$A$3:$Y$82,18,FALSE)</f>
        <v>150</v>
      </c>
      <c r="AG17" s="57">
        <f>VLOOKUP($A17,'2022 SpaceFuncData-Input'!$A$3:$Y$82,19,FALSE)</f>
        <v>0</v>
      </c>
      <c r="AH17" s="57">
        <f>VLOOKUP($A17,'2022 SpaceFuncData-Input'!$A$3:$Y$82,20,FALSE)</f>
        <v>0</v>
      </c>
      <c r="AI17" s="57">
        <f>VLOOKUP($A17,'2022 SpaceFuncData-Input'!$A$3:$Y$82,21,FALSE)</f>
        <v>50</v>
      </c>
      <c r="AJ17" s="57">
        <f>VLOOKUP($A17,'2022 SpaceFuncData-Input'!$A$3:$Y$82,22,FALSE)</f>
        <v>500</v>
      </c>
      <c r="AK17" s="57">
        <f>VLOOKUP($A17,'2022 SpaceFuncData-Input'!$A$3:$Y$82,23,FALSE)</f>
        <v>1.5</v>
      </c>
      <c r="AL17" s="57">
        <f>VLOOKUP($A17,'2022 SpaceFuncData-Input'!$A$3:$Y$82,24,FALSE)</f>
        <v>2</v>
      </c>
      <c r="AM17" s="57" t="str">
        <f>VLOOKUP($A17,'2022 SpaceFuncData-Input'!$A$3:$Y$82,25,FALSE)</f>
        <v>School</v>
      </c>
      <c r="AN17" s="57">
        <v>1</v>
      </c>
      <c r="AO17" s="57">
        <v>0</v>
      </c>
      <c r="AP17" s="57">
        <v>0</v>
      </c>
      <c r="AQ17" s="45">
        <v>315</v>
      </c>
    </row>
    <row r="18" spans="1:43" ht="14.5" x14ac:dyDescent="0.25">
      <c r="A18" s="57" t="str">
        <f>'2025 Stds Ltg Table'!B85</f>
        <v>Computer Room</v>
      </c>
      <c r="B18" s="57" t="str">
        <f>VLOOKUP($A18,'2022 SpaceFuncData-Input'!$A$3:$I$82,2,FALSE)</f>
        <v>Misc - Computer (not printing)</v>
      </c>
      <c r="C18" s="57">
        <f>VLOOKUP($A18,'2022 SpaceFuncData-Input'!$A$3:$I$85,3,FALSE)</f>
        <v>3</v>
      </c>
      <c r="D18" s="57">
        <f>VLOOKUP($A18,'2022 SpaceFuncData-Input'!$A$3:$I$85,4,FALSE)</f>
        <v>0.5</v>
      </c>
      <c r="E18" s="57">
        <f>VLOOKUP($A18,'2022 SpaceFuncData-Input'!$A$3:$I$85,5,FALSE)</f>
        <v>275</v>
      </c>
      <c r="F18" s="57">
        <f>VLOOKUP($A18,'2022 SpaceFuncData-Input'!$A$3:$I$85,6,FALSE)</f>
        <v>475</v>
      </c>
      <c r="G18" s="57">
        <f>VLOOKUP($A18,'2022 SpaceFuncData-Input'!$A$3:$I$85,7,FALSE)</f>
        <v>0</v>
      </c>
      <c r="H18" s="57">
        <f>VLOOKUP($A18,'2022 SpaceFuncData-Input'!$A$3:$I$85,8,FALSE)</f>
        <v>0.18</v>
      </c>
      <c r="I18" s="57" t="str">
        <f>VLOOKUP($A18,'2022 SpaceFuncData-Input'!$A$3:$I$85,9,FALSE)</f>
        <v>Electric</v>
      </c>
      <c r="J18" s="285">
        <f>VLOOKUP($A18,'2025 Stds Ltg Table'!$B$4:$V$92,2,0)</f>
        <v>0.5</v>
      </c>
      <c r="K18" s="286">
        <f>VLOOKUP($A18,'2025 Stds Ltg Table'!$B$4:$W$92,K$1,0)</f>
        <v>0</v>
      </c>
      <c r="L18" s="286">
        <f>VLOOKUP($A18,'2025 Stds Ltg Table'!$B$4:$W$92,L$1,0)</f>
        <v>0</v>
      </c>
      <c r="M18" s="286">
        <f>VLOOKUP($A18,'2025 Stds Ltg Table'!$B$4:$W$92,M$1,0)</f>
        <v>0</v>
      </c>
      <c r="N18" s="286">
        <f>VLOOKUP($A18,'2025 Stds Ltg Table'!$B$4:$W$92,N$1,0)</f>
        <v>0</v>
      </c>
      <c r="O18" s="286">
        <f>VLOOKUP($A18,'2025 Stds Ltg Table'!$B$4:$W$92,O$1,0)</f>
        <v>0</v>
      </c>
      <c r="P18" s="286">
        <f>VLOOKUP($A18,'2025 Stds Ltg Table'!$B$4:$W$92,P$1,0)</f>
        <v>0</v>
      </c>
      <c r="Q18" s="286">
        <f>VLOOKUP($A18,'2025 Stds Ltg Table'!$B$4:$W$92,Q$1,0)</f>
        <v>0</v>
      </c>
      <c r="R18" s="286">
        <f>VLOOKUP($A18,'2025 Stds Ltg Table'!$B$4:$W$92,R$1,0)</f>
        <v>0</v>
      </c>
      <c r="S18" s="286">
        <f>VLOOKUP($A18,'2025 Stds Ltg Table'!$B$4:$W$92,S$1,0)</f>
        <v>0</v>
      </c>
      <c r="T18" s="286">
        <f>VLOOKUP($A18,'2025 Stds Ltg Table'!$B$4:$W$92,T$1,0)</f>
        <v>0</v>
      </c>
      <c r="U18" s="286">
        <f>VLOOKUP($A18,'2025 Stds Ltg Table'!$B$4:$W$92,U$1,0)</f>
        <v>0</v>
      </c>
      <c r="V18" s="286">
        <f>VLOOKUP($A18,'2025 Stds Ltg Table'!$B$4:$W$92,V$1,0)</f>
        <v>0</v>
      </c>
      <c r="W18" s="286">
        <f>VLOOKUP($A18,'2025 Stds Ltg Table'!$B$4:$W$92,W$1,0)</f>
        <v>0</v>
      </c>
      <c r="X18" s="286">
        <f>VLOOKUP($A18,'2025 Stds Ltg Table'!$B$4:$W$92,X$1,0)</f>
        <v>0</v>
      </c>
      <c r="Y18" s="286">
        <f>VLOOKUP($A18,'2025 Stds Ltg Table'!$B$4:$W$92,Y$1,0)</f>
        <v>0</v>
      </c>
      <c r="Z18" s="286">
        <f>VLOOKUP($A18,'2025 Stds Ltg Table'!$B$4:$W$92,Z$1,0)</f>
        <v>0</v>
      </c>
      <c r="AA18" s="286">
        <f>VLOOKUP($A18,'2025 Stds Ltg Table'!$B$4:$W$92,AA$1,0)</f>
        <v>0</v>
      </c>
      <c r="AB18" s="286">
        <f>VLOOKUP($A18,'2025 Stds Ltg Table'!$B$4:$W$92,AB$1,0)</f>
        <v>0</v>
      </c>
      <c r="AC18" s="286">
        <f>VLOOKUP($A18,'2025 Stds Ltg Table'!$B$4:$W$92,AC$1,0)</f>
        <v>0</v>
      </c>
      <c r="AD18" s="286">
        <f>VLOOKUP($A18,'2025 Stds Ltg Table'!$B$4:$W$92,AD$1,0)</f>
        <v>0</v>
      </c>
      <c r="AE18" s="57">
        <f>VLOOKUP($A18,'2022 SpaceFuncData-Input'!$A$3:$Y$82,17,FALSE)</f>
        <v>150</v>
      </c>
      <c r="AF18" s="57">
        <f>VLOOKUP($A18,'2022 SpaceFuncData-Input'!$A$3:$Y$82,18,FALSE)</f>
        <v>150</v>
      </c>
      <c r="AG18" s="57">
        <f>VLOOKUP($A18,'2022 SpaceFuncData-Input'!$A$3:$Y$82,19,FALSE)</f>
        <v>0</v>
      </c>
      <c r="AH18" s="57">
        <f>VLOOKUP($A18,'2022 SpaceFuncData-Input'!$A$3:$Y$82,20,FALSE)</f>
        <v>0</v>
      </c>
      <c r="AI18" s="57">
        <f>VLOOKUP($A18,'2022 SpaceFuncData-Input'!$A$3:$Y$82,21,FALSE)</f>
        <v>75</v>
      </c>
      <c r="AJ18" s="57">
        <f>VLOOKUP($A18,'2022 SpaceFuncData-Input'!$A$3:$Y$82,22,FALSE)</f>
        <v>300</v>
      </c>
      <c r="AK18" s="57">
        <f>VLOOKUP($A18,'2022 SpaceFuncData-Input'!$A$3:$Y$82,23,FALSE)</f>
        <v>1</v>
      </c>
      <c r="AL18" s="57">
        <f>VLOOKUP($A18,'2022 SpaceFuncData-Input'!$A$3:$Y$82,24,FALSE)</f>
        <v>4</v>
      </c>
      <c r="AM18" s="57" t="str">
        <f>VLOOKUP($A18,'2022 SpaceFuncData-Input'!$A$3:$Y$82,25,FALSE)</f>
        <v>Data</v>
      </c>
      <c r="AN18" s="57">
        <v>0</v>
      </c>
      <c r="AO18" s="57">
        <v>1</v>
      </c>
      <c r="AP18" s="57">
        <v>0</v>
      </c>
      <c r="AQ18" s="45">
        <v>316</v>
      </c>
    </row>
    <row r="19" spans="1:43" ht="14.5" x14ac:dyDescent="0.25">
      <c r="A19" s="44" t="str">
        <f>'2025 Stds Ltg Table'!B18</f>
        <v>Concourse and Atria Area</v>
      </c>
      <c r="B19" s="57" t="str">
        <f>VLOOKUP($A19,'2022 SpaceFuncData-Input'!$A$3:$I$82,2,FALSE)</f>
        <v>Retail - Mall common areas</v>
      </c>
      <c r="C19" s="57">
        <f>VLOOKUP($A19,'2022 SpaceFuncData-Input'!$A$3:$I$85,3,FALSE)</f>
        <v>33.333333333333336</v>
      </c>
      <c r="D19" s="57">
        <f>VLOOKUP($A19,'2022 SpaceFuncData-Input'!$A$3:$I$85,4,FALSE)</f>
        <v>0.5</v>
      </c>
      <c r="E19" s="57">
        <f>VLOOKUP($A19,'2022 SpaceFuncData-Input'!$A$3:$I$85,5,FALSE)</f>
        <v>250</v>
      </c>
      <c r="F19" s="57">
        <f>VLOOKUP($A19,'2022 SpaceFuncData-Input'!$A$3:$I$85,6,FALSE)</f>
        <v>250</v>
      </c>
      <c r="G19" s="57">
        <f>VLOOKUP($A19,'2022 SpaceFuncData-Input'!$A$3:$I$85,7,FALSE)</f>
        <v>0.5</v>
      </c>
      <c r="H19" s="57">
        <f>VLOOKUP($A19,'2022 SpaceFuncData-Input'!$A$3:$I$85,8,FALSE)</f>
        <v>0.18</v>
      </c>
      <c r="I19" s="57" t="str">
        <f>VLOOKUP($A19,'2022 SpaceFuncData-Input'!$A$3:$I$85,9,FALSE)</f>
        <v>Electric</v>
      </c>
      <c r="J19" s="285">
        <f>VLOOKUP($A19,'2025 Stds Ltg Table'!$B$4:$V$92,2,0)</f>
        <v>0.6</v>
      </c>
      <c r="K19" s="286">
        <f>VLOOKUP($A19,'2025 Stds Ltg Table'!$B$4:$W$92,K$1,0)</f>
        <v>0</v>
      </c>
      <c r="L19" s="286">
        <f>VLOOKUP($A19,'2025 Stds Ltg Table'!$B$4:$W$92,L$1,0)</f>
        <v>0</v>
      </c>
      <c r="M19" s="286">
        <f>VLOOKUP($A19,'2025 Stds Ltg Table'!$B$4:$W$92,M$1,0)</f>
        <v>0</v>
      </c>
      <c r="N19" s="286">
        <f>VLOOKUP($A19,'2025 Stds Ltg Table'!$B$4:$W$92,N$1,0)</f>
        <v>0.25</v>
      </c>
      <c r="O19" s="286">
        <f>VLOOKUP($A19,'2025 Stds Ltg Table'!$B$4:$W$92,O$1,0)</f>
        <v>0</v>
      </c>
      <c r="P19" s="286">
        <f>VLOOKUP($A19,'2025 Stds Ltg Table'!$B$4:$W$92,P$1,0)</f>
        <v>0</v>
      </c>
      <c r="Q19" s="286">
        <f>VLOOKUP($A19,'2025 Stds Ltg Table'!$B$4:$W$92,Q$1,0)</f>
        <v>0</v>
      </c>
      <c r="R19" s="286">
        <f>VLOOKUP($A19,'2025 Stds Ltg Table'!$B$4:$W$92,R$1,0)</f>
        <v>0</v>
      </c>
      <c r="S19" s="286">
        <f>VLOOKUP($A19,'2025 Stds Ltg Table'!$B$4:$W$92,S$1,0)</f>
        <v>0</v>
      </c>
      <c r="T19" s="286">
        <f>VLOOKUP($A19,'2025 Stds Ltg Table'!$B$4:$W$92,T$1,0)</f>
        <v>0</v>
      </c>
      <c r="U19" s="286">
        <f>VLOOKUP($A19,'2025 Stds Ltg Table'!$B$4:$W$92,U$1,0)</f>
        <v>0</v>
      </c>
      <c r="V19" s="286">
        <f>VLOOKUP($A19,'2025 Stds Ltg Table'!$B$4:$W$92,V$1,0)</f>
        <v>0</v>
      </c>
      <c r="W19" s="286">
        <f>VLOOKUP($A19,'2025 Stds Ltg Table'!$B$4:$W$92,W$1,0)</f>
        <v>0</v>
      </c>
      <c r="X19" s="286">
        <f>VLOOKUP($A19,'2025 Stds Ltg Table'!$B$4:$W$92,X$1,0)</f>
        <v>0</v>
      </c>
      <c r="Y19" s="286">
        <f>VLOOKUP($A19,'2025 Stds Ltg Table'!$B$4:$W$92,Y$1,0)</f>
        <v>0</v>
      </c>
      <c r="Z19" s="286">
        <f>VLOOKUP($A19,'2025 Stds Ltg Table'!$B$4:$W$92,Z$1,0)</f>
        <v>0</v>
      </c>
      <c r="AA19" s="286">
        <f>VLOOKUP($A19,'2025 Stds Ltg Table'!$B$4:$W$92,AA$1,0)</f>
        <v>0</v>
      </c>
      <c r="AB19" s="286">
        <f>VLOOKUP($A19,'2025 Stds Ltg Table'!$B$4:$W$92,AB$1,0)</f>
        <v>0</v>
      </c>
      <c r="AC19" s="286">
        <f>VLOOKUP($A19,'2025 Stds Ltg Table'!$B$4:$W$92,AC$1,0)</f>
        <v>0</v>
      </c>
      <c r="AD19" s="286">
        <f>VLOOKUP($A19,'2025 Stds Ltg Table'!$B$4:$W$92,AD$1,0)</f>
        <v>0</v>
      </c>
      <c r="AE19" s="57">
        <f>VLOOKUP($A19,'2022 SpaceFuncData-Input'!$A$3:$Y$82,17,FALSE)</f>
        <v>150</v>
      </c>
      <c r="AF19" s="57">
        <f>VLOOKUP($A19,'2022 SpaceFuncData-Input'!$A$3:$Y$82,18,FALSE)</f>
        <v>150</v>
      </c>
      <c r="AG19" s="57">
        <f>VLOOKUP($A19,'2022 SpaceFuncData-Input'!$A$3:$Y$82,19,FALSE)</f>
        <v>0</v>
      </c>
      <c r="AH19" s="57">
        <f>VLOOKUP($A19,'2022 SpaceFuncData-Input'!$A$3:$Y$82,20,FALSE)</f>
        <v>0</v>
      </c>
      <c r="AI19" s="57">
        <f>VLOOKUP($A19,'2022 SpaceFuncData-Input'!$A$3:$Y$82,21,FALSE)</f>
        <v>100</v>
      </c>
      <c r="AJ19" s="57">
        <f>VLOOKUP($A19,'2022 SpaceFuncData-Input'!$A$3:$Y$82,22,FALSE)</f>
        <v>300</v>
      </c>
      <c r="AK19" s="57">
        <f>VLOOKUP($A19,'2022 SpaceFuncData-Input'!$A$3:$Y$82,23,FALSE)</f>
        <v>1.5</v>
      </c>
      <c r="AL19" s="57">
        <f>VLOOKUP($A19,'2022 SpaceFuncData-Input'!$A$3:$Y$82,24,FALSE)</f>
        <v>2</v>
      </c>
      <c r="AM19" s="57" t="str">
        <f>VLOOKUP($A19,'2022 SpaceFuncData-Input'!$A$3:$Y$82,25,FALSE)</f>
        <v>Retail</v>
      </c>
      <c r="AN19" s="57">
        <v>1</v>
      </c>
      <c r="AO19" s="57">
        <v>1</v>
      </c>
      <c r="AP19" s="57">
        <v>0</v>
      </c>
      <c r="AQ19" s="45">
        <v>317</v>
      </c>
    </row>
    <row r="20" spans="1:43" ht="14.5" x14ac:dyDescent="0.25">
      <c r="A20" s="44" t="str">
        <f>'2025 Stds Ltg Table'!B19</f>
        <v>Convention, Conference, Multipurpose and Meeting Area</v>
      </c>
      <c r="B20" s="57" t="str">
        <f>VLOOKUP($A20,'2022 SpaceFuncData-Input'!$A$3:$I$82,2,FALSE)</f>
        <v>General - Conference/meeting</v>
      </c>
      <c r="C20" s="57">
        <f>VLOOKUP($A20,'2022 SpaceFuncData-Input'!$A$3:$I$85,3,FALSE)</f>
        <v>66.666666666666671</v>
      </c>
      <c r="D20" s="57">
        <f>VLOOKUP($A20,'2022 SpaceFuncData-Input'!$A$3:$I$85,4,FALSE)</f>
        <v>0.5</v>
      </c>
      <c r="E20" s="57">
        <f>VLOOKUP($A20,'2022 SpaceFuncData-Input'!$A$3:$I$85,5,FALSE)</f>
        <v>245</v>
      </c>
      <c r="F20" s="57">
        <f>VLOOKUP($A20,'2022 SpaceFuncData-Input'!$A$3:$I$85,6,FALSE)</f>
        <v>155</v>
      </c>
      <c r="G20" s="57">
        <f>VLOOKUP($A20,'2022 SpaceFuncData-Input'!$A$3:$I$85,7,FALSE)</f>
        <v>1</v>
      </c>
      <c r="H20" s="57">
        <f>VLOOKUP($A20,'2022 SpaceFuncData-Input'!$A$3:$I$85,8,FALSE)</f>
        <v>0.09</v>
      </c>
      <c r="I20" s="57" t="str">
        <f>VLOOKUP($A20,'2022 SpaceFuncData-Input'!$A$3:$I$85,9,FALSE)</f>
        <v>Electric</v>
      </c>
      <c r="J20" s="285">
        <f>VLOOKUP($A20,'2025 Stds Ltg Table'!$B$4:$V$92,2,0)</f>
        <v>0.75</v>
      </c>
      <c r="K20" s="286">
        <f>VLOOKUP($A20,'2025 Stds Ltg Table'!$B$4:$W$92,K$1,0)</f>
        <v>0</v>
      </c>
      <c r="L20" s="286">
        <f>VLOOKUP($A20,'2025 Stds Ltg Table'!$B$4:$W$92,L$1,0)</f>
        <v>0</v>
      </c>
      <c r="M20" s="286">
        <f>VLOOKUP($A20,'2025 Stds Ltg Table'!$B$4:$W$92,M$1,0)</f>
        <v>0</v>
      </c>
      <c r="N20" s="286">
        <f>VLOOKUP($A20,'2025 Stds Ltg Table'!$B$4:$W$92,N$1,0)</f>
        <v>0.25</v>
      </c>
      <c r="O20" s="286">
        <f>VLOOKUP($A20,'2025 Stds Ltg Table'!$B$4:$W$92,O$1,0)</f>
        <v>0</v>
      </c>
      <c r="P20" s="286">
        <f>VLOOKUP($A20,'2025 Stds Ltg Table'!$B$4:$W$92,P$1,0)</f>
        <v>0</v>
      </c>
      <c r="Q20" s="286">
        <f>VLOOKUP($A20,'2025 Stds Ltg Table'!$B$4:$W$92,Q$1,0)</f>
        <v>0</v>
      </c>
      <c r="R20" s="286">
        <f>VLOOKUP($A20,'2025 Stds Ltg Table'!$B$4:$W$92,R$1,0)</f>
        <v>0</v>
      </c>
      <c r="S20" s="286">
        <f>VLOOKUP($A20,'2025 Stds Ltg Table'!$B$4:$W$92,S$1,0)</f>
        <v>0</v>
      </c>
      <c r="T20" s="286">
        <f>VLOOKUP($A20,'2025 Stds Ltg Table'!$B$4:$W$92,T$1,0)</f>
        <v>0</v>
      </c>
      <c r="U20" s="286">
        <f>VLOOKUP($A20,'2025 Stds Ltg Table'!$B$4:$W$92,U$1,0)</f>
        <v>0</v>
      </c>
      <c r="V20" s="286">
        <f>VLOOKUP($A20,'2025 Stds Ltg Table'!$B$4:$W$92,V$1,0)</f>
        <v>0</v>
      </c>
      <c r="W20" s="286">
        <f>VLOOKUP($A20,'2025 Stds Ltg Table'!$B$4:$W$92,W$1,0)</f>
        <v>0</v>
      </c>
      <c r="X20" s="286">
        <f>VLOOKUP($A20,'2025 Stds Ltg Table'!$B$4:$W$92,X$1,0)</f>
        <v>2</v>
      </c>
      <c r="Y20" s="286">
        <f>VLOOKUP($A20,'2025 Stds Ltg Table'!$B$4:$W$92,Y$1,0)</f>
        <v>2.35</v>
      </c>
      <c r="Z20" s="286">
        <f>VLOOKUP($A20,'2025 Stds Ltg Table'!$B$4:$W$92,Z$1,0)</f>
        <v>2.66</v>
      </c>
      <c r="AA20" s="286">
        <f>VLOOKUP($A20,'2025 Stds Ltg Table'!$B$4:$W$92,AA$1,0)</f>
        <v>0.3</v>
      </c>
      <c r="AB20" s="286">
        <f>VLOOKUP($A20,'2025 Stds Ltg Table'!$B$4:$W$92,AB$1,0)</f>
        <v>0.35</v>
      </c>
      <c r="AC20" s="286">
        <f>VLOOKUP($A20,'2025 Stds Ltg Table'!$B$4:$W$92,AC$1,0)</f>
        <v>0.4</v>
      </c>
      <c r="AD20" s="286">
        <f>VLOOKUP($A20,'2025 Stds Ltg Table'!$B$4:$W$92,AD$1,0)</f>
        <v>0</v>
      </c>
      <c r="AE20" s="57">
        <f>VLOOKUP($A20,'2022 SpaceFuncData-Input'!$A$3:$Y$82,17,FALSE)</f>
        <v>150</v>
      </c>
      <c r="AF20" s="57">
        <f>VLOOKUP($A20,'2022 SpaceFuncData-Input'!$A$3:$Y$82,18,FALSE)</f>
        <v>150</v>
      </c>
      <c r="AG20" s="57">
        <f>VLOOKUP($A20,'2022 SpaceFuncData-Input'!$A$3:$Y$82,19,FALSE)</f>
        <v>0</v>
      </c>
      <c r="AH20" s="57">
        <f>VLOOKUP($A20,'2022 SpaceFuncData-Input'!$A$3:$Y$82,20,FALSE)</f>
        <v>0</v>
      </c>
      <c r="AI20" s="57">
        <f>VLOOKUP($A20,'2022 SpaceFuncData-Input'!$A$3:$Y$82,21,FALSE)</f>
        <v>30</v>
      </c>
      <c r="AJ20" s="57">
        <f>VLOOKUP($A20,'2022 SpaceFuncData-Input'!$A$3:$Y$82,22,FALSE)</f>
        <v>300</v>
      </c>
      <c r="AK20" s="57">
        <f>VLOOKUP($A20,'2022 SpaceFuncData-Input'!$A$3:$Y$82,23,FALSE)</f>
        <v>1.5</v>
      </c>
      <c r="AL20" s="57">
        <f>VLOOKUP($A20,'2022 SpaceFuncData-Input'!$A$3:$Y$82,24,FALSE)</f>
        <v>2</v>
      </c>
      <c r="AM20" s="57" t="str">
        <f>VLOOKUP($A20,'2022 SpaceFuncData-Input'!$A$3:$Y$82,25,FALSE)</f>
        <v>Assembly</v>
      </c>
      <c r="AN20" s="57">
        <v>1</v>
      </c>
      <c r="AO20" s="57">
        <v>0</v>
      </c>
      <c r="AP20" s="57">
        <v>1</v>
      </c>
      <c r="AQ20" s="45">
        <v>318</v>
      </c>
    </row>
    <row r="21" spans="1:43" ht="14.5" x14ac:dyDescent="0.25">
      <c r="A21" s="44" t="str">
        <f>'2025 Stds Ltg Table'!B20</f>
        <v>Copy Room</v>
      </c>
      <c r="B21" s="57" t="str">
        <f>VLOOKUP($A21,'2022 SpaceFuncData-Input'!$A$3:$I$82,2,FALSE)</f>
        <v>Exhaust - Copy, printing rooms</v>
      </c>
      <c r="C21" s="57">
        <f>VLOOKUP($A21,'2022 SpaceFuncData-Input'!$A$3:$I$85,3,FALSE)</f>
        <v>10</v>
      </c>
      <c r="D21" s="57">
        <f>VLOOKUP($A21,'2022 SpaceFuncData-Input'!$A$3:$I$85,4,FALSE)</f>
        <v>0.5</v>
      </c>
      <c r="E21" s="57">
        <f>VLOOKUP($A21,'2022 SpaceFuncData-Input'!$A$3:$I$85,5,FALSE)</f>
        <v>250</v>
      </c>
      <c r="F21" s="57">
        <f>VLOOKUP($A21,'2022 SpaceFuncData-Input'!$A$3:$I$85,6,FALSE)</f>
        <v>250</v>
      </c>
      <c r="G21" s="57">
        <f>VLOOKUP($A21,'2022 SpaceFuncData-Input'!$A$3:$I$85,7,FALSE)</f>
        <v>1</v>
      </c>
      <c r="H21" s="57">
        <f>VLOOKUP($A21,'2022 SpaceFuncData-Input'!$A$3:$I$85,8,FALSE)</f>
        <v>0.18</v>
      </c>
      <c r="I21" s="57" t="str">
        <f>VLOOKUP($A21,'2022 SpaceFuncData-Input'!$A$3:$I$85,9,FALSE)</f>
        <v>Electric</v>
      </c>
      <c r="J21" s="285">
        <f>VLOOKUP($A21,'2025 Stds Ltg Table'!$B$4:$V$92,2,0)</f>
        <v>0.5</v>
      </c>
      <c r="K21" s="286">
        <f>VLOOKUP($A21,'2025 Stds Ltg Table'!$B$4:$W$92,K$1,0)</f>
        <v>0</v>
      </c>
      <c r="L21" s="286">
        <f>VLOOKUP($A21,'2025 Stds Ltg Table'!$B$4:$W$92,L$1,0)</f>
        <v>0</v>
      </c>
      <c r="M21" s="286">
        <f>VLOOKUP($A21,'2025 Stds Ltg Table'!$B$4:$W$92,M$1,0)</f>
        <v>0</v>
      </c>
      <c r="N21" s="286">
        <f>VLOOKUP($A21,'2025 Stds Ltg Table'!$B$4:$W$92,N$1,0)</f>
        <v>0</v>
      </c>
      <c r="O21" s="286">
        <f>VLOOKUP($A21,'2025 Stds Ltg Table'!$B$4:$W$92,O$1,0)</f>
        <v>0</v>
      </c>
      <c r="P21" s="286">
        <f>VLOOKUP($A21,'2025 Stds Ltg Table'!$B$4:$W$92,P$1,0)</f>
        <v>0</v>
      </c>
      <c r="Q21" s="286">
        <f>VLOOKUP($A21,'2025 Stds Ltg Table'!$B$4:$W$92,Q$1,0)</f>
        <v>0</v>
      </c>
      <c r="R21" s="286">
        <f>VLOOKUP($A21,'2025 Stds Ltg Table'!$B$4:$W$92,R$1,0)</f>
        <v>0</v>
      </c>
      <c r="S21" s="286">
        <f>VLOOKUP($A21,'2025 Stds Ltg Table'!$B$4:$W$92,S$1,0)</f>
        <v>0</v>
      </c>
      <c r="T21" s="286">
        <f>VLOOKUP($A21,'2025 Stds Ltg Table'!$B$4:$W$92,T$1,0)</f>
        <v>0</v>
      </c>
      <c r="U21" s="286">
        <f>VLOOKUP($A21,'2025 Stds Ltg Table'!$B$4:$W$92,U$1,0)</f>
        <v>0</v>
      </c>
      <c r="V21" s="286">
        <f>VLOOKUP($A21,'2025 Stds Ltg Table'!$B$4:$W$92,V$1,0)</f>
        <v>0</v>
      </c>
      <c r="W21" s="286">
        <f>VLOOKUP($A21,'2025 Stds Ltg Table'!$B$4:$W$92,W$1,0)</f>
        <v>0</v>
      </c>
      <c r="X21" s="286">
        <f>VLOOKUP($A21,'2025 Stds Ltg Table'!$B$4:$W$92,X$1,0)</f>
        <v>0</v>
      </c>
      <c r="Y21" s="286">
        <f>VLOOKUP($A21,'2025 Stds Ltg Table'!$B$4:$W$92,Y$1,0)</f>
        <v>0</v>
      </c>
      <c r="Z21" s="286">
        <f>VLOOKUP($A21,'2025 Stds Ltg Table'!$B$4:$W$92,Z$1,0)</f>
        <v>0</v>
      </c>
      <c r="AA21" s="286">
        <f>VLOOKUP($A21,'2025 Stds Ltg Table'!$B$4:$W$92,AA$1,0)</f>
        <v>0</v>
      </c>
      <c r="AB21" s="286">
        <f>VLOOKUP($A21,'2025 Stds Ltg Table'!$B$4:$W$92,AB$1,0)</f>
        <v>0</v>
      </c>
      <c r="AC21" s="286">
        <f>VLOOKUP($A21,'2025 Stds Ltg Table'!$B$4:$W$92,AC$1,0)</f>
        <v>0</v>
      </c>
      <c r="AD21" s="286">
        <f>VLOOKUP($A21,'2025 Stds Ltg Table'!$B$4:$W$92,AD$1,0)</f>
        <v>0</v>
      </c>
      <c r="AE21" s="57">
        <f>VLOOKUP($A21,'2022 SpaceFuncData-Input'!$A$3:$Y$82,17,FALSE)</f>
        <v>8760</v>
      </c>
      <c r="AF21" s="57">
        <f>VLOOKUP($A21,'2022 SpaceFuncData-Input'!$A$3:$Y$82,18,FALSE)</f>
        <v>8760</v>
      </c>
      <c r="AG21" s="57">
        <f>VLOOKUP($A21,'2022 SpaceFuncData-Input'!$A$3:$Y$82,19,FALSE)</f>
        <v>0</v>
      </c>
      <c r="AH21" s="57">
        <f>VLOOKUP($A21,'2022 SpaceFuncData-Input'!$A$3:$Y$82,20,FALSE)</f>
        <v>0</v>
      </c>
      <c r="AI21" s="57">
        <f>VLOOKUP($A21,'2022 SpaceFuncData-Input'!$A$3:$Y$82,21,FALSE)</f>
        <v>75</v>
      </c>
      <c r="AJ21" s="57">
        <f>VLOOKUP($A21,'2022 SpaceFuncData-Input'!$A$3:$Y$82,22,FALSE)</f>
        <v>500</v>
      </c>
      <c r="AK21" s="57">
        <f>VLOOKUP($A21,'2022 SpaceFuncData-Input'!$A$3:$Y$82,23,FALSE)</f>
        <v>1.5</v>
      </c>
      <c r="AL21" s="57">
        <f>VLOOKUP($A21,'2022 SpaceFuncData-Input'!$A$3:$Y$82,24,FALSE)</f>
        <v>2</v>
      </c>
      <c r="AM21" s="57" t="str">
        <f>VLOOKUP($A21,'2022 SpaceFuncData-Input'!$A$3:$Y$82,25,FALSE)</f>
        <v>Office</v>
      </c>
      <c r="AN21" s="57">
        <v>1</v>
      </c>
      <c r="AO21" s="57">
        <v>0</v>
      </c>
      <c r="AP21" s="57">
        <v>1</v>
      </c>
      <c r="AQ21" s="45">
        <v>319</v>
      </c>
    </row>
    <row r="22" spans="1:43" ht="14.5" x14ac:dyDescent="0.25">
      <c r="A22" s="44" t="str">
        <f>'2025 Stds Ltg Table'!B21</f>
        <v>Corridor Area</v>
      </c>
      <c r="B22" s="57" t="str">
        <f>VLOOKUP($A22,'2022 SpaceFuncData-Input'!$A$3:$I$82,2,FALSE)</f>
        <v>General - Corridors</v>
      </c>
      <c r="C22" s="57">
        <f>VLOOKUP($A22,'2022 SpaceFuncData-Input'!$A$3:$I$85,3,FALSE)</f>
        <v>10</v>
      </c>
      <c r="D22" s="57">
        <f>VLOOKUP($A22,'2022 SpaceFuncData-Input'!$A$3:$I$85,4,FALSE)</f>
        <v>0.5</v>
      </c>
      <c r="E22" s="57">
        <f>VLOOKUP($A22,'2022 SpaceFuncData-Input'!$A$3:$I$85,5,FALSE)</f>
        <v>250</v>
      </c>
      <c r="F22" s="57">
        <f>VLOOKUP($A22,'2022 SpaceFuncData-Input'!$A$3:$I$85,6,FALSE)</f>
        <v>250</v>
      </c>
      <c r="G22" s="57">
        <f>VLOOKUP($A22,'2022 SpaceFuncData-Input'!$A$3:$I$85,7,FALSE)</f>
        <v>0</v>
      </c>
      <c r="H22" s="57">
        <f>VLOOKUP($A22,'2022 SpaceFuncData-Input'!$A$3:$I$85,8,FALSE)</f>
        <v>0</v>
      </c>
      <c r="I22" s="57" t="str">
        <f>VLOOKUP($A22,'2022 SpaceFuncData-Input'!$A$3:$I$85,9,FALSE)</f>
        <v>Electric</v>
      </c>
      <c r="J22" s="285">
        <f>VLOOKUP($A22,'2025 Stds Ltg Table'!$B$4:$V$92,2,0)</f>
        <v>0.4</v>
      </c>
      <c r="K22" s="286">
        <f>VLOOKUP($A22,'2025 Stds Ltg Table'!$B$4:$W$92,K$1,0)</f>
        <v>0</v>
      </c>
      <c r="L22" s="286">
        <f>VLOOKUP($A22,'2025 Stds Ltg Table'!$B$4:$W$92,L$1,0)</f>
        <v>0</v>
      </c>
      <c r="M22" s="286">
        <f>VLOOKUP($A22,'2025 Stds Ltg Table'!$B$4:$W$92,M$1,0)</f>
        <v>0</v>
      </c>
      <c r="N22" s="286">
        <f>VLOOKUP($A22,'2025 Stds Ltg Table'!$B$4:$W$92,N$1,0)</f>
        <v>0.25</v>
      </c>
      <c r="O22" s="286">
        <f>VLOOKUP($A22,'2025 Stds Ltg Table'!$B$4:$W$92,O$1,0)</f>
        <v>0</v>
      </c>
      <c r="P22" s="286">
        <f>VLOOKUP($A22,'2025 Stds Ltg Table'!$B$4:$W$92,P$1,0)</f>
        <v>0</v>
      </c>
      <c r="Q22" s="286">
        <f>VLOOKUP($A22,'2025 Stds Ltg Table'!$B$4:$W$92,Q$1,0)</f>
        <v>0</v>
      </c>
      <c r="R22" s="286">
        <f>VLOOKUP($A22,'2025 Stds Ltg Table'!$B$4:$W$92,R$1,0)</f>
        <v>0</v>
      </c>
      <c r="S22" s="286">
        <f>VLOOKUP($A22,'2025 Stds Ltg Table'!$B$4:$W$92,S$1,0)</f>
        <v>0</v>
      </c>
      <c r="T22" s="286">
        <f>VLOOKUP($A22,'2025 Stds Ltg Table'!$B$4:$W$92,T$1,0)</f>
        <v>0</v>
      </c>
      <c r="U22" s="286">
        <f>VLOOKUP($A22,'2025 Stds Ltg Table'!$B$4:$W$92,U$1,0)</f>
        <v>0</v>
      </c>
      <c r="V22" s="286">
        <f>VLOOKUP($A22,'2025 Stds Ltg Table'!$B$4:$W$92,V$1,0)</f>
        <v>0</v>
      </c>
      <c r="W22" s="286">
        <f>VLOOKUP($A22,'2025 Stds Ltg Table'!$B$4:$W$92,W$1,0)</f>
        <v>0</v>
      </c>
      <c r="X22" s="286">
        <f>VLOOKUP($A22,'2025 Stds Ltg Table'!$B$4:$W$92,X$1,0)</f>
        <v>0</v>
      </c>
      <c r="Y22" s="286">
        <f>VLOOKUP($A22,'2025 Stds Ltg Table'!$B$4:$W$92,Y$1,0)</f>
        <v>0</v>
      </c>
      <c r="Z22" s="286">
        <f>VLOOKUP($A22,'2025 Stds Ltg Table'!$B$4:$W$92,Z$1,0)</f>
        <v>0</v>
      </c>
      <c r="AA22" s="286">
        <f>VLOOKUP($A22,'2025 Stds Ltg Table'!$B$4:$W$92,AA$1,0)</f>
        <v>0</v>
      </c>
      <c r="AB22" s="286">
        <f>VLOOKUP($A22,'2025 Stds Ltg Table'!$B$4:$W$92,AB$1,0)</f>
        <v>0</v>
      </c>
      <c r="AC22" s="286">
        <f>VLOOKUP($A22,'2025 Stds Ltg Table'!$B$4:$W$92,AC$1,0)</f>
        <v>0</v>
      </c>
      <c r="AD22" s="286">
        <f>VLOOKUP($A22,'2025 Stds Ltg Table'!$B$4:$W$92,AD$1,0)</f>
        <v>0</v>
      </c>
      <c r="AE22" s="57">
        <f>VLOOKUP($A22,'2022 SpaceFuncData-Input'!$A$3:$Y$82,17,FALSE)</f>
        <v>8760</v>
      </c>
      <c r="AF22" s="57">
        <f>VLOOKUP($A22,'2022 SpaceFuncData-Input'!$A$3:$Y$82,18,FALSE)</f>
        <v>8760</v>
      </c>
      <c r="AG22" s="57">
        <f>VLOOKUP($A22,'2022 SpaceFuncData-Input'!$A$3:$Y$82,19,FALSE)</f>
        <v>0</v>
      </c>
      <c r="AH22" s="57">
        <f>VLOOKUP($A22,'2022 SpaceFuncData-Input'!$A$3:$Y$82,20,FALSE)</f>
        <v>0</v>
      </c>
      <c r="AI22" s="57">
        <f>VLOOKUP($A22,'2022 SpaceFuncData-Input'!$A$3:$Y$82,21,FALSE)</f>
        <v>50</v>
      </c>
      <c r="AJ22" s="57">
        <f>VLOOKUP($A22,'2022 SpaceFuncData-Input'!$A$3:$Y$82,22,FALSE)</f>
        <v>100</v>
      </c>
      <c r="AK22" s="57">
        <f>VLOOKUP($A22,'2022 SpaceFuncData-Input'!$A$3:$Y$82,23,FALSE)</f>
        <v>1.5</v>
      </c>
      <c r="AL22" s="57">
        <f>VLOOKUP($A22,'2022 SpaceFuncData-Input'!$A$3:$Y$82,24,FALSE)</f>
        <v>2</v>
      </c>
      <c r="AM22" s="57" t="str">
        <f>VLOOKUP($A22,'2022 SpaceFuncData-Input'!$A$3:$Y$82,25,FALSE)</f>
        <v>Office</v>
      </c>
      <c r="AN22" s="57">
        <v>1</v>
      </c>
      <c r="AO22" s="57">
        <v>1</v>
      </c>
      <c r="AP22" s="57">
        <v>0</v>
      </c>
      <c r="AQ22" s="45">
        <v>320</v>
      </c>
    </row>
    <row r="23" spans="1:43" ht="14.5" x14ac:dyDescent="0.25">
      <c r="A23" s="44" t="str">
        <f>'2025 Stds Ltg Table'!B22</f>
        <v>Dining Area (Bar/Lounge and Fine Dining)</v>
      </c>
      <c r="B23" s="57" t="str">
        <f>VLOOKUP($A23,'2022 SpaceFuncData-Input'!$A$3:$I$82,2,FALSE)</f>
        <v>Food Service - Restaurant dining rooms</v>
      </c>
      <c r="C23" s="57">
        <f>VLOOKUP($A23,'2022 SpaceFuncData-Input'!$A$3:$I$85,3,FALSE)</f>
        <v>66.666666666666671</v>
      </c>
      <c r="D23" s="57">
        <f>VLOOKUP($A23,'2022 SpaceFuncData-Input'!$A$3:$I$85,4,FALSE)</f>
        <v>0.5</v>
      </c>
      <c r="E23" s="57">
        <f>VLOOKUP($A23,'2022 SpaceFuncData-Input'!$A$3:$I$85,5,FALSE)</f>
        <v>275</v>
      </c>
      <c r="F23" s="57">
        <f>VLOOKUP($A23,'2022 SpaceFuncData-Input'!$A$3:$I$85,6,FALSE)</f>
        <v>275</v>
      </c>
      <c r="G23" s="57">
        <f>VLOOKUP($A23,'2022 SpaceFuncData-Input'!$A$3:$I$85,7,FALSE)</f>
        <v>0.5</v>
      </c>
      <c r="H23" s="57">
        <f>VLOOKUP($A23,'2022 SpaceFuncData-Input'!$A$3:$I$85,8,FALSE)</f>
        <v>0.57799999999999996</v>
      </c>
      <c r="I23" s="57" t="str">
        <f>VLOOKUP($A23,'2022 SpaceFuncData-Input'!$A$3:$I$85,9,FALSE)</f>
        <v>Gas</v>
      </c>
      <c r="J23" s="285">
        <f>VLOOKUP($A23,'2025 Stds Ltg Table'!$B$4:$V$92,2,0)</f>
        <v>0.45</v>
      </c>
      <c r="K23" s="286">
        <f>VLOOKUP($A23,'2025 Stds Ltg Table'!$B$4:$W$92,K$1,0)</f>
        <v>0.25</v>
      </c>
      <c r="L23" s="286">
        <f>VLOOKUP($A23,'2025 Stds Ltg Table'!$B$4:$W$92,L$1,0)</f>
        <v>0</v>
      </c>
      <c r="M23" s="286">
        <f>VLOOKUP($A23,'2025 Stds Ltg Table'!$B$4:$W$92,M$1,0)</f>
        <v>0</v>
      </c>
      <c r="N23" s="286">
        <f>VLOOKUP($A23,'2025 Stds Ltg Table'!$B$4:$W$92,N$1,0)</f>
        <v>0.35</v>
      </c>
      <c r="O23" s="286">
        <f>VLOOKUP($A23,'2025 Stds Ltg Table'!$B$4:$W$92,O$1,0)</f>
        <v>0</v>
      </c>
      <c r="P23" s="286">
        <f>VLOOKUP($A23,'2025 Stds Ltg Table'!$B$4:$W$92,P$1,0)</f>
        <v>0</v>
      </c>
      <c r="Q23" s="286">
        <f>VLOOKUP($A23,'2025 Stds Ltg Table'!$B$4:$W$92,Q$1,0)</f>
        <v>0</v>
      </c>
      <c r="R23" s="286">
        <f>VLOOKUP($A23,'2025 Stds Ltg Table'!$B$4:$W$92,R$1,0)</f>
        <v>0</v>
      </c>
      <c r="S23" s="286">
        <f>VLOOKUP($A23,'2025 Stds Ltg Table'!$B$4:$W$92,S$1,0)</f>
        <v>0</v>
      </c>
      <c r="T23" s="286">
        <f>VLOOKUP($A23,'2025 Stds Ltg Table'!$B$4:$W$92,T$1,0)</f>
        <v>0</v>
      </c>
      <c r="U23" s="286">
        <f>VLOOKUP($A23,'2025 Stds Ltg Table'!$B$4:$W$92,U$1,0)</f>
        <v>0</v>
      </c>
      <c r="V23" s="286">
        <f>VLOOKUP($A23,'2025 Stds Ltg Table'!$B$4:$W$92,V$1,0)</f>
        <v>0</v>
      </c>
      <c r="W23" s="286">
        <f>VLOOKUP($A23,'2025 Stds Ltg Table'!$B$4:$W$92,W$1,0)</f>
        <v>0</v>
      </c>
      <c r="X23" s="286">
        <f>VLOOKUP($A23,'2025 Stds Ltg Table'!$B$4:$W$92,X$1,0)</f>
        <v>1.25</v>
      </c>
      <c r="Y23" s="286">
        <f>VLOOKUP($A23,'2025 Stds Ltg Table'!$B$4:$W$92,Y$1,0)</f>
        <v>1.5</v>
      </c>
      <c r="Z23" s="286">
        <f>VLOOKUP($A23,'2025 Stds Ltg Table'!$B$4:$W$92,Z$1,0)</f>
        <v>1.7</v>
      </c>
      <c r="AA23" s="286">
        <f>VLOOKUP($A23,'2025 Stds Ltg Table'!$B$4:$W$92,AA$1,0)</f>
        <v>0.45</v>
      </c>
      <c r="AB23" s="286">
        <f>VLOOKUP($A23,'2025 Stds Ltg Table'!$B$4:$W$92,AB$1,0)</f>
        <v>0.52</v>
      </c>
      <c r="AC23" s="286">
        <f>VLOOKUP($A23,'2025 Stds Ltg Table'!$B$4:$W$92,AC$1,0)</f>
        <v>0.6</v>
      </c>
      <c r="AD23" s="286">
        <f>VLOOKUP($A23,'2025 Stds Ltg Table'!$B$4:$W$92,AD$1,0)</f>
        <v>0</v>
      </c>
      <c r="AE23" s="57">
        <f>VLOOKUP($A23,'2022 SpaceFuncData-Input'!$A$3:$Y$82,17,FALSE)</f>
        <v>150</v>
      </c>
      <c r="AF23" s="57">
        <f>VLOOKUP($A23,'2022 SpaceFuncData-Input'!$A$3:$Y$82,18,FALSE)</f>
        <v>150</v>
      </c>
      <c r="AG23" s="57">
        <f>VLOOKUP($A23,'2022 SpaceFuncData-Input'!$A$3:$Y$82,19,FALSE)</f>
        <v>0</v>
      </c>
      <c r="AH23" s="57">
        <f>VLOOKUP($A23,'2022 SpaceFuncData-Input'!$A$3:$Y$82,20,FALSE)</f>
        <v>0</v>
      </c>
      <c r="AI23" s="57">
        <f>VLOOKUP($A23,'2022 SpaceFuncData-Input'!$A$3:$Y$82,21,FALSE)</f>
        <v>50</v>
      </c>
      <c r="AJ23" s="57">
        <f>VLOOKUP($A23,'2022 SpaceFuncData-Input'!$A$3:$Y$82,22,FALSE)</f>
        <v>200</v>
      </c>
      <c r="AK23" s="57">
        <f>VLOOKUP($A23,'2022 SpaceFuncData-Input'!$A$3:$Y$82,23,FALSE)</f>
        <v>1.5</v>
      </c>
      <c r="AL23" s="57">
        <f>VLOOKUP($A23,'2022 SpaceFuncData-Input'!$A$3:$Y$82,24,FALSE)</f>
        <v>2</v>
      </c>
      <c r="AM23" s="57" t="str">
        <f>VLOOKUP($A23,'2022 SpaceFuncData-Input'!$A$3:$Y$82,25,FALSE)</f>
        <v>Restaurant</v>
      </c>
      <c r="AN23" s="57">
        <v>1</v>
      </c>
      <c r="AO23" s="57">
        <v>0</v>
      </c>
      <c r="AP23" s="57">
        <v>0</v>
      </c>
      <c r="AQ23" s="45">
        <v>321</v>
      </c>
    </row>
    <row r="24" spans="1:43" ht="14.5" x14ac:dyDescent="0.25">
      <c r="A24" s="44" t="str">
        <f>'2025 Stds Ltg Table'!B23</f>
        <v>Dining Area (Cafeteria/Fast Food)</v>
      </c>
      <c r="B24" s="57" t="str">
        <f>VLOOKUP($A24,'2022 SpaceFuncData-Input'!$A$3:$I$82,2,FALSE)</f>
        <v>Food Service - Cafeteria/fast-food dining</v>
      </c>
      <c r="C24" s="57">
        <f>VLOOKUP($A24,'2022 SpaceFuncData-Input'!$A$3:$I$85,3,FALSE)</f>
        <v>66.666666666666671</v>
      </c>
      <c r="D24" s="57">
        <f>VLOOKUP($A24,'2022 SpaceFuncData-Input'!$A$3:$I$85,4,FALSE)</f>
        <v>0.5</v>
      </c>
      <c r="E24" s="57">
        <f>VLOOKUP($A24,'2022 SpaceFuncData-Input'!$A$3:$I$85,5,FALSE)</f>
        <v>275</v>
      </c>
      <c r="F24" s="57">
        <f>VLOOKUP($A24,'2022 SpaceFuncData-Input'!$A$3:$I$85,6,FALSE)</f>
        <v>275</v>
      </c>
      <c r="G24" s="57">
        <f>VLOOKUP($A24,'2022 SpaceFuncData-Input'!$A$3:$I$85,7,FALSE)</f>
        <v>0.5</v>
      </c>
      <c r="H24" s="57">
        <f>VLOOKUP($A24,'2022 SpaceFuncData-Input'!$A$3:$I$85,8,FALSE)</f>
        <v>0.57799999999999996</v>
      </c>
      <c r="I24" s="57" t="str">
        <f>VLOOKUP($A24,'2022 SpaceFuncData-Input'!$A$3:$I$85,9,FALSE)</f>
        <v>Gas</v>
      </c>
      <c r="J24" s="285">
        <f>VLOOKUP($A24,'2025 Stds Ltg Table'!$B$4:$V$92,2,0)</f>
        <v>0.45</v>
      </c>
      <c r="K24" s="286">
        <f>VLOOKUP($A24,'2025 Stds Ltg Table'!$B$4:$W$92,K$1,0)</f>
        <v>0</v>
      </c>
      <c r="L24" s="286">
        <f>VLOOKUP($A24,'2025 Stds Ltg Table'!$B$4:$W$92,L$1,0)</f>
        <v>0</v>
      </c>
      <c r="M24" s="286">
        <f>VLOOKUP($A24,'2025 Stds Ltg Table'!$B$4:$W$92,M$1,0)</f>
        <v>0</v>
      </c>
      <c r="N24" s="286">
        <f>VLOOKUP($A24,'2025 Stds Ltg Table'!$B$4:$W$92,N$1,0)</f>
        <v>0.25</v>
      </c>
      <c r="O24" s="286">
        <f>VLOOKUP($A24,'2025 Stds Ltg Table'!$B$4:$W$92,O$1,0)</f>
        <v>0</v>
      </c>
      <c r="P24" s="286">
        <f>VLOOKUP($A24,'2025 Stds Ltg Table'!$B$4:$W$92,P$1,0)</f>
        <v>0</v>
      </c>
      <c r="Q24" s="286">
        <f>VLOOKUP($A24,'2025 Stds Ltg Table'!$B$4:$W$92,Q$1,0)</f>
        <v>0</v>
      </c>
      <c r="R24" s="286">
        <f>VLOOKUP($A24,'2025 Stds Ltg Table'!$B$4:$W$92,R$1,0)</f>
        <v>0</v>
      </c>
      <c r="S24" s="286">
        <f>VLOOKUP($A24,'2025 Stds Ltg Table'!$B$4:$W$92,S$1,0)</f>
        <v>0</v>
      </c>
      <c r="T24" s="286">
        <f>VLOOKUP($A24,'2025 Stds Ltg Table'!$B$4:$W$92,T$1,0)</f>
        <v>0</v>
      </c>
      <c r="U24" s="286">
        <f>VLOOKUP($A24,'2025 Stds Ltg Table'!$B$4:$W$92,U$1,0)</f>
        <v>0</v>
      </c>
      <c r="V24" s="286">
        <f>VLOOKUP($A24,'2025 Stds Ltg Table'!$B$4:$W$92,V$1,0)</f>
        <v>0</v>
      </c>
      <c r="W24" s="286">
        <f>VLOOKUP($A24,'2025 Stds Ltg Table'!$B$4:$W$92,W$1,0)</f>
        <v>0</v>
      </c>
      <c r="X24" s="286">
        <f>VLOOKUP($A24,'2025 Stds Ltg Table'!$B$4:$W$92,X$1,0)</f>
        <v>0</v>
      </c>
      <c r="Y24" s="286">
        <f>VLOOKUP($A24,'2025 Stds Ltg Table'!$B$4:$W$92,Y$1,0)</f>
        <v>0</v>
      </c>
      <c r="Z24" s="286">
        <f>VLOOKUP($A24,'2025 Stds Ltg Table'!$B$4:$W$92,Z$1,0)</f>
        <v>0</v>
      </c>
      <c r="AA24" s="286">
        <f>VLOOKUP($A24,'2025 Stds Ltg Table'!$B$4:$W$92,AA$1,0)</f>
        <v>0</v>
      </c>
      <c r="AB24" s="286">
        <f>VLOOKUP($A24,'2025 Stds Ltg Table'!$B$4:$W$92,AB$1,0)</f>
        <v>0</v>
      </c>
      <c r="AC24" s="286">
        <f>VLOOKUP($A24,'2025 Stds Ltg Table'!$B$4:$W$92,AC$1,0)</f>
        <v>0</v>
      </c>
      <c r="AD24" s="286">
        <f>VLOOKUP($A24,'2025 Stds Ltg Table'!$B$4:$W$92,AD$1,0)</f>
        <v>0</v>
      </c>
      <c r="AE24" s="57">
        <f>VLOOKUP($A24,'2022 SpaceFuncData-Input'!$A$3:$Y$82,17,FALSE)</f>
        <v>150</v>
      </c>
      <c r="AF24" s="57">
        <f>VLOOKUP($A24,'2022 SpaceFuncData-Input'!$A$3:$Y$82,18,FALSE)</f>
        <v>150</v>
      </c>
      <c r="AG24" s="57">
        <f>VLOOKUP($A24,'2022 SpaceFuncData-Input'!$A$3:$Y$82,19,FALSE)</f>
        <v>0</v>
      </c>
      <c r="AH24" s="57">
        <f>VLOOKUP($A24,'2022 SpaceFuncData-Input'!$A$3:$Y$82,20,FALSE)</f>
        <v>0.25</v>
      </c>
      <c r="AI24" s="57">
        <f>VLOOKUP($A24,'2022 SpaceFuncData-Input'!$A$3:$Y$82,21,FALSE)</f>
        <v>50</v>
      </c>
      <c r="AJ24" s="57">
        <f>VLOOKUP($A24,'2022 SpaceFuncData-Input'!$A$3:$Y$82,22,FALSE)</f>
        <v>200</v>
      </c>
      <c r="AK24" s="57">
        <f>VLOOKUP($A24,'2022 SpaceFuncData-Input'!$A$3:$Y$82,23,FALSE)</f>
        <v>1.5</v>
      </c>
      <c r="AL24" s="57">
        <f>VLOOKUP($A24,'2022 SpaceFuncData-Input'!$A$3:$Y$82,24,FALSE)</f>
        <v>2</v>
      </c>
      <c r="AM24" s="57" t="str">
        <f>VLOOKUP($A24,'2022 SpaceFuncData-Input'!$A$3:$Y$82,25,FALSE)</f>
        <v>Restaurant</v>
      </c>
      <c r="AN24" s="57">
        <v>1</v>
      </c>
      <c r="AO24" s="57">
        <v>0</v>
      </c>
      <c r="AP24" s="57">
        <v>1</v>
      </c>
      <c r="AQ24" s="45">
        <v>322</v>
      </c>
    </row>
    <row r="25" spans="1:43" ht="14.5" x14ac:dyDescent="0.25">
      <c r="A25" s="44" t="str">
        <f>'2025 Stds Ltg Table'!B24</f>
        <v>Dining Area (Family and Leisure)</v>
      </c>
      <c r="B25" s="57" t="str">
        <f>VLOOKUP($A25,'2022 SpaceFuncData-Input'!$A$3:$I$82,2,FALSE)</f>
        <v>Food Service - Cafeteria/fast-food dining</v>
      </c>
      <c r="C25" s="57">
        <f>VLOOKUP($A25,'2022 SpaceFuncData-Input'!$A$3:$I$85,3,FALSE)</f>
        <v>66.666666666666671</v>
      </c>
      <c r="D25" s="57">
        <f>VLOOKUP($A25,'2022 SpaceFuncData-Input'!$A$3:$I$85,4,FALSE)</f>
        <v>0.5</v>
      </c>
      <c r="E25" s="57">
        <f>VLOOKUP($A25,'2022 SpaceFuncData-Input'!$A$3:$I$85,5,FALSE)</f>
        <v>275</v>
      </c>
      <c r="F25" s="57">
        <f>VLOOKUP($A25,'2022 SpaceFuncData-Input'!$A$3:$I$85,6,FALSE)</f>
        <v>275</v>
      </c>
      <c r="G25" s="57">
        <f>VLOOKUP($A25,'2022 SpaceFuncData-Input'!$A$3:$I$85,7,FALSE)</f>
        <v>0.5</v>
      </c>
      <c r="H25" s="57">
        <f>VLOOKUP($A25,'2022 SpaceFuncData-Input'!$A$3:$I$85,8,FALSE)</f>
        <v>0.57799999999999996</v>
      </c>
      <c r="I25" s="57" t="str">
        <f>VLOOKUP($A25,'2022 SpaceFuncData-Input'!$A$3:$I$85,9,FALSE)</f>
        <v>Gas</v>
      </c>
      <c r="J25" s="285">
        <f>VLOOKUP($A25,'2025 Stds Ltg Table'!$B$4:$V$92,2,0)</f>
        <v>0.4</v>
      </c>
      <c r="K25" s="286">
        <f>VLOOKUP($A25,'2025 Stds Ltg Table'!$B$4:$W$92,K$1,0)</f>
        <v>0</v>
      </c>
      <c r="L25" s="286">
        <f>VLOOKUP($A25,'2025 Stds Ltg Table'!$B$4:$W$92,L$1,0)</f>
        <v>0</v>
      </c>
      <c r="M25" s="286">
        <f>VLOOKUP($A25,'2025 Stds Ltg Table'!$B$4:$W$92,M$1,0)</f>
        <v>0</v>
      </c>
      <c r="N25" s="286">
        <f>VLOOKUP($A25,'2025 Stds Ltg Table'!$B$4:$W$92,N$1,0)</f>
        <v>0.25</v>
      </c>
      <c r="O25" s="286">
        <f>VLOOKUP($A25,'2025 Stds Ltg Table'!$B$4:$W$92,O$1,0)</f>
        <v>0</v>
      </c>
      <c r="P25" s="286">
        <f>VLOOKUP($A25,'2025 Stds Ltg Table'!$B$4:$W$92,P$1,0)</f>
        <v>0</v>
      </c>
      <c r="Q25" s="286">
        <f>VLOOKUP($A25,'2025 Stds Ltg Table'!$B$4:$W$92,Q$1,0)</f>
        <v>0</v>
      </c>
      <c r="R25" s="286">
        <f>VLOOKUP($A25,'2025 Stds Ltg Table'!$B$4:$W$92,R$1,0)</f>
        <v>0</v>
      </c>
      <c r="S25" s="286">
        <f>VLOOKUP($A25,'2025 Stds Ltg Table'!$B$4:$W$92,S$1,0)</f>
        <v>0</v>
      </c>
      <c r="T25" s="286">
        <f>VLOOKUP($A25,'2025 Stds Ltg Table'!$B$4:$W$92,T$1,0)</f>
        <v>0</v>
      </c>
      <c r="U25" s="286">
        <f>VLOOKUP($A25,'2025 Stds Ltg Table'!$B$4:$W$92,U$1,0)</f>
        <v>0</v>
      </c>
      <c r="V25" s="286">
        <f>VLOOKUP($A25,'2025 Stds Ltg Table'!$B$4:$W$92,V$1,0)</f>
        <v>0</v>
      </c>
      <c r="W25" s="286">
        <f>VLOOKUP($A25,'2025 Stds Ltg Table'!$B$4:$W$92,W$1,0)</f>
        <v>0</v>
      </c>
      <c r="X25" s="286">
        <f>VLOOKUP($A25,'2025 Stds Ltg Table'!$B$4:$W$92,X$1,0)</f>
        <v>0</v>
      </c>
      <c r="Y25" s="286">
        <f>VLOOKUP($A25,'2025 Stds Ltg Table'!$B$4:$W$92,Y$1,0)</f>
        <v>0</v>
      </c>
      <c r="Z25" s="286">
        <f>VLOOKUP($A25,'2025 Stds Ltg Table'!$B$4:$W$92,Z$1,0)</f>
        <v>0</v>
      </c>
      <c r="AA25" s="286">
        <f>VLOOKUP($A25,'2025 Stds Ltg Table'!$B$4:$W$92,AA$1,0)</f>
        <v>0</v>
      </c>
      <c r="AB25" s="286">
        <f>VLOOKUP($A25,'2025 Stds Ltg Table'!$B$4:$W$92,AB$1,0)</f>
        <v>0</v>
      </c>
      <c r="AC25" s="286">
        <f>VLOOKUP($A25,'2025 Stds Ltg Table'!$B$4:$W$92,AC$1,0)</f>
        <v>0</v>
      </c>
      <c r="AD25" s="286">
        <f>VLOOKUP($A25,'2025 Stds Ltg Table'!$B$4:$W$92,AD$1,0)</f>
        <v>0</v>
      </c>
      <c r="AE25" s="57">
        <f>VLOOKUP($A25,'2022 SpaceFuncData-Input'!$A$3:$Y$82,17,FALSE)</f>
        <v>150</v>
      </c>
      <c r="AF25" s="57">
        <f>VLOOKUP($A25,'2022 SpaceFuncData-Input'!$A$3:$Y$82,18,FALSE)</f>
        <v>150</v>
      </c>
      <c r="AG25" s="57">
        <f>VLOOKUP($A25,'2022 SpaceFuncData-Input'!$A$3:$Y$82,19,FALSE)</f>
        <v>0</v>
      </c>
      <c r="AH25" s="57">
        <f>VLOOKUP($A25,'2022 SpaceFuncData-Input'!$A$3:$Y$82,20,FALSE)</f>
        <v>0.25</v>
      </c>
      <c r="AI25" s="57">
        <f>VLOOKUP($A25,'2022 SpaceFuncData-Input'!$A$3:$Y$82,21,FALSE)</f>
        <v>50</v>
      </c>
      <c r="AJ25" s="57">
        <f>VLOOKUP($A25,'2022 SpaceFuncData-Input'!$A$3:$Y$82,22,FALSE)</f>
        <v>200</v>
      </c>
      <c r="AK25" s="57">
        <f>VLOOKUP($A25,'2022 SpaceFuncData-Input'!$A$3:$Y$82,23,FALSE)</f>
        <v>1.5</v>
      </c>
      <c r="AL25" s="57">
        <f>VLOOKUP($A25,'2022 SpaceFuncData-Input'!$A$3:$Y$82,24,FALSE)</f>
        <v>2</v>
      </c>
      <c r="AM25" s="57" t="str">
        <f>VLOOKUP($A25,'2022 SpaceFuncData-Input'!$A$3:$Y$82,25,FALSE)</f>
        <v>Restaurant</v>
      </c>
      <c r="AN25" s="57">
        <v>1</v>
      </c>
      <c r="AO25" s="57">
        <v>0</v>
      </c>
      <c r="AP25" s="57">
        <v>0</v>
      </c>
      <c r="AQ25" s="45">
        <v>323</v>
      </c>
    </row>
    <row r="26" spans="1:43" ht="14.5" x14ac:dyDescent="0.25">
      <c r="A26" s="44" t="str">
        <f>'2025 Stds Ltg Table'!B25</f>
        <v>Electrical, Mechanical, Telephone Rooms</v>
      </c>
      <c r="B26" s="57" t="str">
        <f>VLOOKUP($A26,'2022 SpaceFuncData-Input'!$A$3:$I$82,2,FALSE)</f>
        <v>Misc - Telephone closets</v>
      </c>
      <c r="C26" s="57">
        <f>VLOOKUP($A26,'2022 SpaceFuncData-Input'!$A$3:$I$85,3,FALSE)</f>
        <v>3</v>
      </c>
      <c r="D26" s="57">
        <f>VLOOKUP($A26,'2022 SpaceFuncData-Input'!$A$3:$I$85,4,FALSE)</f>
        <v>0.5</v>
      </c>
      <c r="E26" s="57">
        <f>VLOOKUP($A26,'2022 SpaceFuncData-Input'!$A$3:$I$85,5,FALSE)</f>
        <v>250</v>
      </c>
      <c r="F26" s="57">
        <f>VLOOKUP($A26,'2022 SpaceFuncData-Input'!$A$3:$I$85,6,FALSE)</f>
        <v>250</v>
      </c>
      <c r="G26" s="57">
        <f>VLOOKUP($A26,'2022 SpaceFuncData-Input'!$A$3:$I$85,7,FALSE)</f>
        <v>3</v>
      </c>
      <c r="H26" s="57">
        <f>VLOOKUP($A26,'2022 SpaceFuncData-Input'!$A$3:$I$85,8,FALSE)</f>
        <v>0.18</v>
      </c>
      <c r="I26" s="57" t="str">
        <f>VLOOKUP($A26,'2022 SpaceFuncData-Input'!$A$3:$I$85,9,FALSE)</f>
        <v>Electric</v>
      </c>
      <c r="J26" s="285">
        <f>VLOOKUP($A26,'2025 Stds Ltg Table'!$B$4:$V$92,2,0)</f>
        <v>0.4</v>
      </c>
      <c r="K26" s="286">
        <f>VLOOKUP($A26,'2025 Stds Ltg Table'!$B$4:$W$92,K$1,0)</f>
        <v>0</v>
      </c>
      <c r="L26" s="286">
        <f>VLOOKUP($A26,'2025 Stds Ltg Table'!$B$4:$W$92,L$1,0)</f>
        <v>0.2</v>
      </c>
      <c r="M26" s="286">
        <f>VLOOKUP($A26,'2025 Stds Ltg Table'!$B$4:$W$92,M$1,0)</f>
        <v>0</v>
      </c>
      <c r="N26" s="286">
        <f>VLOOKUP($A26,'2025 Stds Ltg Table'!$B$4:$W$92,N$1,0)</f>
        <v>0</v>
      </c>
      <c r="O26" s="286">
        <f>VLOOKUP($A26,'2025 Stds Ltg Table'!$B$4:$W$92,O$1,0)</f>
        <v>0</v>
      </c>
      <c r="P26" s="286">
        <f>VLOOKUP($A26,'2025 Stds Ltg Table'!$B$4:$W$92,P$1,0)</f>
        <v>0</v>
      </c>
      <c r="Q26" s="286">
        <f>VLOOKUP($A26,'2025 Stds Ltg Table'!$B$4:$W$92,Q$1,0)</f>
        <v>0</v>
      </c>
      <c r="R26" s="286">
        <f>VLOOKUP($A26,'2025 Stds Ltg Table'!$B$4:$W$92,R$1,0)</f>
        <v>0</v>
      </c>
      <c r="S26" s="286">
        <f>VLOOKUP($A26,'2025 Stds Ltg Table'!$B$4:$W$92,S$1,0)</f>
        <v>0</v>
      </c>
      <c r="T26" s="286">
        <f>VLOOKUP($A26,'2025 Stds Ltg Table'!$B$4:$W$92,T$1,0)</f>
        <v>0</v>
      </c>
      <c r="U26" s="286">
        <f>VLOOKUP($A26,'2025 Stds Ltg Table'!$B$4:$W$92,U$1,0)</f>
        <v>0</v>
      </c>
      <c r="V26" s="286">
        <f>VLOOKUP($A26,'2025 Stds Ltg Table'!$B$4:$W$92,V$1,0)</f>
        <v>0</v>
      </c>
      <c r="W26" s="286">
        <f>VLOOKUP($A26,'2025 Stds Ltg Table'!$B$4:$W$92,W$1,0)</f>
        <v>0</v>
      </c>
      <c r="X26" s="286">
        <f>VLOOKUP($A26,'2025 Stds Ltg Table'!$B$4:$W$92,X$1,0)</f>
        <v>0</v>
      </c>
      <c r="Y26" s="286">
        <f>VLOOKUP($A26,'2025 Stds Ltg Table'!$B$4:$W$92,Y$1,0)</f>
        <v>0</v>
      </c>
      <c r="Z26" s="286">
        <f>VLOOKUP($A26,'2025 Stds Ltg Table'!$B$4:$W$92,Z$1,0)</f>
        <v>0</v>
      </c>
      <c r="AA26" s="286">
        <f>VLOOKUP($A26,'2025 Stds Ltg Table'!$B$4:$W$92,AA$1,0)</f>
        <v>0</v>
      </c>
      <c r="AB26" s="286">
        <f>VLOOKUP($A26,'2025 Stds Ltg Table'!$B$4:$W$92,AB$1,0)</f>
        <v>0</v>
      </c>
      <c r="AC26" s="286">
        <f>VLOOKUP($A26,'2025 Stds Ltg Table'!$B$4:$W$92,AC$1,0)</f>
        <v>0</v>
      </c>
      <c r="AD26" s="286">
        <f>VLOOKUP($A26,'2025 Stds Ltg Table'!$B$4:$W$92,AD$1,0)</f>
        <v>0</v>
      </c>
      <c r="AE26" s="57">
        <f>VLOOKUP($A26,'2022 SpaceFuncData-Input'!$A$3:$Y$82,17,FALSE)</f>
        <v>8760</v>
      </c>
      <c r="AF26" s="57">
        <f>VLOOKUP($A26,'2022 SpaceFuncData-Input'!$A$3:$Y$82,18,FALSE)</f>
        <v>8760</v>
      </c>
      <c r="AG26" s="57">
        <f>VLOOKUP($A26,'2022 SpaceFuncData-Input'!$A$3:$Y$82,19,FALSE)</f>
        <v>0</v>
      </c>
      <c r="AH26" s="57">
        <f>VLOOKUP($A26,'2022 SpaceFuncData-Input'!$A$3:$Y$82,20,FALSE)</f>
        <v>0</v>
      </c>
      <c r="AI26" s="57">
        <f>VLOOKUP($A26,'2022 SpaceFuncData-Input'!$A$3:$Y$82,21,FALSE)</f>
        <v>200</v>
      </c>
      <c r="AJ26" s="57">
        <f>VLOOKUP($A26,'2022 SpaceFuncData-Input'!$A$3:$Y$82,22,FALSE)</f>
        <v>200</v>
      </c>
      <c r="AK26" s="57">
        <f>VLOOKUP($A26,'2022 SpaceFuncData-Input'!$A$3:$Y$82,23,FALSE)</f>
        <v>1</v>
      </c>
      <c r="AL26" s="57">
        <f>VLOOKUP($A26,'2022 SpaceFuncData-Input'!$A$3:$Y$82,24,FALSE)</f>
        <v>4</v>
      </c>
      <c r="AM26" s="57" t="str">
        <f>VLOOKUP($A26,'2022 SpaceFuncData-Input'!$A$3:$Y$82,25,FALSE)</f>
        <v>Warehouse</v>
      </c>
      <c r="AN26" s="57">
        <v>1</v>
      </c>
      <c r="AO26" s="57">
        <v>1</v>
      </c>
      <c r="AP26" s="57">
        <v>0</v>
      </c>
      <c r="AQ26" s="45">
        <v>324</v>
      </c>
    </row>
    <row r="27" spans="1:43" ht="14.5" x14ac:dyDescent="0.25">
      <c r="A27" s="44" t="str">
        <f>'2025 Stds Ltg Table'!B26</f>
        <v>Exercise/Fitness Center and Gymnasium Areas</v>
      </c>
      <c r="B27" s="57" t="str">
        <f>VLOOKUP($A27,'2022 SpaceFuncData-Input'!$A$3:$I$82,2,FALSE)</f>
        <v>Sports/Entertainment - Gym, sports arena (play area)</v>
      </c>
      <c r="C27" s="57">
        <f>VLOOKUP($A27,'2022 SpaceFuncData-Input'!$A$3:$I$85,3,FALSE)</f>
        <v>20</v>
      </c>
      <c r="D27" s="57">
        <f>VLOOKUP($A27,'2022 SpaceFuncData-Input'!$A$3:$I$85,4,FALSE)</f>
        <v>0.5</v>
      </c>
      <c r="E27" s="57">
        <f>VLOOKUP($A27,'2022 SpaceFuncData-Input'!$A$3:$I$85,5,FALSE)</f>
        <v>255</v>
      </c>
      <c r="F27" s="57">
        <f>VLOOKUP($A27,'2022 SpaceFuncData-Input'!$A$3:$I$85,6,FALSE)</f>
        <v>875</v>
      </c>
      <c r="G27" s="57">
        <f>VLOOKUP($A27,'2022 SpaceFuncData-Input'!$A$3:$I$85,7,FALSE)</f>
        <v>0.5</v>
      </c>
      <c r="H27" s="57">
        <f>VLOOKUP($A27,'2022 SpaceFuncData-Input'!$A$3:$I$85,8,FALSE)</f>
        <v>0.18</v>
      </c>
      <c r="I27" s="57" t="str">
        <f>VLOOKUP($A27,'2022 SpaceFuncData-Input'!$A$3:$I$85,9,FALSE)</f>
        <v>Gas</v>
      </c>
      <c r="J27" s="285">
        <f>VLOOKUP($A27,'2025 Stds Ltg Table'!$B$4:$V$92,2,0)</f>
        <v>0.5</v>
      </c>
      <c r="K27" s="286">
        <f>VLOOKUP($A27,'2025 Stds Ltg Table'!$B$4:$W$92,K$1,0)</f>
        <v>0</v>
      </c>
      <c r="L27" s="286">
        <f>VLOOKUP($A27,'2025 Stds Ltg Table'!$B$4:$W$92,L$1,0)</f>
        <v>0</v>
      </c>
      <c r="M27" s="286">
        <f>VLOOKUP($A27,'2025 Stds Ltg Table'!$B$4:$W$92,M$1,0)</f>
        <v>0</v>
      </c>
      <c r="N27" s="286">
        <f>VLOOKUP($A27,'2025 Stds Ltg Table'!$B$4:$W$92,N$1,0)</f>
        <v>0</v>
      </c>
      <c r="O27" s="286">
        <f>VLOOKUP($A27,'2025 Stds Ltg Table'!$B$4:$W$92,O$1,0)</f>
        <v>0</v>
      </c>
      <c r="P27" s="286">
        <f>VLOOKUP($A27,'2025 Stds Ltg Table'!$B$4:$W$92,P$1,0)</f>
        <v>0</v>
      </c>
      <c r="Q27" s="286">
        <f>VLOOKUP($A27,'2025 Stds Ltg Table'!$B$4:$W$92,Q$1,0)</f>
        <v>0</v>
      </c>
      <c r="R27" s="286">
        <f>VLOOKUP($A27,'2025 Stds Ltg Table'!$B$4:$W$92,R$1,0)</f>
        <v>0</v>
      </c>
      <c r="S27" s="286">
        <f>VLOOKUP($A27,'2025 Stds Ltg Table'!$B$4:$W$92,S$1,0)</f>
        <v>0</v>
      </c>
      <c r="T27" s="286">
        <f>VLOOKUP($A27,'2025 Stds Ltg Table'!$B$4:$W$92,T$1,0)</f>
        <v>0</v>
      </c>
      <c r="U27" s="286">
        <f>VLOOKUP($A27,'2025 Stds Ltg Table'!$B$4:$W$92,U$1,0)</f>
        <v>0</v>
      </c>
      <c r="V27" s="286">
        <f>VLOOKUP($A27,'2025 Stds Ltg Table'!$B$4:$W$92,V$1,0)</f>
        <v>0</v>
      </c>
      <c r="W27" s="286">
        <f>VLOOKUP($A27,'2025 Stds Ltg Table'!$B$4:$W$92,W$1,0)</f>
        <v>0</v>
      </c>
      <c r="X27" s="286">
        <f>VLOOKUP($A27,'2025 Stds Ltg Table'!$B$4:$W$92,X$1,0)</f>
        <v>0</v>
      </c>
      <c r="Y27" s="286">
        <f>VLOOKUP($A27,'2025 Stds Ltg Table'!$B$4:$W$92,Y$1,0)</f>
        <v>0</v>
      </c>
      <c r="Z27" s="286">
        <f>VLOOKUP($A27,'2025 Stds Ltg Table'!$B$4:$W$92,Z$1,0)</f>
        <v>0</v>
      </c>
      <c r="AA27" s="286">
        <f>VLOOKUP($A27,'2025 Stds Ltg Table'!$B$4:$W$92,AA$1,0)</f>
        <v>0</v>
      </c>
      <c r="AB27" s="286">
        <f>VLOOKUP($A27,'2025 Stds Ltg Table'!$B$4:$W$92,AB$1,0)</f>
        <v>0</v>
      </c>
      <c r="AC27" s="286">
        <f>VLOOKUP($A27,'2025 Stds Ltg Table'!$B$4:$W$92,AC$1,0)</f>
        <v>0</v>
      </c>
      <c r="AD27" s="286">
        <f>VLOOKUP($A27,'2025 Stds Ltg Table'!$B$4:$W$92,AD$1,0)</f>
        <v>0</v>
      </c>
      <c r="AE27" s="57">
        <f>VLOOKUP($A27,'2022 SpaceFuncData-Input'!$A$3:$Y$82,17,FALSE)</f>
        <v>150</v>
      </c>
      <c r="AF27" s="57">
        <f>VLOOKUP($A27,'2022 SpaceFuncData-Input'!$A$3:$Y$82,18,FALSE)</f>
        <v>150</v>
      </c>
      <c r="AG27" s="57">
        <f>VLOOKUP($A27,'2022 SpaceFuncData-Input'!$A$3:$Y$82,19,FALSE)</f>
        <v>0</v>
      </c>
      <c r="AH27" s="57">
        <f>VLOOKUP($A27,'2022 SpaceFuncData-Input'!$A$3:$Y$82,20,FALSE)</f>
        <v>0</v>
      </c>
      <c r="AI27" s="57">
        <f>VLOOKUP($A27,'2022 SpaceFuncData-Input'!$A$3:$Y$82,21,FALSE)</f>
        <v>150</v>
      </c>
      <c r="AJ27" s="57">
        <f>VLOOKUP($A27,'2022 SpaceFuncData-Input'!$A$3:$Y$82,22,FALSE)</f>
        <v>400</v>
      </c>
      <c r="AK27" s="57">
        <f>VLOOKUP($A27,'2022 SpaceFuncData-Input'!$A$3:$Y$82,23,FALSE)</f>
        <v>1.5</v>
      </c>
      <c r="AL27" s="57">
        <f>VLOOKUP($A27,'2022 SpaceFuncData-Input'!$A$3:$Y$82,24,FALSE)</f>
        <v>2</v>
      </c>
      <c r="AM27" s="57" t="str">
        <f>VLOOKUP($A27,'2022 SpaceFuncData-Input'!$A$3:$Y$82,25,FALSE)</f>
        <v>Retail</v>
      </c>
      <c r="AN27" s="57">
        <v>1</v>
      </c>
      <c r="AO27" s="57">
        <v>0</v>
      </c>
      <c r="AP27" s="57">
        <v>1</v>
      </c>
      <c r="AQ27" s="45">
        <v>325</v>
      </c>
    </row>
    <row r="28" spans="1:43" ht="14.5" x14ac:dyDescent="0.25">
      <c r="A28" s="44" t="str">
        <f>'2025 Stds Ltg Table'!B27</f>
        <v>Financial Transaction Area</v>
      </c>
      <c r="B28" s="57" t="str">
        <f>VLOOKUP($A28,'2022 SpaceFuncData-Input'!$A$3:$I$82,2,FALSE)</f>
        <v>Misc - Banks or bank lobbies</v>
      </c>
      <c r="C28" s="57">
        <f>VLOOKUP($A28,'2022 SpaceFuncData-Input'!$A$3:$I$85,3,FALSE)</f>
        <v>10</v>
      </c>
      <c r="D28" s="57">
        <f>VLOOKUP($A28,'2022 SpaceFuncData-Input'!$A$3:$I$85,4,FALSE)</f>
        <v>0.5</v>
      </c>
      <c r="E28" s="57">
        <f>VLOOKUP($A28,'2022 SpaceFuncData-Input'!$A$3:$I$85,5,FALSE)</f>
        <v>250</v>
      </c>
      <c r="F28" s="57">
        <f>VLOOKUP($A28,'2022 SpaceFuncData-Input'!$A$3:$I$85,6,FALSE)</f>
        <v>250</v>
      </c>
      <c r="G28" s="57">
        <f>VLOOKUP($A28,'2022 SpaceFuncData-Input'!$A$3:$I$85,7,FALSE)</f>
        <v>1.5</v>
      </c>
      <c r="H28" s="57">
        <f>VLOOKUP($A28,'2022 SpaceFuncData-Input'!$A$3:$I$85,8,FALSE)</f>
        <v>0.18</v>
      </c>
      <c r="I28" s="57" t="str">
        <f>VLOOKUP($A28,'2022 SpaceFuncData-Input'!$A$3:$I$85,9,FALSE)</f>
        <v>Electric</v>
      </c>
      <c r="J28" s="285">
        <f>VLOOKUP($A28,'2025 Stds Ltg Table'!$B$4:$V$92,2,0)</f>
        <v>0.7</v>
      </c>
      <c r="K28" s="286">
        <f>VLOOKUP($A28,'2025 Stds Ltg Table'!$B$4:$W$92,K$1,0)</f>
        <v>0</v>
      </c>
      <c r="L28" s="286">
        <f>VLOOKUP($A28,'2025 Stds Ltg Table'!$B$4:$W$92,L$1,0)</f>
        <v>0</v>
      </c>
      <c r="M28" s="286">
        <f>VLOOKUP($A28,'2025 Stds Ltg Table'!$B$4:$W$92,M$1,0)</f>
        <v>0</v>
      </c>
      <c r="N28" s="286">
        <f>VLOOKUP($A28,'2025 Stds Ltg Table'!$B$4:$W$92,N$1,0)</f>
        <v>0.25</v>
      </c>
      <c r="O28" s="286">
        <f>VLOOKUP($A28,'2025 Stds Ltg Table'!$B$4:$W$92,O$1,0)</f>
        <v>0</v>
      </c>
      <c r="P28" s="286">
        <f>VLOOKUP($A28,'2025 Stds Ltg Table'!$B$4:$W$92,P$1,0)</f>
        <v>0</v>
      </c>
      <c r="Q28" s="286">
        <f>VLOOKUP($A28,'2025 Stds Ltg Table'!$B$4:$W$92,Q$1,0)</f>
        <v>0</v>
      </c>
      <c r="R28" s="286">
        <f>VLOOKUP($A28,'2025 Stds Ltg Table'!$B$4:$W$92,R$1,0)</f>
        <v>0</v>
      </c>
      <c r="S28" s="286">
        <f>VLOOKUP($A28,'2025 Stds Ltg Table'!$B$4:$W$92,S$1,0)</f>
        <v>0</v>
      </c>
      <c r="T28" s="286">
        <f>VLOOKUP($A28,'2025 Stds Ltg Table'!$B$4:$W$92,T$1,0)</f>
        <v>0</v>
      </c>
      <c r="U28" s="286">
        <f>VLOOKUP($A28,'2025 Stds Ltg Table'!$B$4:$W$92,U$1,0)</f>
        <v>0</v>
      </c>
      <c r="V28" s="286">
        <f>VLOOKUP($A28,'2025 Stds Ltg Table'!$B$4:$W$92,V$1,0)</f>
        <v>0</v>
      </c>
      <c r="W28" s="286">
        <f>VLOOKUP($A28,'2025 Stds Ltg Table'!$B$4:$W$92,W$1,0)</f>
        <v>0</v>
      </c>
      <c r="X28" s="286">
        <f>VLOOKUP($A28,'2025 Stds Ltg Table'!$B$4:$W$92,X$1,0)</f>
        <v>0</v>
      </c>
      <c r="Y28" s="286">
        <f>VLOOKUP($A28,'2025 Stds Ltg Table'!$B$4:$W$92,Y$1,0)</f>
        <v>0</v>
      </c>
      <c r="Z28" s="286">
        <f>VLOOKUP($A28,'2025 Stds Ltg Table'!$B$4:$W$92,Z$1,0)</f>
        <v>0</v>
      </c>
      <c r="AA28" s="286">
        <f>VLOOKUP($A28,'2025 Stds Ltg Table'!$B$4:$W$92,AA$1,0)</f>
        <v>0</v>
      </c>
      <c r="AB28" s="286">
        <f>VLOOKUP($A28,'2025 Stds Ltg Table'!$B$4:$W$92,AB$1,0)</f>
        <v>0</v>
      </c>
      <c r="AC28" s="286">
        <f>VLOOKUP($A28,'2025 Stds Ltg Table'!$B$4:$W$92,AC$1,0)</f>
        <v>0</v>
      </c>
      <c r="AD28" s="286">
        <f>VLOOKUP($A28,'2025 Stds Ltg Table'!$B$4:$W$92,AD$1,0)</f>
        <v>0</v>
      </c>
      <c r="AE28" s="57">
        <f>VLOOKUP($A28,'2022 SpaceFuncData-Input'!$A$3:$Y$82,17,FALSE)</f>
        <v>150</v>
      </c>
      <c r="AF28" s="57">
        <f>VLOOKUP($A28,'2022 SpaceFuncData-Input'!$A$3:$Y$82,18,FALSE)</f>
        <v>150</v>
      </c>
      <c r="AG28" s="57">
        <f>VLOOKUP($A28,'2022 SpaceFuncData-Input'!$A$3:$Y$82,19,FALSE)</f>
        <v>0</v>
      </c>
      <c r="AH28" s="57">
        <f>VLOOKUP($A28,'2022 SpaceFuncData-Input'!$A$3:$Y$82,20,FALSE)</f>
        <v>0</v>
      </c>
      <c r="AI28" s="57">
        <f>VLOOKUP($A28,'2022 SpaceFuncData-Input'!$A$3:$Y$82,21,FALSE)</f>
        <v>100</v>
      </c>
      <c r="AJ28" s="57">
        <f>VLOOKUP($A28,'2022 SpaceFuncData-Input'!$A$3:$Y$82,22,FALSE)</f>
        <v>300</v>
      </c>
      <c r="AK28" s="57">
        <f>VLOOKUP($A28,'2022 SpaceFuncData-Input'!$A$3:$Y$82,23,FALSE)</f>
        <v>1.5</v>
      </c>
      <c r="AL28" s="57">
        <f>VLOOKUP($A28,'2022 SpaceFuncData-Input'!$A$3:$Y$82,24,FALSE)</f>
        <v>2</v>
      </c>
      <c r="AM28" s="57" t="str">
        <f>VLOOKUP($A28,'2022 SpaceFuncData-Input'!$A$3:$Y$82,25,FALSE)</f>
        <v>Office</v>
      </c>
      <c r="AN28" s="57">
        <v>1</v>
      </c>
      <c r="AO28" s="57">
        <v>0</v>
      </c>
      <c r="AP28" s="57">
        <v>0</v>
      </c>
      <c r="AQ28" s="45">
        <v>326</v>
      </c>
    </row>
    <row r="29" spans="1:43" ht="14.5" x14ac:dyDescent="0.25">
      <c r="A29" s="44" t="str">
        <f>'2025 Stds Ltg Table'!B28</f>
        <v>Healthcare Facility and Hospitals (Exam/Treatment Room)</v>
      </c>
      <c r="B29" s="57" t="str">
        <f>VLOOKUP($A29,'2022 SpaceFuncData-Input'!$A$3:$I$82,2,FALSE)</f>
        <v>Misc - All others</v>
      </c>
      <c r="C29" s="57">
        <f>VLOOKUP($A29,'2022 SpaceFuncData-Input'!$A$3:$I$85,3,FALSE)</f>
        <v>10</v>
      </c>
      <c r="D29" s="57">
        <f>VLOOKUP($A29,'2022 SpaceFuncData-Input'!$A$3:$I$85,4,FALSE)</f>
        <v>0.5</v>
      </c>
      <c r="E29" s="57">
        <f>VLOOKUP($A29,'2022 SpaceFuncData-Input'!$A$3:$I$85,5,FALSE)</f>
        <v>250</v>
      </c>
      <c r="F29" s="57">
        <f>VLOOKUP($A29,'2022 SpaceFuncData-Input'!$A$3:$I$85,6,FALSE)</f>
        <v>200</v>
      </c>
      <c r="G29" s="57">
        <f>VLOOKUP($A29,'2022 SpaceFuncData-Input'!$A$3:$I$85,7,FALSE)</f>
        <v>1.5</v>
      </c>
      <c r="H29" s="57">
        <f>VLOOKUP($A29,'2022 SpaceFuncData-Input'!$A$3:$I$85,8,FALSE)</f>
        <v>0.24</v>
      </c>
      <c r="I29" s="57" t="str">
        <f>VLOOKUP($A29,'2022 SpaceFuncData-Input'!$A$3:$I$85,9,FALSE)</f>
        <v>Electric</v>
      </c>
      <c r="J29" s="285">
        <f>VLOOKUP($A29,'2025 Stds Ltg Table'!$B$4:$V$92,2,0)</f>
        <v>1.1499999999999999</v>
      </c>
      <c r="K29" s="286">
        <f>VLOOKUP($A29,'2025 Stds Ltg Table'!$B$4:$W$92,K$1,0)</f>
        <v>0</v>
      </c>
      <c r="L29" s="286">
        <f>VLOOKUP($A29,'2025 Stds Ltg Table'!$B$4:$W$92,L$1,0)</f>
        <v>0</v>
      </c>
      <c r="M29" s="286">
        <f>VLOOKUP($A29,'2025 Stds Ltg Table'!$B$4:$W$92,M$1,0)</f>
        <v>0</v>
      </c>
      <c r="N29" s="286">
        <f>VLOOKUP($A29,'2025 Stds Ltg Table'!$B$4:$W$92,N$1,0)</f>
        <v>0</v>
      </c>
      <c r="O29" s="286">
        <f>VLOOKUP($A29,'2025 Stds Ltg Table'!$B$4:$W$92,O$1,0)</f>
        <v>0</v>
      </c>
      <c r="P29" s="286">
        <f>VLOOKUP($A29,'2025 Stds Ltg Table'!$B$4:$W$92,P$1,0)</f>
        <v>0</v>
      </c>
      <c r="Q29" s="286">
        <f>VLOOKUP($A29,'2025 Stds Ltg Table'!$B$4:$W$92,Q$1,0)</f>
        <v>0</v>
      </c>
      <c r="R29" s="286">
        <f>VLOOKUP($A29,'2025 Stds Ltg Table'!$B$4:$W$92,R$1,0)</f>
        <v>0</v>
      </c>
      <c r="S29" s="286">
        <f>VLOOKUP($A29,'2025 Stds Ltg Table'!$B$4:$W$92,S$1,0)</f>
        <v>0</v>
      </c>
      <c r="T29" s="286">
        <f>VLOOKUP($A29,'2025 Stds Ltg Table'!$B$4:$W$92,T$1,0)</f>
        <v>0</v>
      </c>
      <c r="U29" s="286">
        <f>VLOOKUP($A29,'2025 Stds Ltg Table'!$B$4:$W$92,U$1,0)</f>
        <v>0</v>
      </c>
      <c r="V29" s="286">
        <f>VLOOKUP($A29,'2025 Stds Ltg Table'!$B$4:$W$92,V$1,0)</f>
        <v>0</v>
      </c>
      <c r="W29" s="286">
        <f>VLOOKUP($A29,'2025 Stds Ltg Table'!$B$4:$W$92,W$1,0)</f>
        <v>0</v>
      </c>
      <c r="X29" s="286">
        <f>VLOOKUP($A29,'2025 Stds Ltg Table'!$B$4:$W$92,X$1,0)</f>
        <v>0</v>
      </c>
      <c r="Y29" s="286">
        <f>VLOOKUP($A29,'2025 Stds Ltg Table'!$B$4:$W$92,Y$1,0)</f>
        <v>0</v>
      </c>
      <c r="Z29" s="286">
        <f>VLOOKUP($A29,'2025 Stds Ltg Table'!$B$4:$W$92,Z$1,0)</f>
        <v>0</v>
      </c>
      <c r="AA29" s="286">
        <f>VLOOKUP($A29,'2025 Stds Ltg Table'!$B$4:$W$92,AA$1,0)</f>
        <v>0</v>
      </c>
      <c r="AB29" s="286">
        <f>VLOOKUP($A29,'2025 Stds Ltg Table'!$B$4:$W$92,AB$1,0)</f>
        <v>0</v>
      </c>
      <c r="AC29" s="286">
        <f>VLOOKUP($A29,'2025 Stds Ltg Table'!$B$4:$W$92,AC$1,0)</f>
        <v>0</v>
      </c>
      <c r="AD29" s="286">
        <f>VLOOKUP($A29,'2025 Stds Ltg Table'!$B$4:$W$92,AD$1,0)</f>
        <v>0</v>
      </c>
      <c r="AE29" s="57">
        <f>VLOOKUP($A29,'2022 SpaceFuncData-Input'!$A$3:$Y$82,17,FALSE)</f>
        <v>150</v>
      </c>
      <c r="AF29" s="57">
        <f>VLOOKUP($A29,'2022 SpaceFuncData-Input'!$A$3:$Y$82,18,FALSE)</f>
        <v>150</v>
      </c>
      <c r="AG29" s="57">
        <f>VLOOKUP($A29,'2022 SpaceFuncData-Input'!$A$3:$Y$82,19,FALSE)</f>
        <v>1.1259600000000001</v>
      </c>
      <c r="AH29" s="57">
        <f>VLOOKUP($A29,'2022 SpaceFuncData-Input'!$A$3:$Y$82,20,FALSE)</f>
        <v>0</v>
      </c>
      <c r="AI29" s="57">
        <f>VLOOKUP($A29,'2022 SpaceFuncData-Input'!$A$3:$Y$82,21,FALSE)</f>
        <v>300</v>
      </c>
      <c r="AJ29" s="57">
        <f>VLOOKUP($A29,'2022 SpaceFuncData-Input'!$A$3:$Y$82,22,FALSE)</f>
        <v>3000</v>
      </c>
      <c r="AK29" s="57">
        <f>VLOOKUP($A29,'2022 SpaceFuncData-Input'!$A$3:$Y$82,23,FALSE)</f>
        <v>1.5</v>
      </c>
      <c r="AL29" s="57">
        <f>VLOOKUP($A29,'2022 SpaceFuncData-Input'!$A$3:$Y$82,24,FALSE)</f>
        <v>2</v>
      </c>
      <c r="AM29" s="57" t="str">
        <f>VLOOKUP($A29,'2022 SpaceFuncData-Input'!$A$3:$Y$82,25,FALSE)</f>
        <v>Health</v>
      </c>
      <c r="AN29" s="57">
        <v>1</v>
      </c>
      <c r="AO29" s="57">
        <v>0</v>
      </c>
      <c r="AP29" s="57">
        <v>0</v>
      </c>
      <c r="AQ29" s="45">
        <v>327</v>
      </c>
    </row>
    <row r="30" spans="1:43" ht="14.5" x14ac:dyDescent="0.25">
      <c r="A30" s="44" t="str">
        <f>'2025 Stds Ltg Table'!B29</f>
        <v>Healthcare Facility and Hospitals (Imaging Room)</v>
      </c>
      <c r="B30" s="57" t="str">
        <f>VLOOKUP($A30,'2022 SpaceFuncData-Input'!$A$3:$I$82,2,FALSE)</f>
        <v>Misc - All others</v>
      </c>
      <c r="C30" s="57">
        <f>VLOOKUP($A30,'2022 SpaceFuncData-Input'!$A$3:$I$85,3,FALSE)</f>
        <v>10</v>
      </c>
      <c r="D30" s="57">
        <f>VLOOKUP($A30,'2022 SpaceFuncData-Input'!$A$3:$I$85,4,FALSE)</f>
        <v>0.5</v>
      </c>
      <c r="E30" s="57">
        <f>VLOOKUP($A30,'2022 SpaceFuncData-Input'!$A$3:$I$85,5,FALSE)</f>
        <v>250</v>
      </c>
      <c r="F30" s="57">
        <f>VLOOKUP($A30,'2022 SpaceFuncData-Input'!$A$3:$I$85,6,FALSE)</f>
        <v>200</v>
      </c>
      <c r="G30" s="57">
        <f>VLOOKUP($A30,'2022 SpaceFuncData-Input'!$A$3:$I$85,7,FALSE)</f>
        <v>1.5</v>
      </c>
      <c r="H30" s="57">
        <f>VLOOKUP($A30,'2022 SpaceFuncData-Input'!$A$3:$I$85,8,FALSE)</f>
        <v>0.24</v>
      </c>
      <c r="I30" s="57" t="str">
        <f>VLOOKUP($A30,'2022 SpaceFuncData-Input'!$A$3:$I$85,9,FALSE)</f>
        <v>Gas</v>
      </c>
      <c r="J30" s="285">
        <f>VLOOKUP($A30,'2025 Stds Ltg Table'!$B$4:$V$92,2,0)</f>
        <v>0.6</v>
      </c>
      <c r="K30" s="286">
        <f>VLOOKUP($A30,'2025 Stds Ltg Table'!$B$4:$W$92,K$1,0)</f>
        <v>0</v>
      </c>
      <c r="L30" s="286">
        <f>VLOOKUP($A30,'2025 Stds Ltg Table'!$B$4:$W$92,L$1,0)</f>
        <v>0</v>
      </c>
      <c r="M30" s="286">
        <f>VLOOKUP($A30,'2025 Stds Ltg Table'!$B$4:$W$92,M$1,0)</f>
        <v>0</v>
      </c>
      <c r="N30" s="286">
        <f>VLOOKUP($A30,'2025 Stds Ltg Table'!$B$4:$W$92,N$1,0)</f>
        <v>0.2</v>
      </c>
      <c r="O30" s="286">
        <f>VLOOKUP($A30,'2025 Stds Ltg Table'!$B$4:$W$92,O$1,0)</f>
        <v>0</v>
      </c>
      <c r="P30" s="286">
        <f>VLOOKUP($A30,'2025 Stds Ltg Table'!$B$4:$W$92,P$1,0)</f>
        <v>0</v>
      </c>
      <c r="Q30" s="286">
        <f>VLOOKUP($A30,'2025 Stds Ltg Table'!$B$4:$W$92,Q$1,0)</f>
        <v>0</v>
      </c>
      <c r="R30" s="286">
        <f>VLOOKUP($A30,'2025 Stds Ltg Table'!$B$4:$W$92,R$1,0)</f>
        <v>0</v>
      </c>
      <c r="S30" s="286">
        <f>VLOOKUP($A30,'2025 Stds Ltg Table'!$B$4:$W$92,S$1,0)</f>
        <v>0</v>
      </c>
      <c r="T30" s="286">
        <f>VLOOKUP($A30,'2025 Stds Ltg Table'!$B$4:$W$92,T$1,0)</f>
        <v>0</v>
      </c>
      <c r="U30" s="286">
        <f>VLOOKUP($A30,'2025 Stds Ltg Table'!$B$4:$W$92,U$1,0)</f>
        <v>0</v>
      </c>
      <c r="V30" s="286">
        <f>VLOOKUP($A30,'2025 Stds Ltg Table'!$B$4:$W$92,V$1,0)</f>
        <v>0</v>
      </c>
      <c r="W30" s="286">
        <f>VLOOKUP($A30,'2025 Stds Ltg Table'!$B$4:$W$92,W$1,0)</f>
        <v>0.1</v>
      </c>
      <c r="X30" s="286">
        <f>VLOOKUP($A30,'2025 Stds Ltg Table'!$B$4:$W$92,X$1,0)</f>
        <v>0</v>
      </c>
      <c r="Y30" s="286">
        <f>VLOOKUP($A30,'2025 Stds Ltg Table'!$B$4:$W$92,Y$1,0)</f>
        <v>0</v>
      </c>
      <c r="Z30" s="286">
        <f>VLOOKUP($A30,'2025 Stds Ltg Table'!$B$4:$W$92,Z$1,0)</f>
        <v>0</v>
      </c>
      <c r="AA30" s="286">
        <f>VLOOKUP($A30,'2025 Stds Ltg Table'!$B$4:$W$92,AA$1,0)</f>
        <v>0</v>
      </c>
      <c r="AB30" s="286">
        <f>VLOOKUP($A30,'2025 Stds Ltg Table'!$B$4:$W$92,AB$1,0)</f>
        <v>0</v>
      </c>
      <c r="AC30" s="286">
        <f>VLOOKUP($A30,'2025 Stds Ltg Table'!$B$4:$W$92,AC$1,0)</f>
        <v>0</v>
      </c>
      <c r="AD30" s="286">
        <f>VLOOKUP($A30,'2025 Stds Ltg Table'!$B$4:$W$92,AD$1,0)</f>
        <v>0</v>
      </c>
      <c r="AE30" s="57">
        <f>VLOOKUP($A30,'2022 SpaceFuncData-Input'!$A$3:$Y$82,17,FALSE)</f>
        <v>150</v>
      </c>
      <c r="AF30" s="57">
        <f>VLOOKUP($A30,'2022 SpaceFuncData-Input'!$A$3:$Y$82,18,FALSE)</f>
        <v>150</v>
      </c>
      <c r="AG30" s="57">
        <f>VLOOKUP($A30,'2022 SpaceFuncData-Input'!$A$3:$Y$82,19,FALSE)</f>
        <v>0</v>
      </c>
      <c r="AH30" s="57">
        <f>VLOOKUP($A30,'2022 SpaceFuncData-Input'!$A$3:$Y$82,20,FALSE)</f>
        <v>0</v>
      </c>
      <c r="AI30" s="57">
        <f>VLOOKUP($A30,'2022 SpaceFuncData-Input'!$A$3:$Y$82,21,FALSE)</f>
        <v>75</v>
      </c>
      <c r="AJ30" s="57">
        <f>VLOOKUP($A30,'2022 SpaceFuncData-Input'!$A$3:$Y$82,22,FALSE)</f>
        <v>500</v>
      </c>
      <c r="AK30" s="57">
        <f>VLOOKUP($A30,'2022 SpaceFuncData-Input'!$A$3:$Y$82,23,FALSE)</f>
        <v>1.5</v>
      </c>
      <c r="AL30" s="57">
        <f>VLOOKUP($A30,'2022 SpaceFuncData-Input'!$A$3:$Y$82,24,FALSE)</f>
        <v>2</v>
      </c>
      <c r="AM30" s="57" t="str">
        <f>VLOOKUP($A30,'2022 SpaceFuncData-Input'!$A$3:$Y$82,25,FALSE)</f>
        <v>Health</v>
      </c>
      <c r="AN30" s="57">
        <v>1</v>
      </c>
      <c r="AO30" s="57">
        <v>0</v>
      </c>
      <c r="AP30" s="57">
        <v>0</v>
      </c>
      <c r="AQ30" s="45">
        <v>328</v>
      </c>
    </row>
    <row r="31" spans="1:43" ht="14.5" x14ac:dyDescent="0.25">
      <c r="A31" s="44" t="str">
        <f>'2025 Stds Ltg Table'!B30</f>
        <v>Healthcare Facility and Hospitals (Medical Supply Room)</v>
      </c>
      <c r="B31" s="57" t="str">
        <f>VLOOKUP($A31,'2022 SpaceFuncData-Input'!$A$3:$I$82,2,FALSE)</f>
        <v>Misc - All others</v>
      </c>
      <c r="C31" s="57">
        <f>VLOOKUP($A31,'2022 SpaceFuncData-Input'!$A$3:$I$85,3,FALSE)</f>
        <v>10</v>
      </c>
      <c r="D31" s="57">
        <f>VLOOKUP($A31,'2022 SpaceFuncData-Input'!$A$3:$I$85,4,FALSE)</f>
        <v>0.5</v>
      </c>
      <c r="E31" s="57">
        <f>VLOOKUP($A31,'2022 SpaceFuncData-Input'!$A$3:$I$85,5,FALSE)</f>
        <v>250</v>
      </c>
      <c r="F31" s="57">
        <f>VLOOKUP($A31,'2022 SpaceFuncData-Input'!$A$3:$I$85,6,FALSE)</f>
        <v>200</v>
      </c>
      <c r="G31" s="57">
        <f>VLOOKUP($A31,'2022 SpaceFuncData-Input'!$A$3:$I$85,7,FALSE)</f>
        <v>1.5</v>
      </c>
      <c r="H31" s="57">
        <f>VLOOKUP($A31,'2022 SpaceFuncData-Input'!$A$3:$I$85,8,FALSE)</f>
        <v>0.24</v>
      </c>
      <c r="I31" s="57" t="str">
        <f>VLOOKUP($A31,'2022 SpaceFuncData-Input'!$A$3:$I$85,9,FALSE)</f>
        <v>Gas</v>
      </c>
      <c r="J31" s="285">
        <f>VLOOKUP($A31,'2025 Stds Ltg Table'!$B$4:$V$92,2,0)</f>
        <v>0.55000000000000004</v>
      </c>
      <c r="K31" s="286">
        <f>VLOOKUP($A31,'2025 Stds Ltg Table'!$B$4:$W$92,K$1,0)</f>
        <v>0</v>
      </c>
      <c r="L31" s="286">
        <f>VLOOKUP($A31,'2025 Stds Ltg Table'!$B$4:$W$92,L$1,0)</f>
        <v>0</v>
      </c>
      <c r="M31" s="286">
        <f>VLOOKUP($A31,'2025 Stds Ltg Table'!$B$4:$W$92,M$1,0)</f>
        <v>0</v>
      </c>
      <c r="N31" s="286">
        <f>VLOOKUP($A31,'2025 Stds Ltg Table'!$B$4:$W$92,N$1,0)</f>
        <v>0</v>
      </c>
      <c r="O31" s="286">
        <f>VLOOKUP($A31,'2025 Stds Ltg Table'!$B$4:$W$92,O$1,0)</f>
        <v>0</v>
      </c>
      <c r="P31" s="286">
        <f>VLOOKUP($A31,'2025 Stds Ltg Table'!$B$4:$W$92,P$1,0)</f>
        <v>0</v>
      </c>
      <c r="Q31" s="286">
        <f>VLOOKUP($A31,'2025 Stds Ltg Table'!$B$4:$W$92,Q$1,0)</f>
        <v>0</v>
      </c>
      <c r="R31" s="286">
        <f>VLOOKUP($A31,'2025 Stds Ltg Table'!$B$4:$W$92,R$1,0)</f>
        <v>0</v>
      </c>
      <c r="S31" s="286">
        <f>VLOOKUP($A31,'2025 Stds Ltg Table'!$B$4:$W$92,S$1,0)</f>
        <v>0</v>
      </c>
      <c r="T31" s="286">
        <f>VLOOKUP($A31,'2025 Stds Ltg Table'!$B$4:$W$92,T$1,0)</f>
        <v>0</v>
      </c>
      <c r="U31" s="286">
        <f>VLOOKUP($A31,'2025 Stds Ltg Table'!$B$4:$W$92,U$1,0)</f>
        <v>0</v>
      </c>
      <c r="V31" s="286">
        <f>VLOOKUP($A31,'2025 Stds Ltg Table'!$B$4:$W$92,V$1,0)</f>
        <v>0</v>
      </c>
      <c r="W31" s="286">
        <f>VLOOKUP($A31,'2025 Stds Ltg Table'!$B$4:$W$92,W$1,0)</f>
        <v>0</v>
      </c>
      <c r="X31" s="286">
        <f>VLOOKUP($A31,'2025 Stds Ltg Table'!$B$4:$W$92,X$1,0)</f>
        <v>0</v>
      </c>
      <c r="Y31" s="286">
        <f>VLOOKUP($A31,'2025 Stds Ltg Table'!$B$4:$W$92,Y$1,0)</f>
        <v>0</v>
      </c>
      <c r="Z31" s="286">
        <f>VLOOKUP($A31,'2025 Stds Ltg Table'!$B$4:$W$92,Z$1,0)</f>
        <v>0</v>
      </c>
      <c r="AA31" s="286">
        <f>VLOOKUP($A31,'2025 Stds Ltg Table'!$B$4:$W$92,AA$1,0)</f>
        <v>0</v>
      </c>
      <c r="AB31" s="286">
        <f>VLOOKUP($A31,'2025 Stds Ltg Table'!$B$4:$W$92,AB$1,0)</f>
        <v>0</v>
      </c>
      <c r="AC31" s="286">
        <f>VLOOKUP($A31,'2025 Stds Ltg Table'!$B$4:$W$92,AC$1,0)</f>
        <v>0</v>
      </c>
      <c r="AD31" s="286">
        <f>VLOOKUP($A31,'2025 Stds Ltg Table'!$B$4:$W$92,AD$1,0)</f>
        <v>0</v>
      </c>
      <c r="AE31" s="57">
        <f>VLOOKUP($A31,'2022 SpaceFuncData-Input'!$A$3:$Y$82,17,FALSE)</f>
        <v>150</v>
      </c>
      <c r="AF31" s="57">
        <f>VLOOKUP($A31,'2022 SpaceFuncData-Input'!$A$3:$Y$82,18,FALSE)</f>
        <v>150</v>
      </c>
      <c r="AG31" s="57">
        <f>VLOOKUP($A31,'2022 SpaceFuncData-Input'!$A$3:$Y$82,19,FALSE)</f>
        <v>0</v>
      </c>
      <c r="AH31" s="57">
        <f>VLOOKUP($A31,'2022 SpaceFuncData-Input'!$A$3:$Y$82,20,FALSE)</f>
        <v>0</v>
      </c>
      <c r="AI31" s="57">
        <f>VLOOKUP($A31,'2022 SpaceFuncData-Input'!$A$3:$Y$82,21,FALSE)</f>
        <v>50</v>
      </c>
      <c r="AJ31" s="57">
        <f>VLOOKUP($A31,'2022 SpaceFuncData-Input'!$A$3:$Y$82,22,FALSE)</f>
        <v>300</v>
      </c>
      <c r="AK31" s="57">
        <f>VLOOKUP($A31,'2022 SpaceFuncData-Input'!$A$3:$Y$82,23,FALSE)</f>
        <v>1.5</v>
      </c>
      <c r="AL31" s="57">
        <f>VLOOKUP($A31,'2022 SpaceFuncData-Input'!$A$3:$Y$82,24,FALSE)</f>
        <v>2</v>
      </c>
      <c r="AM31" s="57" t="str">
        <f>VLOOKUP($A31,'2022 SpaceFuncData-Input'!$A$3:$Y$82,25,FALSE)</f>
        <v>Health</v>
      </c>
      <c r="AN31" s="57">
        <v>1</v>
      </c>
      <c r="AO31" s="57">
        <v>0</v>
      </c>
      <c r="AP31" s="57">
        <v>0</v>
      </c>
      <c r="AQ31" s="45">
        <v>329</v>
      </c>
    </row>
    <row r="32" spans="1:43" ht="14.5" x14ac:dyDescent="0.25">
      <c r="A32" s="44" t="str">
        <f>'2025 Stds Ltg Table'!B31</f>
        <v>Healthcare Facility and Hospitals (Nursery)</v>
      </c>
      <c r="B32" s="57" t="str">
        <f>VLOOKUP($A32,'2022 SpaceFuncData-Input'!$A$3:$I$82,2,FALSE)</f>
        <v>Misc - All others</v>
      </c>
      <c r="C32" s="57">
        <f>VLOOKUP($A32,'2022 SpaceFuncData-Input'!$A$3:$I$85,3,FALSE)</f>
        <v>10</v>
      </c>
      <c r="D32" s="57">
        <f>VLOOKUP($A32,'2022 SpaceFuncData-Input'!$A$3:$I$85,4,FALSE)</f>
        <v>0.5</v>
      </c>
      <c r="E32" s="57">
        <f>VLOOKUP($A32,'2022 SpaceFuncData-Input'!$A$3:$I$85,5,FALSE)</f>
        <v>250</v>
      </c>
      <c r="F32" s="57">
        <f>VLOOKUP($A32,'2022 SpaceFuncData-Input'!$A$3:$I$85,6,FALSE)</f>
        <v>200</v>
      </c>
      <c r="G32" s="57">
        <f>VLOOKUP($A32,'2022 SpaceFuncData-Input'!$A$3:$I$85,7,FALSE)</f>
        <v>1.5</v>
      </c>
      <c r="H32" s="57">
        <f>VLOOKUP($A32,'2022 SpaceFuncData-Input'!$A$3:$I$85,8,FALSE)</f>
        <v>0.24</v>
      </c>
      <c r="I32" s="57" t="str">
        <f>VLOOKUP($A32,'2022 SpaceFuncData-Input'!$A$3:$I$85,9,FALSE)</f>
        <v>Gas</v>
      </c>
      <c r="J32" s="285">
        <f>VLOOKUP($A32,'2025 Stds Ltg Table'!$B$4:$V$92,2,0)</f>
        <v>0.8</v>
      </c>
      <c r="K32" s="286">
        <f>VLOOKUP($A32,'2025 Stds Ltg Table'!$B$4:$W$92,K$1,0)</f>
        <v>0</v>
      </c>
      <c r="L32" s="286">
        <f>VLOOKUP($A32,'2025 Stds Ltg Table'!$B$4:$W$92,L$1,0)</f>
        <v>0</v>
      </c>
      <c r="M32" s="286">
        <f>VLOOKUP($A32,'2025 Stds Ltg Table'!$B$4:$W$92,M$1,0)</f>
        <v>0</v>
      </c>
      <c r="N32" s="286">
        <f>VLOOKUP($A32,'2025 Stds Ltg Table'!$B$4:$W$92,N$1,0)</f>
        <v>0</v>
      </c>
      <c r="O32" s="286">
        <f>VLOOKUP($A32,'2025 Stds Ltg Table'!$B$4:$W$92,O$1,0)</f>
        <v>0</v>
      </c>
      <c r="P32" s="286">
        <f>VLOOKUP($A32,'2025 Stds Ltg Table'!$B$4:$W$92,P$1,0)</f>
        <v>0</v>
      </c>
      <c r="Q32" s="286">
        <f>VLOOKUP($A32,'2025 Stds Ltg Table'!$B$4:$W$92,Q$1,0)</f>
        <v>0</v>
      </c>
      <c r="R32" s="286">
        <f>VLOOKUP($A32,'2025 Stds Ltg Table'!$B$4:$W$92,R$1,0)</f>
        <v>0</v>
      </c>
      <c r="S32" s="286">
        <f>VLOOKUP($A32,'2025 Stds Ltg Table'!$B$4:$W$92,S$1,0)</f>
        <v>0</v>
      </c>
      <c r="T32" s="286">
        <f>VLOOKUP($A32,'2025 Stds Ltg Table'!$B$4:$W$92,T$1,0)</f>
        <v>0</v>
      </c>
      <c r="U32" s="286">
        <f>VLOOKUP($A32,'2025 Stds Ltg Table'!$B$4:$W$92,U$1,0)</f>
        <v>0</v>
      </c>
      <c r="V32" s="286">
        <f>VLOOKUP($A32,'2025 Stds Ltg Table'!$B$4:$W$92,V$1,0)</f>
        <v>0</v>
      </c>
      <c r="W32" s="286">
        <f>VLOOKUP($A32,'2025 Stds Ltg Table'!$B$4:$W$92,W$1,0)</f>
        <v>0.1</v>
      </c>
      <c r="X32" s="286">
        <f>VLOOKUP($A32,'2025 Stds Ltg Table'!$B$4:$W$92,X$1,0)</f>
        <v>0</v>
      </c>
      <c r="Y32" s="286">
        <f>VLOOKUP($A32,'2025 Stds Ltg Table'!$B$4:$W$92,Y$1,0)</f>
        <v>0</v>
      </c>
      <c r="Z32" s="286">
        <f>VLOOKUP($A32,'2025 Stds Ltg Table'!$B$4:$W$92,Z$1,0)</f>
        <v>0</v>
      </c>
      <c r="AA32" s="286">
        <f>VLOOKUP($A32,'2025 Stds Ltg Table'!$B$4:$W$92,AA$1,0)</f>
        <v>0</v>
      </c>
      <c r="AB32" s="286">
        <f>VLOOKUP($A32,'2025 Stds Ltg Table'!$B$4:$W$92,AB$1,0)</f>
        <v>0</v>
      </c>
      <c r="AC32" s="286">
        <f>VLOOKUP($A32,'2025 Stds Ltg Table'!$B$4:$W$92,AC$1,0)</f>
        <v>0</v>
      </c>
      <c r="AD32" s="286">
        <f>VLOOKUP($A32,'2025 Stds Ltg Table'!$B$4:$W$92,AD$1,0)</f>
        <v>0</v>
      </c>
      <c r="AE32" s="57">
        <f>VLOOKUP($A32,'2022 SpaceFuncData-Input'!$A$3:$Y$82,17,FALSE)</f>
        <v>150</v>
      </c>
      <c r="AF32" s="57">
        <f>VLOOKUP($A32,'2022 SpaceFuncData-Input'!$A$3:$Y$82,18,FALSE)</f>
        <v>150</v>
      </c>
      <c r="AG32" s="57">
        <f>VLOOKUP($A32,'2022 SpaceFuncData-Input'!$A$3:$Y$82,19,FALSE)</f>
        <v>0</v>
      </c>
      <c r="AH32" s="57">
        <f>VLOOKUP($A32,'2022 SpaceFuncData-Input'!$A$3:$Y$82,20,FALSE)</f>
        <v>0</v>
      </c>
      <c r="AI32" s="57">
        <f>VLOOKUP($A32,'2022 SpaceFuncData-Input'!$A$3:$Y$82,21,FALSE)</f>
        <v>20</v>
      </c>
      <c r="AJ32" s="57">
        <f>VLOOKUP($A32,'2022 SpaceFuncData-Input'!$A$3:$Y$82,22,FALSE)</f>
        <v>200</v>
      </c>
      <c r="AK32" s="57">
        <f>VLOOKUP($A32,'2022 SpaceFuncData-Input'!$A$3:$Y$82,23,FALSE)</f>
        <v>1.5</v>
      </c>
      <c r="AL32" s="57">
        <f>VLOOKUP($A32,'2022 SpaceFuncData-Input'!$A$3:$Y$82,24,FALSE)</f>
        <v>2</v>
      </c>
      <c r="AM32" s="57" t="str">
        <f>VLOOKUP($A32,'2022 SpaceFuncData-Input'!$A$3:$Y$82,25,FALSE)</f>
        <v>Health</v>
      </c>
      <c r="AN32" s="57">
        <v>1</v>
      </c>
      <c r="AO32" s="57">
        <v>0</v>
      </c>
      <c r="AP32" s="57">
        <v>0</v>
      </c>
      <c r="AQ32" s="45">
        <v>330</v>
      </c>
    </row>
    <row r="33" spans="1:43" ht="14.5" x14ac:dyDescent="0.25">
      <c r="A33" s="44" t="str">
        <f>'2025 Stds Ltg Table'!B32</f>
        <v>Healthcare Facility and Hospitals (Nurse's Station)</v>
      </c>
      <c r="B33" s="57" t="str">
        <f>VLOOKUP($A33,'2022 SpaceFuncData-Input'!$A$3:$I$82,2,FALSE)</f>
        <v>Misc - All others</v>
      </c>
      <c r="C33" s="57">
        <f>VLOOKUP($A33,'2022 SpaceFuncData-Input'!$A$3:$I$85,3,FALSE)</f>
        <v>10</v>
      </c>
      <c r="D33" s="57">
        <f>VLOOKUP($A33,'2022 SpaceFuncData-Input'!$A$3:$I$85,4,FALSE)</f>
        <v>0.5</v>
      </c>
      <c r="E33" s="57">
        <f>VLOOKUP($A33,'2022 SpaceFuncData-Input'!$A$3:$I$85,5,FALSE)</f>
        <v>250</v>
      </c>
      <c r="F33" s="57">
        <f>VLOOKUP($A33,'2022 SpaceFuncData-Input'!$A$3:$I$85,6,FALSE)</f>
        <v>200</v>
      </c>
      <c r="G33" s="57">
        <f>VLOOKUP($A33,'2022 SpaceFuncData-Input'!$A$3:$I$85,7,FALSE)</f>
        <v>1.5</v>
      </c>
      <c r="H33" s="57">
        <f>VLOOKUP($A33,'2022 SpaceFuncData-Input'!$A$3:$I$85,8,FALSE)</f>
        <v>0.24</v>
      </c>
      <c r="I33" s="57" t="str">
        <f>VLOOKUP($A33,'2022 SpaceFuncData-Input'!$A$3:$I$85,9,FALSE)</f>
        <v>Gas</v>
      </c>
      <c r="J33" s="285">
        <f>VLOOKUP($A33,'2025 Stds Ltg Table'!$B$4:$V$92,2,0)</f>
        <v>0.85</v>
      </c>
      <c r="K33" s="286">
        <f>VLOOKUP($A33,'2025 Stds Ltg Table'!$B$4:$W$92,K$1,0)</f>
        <v>0</v>
      </c>
      <c r="L33" s="286">
        <f>VLOOKUP($A33,'2025 Stds Ltg Table'!$B$4:$W$92,L$1,0)</f>
        <v>0.2</v>
      </c>
      <c r="M33" s="286">
        <f>VLOOKUP($A33,'2025 Stds Ltg Table'!$B$4:$W$92,M$1,0)</f>
        <v>0</v>
      </c>
      <c r="N33" s="286">
        <f>VLOOKUP($A33,'2025 Stds Ltg Table'!$B$4:$W$92,N$1,0)</f>
        <v>0</v>
      </c>
      <c r="O33" s="286">
        <f>VLOOKUP($A33,'2025 Stds Ltg Table'!$B$4:$W$92,O$1,0)</f>
        <v>0</v>
      </c>
      <c r="P33" s="286">
        <f>VLOOKUP($A33,'2025 Stds Ltg Table'!$B$4:$W$92,P$1,0)</f>
        <v>0</v>
      </c>
      <c r="Q33" s="286">
        <f>VLOOKUP($A33,'2025 Stds Ltg Table'!$B$4:$W$92,Q$1,0)</f>
        <v>0</v>
      </c>
      <c r="R33" s="286">
        <f>VLOOKUP($A33,'2025 Stds Ltg Table'!$B$4:$W$92,R$1,0)</f>
        <v>0</v>
      </c>
      <c r="S33" s="286">
        <f>VLOOKUP($A33,'2025 Stds Ltg Table'!$B$4:$W$92,S$1,0)</f>
        <v>0</v>
      </c>
      <c r="T33" s="286">
        <f>VLOOKUP($A33,'2025 Stds Ltg Table'!$B$4:$W$92,T$1,0)</f>
        <v>0</v>
      </c>
      <c r="U33" s="286">
        <f>VLOOKUP($A33,'2025 Stds Ltg Table'!$B$4:$W$92,U$1,0)</f>
        <v>0</v>
      </c>
      <c r="V33" s="286">
        <f>VLOOKUP($A33,'2025 Stds Ltg Table'!$B$4:$W$92,V$1,0)</f>
        <v>0</v>
      </c>
      <c r="W33" s="286">
        <f>VLOOKUP($A33,'2025 Stds Ltg Table'!$B$4:$W$92,W$1,0)</f>
        <v>0.1</v>
      </c>
      <c r="X33" s="286">
        <f>VLOOKUP($A33,'2025 Stds Ltg Table'!$B$4:$W$92,X$1,0)</f>
        <v>0</v>
      </c>
      <c r="Y33" s="286">
        <f>VLOOKUP($A33,'2025 Stds Ltg Table'!$B$4:$W$92,Y$1,0)</f>
        <v>0</v>
      </c>
      <c r="Z33" s="286">
        <f>VLOOKUP($A33,'2025 Stds Ltg Table'!$B$4:$W$92,Z$1,0)</f>
        <v>0</v>
      </c>
      <c r="AA33" s="286">
        <f>VLOOKUP($A33,'2025 Stds Ltg Table'!$B$4:$W$92,AA$1,0)</f>
        <v>0</v>
      </c>
      <c r="AB33" s="286">
        <f>VLOOKUP($A33,'2025 Stds Ltg Table'!$B$4:$W$92,AB$1,0)</f>
        <v>0</v>
      </c>
      <c r="AC33" s="286">
        <f>VLOOKUP($A33,'2025 Stds Ltg Table'!$B$4:$W$92,AC$1,0)</f>
        <v>0</v>
      </c>
      <c r="AD33" s="286">
        <f>VLOOKUP($A33,'2025 Stds Ltg Table'!$B$4:$W$92,AD$1,0)</f>
        <v>0</v>
      </c>
      <c r="AE33" s="57">
        <f>VLOOKUP($A33,'2022 SpaceFuncData-Input'!$A$3:$Y$82,17,FALSE)</f>
        <v>150</v>
      </c>
      <c r="AF33" s="57">
        <f>VLOOKUP($A33,'2022 SpaceFuncData-Input'!$A$3:$Y$82,18,FALSE)</f>
        <v>150</v>
      </c>
      <c r="AG33" s="57">
        <f>VLOOKUP($A33,'2022 SpaceFuncData-Input'!$A$3:$Y$82,19,FALSE)</f>
        <v>0</v>
      </c>
      <c r="AH33" s="57">
        <f>VLOOKUP($A33,'2022 SpaceFuncData-Input'!$A$3:$Y$82,20,FALSE)</f>
        <v>0</v>
      </c>
      <c r="AI33" s="57">
        <f>VLOOKUP($A33,'2022 SpaceFuncData-Input'!$A$3:$Y$82,21,FALSE)</f>
        <v>75</v>
      </c>
      <c r="AJ33" s="57">
        <f>VLOOKUP($A33,'2022 SpaceFuncData-Input'!$A$3:$Y$82,22,FALSE)</f>
        <v>500</v>
      </c>
      <c r="AK33" s="57">
        <f>VLOOKUP($A33,'2022 SpaceFuncData-Input'!$A$3:$Y$82,23,FALSE)</f>
        <v>1.5</v>
      </c>
      <c r="AL33" s="57">
        <f>VLOOKUP($A33,'2022 SpaceFuncData-Input'!$A$3:$Y$82,24,FALSE)</f>
        <v>2</v>
      </c>
      <c r="AM33" s="57" t="str">
        <f>VLOOKUP($A33,'2022 SpaceFuncData-Input'!$A$3:$Y$82,25,FALSE)</f>
        <v>Health</v>
      </c>
      <c r="AN33" s="57">
        <v>1</v>
      </c>
      <c r="AO33" s="57">
        <v>0</v>
      </c>
      <c r="AP33" s="57">
        <v>0</v>
      </c>
      <c r="AQ33" s="45">
        <v>331</v>
      </c>
    </row>
    <row r="34" spans="1:43" ht="14.5" x14ac:dyDescent="0.25">
      <c r="A34" s="44" t="str">
        <f>'2025 Stds Ltg Table'!B33</f>
        <v>Healthcare Facility and Hospitals (Operating Room)</v>
      </c>
      <c r="B34" s="57" t="str">
        <f>VLOOKUP($A34,'2022 SpaceFuncData-Input'!$A$3:$I$82,2,FALSE)</f>
        <v>Misc - All others</v>
      </c>
      <c r="C34" s="57">
        <f>VLOOKUP($A34,'2022 SpaceFuncData-Input'!$A$3:$I$85,3,FALSE)</f>
        <v>10</v>
      </c>
      <c r="D34" s="57">
        <f>VLOOKUP($A34,'2022 SpaceFuncData-Input'!$A$3:$I$85,4,FALSE)</f>
        <v>0.5</v>
      </c>
      <c r="E34" s="57">
        <f>VLOOKUP($A34,'2022 SpaceFuncData-Input'!$A$3:$I$85,5,FALSE)</f>
        <v>250</v>
      </c>
      <c r="F34" s="57">
        <f>VLOOKUP($A34,'2022 SpaceFuncData-Input'!$A$3:$I$85,6,FALSE)</f>
        <v>200</v>
      </c>
      <c r="G34" s="57">
        <f>VLOOKUP($A34,'2022 SpaceFuncData-Input'!$A$3:$I$85,7,FALSE)</f>
        <v>1.5</v>
      </c>
      <c r="H34" s="57">
        <f>VLOOKUP($A34,'2022 SpaceFuncData-Input'!$A$3:$I$85,8,FALSE)</f>
        <v>0.24</v>
      </c>
      <c r="I34" s="57" t="str">
        <f>VLOOKUP($A34,'2022 SpaceFuncData-Input'!$A$3:$I$85,9,FALSE)</f>
        <v>Gas</v>
      </c>
      <c r="J34" s="285">
        <f>VLOOKUP($A34,'2025 Stds Ltg Table'!$B$4:$V$92,2,0)</f>
        <v>1.9</v>
      </c>
      <c r="K34" s="286">
        <f>VLOOKUP($A34,'2025 Stds Ltg Table'!$B$4:$W$92,K$1,0)</f>
        <v>0</v>
      </c>
      <c r="L34" s="286">
        <f>VLOOKUP($A34,'2025 Stds Ltg Table'!$B$4:$W$92,L$1,0)</f>
        <v>0</v>
      </c>
      <c r="M34" s="286">
        <f>VLOOKUP($A34,'2025 Stds Ltg Table'!$B$4:$W$92,M$1,0)</f>
        <v>0</v>
      </c>
      <c r="N34" s="286">
        <f>VLOOKUP($A34,'2025 Stds Ltg Table'!$B$4:$W$92,N$1,0)</f>
        <v>0</v>
      </c>
      <c r="O34" s="286">
        <f>VLOOKUP($A34,'2025 Stds Ltg Table'!$B$4:$W$92,O$1,0)</f>
        <v>0</v>
      </c>
      <c r="P34" s="286">
        <f>VLOOKUP($A34,'2025 Stds Ltg Table'!$B$4:$W$92,P$1,0)</f>
        <v>0</v>
      </c>
      <c r="Q34" s="286">
        <f>VLOOKUP($A34,'2025 Stds Ltg Table'!$B$4:$W$92,Q$1,0)</f>
        <v>0</v>
      </c>
      <c r="R34" s="286">
        <f>VLOOKUP($A34,'2025 Stds Ltg Table'!$B$4:$W$92,R$1,0)</f>
        <v>0</v>
      </c>
      <c r="S34" s="286">
        <f>VLOOKUP($A34,'2025 Stds Ltg Table'!$B$4:$W$92,S$1,0)</f>
        <v>0</v>
      </c>
      <c r="T34" s="286">
        <f>VLOOKUP($A34,'2025 Stds Ltg Table'!$B$4:$W$92,T$1,0)</f>
        <v>0</v>
      </c>
      <c r="U34" s="286">
        <f>VLOOKUP($A34,'2025 Stds Ltg Table'!$B$4:$W$92,U$1,0)</f>
        <v>0</v>
      </c>
      <c r="V34" s="286">
        <f>VLOOKUP($A34,'2025 Stds Ltg Table'!$B$4:$W$92,V$1,0)</f>
        <v>0</v>
      </c>
      <c r="W34" s="286">
        <f>VLOOKUP($A34,'2025 Stds Ltg Table'!$B$4:$W$92,W$1,0)</f>
        <v>0</v>
      </c>
      <c r="X34" s="286">
        <f>VLOOKUP($A34,'2025 Stds Ltg Table'!$B$4:$W$92,X$1,0)</f>
        <v>0</v>
      </c>
      <c r="Y34" s="286">
        <f>VLOOKUP($A34,'2025 Stds Ltg Table'!$B$4:$W$92,Y$1,0)</f>
        <v>0</v>
      </c>
      <c r="Z34" s="286">
        <f>VLOOKUP($A34,'2025 Stds Ltg Table'!$B$4:$W$92,Z$1,0)</f>
        <v>0</v>
      </c>
      <c r="AA34" s="286">
        <f>VLOOKUP($A34,'2025 Stds Ltg Table'!$B$4:$W$92,AA$1,0)</f>
        <v>0</v>
      </c>
      <c r="AB34" s="286">
        <f>VLOOKUP($A34,'2025 Stds Ltg Table'!$B$4:$W$92,AB$1,0)</f>
        <v>0</v>
      </c>
      <c r="AC34" s="286">
        <f>VLOOKUP($A34,'2025 Stds Ltg Table'!$B$4:$W$92,AC$1,0)</f>
        <v>0</v>
      </c>
      <c r="AD34" s="286">
        <f>VLOOKUP($A34,'2025 Stds Ltg Table'!$B$4:$W$92,AD$1,0)</f>
        <v>0</v>
      </c>
      <c r="AE34" s="57">
        <f>VLOOKUP($A34,'2022 SpaceFuncData-Input'!$A$3:$Y$82,17,FALSE)</f>
        <v>150</v>
      </c>
      <c r="AF34" s="57">
        <f>VLOOKUP($A34,'2022 SpaceFuncData-Input'!$A$3:$Y$82,18,FALSE)</f>
        <v>150</v>
      </c>
      <c r="AG34" s="57">
        <f>VLOOKUP($A34,'2022 SpaceFuncData-Input'!$A$3:$Y$82,19,FALSE)</f>
        <v>0</v>
      </c>
      <c r="AH34" s="57">
        <f>VLOOKUP($A34,'2022 SpaceFuncData-Input'!$A$3:$Y$82,20,FALSE)</f>
        <v>0</v>
      </c>
      <c r="AI34" s="57">
        <f>VLOOKUP($A34,'2022 SpaceFuncData-Input'!$A$3:$Y$82,21,FALSE)</f>
        <v>300</v>
      </c>
      <c r="AJ34" s="57">
        <f>VLOOKUP($A34,'2022 SpaceFuncData-Input'!$A$3:$Y$82,22,FALSE)</f>
        <v>3000</v>
      </c>
      <c r="AK34" s="57">
        <f>VLOOKUP($A34,'2022 SpaceFuncData-Input'!$A$3:$Y$82,23,FALSE)</f>
        <v>1.5</v>
      </c>
      <c r="AL34" s="57">
        <f>VLOOKUP($A34,'2022 SpaceFuncData-Input'!$A$3:$Y$82,24,FALSE)</f>
        <v>2</v>
      </c>
      <c r="AM34" s="57" t="str">
        <f>VLOOKUP($A34,'2022 SpaceFuncData-Input'!$A$3:$Y$82,25,FALSE)</f>
        <v>Health</v>
      </c>
      <c r="AN34" s="57">
        <v>1</v>
      </c>
      <c r="AO34" s="57">
        <v>0</v>
      </c>
      <c r="AP34" s="57">
        <v>0</v>
      </c>
      <c r="AQ34" s="45">
        <v>332</v>
      </c>
    </row>
    <row r="35" spans="1:43" ht="14.5" x14ac:dyDescent="0.25">
      <c r="A35" s="44" t="str">
        <f>'2025 Stds Ltg Table'!B34</f>
        <v>Healthcare Facility and Hospitals (Patient Room)</v>
      </c>
      <c r="B35" s="57" t="str">
        <f>VLOOKUP($A35,'2022 SpaceFuncData-Input'!$A$3:$I$82,2,FALSE)</f>
        <v>Misc - All others</v>
      </c>
      <c r="C35" s="57">
        <f>VLOOKUP($A35,'2022 SpaceFuncData-Input'!$A$3:$I$85,3,FALSE)</f>
        <v>10</v>
      </c>
      <c r="D35" s="57">
        <f>VLOOKUP($A35,'2022 SpaceFuncData-Input'!$A$3:$I$85,4,FALSE)</f>
        <v>0.5</v>
      </c>
      <c r="E35" s="57">
        <f>VLOOKUP($A35,'2022 SpaceFuncData-Input'!$A$3:$I$85,5,FALSE)</f>
        <v>250</v>
      </c>
      <c r="F35" s="57">
        <f>VLOOKUP($A35,'2022 SpaceFuncData-Input'!$A$3:$I$85,6,FALSE)</f>
        <v>200</v>
      </c>
      <c r="G35" s="57">
        <f>VLOOKUP($A35,'2022 SpaceFuncData-Input'!$A$3:$I$85,7,FALSE)</f>
        <v>1.5</v>
      </c>
      <c r="H35" s="57">
        <f>VLOOKUP($A35,'2022 SpaceFuncData-Input'!$A$3:$I$85,8,FALSE)</f>
        <v>0.24</v>
      </c>
      <c r="I35" s="57" t="str">
        <f>VLOOKUP($A35,'2022 SpaceFuncData-Input'!$A$3:$I$85,9,FALSE)</f>
        <v>Gas</v>
      </c>
      <c r="J35" s="285">
        <f>VLOOKUP($A35,'2025 Stds Ltg Table'!$B$4:$V$92,2,0)</f>
        <v>0.7</v>
      </c>
      <c r="K35" s="286">
        <f>VLOOKUP($A35,'2025 Stds Ltg Table'!$B$4:$W$92,K$1,0)</f>
        <v>0</v>
      </c>
      <c r="L35" s="286">
        <f>VLOOKUP($A35,'2025 Stds Ltg Table'!$B$4:$W$92,L$1,0)</f>
        <v>0</v>
      </c>
      <c r="M35" s="286">
        <f>VLOOKUP($A35,'2025 Stds Ltg Table'!$B$4:$W$92,M$1,0)</f>
        <v>0</v>
      </c>
      <c r="N35" s="286">
        <f>VLOOKUP($A35,'2025 Stds Ltg Table'!$B$4:$W$92,N$1,0)</f>
        <v>0.15</v>
      </c>
      <c r="O35" s="286">
        <f>VLOOKUP($A35,'2025 Stds Ltg Table'!$B$4:$W$92,O$1,0)</f>
        <v>0</v>
      </c>
      <c r="P35" s="286">
        <f>VLOOKUP($A35,'2025 Stds Ltg Table'!$B$4:$W$92,P$1,0)</f>
        <v>0</v>
      </c>
      <c r="Q35" s="286">
        <f>VLOOKUP($A35,'2025 Stds Ltg Table'!$B$4:$W$92,Q$1,0)</f>
        <v>0</v>
      </c>
      <c r="R35" s="286">
        <f>VLOOKUP($A35,'2025 Stds Ltg Table'!$B$4:$W$92,R$1,0)</f>
        <v>0</v>
      </c>
      <c r="S35" s="286">
        <f>VLOOKUP($A35,'2025 Stds Ltg Table'!$B$4:$W$92,S$1,0)</f>
        <v>0</v>
      </c>
      <c r="T35" s="286">
        <f>VLOOKUP($A35,'2025 Stds Ltg Table'!$B$4:$W$92,T$1,0)</f>
        <v>0</v>
      </c>
      <c r="U35" s="286">
        <f>VLOOKUP($A35,'2025 Stds Ltg Table'!$B$4:$W$92,U$1,0)</f>
        <v>0</v>
      </c>
      <c r="V35" s="286">
        <f>VLOOKUP($A35,'2025 Stds Ltg Table'!$B$4:$W$92,V$1,0)</f>
        <v>0</v>
      </c>
      <c r="W35" s="286">
        <f>VLOOKUP($A35,'2025 Stds Ltg Table'!$B$4:$W$92,W$1,0)</f>
        <v>0.1</v>
      </c>
      <c r="X35" s="286">
        <f>VLOOKUP($A35,'2025 Stds Ltg Table'!$B$4:$W$92,X$1,0)</f>
        <v>0</v>
      </c>
      <c r="Y35" s="286">
        <f>VLOOKUP($A35,'2025 Stds Ltg Table'!$B$4:$W$92,Y$1,0)</f>
        <v>0</v>
      </c>
      <c r="Z35" s="286">
        <f>VLOOKUP($A35,'2025 Stds Ltg Table'!$B$4:$W$92,Z$1,0)</f>
        <v>0</v>
      </c>
      <c r="AA35" s="286">
        <f>VLOOKUP($A35,'2025 Stds Ltg Table'!$B$4:$W$92,AA$1,0)</f>
        <v>0</v>
      </c>
      <c r="AB35" s="286">
        <f>VLOOKUP($A35,'2025 Stds Ltg Table'!$B$4:$W$92,AB$1,0)</f>
        <v>0</v>
      </c>
      <c r="AC35" s="286">
        <f>VLOOKUP($A35,'2025 Stds Ltg Table'!$B$4:$W$92,AC$1,0)</f>
        <v>0</v>
      </c>
      <c r="AD35" s="286">
        <f>VLOOKUP($A35,'2025 Stds Ltg Table'!$B$4:$W$92,AD$1,0)</f>
        <v>0</v>
      </c>
      <c r="AE35" s="57">
        <f>VLOOKUP($A35,'2022 SpaceFuncData-Input'!$A$3:$Y$82,17,FALSE)</f>
        <v>150</v>
      </c>
      <c r="AF35" s="57">
        <f>VLOOKUP($A35,'2022 SpaceFuncData-Input'!$A$3:$Y$82,18,FALSE)</f>
        <v>150</v>
      </c>
      <c r="AG35" s="57">
        <f>VLOOKUP($A35,'2022 SpaceFuncData-Input'!$A$3:$Y$82,19,FALSE)</f>
        <v>0</v>
      </c>
      <c r="AH35" s="57">
        <f>VLOOKUP($A35,'2022 SpaceFuncData-Input'!$A$3:$Y$82,20,FALSE)</f>
        <v>0</v>
      </c>
      <c r="AI35" s="57">
        <f>VLOOKUP($A35,'2022 SpaceFuncData-Input'!$A$3:$Y$82,21,FALSE)</f>
        <v>20</v>
      </c>
      <c r="AJ35" s="57">
        <f>VLOOKUP($A35,'2022 SpaceFuncData-Input'!$A$3:$Y$82,22,FALSE)</f>
        <v>200</v>
      </c>
      <c r="AK35" s="57">
        <f>VLOOKUP($A35,'2022 SpaceFuncData-Input'!$A$3:$Y$82,23,FALSE)</f>
        <v>1.5</v>
      </c>
      <c r="AL35" s="57">
        <f>VLOOKUP($A35,'2022 SpaceFuncData-Input'!$A$3:$Y$82,24,FALSE)</f>
        <v>2</v>
      </c>
      <c r="AM35" s="57" t="str">
        <f>VLOOKUP($A35,'2022 SpaceFuncData-Input'!$A$3:$Y$82,25,FALSE)</f>
        <v>Health</v>
      </c>
      <c r="AN35" s="57">
        <v>1</v>
      </c>
      <c r="AO35" s="57">
        <v>0</v>
      </c>
      <c r="AP35" s="57">
        <v>0</v>
      </c>
      <c r="AQ35" s="45">
        <v>333</v>
      </c>
    </row>
    <row r="36" spans="1:43" ht="14.5" x14ac:dyDescent="0.25">
      <c r="A36" s="44" t="str">
        <f>'2025 Stds Ltg Table'!B35</f>
        <v>Healthcare Facility and Hospitals (Physical Therapy Room)</v>
      </c>
      <c r="B36" s="57" t="str">
        <f>VLOOKUP($A36,'2022 SpaceFuncData-Input'!$A$3:$I$82,2,FALSE)</f>
        <v>Misc - All others</v>
      </c>
      <c r="C36" s="57">
        <f>VLOOKUP($A36,'2022 SpaceFuncData-Input'!$A$3:$I$85,3,FALSE)</f>
        <v>10</v>
      </c>
      <c r="D36" s="57">
        <f>VLOOKUP($A36,'2022 SpaceFuncData-Input'!$A$3:$I$85,4,FALSE)</f>
        <v>0.5</v>
      </c>
      <c r="E36" s="57">
        <f>VLOOKUP($A36,'2022 SpaceFuncData-Input'!$A$3:$I$85,5,FALSE)</f>
        <v>250</v>
      </c>
      <c r="F36" s="57">
        <f>VLOOKUP($A36,'2022 SpaceFuncData-Input'!$A$3:$I$85,6,FALSE)</f>
        <v>200</v>
      </c>
      <c r="G36" s="57">
        <f>VLOOKUP($A36,'2022 SpaceFuncData-Input'!$A$3:$I$85,7,FALSE)</f>
        <v>1.5</v>
      </c>
      <c r="H36" s="57">
        <f>VLOOKUP($A36,'2022 SpaceFuncData-Input'!$A$3:$I$85,8,FALSE)</f>
        <v>0.24</v>
      </c>
      <c r="I36" s="57" t="str">
        <f>VLOOKUP($A36,'2022 SpaceFuncData-Input'!$A$3:$I$85,9,FALSE)</f>
        <v>Electric</v>
      </c>
      <c r="J36" s="285">
        <f>VLOOKUP($A36,'2025 Stds Ltg Table'!$B$4:$V$92,2,0)</f>
        <v>0.75</v>
      </c>
      <c r="K36" s="286">
        <f>VLOOKUP($A36,'2025 Stds Ltg Table'!$B$4:$W$92,K$1,0)</f>
        <v>0</v>
      </c>
      <c r="L36" s="286">
        <f>VLOOKUP($A36,'2025 Stds Ltg Table'!$B$4:$W$92,L$1,0)</f>
        <v>0</v>
      </c>
      <c r="M36" s="286">
        <f>VLOOKUP($A36,'2025 Stds Ltg Table'!$B$4:$W$92,M$1,0)</f>
        <v>0</v>
      </c>
      <c r="N36" s="286">
        <f>VLOOKUP($A36,'2025 Stds Ltg Table'!$B$4:$W$92,N$1,0)</f>
        <v>0</v>
      </c>
      <c r="O36" s="286">
        <f>VLOOKUP($A36,'2025 Stds Ltg Table'!$B$4:$W$92,O$1,0)</f>
        <v>0</v>
      </c>
      <c r="P36" s="286">
        <f>VLOOKUP($A36,'2025 Stds Ltg Table'!$B$4:$W$92,P$1,0)</f>
        <v>0</v>
      </c>
      <c r="Q36" s="286">
        <f>VLOOKUP($A36,'2025 Stds Ltg Table'!$B$4:$W$92,Q$1,0)</f>
        <v>0</v>
      </c>
      <c r="R36" s="286">
        <f>VLOOKUP($A36,'2025 Stds Ltg Table'!$B$4:$W$92,R$1,0)</f>
        <v>0</v>
      </c>
      <c r="S36" s="286">
        <f>VLOOKUP($A36,'2025 Stds Ltg Table'!$B$4:$W$92,S$1,0)</f>
        <v>0</v>
      </c>
      <c r="T36" s="286">
        <f>VLOOKUP($A36,'2025 Stds Ltg Table'!$B$4:$W$92,T$1,0)</f>
        <v>0</v>
      </c>
      <c r="U36" s="286">
        <f>VLOOKUP($A36,'2025 Stds Ltg Table'!$B$4:$W$92,U$1,0)</f>
        <v>0</v>
      </c>
      <c r="V36" s="286">
        <f>VLOOKUP($A36,'2025 Stds Ltg Table'!$B$4:$W$92,V$1,0)</f>
        <v>0</v>
      </c>
      <c r="W36" s="286">
        <f>VLOOKUP($A36,'2025 Stds Ltg Table'!$B$4:$W$92,W$1,0)</f>
        <v>0.1</v>
      </c>
      <c r="X36" s="286">
        <f>VLOOKUP($A36,'2025 Stds Ltg Table'!$B$4:$W$92,X$1,0)</f>
        <v>0</v>
      </c>
      <c r="Y36" s="286">
        <f>VLOOKUP($A36,'2025 Stds Ltg Table'!$B$4:$W$92,Y$1,0)</f>
        <v>0</v>
      </c>
      <c r="Z36" s="286">
        <f>VLOOKUP($A36,'2025 Stds Ltg Table'!$B$4:$W$92,Z$1,0)</f>
        <v>0</v>
      </c>
      <c r="AA36" s="286">
        <f>VLOOKUP($A36,'2025 Stds Ltg Table'!$B$4:$W$92,AA$1,0)</f>
        <v>0</v>
      </c>
      <c r="AB36" s="286">
        <f>VLOOKUP($A36,'2025 Stds Ltg Table'!$B$4:$W$92,AB$1,0)</f>
        <v>0</v>
      </c>
      <c r="AC36" s="286">
        <f>VLOOKUP($A36,'2025 Stds Ltg Table'!$B$4:$W$92,AC$1,0)</f>
        <v>0</v>
      </c>
      <c r="AD36" s="286">
        <f>VLOOKUP($A36,'2025 Stds Ltg Table'!$B$4:$W$92,AD$1,0)</f>
        <v>0</v>
      </c>
      <c r="AE36" s="57">
        <f>VLOOKUP($A36,'2022 SpaceFuncData-Input'!$A$3:$Y$82,17,FALSE)</f>
        <v>150</v>
      </c>
      <c r="AF36" s="57">
        <f>VLOOKUP($A36,'2022 SpaceFuncData-Input'!$A$3:$Y$82,18,FALSE)</f>
        <v>150</v>
      </c>
      <c r="AG36" s="57">
        <f>VLOOKUP($A36,'2022 SpaceFuncData-Input'!$A$3:$Y$82,19,FALSE)</f>
        <v>0</v>
      </c>
      <c r="AH36" s="57">
        <f>VLOOKUP($A36,'2022 SpaceFuncData-Input'!$A$3:$Y$82,20,FALSE)</f>
        <v>0</v>
      </c>
      <c r="AI36" s="57">
        <f>VLOOKUP($A36,'2022 SpaceFuncData-Input'!$A$3:$Y$82,21,FALSE)</f>
        <v>75</v>
      </c>
      <c r="AJ36" s="57">
        <f>VLOOKUP($A36,'2022 SpaceFuncData-Input'!$A$3:$Y$82,22,FALSE)</f>
        <v>500</v>
      </c>
      <c r="AK36" s="57">
        <f>VLOOKUP($A36,'2022 SpaceFuncData-Input'!$A$3:$Y$82,23,FALSE)</f>
        <v>1.5</v>
      </c>
      <c r="AL36" s="57">
        <f>VLOOKUP($A36,'2022 SpaceFuncData-Input'!$A$3:$Y$82,24,FALSE)</f>
        <v>2</v>
      </c>
      <c r="AM36" s="57" t="str">
        <f>VLOOKUP($A36,'2022 SpaceFuncData-Input'!$A$3:$Y$82,25,FALSE)</f>
        <v>Health</v>
      </c>
      <c r="AN36" s="57">
        <v>1</v>
      </c>
      <c r="AO36" s="57">
        <v>0</v>
      </c>
      <c r="AP36" s="57">
        <v>0</v>
      </c>
      <c r="AQ36" s="45">
        <v>334</v>
      </c>
    </row>
    <row r="37" spans="1:43" ht="14.5" x14ac:dyDescent="0.25">
      <c r="A37" s="44" t="str">
        <f>'2025 Stds Ltg Table'!B36</f>
        <v>Healthcare Facility and Hospitals (Recovery Room)</v>
      </c>
      <c r="B37" s="57" t="str">
        <f>VLOOKUP($A37,'2022 SpaceFuncData-Input'!$A$3:$I$82,2,FALSE)</f>
        <v>Misc - All others</v>
      </c>
      <c r="C37" s="57">
        <f>VLOOKUP($A37,'2022 SpaceFuncData-Input'!$A$3:$I$85,3,FALSE)</f>
        <v>10</v>
      </c>
      <c r="D37" s="57">
        <f>VLOOKUP($A37,'2022 SpaceFuncData-Input'!$A$3:$I$85,4,FALSE)</f>
        <v>0.5</v>
      </c>
      <c r="E37" s="57">
        <f>VLOOKUP($A37,'2022 SpaceFuncData-Input'!$A$3:$I$85,5,FALSE)</f>
        <v>250</v>
      </c>
      <c r="F37" s="57">
        <f>VLOOKUP($A37,'2022 SpaceFuncData-Input'!$A$3:$I$85,6,FALSE)</f>
        <v>200</v>
      </c>
      <c r="G37" s="57">
        <f>VLOOKUP($A37,'2022 SpaceFuncData-Input'!$A$3:$I$85,7,FALSE)</f>
        <v>1.5</v>
      </c>
      <c r="H37" s="57">
        <f>VLOOKUP($A37,'2022 SpaceFuncData-Input'!$A$3:$I$85,8,FALSE)</f>
        <v>0.24</v>
      </c>
      <c r="I37" s="57" t="str">
        <f>VLOOKUP($A37,'2022 SpaceFuncData-Input'!$A$3:$I$85,9,FALSE)</f>
        <v>Gas</v>
      </c>
      <c r="J37" s="285">
        <f>VLOOKUP($A37,'2025 Stds Ltg Table'!$B$4:$V$92,2,0)</f>
        <v>0.9</v>
      </c>
      <c r="K37" s="286">
        <f>VLOOKUP($A37,'2025 Stds Ltg Table'!$B$4:$W$92,K$1,0)</f>
        <v>0</v>
      </c>
      <c r="L37" s="286">
        <f>VLOOKUP($A37,'2025 Stds Ltg Table'!$B$4:$W$92,L$1,0)</f>
        <v>0</v>
      </c>
      <c r="M37" s="286">
        <f>VLOOKUP($A37,'2025 Stds Ltg Table'!$B$4:$W$92,M$1,0)</f>
        <v>0</v>
      </c>
      <c r="N37" s="286">
        <f>VLOOKUP($A37,'2025 Stds Ltg Table'!$B$4:$W$92,N$1,0)</f>
        <v>0</v>
      </c>
      <c r="O37" s="286">
        <f>VLOOKUP($A37,'2025 Stds Ltg Table'!$B$4:$W$92,O$1,0)</f>
        <v>0</v>
      </c>
      <c r="P37" s="286">
        <f>VLOOKUP($A37,'2025 Stds Ltg Table'!$B$4:$W$92,P$1,0)</f>
        <v>0</v>
      </c>
      <c r="Q37" s="286">
        <f>VLOOKUP($A37,'2025 Stds Ltg Table'!$B$4:$W$92,Q$1,0)</f>
        <v>0</v>
      </c>
      <c r="R37" s="286">
        <f>VLOOKUP($A37,'2025 Stds Ltg Table'!$B$4:$W$92,R$1,0)</f>
        <v>0</v>
      </c>
      <c r="S37" s="286">
        <f>VLOOKUP($A37,'2025 Stds Ltg Table'!$B$4:$W$92,S$1,0)</f>
        <v>0</v>
      </c>
      <c r="T37" s="286">
        <f>VLOOKUP($A37,'2025 Stds Ltg Table'!$B$4:$W$92,T$1,0)</f>
        <v>0</v>
      </c>
      <c r="U37" s="286">
        <f>VLOOKUP($A37,'2025 Stds Ltg Table'!$B$4:$W$92,U$1,0)</f>
        <v>0</v>
      </c>
      <c r="V37" s="286">
        <f>VLOOKUP($A37,'2025 Stds Ltg Table'!$B$4:$W$92,V$1,0)</f>
        <v>0</v>
      </c>
      <c r="W37" s="286">
        <f>VLOOKUP($A37,'2025 Stds Ltg Table'!$B$4:$W$92,W$1,0)</f>
        <v>0.1</v>
      </c>
      <c r="X37" s="286">
        <f>VLOOKUP($A37,'2025 Stds Ltg Table'!$B$4:$W$92,X$1,0)</f>
        <v>0</v>
      </c>
      <c r="Y37" s="286">
        <f>VLOOKUP($A37,'2025 Stds Ltg Table'!$B$4:$W$92,Y$1,0)</f>
        <v>0</v>
      </c>
      <c r="Z37" s="286">
        <f>VLOOKUP($A37,'2025 Stds Ltg Table'!$B$4:$W$92,Z$1,0)</f>
        <v>0</v>
      </c>
      <c r="AA37" s="286">
        <f>VLOOKUP($A37,'2025 Stds Ltg Table'!$B$4:$W$92,AA$1,0)</f>
        <v>0</v>
      </c>
      <c r="AB37" s="286">
        <f>VLOOKUP($A37,'2025 Stds Ltg Table'!$B$4:$W$92,AB$1,0)</f>
        <v>0</v>
      </c>
      <c r="AC37" s="286">
        <f>VLOOKUP($A37,'2025 Stds Ltg Table'!$B$4:$W$92,AC$1,0)</f>
        <v>0</v>
      </c>
      <c r="AD37" s="286">
        <f>VLOOKUP($A37,'2025 Stds Ltg Table'!$B$4:$W$92,AD$1,0)</f>
        <v>0</v>
      </c>
      <c r="AE37" s="57">
        <f>VLOOKUP($A37,'2022 SpaceFuncData-Input'!$A$3:$Y$82,17,FALSE)</f>
        <v>150</v>
      </c>
      <c r="AF37" s="57">
        <f>VLOOKUP($A37,'2022 SpaceFuncData-Input'!$A$3:$Y$82,18,FALSE)</f>
        <v>150</v>
      </c>
      <c r="AG37" s="57">
        <f>VLOOKUP($A37,'2022 SpaceFuncData-Input'!$A$3:$Y$82,19,FALSE)</f>
        <v>0</v>
      </c>
      <c r="AH37" s="57">
        <f>VLOOKUP($A37,'2022 SpaceFuncData-Input'!$A$3:$Y$82,20,FALSE)</f>
        <v>0</v>
      </c>
      <c r="AI37" s="57">
        <f>VLOOKUP($A37,'2022 SpaceFuncData-Input'!$A$3:$Y$82,21,FALSE)</f>
        <v>20</v>
      </c>
      <c r="AJ37" s="57">
        <f>VLOOKUP($A37,'2022 SpaceFuncData-Input'!$A$3:$Y$82,22,FALSE)</f>
        <v>200</v>
      </c>
      <c r="AK37" s="57">
        <f>VLOOKUP($A37,'2022 SpaceFuncData-Input'!$A$3:$Y$82,23,FALSE)</f>
        <v>1.5</v>
      </c>
      <c r="AL37" s="57">
        <f>VLOOKUP($A37,'2022 SpaceFuncData-Input'!$A$3:$Y$82,24,FALSE)</f>
        <v>2</v>
      </c>
      <c r="AM37" s="57" t="str">
        <f>VLOOKUP($A37,'2022 SpaceFuncData-Input'!$A$3:$Y$82,25,FALSE)</f>
        <v>Health</v>
      </c>
      <c r="AN37" s="57">
        <v>1</v>
      </c>
      <c r="AO37" s="57">
        <v>0</v>
      </c>
      <c r="AP37" s="57">
        <v>0</v>
      </c>
      <c r="AQ37" s="45">
        <v>335</v>
      </c>
    </row>
    <row r="38" spans="1:43" ht="14.5" x14ac:dyDescent="0.25">
      <c r="A38" s="44" t="str">
        <f>'2025 Stds Ltg Table'!B77</f>
        <v>High-Rise Residential Living Spaces</v>
      </c>
      <c r="B38" s="57" t="str">
        <f>VLOOKUP($A38,'2022 SpaceFuncData-Input'!$A$3:$I$82,2,FALSE)</f>
        <v>NA</v>
      </c>
      <c r="C38" s="57">
        <f>VLOOKUP($A38,'2022 SpaceFuncData-Input'!$A$3:$I$85,3,FALSE)</f>
        <v>5</v>
      </c>
      <c r="D38" s="57">
        <f>VLOOKUP($A38,'2022 SpaceFuncData-Input'!$A$3:$I$85,4,FALSE)</f>
        <v>0.5</v>
      </c>
      <c r="E38" s="57">
        <f>VLOOKUP($A38,'2022 SpaceFuncData-Input'!$A$3:$I$85,5,FALSE)</f>
        <v>245</v>
      </c>
      <c r="F38" s="57">
        <f>VLOOKUP($A38,'2022 SpaceFuncData-Input'!$A$3:$I$85,6,FALSE)</f>
        <v>155</v>
      </c>
      <c r="G38" s="57">
        <f>VLOOKUP($A38,'2022 SpaceFuncData-Input'!$A$3:$I$85,7,FALSE)</f>
        <v>0.5</v>
      </c>
      <c r="H38" s="57" t="str">
        <f>VLOOKUP($A38,'2022 SpaceFuncData-Input'!$A$3:$I$85,8,FALSE)</f>
        <v>RULE Spc:DwellingUnitXGalPerDay</v>
      </c>
      <c r="I38" s="57" t="str">
        <f>VLOOKUP($A38,'2022 SpaceFuncData-Input'!$A$3:$I$85,9,FALSE)</f>
        <v>Gas</v>
      </c>
      <c r="J38" s="285" t="str">
        <f>VLOOKUP($A38,'2025 Stds Ltg Table'!$B$4:$V$92,2,0)</f>
        <v>na</v>
      </c>
      <c r="K38" s="286">
        <f>VLOOKUP($A38,'2025 Stds Ltg Table'!$B$4:$W$92,K$1,0)</f>
        <v>0</v>
      </c>
      <c r="L38" s="286">
        <f>VLOOKUP($A38,'2025 Stds Ltg Table'!$B$4:$W$92,L$1,0)</f>
        <v>0</v>
      </c>
      <c r="M38" s="286">
        <f>VLOOKUP($A38,'2025 Stds Ltg Table'!$B$4:$W$92,M$1,0)</f>
        <v>0</v>
      </c>
      <c r="N38" s="286">
        <f>VLOOKUP($A38,'2025 Stds Ltg Table'!$B$4:$W$92,N$1,0)</f>
        <v>0</v>
      </c>
      <c r="O38" s="286">
        <f>VLOOKUP($A38,'2025 Stds Ltg Table'!$B$4:$W$92,O$1,0)</f>
        <v>0</v>
      </c>
      <c r="P38" s="286">
        <f>VLOOKUP($A38,'2025 Stds Ltg Table'!$B$4:$W$92,P$1,0)</f>
        <v>0</v>
      </c>
      <c r="Q38" s="286">
        <f>VLOOKUP($A38,'2025 Stds Ltg Table'!$B$4:$W$92,Q$1,0)</f>
        <v>0</v>
      </c>
      <c r="R38" s="286">
        <f>VLOOKUP($A38,'2025 Stds Ltg Table'!$B$4:$W$92,R$1,0)</f>
        <v>0</v>
      </c>
      <c r="S38" s="286">
        <f>VLOOKUP($A38,'2025 Stds Ltg Table'!$B$4:$W$92,S$1,0)</f>
        <v>0</v>
      </c>
      <c r="T38" s="286">
        <f>VLOOKUP($A38,'2025 Stds Ltg Table'!$B$4:$W$92,T$1,0)</f>
        <v>0</v>
      </c>
      <c r="U38" s="286">
        <f>VLOOKUP($A38,'2025 Stds Ltg Table'!$B$4:$W$92,U$1,0)</f>
        <v>0</v>
      </c>
      <c r="V38" s="286">
        <f>VLOOKUP($A38,'2025 Stds Ltg Table'!$B$4:$W$92,V$1,0)</f>
        <v>0</v>
      </c>
      <c r="W38" s="286">
        <f>VLOOKUP($A38,'2025 Stds Ltg Table'!$B$4:$W$92,W$1,0)</f>
        <v>0</v>
      </c>
      <c r="X38" s="286">
        <f>VLOOKUP($A38,'2025 Stds Ltg Table'!$B$4:$W$92,X$1,0)</f>
        <v>0</v>
      </c>
      <c r="Y38" s="286">
        <f>VLOOKUP($A38,'2025 Stds Ltg Table'!$B$4:$W$92,Y$1,0)</f>
        <v>0</v>
      </c>
      <c r="Z38" s="286">
        <f>VLOOKUP($A38,'2025 Stds Ltg Table'!$B$4:$W$92,Z$1,0)</f>
        <v>0</v>
      </c>
      <c r="AA38" s="286">
        <f>VLOOKUP($A38,'2025 Stds Ltg Table'!$B$4:$W$92,AA$1,0)</f>
        <v>0</v>
      </c>
      <c r="AB38" s="286">
        <f>VLOOKUP($A38,'2025 Stds Ltg Table'!$B$4:$W$92,AB$1,0)</f>
        <v>0</v>
      </c>
      <c r="AC38" s="286">
        <f>VLOOKUP($A38,'2025 Stds Ltg Table'!$B$4:$W$92,AC$1,0)</f>
        <v>0</v>
      </c>
      <c r="AD38" s="286">
        <f>VLOOKUP($A38,'2025 Stds Ltg Table'!$B$4:$W$92,AD$1,0)</f>
        <v>0</v>
      </c>
      <c r="AE38" s="57">
        <f>VLOOKUP($A38,'2022 SpaceFuncData-Input'!$A$3:$Y$82,17,FALSE)</f>
        <v>150</v>
      </c>
      <c r="AF38" s="57">
        <f>VLOOKUP($A38,'2022 SpaceFuncData-Input'!$A$3:$Y$82,18,FALSE)</f>
        <v>150</v>
      </c>
      <c r="AG38" s="57">
        <f>VLOOKUP($A38,'2022 SpaceFuncData-Input'!$A$3:$Y$82,19,FALSE)</f>
        <v>0.68240000000000001</v>
      </c>
      <c r="AH38" s="57">
        <f>VLOOKUP($A38,'2022 SpaceFuncData-Input'!$A$3:$Y$82,20,FALSE)</f>
        <v>0</v>
      </c>
      <c r="AI38" s="57">
        <f>VLOOKUP($A38,'2022 SpaceFuncData-Input'!$A$3:$Y$82,21,FALSE)</f>
        <v>20</v>
      </c>
      <c r="AJ38" s="57">
        <f>VLOOKUP($A38,'2022 SpaceFuncData-Input'!$A$3:$Y$82,22,FALSE)</f>
        <v>200</v>
      </c>
      <c r="AK38" s="57">
        <f>VLOOKUP($A38,'2022 SpaceFuncData-Input'!$A$3:$Y$82,23,FALSE)</f>
        <v>1.5</v>
      </c>
      <c r="AL38" s="57">
        <f>VLOOKUP($A38,'2022 SpaceFuncData-Input'!$A$3:$Y$82,24,FALSE)</f>
        <v>2</v>
      </c>
      <c r="AM38" s="57" t="str">
        <f>VLOOKUP($A38,'2022 SpaceFuncData-Input'!$A$3:$Y$82,25,FALSE)</f>
        <v>ResidentialLiving</v>
      </c>
      <c r="AN38" s="57">
        <v>0</v>
      </c>
      <c r="AO38" s="57">
        <v>1</v>
      </c>
      <c r="AP38" s="57">
        <v>0</v>
      </c>
      <c r="AQ38" s="45">
        <v>336</v>
      </c>
    </row>
    <row r="39" spans="1:43" ht="14.5" x14ac:dyDescent="0.25">
      <c r="A39" s="44" t="str">
        <f>'2025 Stds Ltg Table'!B37</f>
        <v>Hotel Function Area</v>
      </c>
      <c r="B39" s="57" t="str">
        <f>VLOOKUP($A39,'2022 SpaceFuncData-Input'!$A$3:$I$82,2,FALSE)</f>
        <v>Lodging - Multipurpose assembly</v>
      </c>
      <c r="C39" s="57">
        <f>VLOOKUP($A39,'2022 SpaceFuncData-Input'!$A$3:$I$85,3,FALSE)</f>
        <v>142.85714285714286</v>
      </c>
      <c r="D39" s="57">
        <f>VLOOKUP($A39,'2022 SpaceFuncData-Input'!$A$3:$I$85,4,FALSE)</f>
        <v>0.5</v>
      </c>
      <c r="E39" s="57">
        <f>VLOOKUP($A39,'2022 SpaceFuncData-Input'!$A$3:$I$85,5,FALSE)</f>
        <v>250</v>
      </c>
      <c r="F39" s="57">
        <f>VLOOKUP($A39,'2022 SpaceFuncData-Input'!$A$3:$I$85,6,FALSE)</f>
        <v>200</v>
      </c>
      <c r="G39" s="57">
        <f>VLOOKUP($A39,'2022 SpaceFuncData-Input'!$A$3:$I$85,7,FALSE)</f>
        <v>0.5</v>
      </c>
      <c r="H39" s="57">
        <f>VLOOKUP($A39,'2022 SpaceFuncData-Input'!$A$3:$I$85,8,FALSE)</f>
        <v>9.6000000000000002E-2</v>
      </c>
      <c r="I39" s="57" t="str">
        <f>VLOOKUP($A39,'2022 SpaceFuncData-Input'!$A$3:$I$85,9,FALSE)</f>
        <v>Gas</v>
      </c>
      <c r="J39" s="285">
        <f>VLOOKUP($A39,'2025 Stds Ltg Table'!$B$4:$V$92,2,0)</f>
        <v>0.85</v>
      </c>
      <c r="K39" s="286">
        <f>VLOOKUP($A39,'2025 Stds Ltg Table'!$B$4:$W$92,K$1,0)</f>
        <v>0</v>
      </c>
      <c r="L39" s="286">
        <f>VLOOKUP($A39,'2025 Stds Ltg Table'!$B$4:$W$92,L$1,0)</f>
        <v>0</v>
      </c>
      <c r="M39" s="286">
        <f>VLOOKUP($A39,'2025 Stds Ltg Table'!$B$4:$W$92,M$1,0)</f>
        <v>0</v>
      </c>
      <c r="N39" s="286">
        <f>VLOOKUP($A39,'2025 Stds Ltg Table'!$B$4:$W$92,N$1,0)</f>
        <v>0.25</v>
      </c>
      <c r="O39" s="286">
        <f>VLOOKUP($A39,'2025 Stds Ltg Table'!$B$4:$W$92,O$1,0)</f>
        <v>0</v>
      </c>
      <c r="P39" s="286">
        <f>VLOOKUP($A39,'2025 Stds Ltg Table'!$B$4:$W$92,P$1,0)</f>
        <v>0</v>
      </c>
      <c r="Q39" s="286">
        <f>VLOOKUP($A39,'2025 Stds Ltg Table'!$B$4:$W$92,Q$1,0)</f>
        <v>0</v>
      </c>
      <c r="R39" s="286">
        <f>VLOOKUP($A39,'2025 Stds Ltg Table'!$B$4:$W$92,R$1,0)</f>
        <v>0</v>
      </c>
      <c r="S39" s="286">
        <f>VLOOKUP($A39,'2025 Stds Ltg Table'!$B$4:$W$92,S$1,0)</f>
        <v>0</v>
      </c>
      <c r="T39" s="286">
        <f>VLOOKUP($A39,'2025 Stds Ltg Table'!$B$4:$W$92,T$1,0)</f>
        <v>0</v>
      </c>
      <c r="U39" s="286">
        <f>VLOOKUP($A39,'2025 Stds Ltg Table'!$B$4:$W$92,U$1,0)</f>
        <v>0</v>
      </c>
      <c r="V39" s="286">
        <f>VLOOKUP($A39,'2025 Stds Ltg Table'!$B$4:$W$92,V$1,0)</f>
        <v>0</v>
      </c>
      <c r="W39" s="286">
        <f>VLOOKUP($A39,'2025 Stds Ltg Table'!$B$4:$W$92,W$1,0)</f>
        <v>0</v>
      </c>
      <c r="X39" s="286">
        <f>VLOOKUP($A39,'2025 Stds Ltg Table'!$B$4:$W$92,X$1,0)</f>
        <v>0</v>
      </c>
      <c r="Y39" s="286">
        <f>VLOOKUP($A39,'2025 Stds Ltg Table'!$B$4:$W$92,Y$1,0)</f>
        <v>0</v>
      </c>
      <c r="Z39" s="286">
        <f>VLOOKUP($A39,'2025 Stds Ltg Table'!$B$4:$W$92,Z$1,0)</f>
        <v>0</v>
      </c>
      <c r="AA39" s="286">
        <f>VLOOKUP($A39,'2025 Stds Ltg Table'!$B$4:$W$92,AA$1,0)</f>
        <v>0</v>
      </c>
      <c r="AB39" s="286">
        <f>VLOOKUP($A39,'2025 Stds Ltg Table'!$B$4:$W$92,AB$1,0)</f>
        <v>0</v>
      </c>
      <c r="AC39" s="286">
        <f>VLOOKUP($A39,'2025 Stds Ltg Table'!$B$4:$W$92,AC$1,0)</f>
        <v>0</v>
      </c>
      <c r="AD39" s="286">
        <f>VLOOKUP($A39,'2025 Stds Ltg Table'!$B$4:$W$92,AD$1,0)</f>
        <v>0</v>
      </c>
      <c r="AE39" s="57">
        <f>VLOOKUP($A39,'2022 SpaceFuncData-Input'!$A$3:$Y$82,17,FALSE)</f>
        <v>150</v>
      </c>
      <c r="AF39" s="57">
        <f>VLOOKUP($A39,'2022 SpaceFuncData-Input'!$A$3:$Y$82,18,FALSE)</f>
        <v>150</v>
      </c>
      <c r="AG39" s="57">
        <f>VLOOKUP($A39,'2022 SpaceFuncData-Input'!$A$3:$Y$82,19,FALSE)</f>
        <v>0</v>
      </c>
      <c r="AH39" s="57">
        <f>VLOOKUP($A39,'2022 SpaceFuncData-Input'!$A$3:$Y$82,20,FALSE)</f>
        <v>0</v>
      </c>
      <c r="AI39" s="57">
        <f>VLOOKUP($A39,'2022 SpaceFuncData-Input'!$A$3:$Y$82,21,FALSE)</f>
        <v>50</v>
      </c>
      <c r="AJ39" s="57">
        <f>VLOOKUP($A39,'2022 SpaceFuncData-Input'!$A$3:$Y$82,22,FALSE)</f>
        <v>300</v>
      </c>
      <c r="AK39" s="57">
        <f>VLOOKUP($A39,'2022 SpaceFuncData-Input'!$A$3:$Y$82,23,FALSE)</f>
        <v>1.5</v>
      </c>
      <c r="AL39" s="57">
        <f>VLOOKUP($A39,'2022 SpaceFuncData-Input'!$A$3:$Y$82,24,FALSE)</f>
        <v>2</v>
      </c>
      <c r="AM39" s="57" t="str">
        <f>VLOOKUP($A39,'2022 SpaceFuncData-Input'!$A$3:$Y$82,25,FALSE)</f>
        <v>Assembly</v>
      </c>
      <c r="AN39" s="57">
        <v>0</v>
      </c>
      <c r="AO39" s="57">
        <v>0</v>
      </c>
      <c r="AP39" s="57">
        <v>0</v>
      </c>
      <c r="AQ39" s="45">
        <v>337</v>
      </c>
    </row>
    <row r="40" spans="1:43" ht="14.5" x14ac:dyDescent="0.25">
      <c r="A40" s="44" t="str">
        <f>'2025 Stds Ltg Table'!B78</f>
        <v>Hotel/Motel Guest Room</v>
      </c>
      <c r="B40" s="57" t="str">
        <f>VLOOKUP($A40,'2022 SpaceFuncData-Input'!$A$3:$I$82,2,FALSE)</f>
        <v>Lodging - Bedroom/living room</v>
      </c>
      <c r="C40" s="57">
        <f>VLOOKUP($A40,'2022 SpaceFuncData-Input'!$A$3:$I$85,3,FALSE)</f>
        <v>5</v>
      </c>
      <c r="D40" s="57">
        <f>VLOOKUP($A40,'2022 SpaceFuncData-Input'!$A$3:$I$85,4,FALSE)</f>
        <v>0.5</v>
      </c>
      <c r="E40" s="57">
        <f>VLOOKUP($A40,'2022 SpaceFuncData-Input'!$A$3:$I$85,5,FALSE)</f>
        <v>245</v>
      </c>
      <c r="F40" s="57">
        <f>VLOOKUP($A40,'2022 SpaceFuncData-Input'!$A$3:$I$85,6,FALSE)</f>
        <v>155</v>
      </c>
      <c r="G40" s="57">
        <f>VLOOKUP($A40,'2022 SpaceFuncData-Input'!$A$3:$I$85,7,FALSE)</f>
        <v>0.5</v>
      </c>
      <c r="H40" s="57">
        <f>VLOOKUP($A40,'2022 SpaceFuncData-Input'!$A$3:$I$85,8,FALSE)</f>
        <v>4.4800000000000004</v>
      </c>
      <c r="I40" s="57" t="str">
        <f>VLOOKUP($A40,'2022 SpaceFuncData-Input'!$A$3:$I$85,9,FALSE)</f>
        <v>Gas</v>
      </c>
      <c r="J40" s="285" t="str">
        <f>VLOOKUP($A40,'2025 Stds Ltg Table'!$B$4:$V$92,2,0)</f>
        <v>na</v>
      </c>
      <c r="K40" s="286">
        <f>VLOOKUP($A40,'2025 Stds Ltg Table'!$B$4:$W$92,K$1,0)</f>
        <v>0</v>
      </c>
      <c r="L40" s="286">
        <f>VLOOKUP($A40,'2025 Stds Ltg Table'!$B$4:$W$92,L$1,0)</f>
        <v>0</v>
      </c>
      <c r="M40" s="286">
        <f>VLOOKUP($A40,'2025 Stds Ltg Table'!$B$4:$W$92,M$1,0)</f>
        <v>0</v>
      </c>
      <c r="N40" s="286">
        <f>VLOOKUP($A40,'2025 Stds Ltg Table'!$B$4:$W$92,N$1,0)</f>
        <v>0</v>
      </c>
      <c r="O40" s="286">
        <f>VLOOKUP($A40,'2025 Stds Ltg Table'!$B$4:$W$92,O$1,0)</f>
        <v>0</v>
      </c>
      <c r="P40" s="286">
        <f>VLOOKUP($A40,'2025 Stds Ltg Table'!$B$4:$W$92,P$1,0)</f>
        <v>0</v>
      </c>
      <c r="Q40" s="286">
        <f>VLOOKUP($A40,'2025 Stds Ltg Table'!$B$4:$W$92,Q$1,0)</f>
        <v>0</v>
      </c>
      <c r="R40" s="286">
        <f>VLOOKUP($A40,'2025 Stds Ltg Table'!$B$4:$W$92,R$1,0)</f>
        <v>0</v>
      </c>
      <c r="S40" s="286">
        <f>VLOOKUP($A40,'2025 Stds Ltg Table'!$B$4:$W$92,S$1,0)</f>
        <v>0</v>
      </c>
      <c r="T40" s="286">
        <f>VLOOKUP($A40,'2025 Stds Ltg Table'!$B$4:$W$92,T$1,0)</f>
        <v>0</v>
      </c>
      <c r="U40" s="286">
        <f>VLOOKUP($A40,'2025 Stds Ltg Table'!$B$4:$W$92,U$1,0)</f>
        <v>0</v>
      </c>
      <c r="V40" s="286">
        <f>VLOOKUP($A40,'2025 Stds Ltg Table'!$B$4:$W$92,V$1,0)</f>
        <v>0</v>
      </c>
      <c r="W40" s="286">
        <f>VLOOKUP($A40,'2025 Stds Ltg Table'!$B$4:$W$92,W$1,0)</f>
        <v>0</v>
      </c>
      <c r="X40" s="286">
        <f>VLOOKUP($A40,'2025 Stds Ltg Table'!$B$4:$W$92,X$1,0)</f>
        <v>0</v>
      </c>
      <c r="Y40" s="286">
        <f>VLOOKUP($A40,'2025 Stds Ltg Table'!$B$4:$W$92,Y$1,0)</f>
        <v>0</v>
      </c>
      <c r="Z40" s="286">
        <f>VLOOKUP($A40,'2025 Stds Ltg Table'!$B$4:$W$92,Z$1,0)</f>
        <v>0</v>
      </c>
      <c r="AA40" s="286">
        <f>VLOOKUP($A40,'2025 Stds Ltg Table'!$B$4:$W$92,AA$1,0)</f>
        <v>0</v>
      </c>
      <c r="AB40" s="286">
        <f>VLOOKUP($A40,'2025 Stds Ltg Table'!$B$4:$W$92,AB$1,0)</f>
        <v>0</v>
      </c>
      <c r="AC40" s="286">
        <f>VLOOKUP($A40,'2025 Stds Ltg Table'!$B$4:$W$92,AC$1,0)</f>
        <v>0</v>
      </c>
      <c r="AD40" s="286">
        <f>VLOOKUP($A40,'2025 Stds Ltg Table'!$B$4:$W$92,AD$1,0)</f>
        <v>0</v>
      </c>
      <c r="AE40" s="57">
        <f>VLOOKUP($A40,'2022 SpaceFuncData-Input'!$A$3:$Y$82,17,FALSE)</f>
        <v>150</v>
      </c>
      <c r="AF40" s="57">
        <f>VLOOKUP($A40,'2022 SpaceFuncData-Input'!$A$3:$Y$82,18,FALSE)</f>
        <v>150</v>
      </c>
      <c r="AG40" s="57">
        <f>VLOOKUP($A40,'2022 SpaceFuncData-Input'!$A$3:$Y$82,19,FALSE)</f>
        <v>0</v>
      </c>
      <c r="AH40" s="57">
        <f>VLOOKUP($A40,'2022 SpaceFuncData-Input'!$A$3:$Y$82,20,FALSE)</f>
        <v>0</v>
      </c>
      <c r="AI40" s="57">
        <f>VLOOKUP($A40,'2022 SpaceFuncData-Input'!$A$3:$Y$82,21,FALSE)</f>
        <v>20</v>
      </c>
      <c r="AJ40" s="57">
        <f>VLOOKUP($A40,'2022 SpaceFuncData-Input'!$A$3:$Y$82,22,FALSE)</f>
        <v>200</v>
      </c>
      <c r="AK40" s="57">
        <f>VLOOKUP($A40,'2022 SpaceFuncData-Input'!$A$3:$Y$82,23,FALSE)</f>
        <v>1.5</v>
      </c>
      <c r="AL40" s="57">
        <f>VLOOKUP($A40,'2022 SpaceFuncData-Input'!$A$3:$Y$82,24,FALSE)</f>
        <v>2</v>
      </c>
      <c r="AM40" s="57" t="str">
        <f>VLOOKUP($A40,'2022 SpaceFuncData-Input'!$A$3:$Y$82,25,FALSE)</f>
        <v>ResidentialLiving</v>
      </c>
      <c r="AN40" s="57">
        <v>0</v>
      </c>
      <c r="AO40" s="57">
        <v>0</v>
      </c>
      <c r="AP40" s="57">
        <v>0</v>
      </c>
      <c r="AQ40" s="45">
        <v>338</v>
      </c>
    </row>
    <row r="41" spans="1:43" ht="14.5" x14ac:dyDescent="0.25">
      <c r="A41" s="57" t="str">
        <f>'2025 Stds Ltg Table'!B38</f>
        <v>Kitchen/Food Preparation Area</v>
      </c>
      <c r="B41" s="57" t="str">
        <f>VLOOKUP($A41,'2022 SpaceFuncData-Input'!$A$3:$I$82,2,FALSE)</f>
        <v>Food Service - Kitchen (cooking)</v>
      </c>
      <c r="C41" s="57">
        <f>VLOOKUP($A41,'2022 SpaceFuncData-Input'!$A$3:$I$85,3,FALSE)</f>
        <v>5</v>
      </c>
      <c r="D41" s="57">
        <f>VLOOKUP($A41,'2022 SpaceFuncData-Input'!$A$3:$I$85,4,FALSE)</f>
        <v>0.5</v>
      </c>
      <c r="E41" s="57">
        <f>VLOOKUP($A41,'2022 SpaceFuncData-Input'!$A$3:$I$85,5,FALSE)</f>
        <v>275</v>
      </c>
      <c r="F41" s="57">
        <f>VLOOKUP($A41,'2022 SpaceFuncData-Input'!$A$3:$I$85,6,FALSE)</f>
        <v>475</v>
      </c>
      <c r="G41" s="57">
        <f>VLOOKUP($A41,'2022 SpaceFuncData-Input'!$A$3:$I$85,7,FALSE)</f>
        <v>1.5</v>
      </c>
      <c r="H41" s="57">
        <f>VLOOKUP($A41,'2022 SpaceFuncData-Input'!$A$3:$I$85,8,FALSE)</f>
        <v>0.57799999999999996</v>
      </c>
      <c r="I41" s="57" t="str">
        <f>VLOOKUP($A41,'2022 SpaceFuncData-Input'!$A$3:$I$85,9,FALSE)</f>
        <v>Gas</v>
      </c>
      <c r="J41" s="285">
        <f>VLOOKUP($A41,'2025 Stds Ltg Table'!$B$4:$V$92,2,0)</f>
        <v>0.95</v>
      </c>
      <c r="K41" s="286">
        <f>VLOOKUP($A41,'2025 Stds Ltg Table'!$B$4:$W$92,K$1,0)</f>
        <v>0</v>
      </c>
      <c r="L41" s="286">
        <f>VLOOKUP($A41,'2025 Stds Ltg Table'!$B$4:$W$92,L$1,0)</f>
        <v>0</v>
      </c>
      <c r="M41" s="286">
        <f>VLOOKUP($A41,'2025 Stds Ltg Table'!$B$4:$W$92,M$1,0)</f>
        <v>0</v>
      </c>
      <c r="N41" s="286">
        <f>VLOOKUP($A41,'2025 Stds Ltg Table'!$B$4:$W$92,N$1,0)</f>
        <v>0</v>
      </c>
      <c r="O41" s="286">
        <f>VLOOKUP($A41,'2025 Stds Ltg Table'!$B$4:$W$92,O$1,0)</f>
        <v>0</v>
      </c>
      <c r="P41" s="286">
        <f>VLOOKUP($A41,'2025 Stds Ltg Table'!$B$4:$W$92,P$1,0)</f>
        <v>0</v>
      </c>
      <c r="Q41" s="286">
        <f>VLOOKUP($A41,'2025 Stds Ltg Table'!$B$4:$W$92,Q$1,0)</f>
        <v>0</v>
      </c>
      <c r="R41" s="286">
        <f>VLOOKUP($A41,'2025 Stds Ltg Table'!$B$4:$W$92,R$1,0)</f>
        <v>0</v>
      </c>
      <c r="S41" s="286">
        <f>VLOOKUP($A41,'2025 Stds Ltg Table'!$B$4:$W$92,S$1,0)</f>
        <v>0</v>
      </c>
      <c r="T41" s="286">
        <f>VLOOKUP($A41,'2025 Stds Ltg Table'!$B$4:$W$92,T$1,0)</f>
        <v>0</v>
      </c>
      <c r="U41" s="286">
        <f>VLOOKUP($A41,'2025 Stds Ltg Table'!$B$4:$W$92,U$1,0)</f>
        <v>0</v>
      </c>
      <c r="V41" s="286">
        <f>VLOOKUP($A41,'2025 Stds Ltg Table'!$B$4:$W$92,V$1,0)</f>
        <v>0</v>
      </c>
      <c r="W41" s="286">
        <f>VLOOKUP($A41,'2025 Stds Ltg Table'!$B$4:$W$92,W$1,0)</f>
        <v>0</v>
      </c>
      <c r="X41" s="286">
        <f>VLOOKUP($A41,'2025 Stds Ltg Table'!$B$4:$W$92,X$1,0)</f>
        <v>0</v>
      </c>
      <c r="Y41" s="286">
        <f>VLOOKUP($A41,'2025 Stds Ltg Table'!$B$4:$W$92,Y$1,0)</f>
        <v>0</v>
      </c>
      <c r="Z41" s="286">
        <f>VLOOKUP($A41,'2025 Stds Ltg Table'!$B$4:$W$92,Z$1,0)</f>
        <v>0</v>
      </c>
      <c r="AA41" s="286">
        <f>VLOOKUP($A41,'2025 Stds Ltg Table'!$B$4:$W$92,AA$1,0)</f>
        <v>0</v>
      </c>
      <c r="AB41" s="286">
        <f>VLOOKUP($A41,'2025 Stds Ltg Table'!$B$4:$W$92,AB$1,0)</f>
        <v>0</v>
      </c>
      <c r="AC41" s="286">
        <f>VLOOKUP($A41,'2025 Stds Ltg Table'!$B$4:$W$92,AC$1,0)</f>
        <v>0</v>
      </c>
      <c r="AD41" s="286">
        <f>VLOOKUP($A41,'2025 Stds Ltg Table'!$B$4:$W$92,AD$1,0)</f>
        <v>0</v>
      </c>
      <c r="AE41" s="57">
        <f>VLOOKUP($A41,'2022 SpaceFuncData-Input'!$A$3:$Y$82,17,FALSE)</f>
        <v>150</v>
      </c>
      <c r="AF41" s="57">
        <f>VLOOKUP($A41,'2022 SpaceFuncData-Input'!$A$3:$Y$82,18,FALSE)</f>
        <v>150</v>
      </c>
      <c r="AG41" s="57">
        <f>VLOOKUP($A41,'2022 SpaceFuncData-Input'!$A$3:$Y$82,19,FALSE)</f>
        <v>17.537679999999998</v>
      </c>
      <c r="AH41" s="57">
        <f>VLOOKUP($A41,'2022 SpaceFuncData-Input'!$A$3:$Y$82,20,FALSE)</f>
        <v>1.1200000000000001</v>
      </c>
      <c r="AI41" s="57">
        <f>VLOOKUP($A41,'2022 SpaceFuncData-Input'!$A$3:$Y$82,21,FALSE)</f>
        <v>100</v>
      </c>
      <c r="AJ41" s="57">
        <f>VLOOKUP($A41,'2022 SpaceFuncData-Input'!$A$3:$Y$82,22,FALSE)</f>
        <v>500</v>
      </c>
      <c r="AK41" s="57">
        <f>VLOOKUP($A41,'2022 SpaceFuncData-Input'!$A$3:$Y$82,23,FALSE)</f>
        <v>1.5</v>
      </c>
      <c r="AL41" s="57">
        <f>VLOOKUP($A41,'2022 SpaceFuncData-Input'!$A$3:$Y$82,24,FALSE)</f>
        <v>2</v>
      </c>
      <c r="AM41" s="57" t="str">
        <f>VLOOKUP($A41,'2022 SpaceFuncData-Input'!$A$3:$Y$82,25,FALSE)</f>
        <v>Restaurant</v>
      </c>
      <c r="AN41" s="57">
        <v>1</v>
      </c>
      <c r="AO41" s="57">
        <v>0</v>
      </c>
      <c r="AP41" s="57">
        <v>1</v>
      </c>
      <c r="AQ41" s="45">
        <v>339</v>
      </c>
    </row>
    <row r="42" spans="1:43" ht="14.5" x14ac:dyDescent="0.25">
      <c r="A42" s="44" t="str">
        <f>'2025 Stds Ltg Table'!B79</f>
        <v>Kitchenette or Residential Kitchen</v>
      </c>
      <c r="B42" s="57" t="str">
        <f>VLOOKUP($A42,'2022 SpaceFuncData-Input'!$A$3:$I$82,2,FALSE)</f>
        <v>Exhaust - Kitchenettes</v>
      </c>
      <c r="C42" s="57">
        <f>VLOOKUP($A42,'2022 SpaceFuncData-Input'!$A$3:$I$85,3,FALSE)</f>
        <v>5</v>
      </c>
      <c r="D42" s="57">
        <f>VLOOKUP($A42,'2022 SpaceFuncData-Input'!$A$3:$I$85,4,FALSE)</f>
        <v>0.5</v>
      </c>
      <c r="E42" s="57">
        <f>VLOOKUP($A42,'2022 SpaceFuncData-Input'!$A$3:$I$85,5,FALSE)</f>
        <v>275</v>
      </c>
      <c r="F42" s="57">
        <f>VLOOKUP($A42,'2022 SpaceFuncData-Input'!$A$3:$I$85,6,FALSE)</f>
        <v>475</v>
      </c>
      <c r="G42" s="57">
        <f>VLOOKUP($A42,'2022 SpaceFuncData-Input'!$A$3:$I$85,7,FALSE)</f>
        <v>1</v>
      </c>
      <c r="H42" s="57">
        <f>VLOOKUP($A42,'2022 SpaceFuncData-Input'!$A$3:$I$85,8,FALSE)</f>
        <v>0.36</v>
      </c>
      <c r="I42" s="57" t="str">
        <f>VLOOKUP($A42,'2022 SpaceFuncData-Input'!$A$3:$I$85,9,FALSE)</f>
        <v>Gas</v>
      </c>
      <c r="J42" s="285">
        <f>VLOOKUP($A42,'2025 Stds Ltg Table'!$B$4:$V$92,2,0)</f>
        <v>0.95</v>
      </c>
      <c r="K42" s="286">
        <f>VLOOKUP($A42,'2025 Stds Ltg Table'!$B$4:$W$92,K$1,0)</f>
        <v>0</v>
      </c>
      <c r="L42" s="286">
        <f>VLOOKUP($A42,'2025 Stds Ltg Table'!$B$4:$W$92,L$1,0)</f>
        <v>0</v>
      </c>
      <c r="M42" s="286">
        <f>VLOOKUP($A42,'2025 Stds Ltg Table'!$B$4:$W$92,M$1,0)</f>
        <v>0</v>
      </c>
      <c r="N42" s="286">
        <f>VLOOKUP($A42,'2025 Stds Ltg Table'!$B$4:$W$92,N$1,0)</f>
        <v>0</v>
      </c>
      <c r="O42" s="286">
        <f>VLOOKUP($A42,'2025 Stds Ltg Table'!$B$4:$W$92,O$1,0)</f>
        <v>0</v>
      </c>
      <c r="P42" s="286">
        <f>VLOOKUP($A42,'2025 Stds Ltg Table'!$B$4:$W$92,P$1,0)</f>
        <v>0</v>
      </c>
      <c r="Q42" s="286">
        <f>VLOOKUP($A42,'2025 Stds Ltg Table'!$B$4:$W$92,Q$1,0)</f>
        <v>0</v>
      </c>
      <c r="R42" s="286">
        <f>VLOOKUP($A42,'2025 Stds Ltg Table'!$B$4:$W$92,R$1,0)</f>
        <v>0</v>
      </c>
      <c r="S42" s="286">
        <f>VLOOKUP($A42,'2025 Stds Ltg Table'!$B$4:$W$92,S$1,0)</f>
        <v>0</v>
      </c>
      <c r="T42" s="286">
        <f>VLOOKUP($A42,'2025 Stds Ltg Table'!$B$4:$W$92,T$1,0)</f>
        <v>0</v>
      </c>
      <c r="U42" s="286">
        <f>VLOOKUP($A42,'2025 Stds Ltg Table'!$B$4:$W$92,U$1,0)</f>
        <v>0</v>
      </c>
      <c r="V42" s="286">
        <f>VLOOKUP($A42,'2025 Stds Ltg Table'!$B$4:$W$92,V$1,0)</f>
        <v>0</v>
      </c>
      <c r="W42" s="286">
        <f>VLOOKUP($A42,'2025 Stds Ltg Table'!$B$4:$W$92,W$1,0)</f>
        <v>0</v>
      </c>
      <c r="X42" s="286">
        <f>VLOOKUP($A42,'2025 Stds Ltg Table'!$B$4:$W$92,X$1,0)</f>
        <v>0</v>
      </c>
      <c r="Y42" s="286">
        <f>VLOOKUP($A42,'2025 Stds Ltg Table'!$B$4:$W$92,Y$1,0)</f>
        <v>0</v>
      </c>
      <c r="Z42" s="286">
        <f>VLOOKUP($A42,'2025 Stds Ltg Table'!$B$4:$W$92,Z$1,0)</f>
        <v>0</v>
      </c>
      <c r="AA42" s="286">
        <f>VLOOKUP($A42,'2025 Stds Ltg Table'!$B$4:$W$92,AA$1,0)</f>
        <v>0</v>
      </c>
      <c r="AB42" s="286">
        <f>VLOOKUP($A42,'2025 Stds Ltg Table'!$B$4:$W$92,AB$1,0)</f>
        <v>0</v>
      </c>
      <c r="AC42" s="286">
        <f>VLOOKUP($A42,'2025 Stds Ltg Table'!$B$4:$W$92,AC$1,0)</f>
        <v>0</v>
      </c>
      <c r="AD42" s="286">
        <f>VLOOKUP($A42,'2025 Stds Ltg Table'!$B$4:$W$92,AD$1,0)</f>
        <v>0</v>
      </c>
      <c r="AE42" s="57">
        <f>VLOOKUP($A42,'2022 SpaceFuncData-Input'!$A$3:$Y$82,17,FALSE)</f>
        <v>150</v>
      </c>
      <c r="AF42" s="57">
        <f>VLOOKUP($A42,'2022 SpaceFuncData-Input'!$A$3:$Y$82,18,FALSE)</f>
        <v>150</v>
      </c>
      <c r="AG42" s="57">
        <f>VLOOKUP($A42,'2022 SpaceFuncData-Input'!$A$3:$Y$82,19,FALSE)</f>
        <v>3</v>
      </c>
      <c r="AH42" s="57">
        <f>VLOOKUP($A42,'2022 SpaceFuncData-Input'!$A$3:$Y$82,20,FALSE)</f>
        <v>0.5</v>
      </c>
      <c r="AI42" s="57">
        <f>VLOOKUP($A42,'2022 SpaceFuncData-Input'!$A$3:$Y$82,21,FALSE)</f>
        <v>100</v>
      </c>
      <c r="AJ42" s="57">
        <f>VLOOKUP($A42,'2022 SpaceFuncData-Input'!$A$3:$Y$82,22,FALSE)</f>
        <v>500</v>
      </c>
      <c r="AK42" s="57">
        <f>VLOOKUP($A42,'2022 SpaceFuncData-Input'!$A$3:$Y$82,23,FALSE)</f>
        <v>1.5</v>
      </c>
      <c r="AL42" s="57">
        <f>VLOOKUP($A42,'2022 SpaceFuncData-Input'!$A$3:$Y$82,24,FALSE)</f>
        <v>2</v>
      </c>
      <c r="AM42" s="57" t="str">
        <f>VLOOKUP($A42,'2022 SpaceFuncData-Input'!$A$3:$Y$82,25,FALSE)</f>
        <v>Office</v>
      </c>
      <c r="AN42" s="57">
        <v>1</v>
      </c>
      <c r="AO42" s="57">
        <v>0</v>
      </c>
      <c r="AP42" s="57">
        <v>0</v>
      </c>
      <c r="AQ42" s="45">
        <v>340</v>
      </c>
    </row>
    <row r="43" spans="1:43" ht="14.5" x14ac:dyDescent="0.25">
      <c r="A43" s="57" t="str">
        <f>'2025 Stds Ltg Table'!B39</f>
        <v>Laboratory, Scientific</v>
      </c>
      <c r="B43" s="57" t="str">
        <f>VLOOKUP($A43,'2022 SpaceFuncData-Input'!$A$3:$I$82,2,FALSE)</f>
        <v>Education - University/college laboratories</v>
      </c>
      <c r="C43" s="57">
        <f>VLOOKUP($A43,'2022 SpaceFuncData-Input'!$A$3:$I$85,3,FALSE)</f>
        <v>10</v>
      </c>
      <c r="D43" s="57">
        <f>VLOOKUP($A43,'2022 SpaceFuncData-Input'!$A$3:$I$85,4,FALSE)</f>
        <v>0.5</v>
      </c>
      <c r="E43" s="57">
        <f>VLOOKUP($A43,'2022 SpaceFuncData-Input'!$A$3:$I$85,5,FALSE)</f>
        <v>250</v>
      </c>
      <c r="F43" s="57">
        <f>VLOOKUP($A43,'2022 SpaceFuncData-Input'!$A$3:$I$85,6,FALSE)</f>
        <v>200</v>
      </c>
      <c r="G43" s="57">
        <f>VLOOKUP($A43,'2022 SpaceFuncData-Input'!$A$3:$I$85,7,FALSE)</f>
        <v>2</v>
      </c>
      <c r="H43" s="57">
        <f>VLOOKUP($A43,'2022 SpaceFuncData-Input'!$A$3:$I$85,8,FALSE)</f>
        <v>0.18</v>
      </c>
      <c r="I43" s="57" t="str">
        <f>VLOOKUP($A43,'2022 SpaceFuncData-Input'!$A$3:$I$85,9,FALSE)</f>
        <v>Gas</v>
      </c>
      <c r="J43" s="285">
        <f>VLOOKUP($A43,'2025 Stds Ltg Table'!$B$4:$V$92,2,0)</f>
        <v>0.9</v>
      </c>
      <c r="K43" s="286">
        <f>VLOOKUP($A43,'2025 Stds Ltg Table'!$B$4:$W$92,K$1,0)</f>
        <v>0</v>
      </c>
      <c r="L43" s="286">
        <f>VLOOKUP($A43,'2025 Stds Ltg Table'!$B$4:$W$92,L$1,0)</f>
        <v>0</v>
      </c>
      <c r="M43" s="286">
        <f>VLOOKUP($A43,'2025 Stds Ltg Table'!$B$4:$W$92,M$1,0)</f>
        <v>0.35</v>
      </c>
      <c r="N43" s="286">
        <f>VLOOKUP($A43,'2025 Stds Ltg Table'!$B$4:$W$92,N$1,0)</f>
        <v>0</v>
      </c>
      <c r="O43" s="286">
        <f>VLOOKUP($A43,'2025 Stds Ltg Table'!$B$4:$W$92,O$1,0)</f>
        <v>0</v>
      </c>
      <c r="P43" s="286">
        <f>VLOOKUP($A43,'2025 Stds Ltg Table'!$B$4:$W$92,P$1,0)</f>
        <v>0</v>
      </c>
      <c r="Q43" s="286">
        <f>VLOOKUP($A43,'2025 Stds Ltg Table'!$B$4:$W$92,Q$1,0)</f>
        <v>0</v>
      </c>
      <c r="R43" s="286">
        <f>VLOOKUP($A43,'2025 Stds Ltg Table'!$B$4:$W$92,R$1,0)</f>
        <v>0</v>
      </c>
      <c r="S43" s="286">
        <f>VLOOKUP($A43,'2025 Stds Ltg Table'!$B$4:$W$92,S$1,0)</f>
        <v>0</v>
      </c>
      <c r="T43" s="286">
        <f>VLOOKUP($A43,'2025 Stds Ltg Table'!$B$4:$W$92,T$1,0)</f>
        <v>0</v>
      </c>
      <c r="U43" s="286">
        <f>VLOOKUP($A43,'2025 Stds Ltg Table'!$B$4:$W$92,U$1,0)</f>
        <v>0</v>
      </c>
      <c r="V43" s="286">
        <f>VLOOKUP($A43,'2025 Stds Ltg Table'!$B$4:$W$92,V$1,0)</f>
        <v>0</v>
      </c>
      <c r="W43" s="286">
        <f>VLOOKUP($A43,'2025 Stds Ltg Table'!$B$4:$W$92,W$1,0)</f>
        <v>0</v>
      </c>
      <c r="X43" s="286">
        <f>VLOOKUP($A43,'2025 Stds Ltg Table'!$B$4:$W$92,X$1,0)</f>
        <v>0</v>
      </c>
      <c r="Y43" s="286">
        <f>VLOOKUP($A43,'2025 Stds Ltg Table'!$B$4:$W$92,Y$1,0)</f>
        <v>0</v>
      </c>
      <c r="Z43" s="286">
        <f>VLOOKUP($A43,'2025 Stds Ltg Table'!$B$4:$W$92,Z$1,0)</f>
        <v>0</v>
      </c>
      <c r="AA43" s="286">
        <f>VLOOKUP($A43,'2025 Stds Ltg Table'!$B$4:$W$92,AA$1,0)</f>
        <v>0</v>
      </c>
      <c r="AB43" s="286">
        <f>VLOOKUP($A43,'2025 Stds Ltg Table'!$B$4:$W$92,AB$1,0)</f>
        <v>0</v>
      </c>
      <c r="AC43" s="286">
        <f>VLOOKUP($A43,'2025 Stds Ltg Table'!$B$4:$W$92,AC$1,0)</f>
        <v>0</v>
      </c>
      <c r="AD43" s="286">
        <f>VLOOKUP($A43,'2025 Stds Ltg Table'!$B$4:$W$92,AD$1,0)</f>
        <v>0</v>
      </c>
      <c r="AE43" s="57">
        <f>VLOOKUP($A43,'2022 SpaceFuncData-Input'!$A$3:$Y$82,17,FALSE)</f>
        <v>150</v>
      </c>
      <c r="AF43" s="57">
        <f>VLOOKUP($A43,'2022 SpaceFuncData-Input'!$A$3:$Y$82,18,FALSE)</f>
        <v>150</v>
      </c>
      <c r="AG43" s="57">
        <f>VLOOKUP($A43,'2022 SpaceFuncData-Input'!$A$3:$Y$82,19,FALSE)</f>
        <v>12.692640000000001</v>
      </c>
      <c r="AH43" s="57">
        <f>VLOOKUP($A43,'2022 SpaceFuncData-Input'!$A$3:$Y$82,20,FALSE)</f>
        <v>0.28000000000000003</v>
      </c>
      <c r="AI43" s="57">
        <f>VLOOKUP($A43,'2022 SpaceFuncData-Input'!$A$3:$Y$82,21,FALSE)</f>
        <v>500</v>
      </c>
      <c r="AJ43" s="57">
        <f>VLOOKUP($A43,'2022 SpaceFuncData-Input'!$A$3:$Y$82,22,FALSE)</f>
        <v>1000</v>
      </c>
      <c r="AK43" s="57">
        <f>VLOOKUP($A43,'2022 SpaceFuncData-Input'!$A$3:$Y$82,23,FALSE)</f>
        <v>1.5</v>
      </c>
      <c r="AL43" s="57">
        <f>VLOOKUP($A43,'2022 SpaceFuncData-Input'!$A$3:$Y$82,24,FALSE)</f>
        <v>2</v>
      </c>
      <c r="AM43" s="57" t="str">
        <f>VLOOKUP($A43,'2022 SpaceFuncData-Input'!$A$3:$Y$82,25,FALSE)</f>
        <v>Laboratory</v>
      </c>
      <c r="AN43" s="277">
        <v>1</v>
      </c>
      <c r="AO43" s="277">
        <v>1</v>
      </c>
      <c r="AP43" s="277">
        <v>0</v>
      </c>
      <c r="AQ43" s="45">
        <v>341</v>
      </c>
    </row>
    <row r="44" spans="1:43" ht="14.5" x14ac:dyDescent="0.25">
      <c r="A44" s="57" t="str">
        <f>'2025 Stds Ltg Table'!B40</f>
        <v xml:space="preserve">Laundry Area </v>
      </c>
      <c r="B44" s="57" t="str">
        <f>VLOOKUP($A44,'2022 SpaceFuncData-Input'!$A$3:$I$82,2,FALSE)</f>
        <v>Lodging - Laundry rooms, central</v>
      </c>
      <c r="C44" s="57">
        <f>VLOOKUP($A44,'2022 SpaceFuncData-Input'!$A$3:$I$85,3,FALSE)</f>
        <v>10</v>
      </c>
      <c r="D44" s="57">
        <f>VLOOKUP($A44,'2022 SpaceFuncData-Input'!$A$3:$I$85,4,FALSE)</f>
        <v>0.5</v>
      </c>
      <c r="E44" s="57">
        <f>VLOOKUP($A44,'2022 SpaceFuncData-Input'!$A$3:$I$85,5,FALSE)</f>
        <v>250</v>
      </c>
      <c r="F44" s="57">
        <f>VLOOKUP($A44,'2022 SpaceFuncData-Input'!$A$3:$I$85,6,FALSE)</f>
        <v>250</v>
      </c>
      <c r="G44" s="57">
        <f>VLOOKUP($A44,'2022 SpaceFuncData-Input'!$A$3:$I$85,7,FALSE)</f>
        <v>3</v>
      </c>
      <c r="H44" s="57">
        <f>VLOOKUP($A44,'2022 SpaceFuncData-Input'!$A$3:$I$85,8,FALSE)</f>
        <v>0.57799999999999996</v>
      </c>
      <c r="I44" s="57" t="str">
        <f>VLOOKUP($A44,'2022 SpaceFuncData-Input'!$A$3:$I$85,9,FALSE)</f>
        <v>Gas</v>
      </c>
      <c r="J44" s="285">
        <f>VLOOKUP($A44,'2025 Stds Ltg Table'!$B$4:$V$92,2,0)</f>
        <v>0.45</v>
      </c>
      <c r="K44" s="286">
        <f>VLOOKUP($A44,'2025 Stds Ltg Table'!$B$4:$W$92,K$1,0)</f>
        <v>0</v>
      </c>
      <c r="L44" s="286">
        <f>VLOOKUP($A44,'2025 Stds Ltg Table'!$B$4:$W$92,L$1,0)</f>
        <v>0</v>
      </c>
      <c r="M44" s="286">
        <f>VLOOKUP($A44,'2025 Stds Ltg Table'!$B$4:$W$92,M$1,0)</f>
        <v>0</v>
      </c>
      <c r="N44" s="286">
        <f>VLOOKUP($A44,'2025 Stds Ltg Table'!$B$4:$W$92,N$1,0)</f>
        <v>0</v>
      </c>
      <c r="O44" s="286">
        <f>VLOOKUP($A44,'2025 Stds Ltg Table'!$B$4:$W$92,O$1,0)</f>
        <v>0</v>
      </c>
      <c r="P44" s="286">
        <f>VLOOKUP($A44,'2025 Stds Ltg Table'!$B$4:$W$92,P$1,0)</f>
        <v>0</v>
      </c>
      <c r="Q44" s="286">
        <f>VLOOKUP($A44,'2025 Stds Ltg Table'!$B$4:$W$92,Q$1,0)</f>
        <v>0</v>
      </c>
      <c r="R44" s="286">
        <f>VLOOKUP($A44,'2025 Stds Ltg Table'!$B$4:$W$92,R$1,0)</f>
        <v>0</v>
      </c>
      <c r="S44" s="286">
        <f>VLOOKUP($A44,'2025 Stds Ltg Table'!$B$4:$W$92,S$1,0)</f>
        <v>0</v>
      </c>
      <c r="T44" s="286">
        <f>VLOOKUP($A44,'2025 Stds Ltg Table'!$B$4:$W$92,T$1,0)</f>
        <v>0</v>
      </c>
      <c r="U44" s="286">
        <f>VLOOKUP($A44,'2025 Stds Ltg Table'!$B$4:$W$92,U$1,0)</f>
        <v>0</v>
      </c>
      <c r="V44" s="286">
        <f>VLOOKUP($A44,'2025 Stds Ltg Table'!$B$4:$W$92,V$1,0)</f>
        <v>0</v>
      </c>
      <c r="W44" s="286">
        <f>VLOOKUP($A44,'2025 Stds Ltg Table'!$B$4:$W$92,W$1,0)</f>
        <v>0</v>
      </c>
      <c r="X44" s="286">
        <f>VLOOKUP($A44,'2025 Stds Ltg Table'!$B$4:$W$92,X$1,0)</f>
        <v>0</v>
      </c>
      <c r="Y44" s="286">
        <f>VLOOKUP($A44,'2025 Stds Ltg Table'!$B$4:$W$92,Y$1,0)</f>
        <v>0</v>
      </c>
      <c r="Z44" s="286">
        <f>VLOOKUP($A44,'2025 Stds Ltg Table'!$B$4:$W$92,Z$1,0)</f>
        <v>0</v>
      </c>
      <c r="AA44" s="286">
        <f>VLOOKUP($A44,'2025 Stds Ltg Table'!$B$4:$W$92,AA$1,0)</f>
        <v>0</v>
      </c>
      <c r="AB44" s="286">
        <f>VLOOKUP($A44,'2025 Stds Ltg Table'!$B$4:$W$92,AB$1,0)</f>
        <v>0</v>
      </c>
      <c r="AC44" s="286">
        <f>VLOOKUP($A44,'2025 Stds Ltg Table'!$B$4:$W$92,AC$1,0)</f>
        <v>0</v>
      </c>
      <c r="AD44" s="286">
        <f>VLOOKUP($A44,'2025 Stds Ltg Table'!$B$4:$W$92,AD$1,0)</f>
        <v>0</v>
      </c>
      <c r="AE44" s="57">
        <f>VLOOKUP($A44,'2022 SpaceFuncData-Input'!$A$3:$Y$82,17,FALSE)</f>
        <v>8760</v>
      </c>
      <c r="AF44" s="57">
        <f>VLOOKUP($A44,'2022 SpaceFuncData-Input'!$A$3:$Y$82,18,FALSE)</f>
        <v>8760</v>
      </c>
      <c r="AG44" s="57">
        <f>VLOOKUP($A44,'2022 SpaceFuncData-Input'!$A$3:$Y$82,19,FALSE)</f>
        <v>0.75063999999999997</v>
      </c>
      <c r="AH44" s="57">
        <f>VLOOKUP($A44,'2022 SpaceFuncData-Input'!$A$3:$Y$82,20,FALSE)</f>
        <v>0</v>
      </c>
      <c r="AI44" s="57">
        <f>VLOOKUP($A44,'2022 SpaceFuncData-Input'!$A$3:$Y$82,21,FALSE)</f>
        <v>100</v>
      </c>
      <c r="AJ44" s="57">
        <f>VLOOKUP($A44,'2022 SpaceFuncData-Input'!$A$3:$Y$82,22,FALSE)</f>
        <v>300</v>
      </c>
      <c r="AK44" s="57">
        <f>VLOOKUP($A44,'2022 SpaceFuncData-Input'!$A$3:$Y$82,23,FALSE)</f>
        <v>1.5</v>
      </c>
      <c r="AL44" s="57">
        <f>VLOOKUP($A44,'2022 SpaceFuncData-Input'!$A$3:$Y$82,24,FALSE)</f>
        <v>2</v>
      </c>
      <c r="AM44" s="57" t="str">
        <f>VLOOKUP($A44,'2022 SpaceFuncData-Input'!$A$3:$Y$82,25,FALSE)</f>
        <v>ResidentialCommon</v>
      </c>
      <c r="AN44" s="57">
        <v>1</v>
      </c>
      <c r="AO44" s="57">
        <v>0</v>
      </c>
      <c r="AP44" s="57">
        <v>1</v>
      </c>
      <c r="AQ44" s="45">
        <v>342</v>
      </c>
    </row>
    <row r="45" spans="1:43" ht="14.5" x14ac:dyDescent="0.25">
      <c r="A45" s="57" t="str">
        <f>'2025 Stds Ltg Table'!B41</f>
        <v>Library (Reading Area)</v>
      </c>
      <c r="B45" s="57" t="str">
        <f>VLOOKUP($A45,'2022 SpaceFuncData-Input'!$A$3:$I$82,2,FALSE)</f>
        <v>Assembly - Libraries (reading rooms and stack areas)</v>
      </c>
      <c r="C45" s="57">
        <f>VLOOKUP($A45,'2022 SpaceFuncData-Input'!$A$3:$I$85,3,FALSE)</f>
        <v>20</v>
      </c>
      <c r="D45" s="57">
        <f>VLOOKUP($A45,'2022 SpaceFuncData-Input'!$A$3:$I$85,4,FALSE)</f>
        <v>0.5</v>
      </c>
      <c r="E45" s="57">
        <f>VLOOKUP($A45,'2022 SpaceFuncData-Input'!$A$3:$I$85,5,FALSE)</f>
        <v>250</v>
      </c>
      <c r="F45" s="57">
        <f>VLOOKUP($A45,'2022 SpaceFuncData-Input'!$A$3:$I$85,6,FALSE)</f>
        <v>200</v>
      </c>
      <c r="G45" s="57">
        <f>VLOOKUP($A45,'2022 SpaceFuncData-Input'!$A$3:$I$85,7,FALSE)</f>
        <v>1.5</v>
      </c>
      <c r="H45" s="57">
        <f>VLOOKUP($A45,'2022 SpaceFuncData-Input'!$A$3:$I$85,8,FALSE)</f>
        <v>0.18</v>
      </c>
      <c r="I45" s="57" t="str">
        <f>VLOOKUP($A45,'2022 SpaceFuncData-Input'!$A$3:$I$85,9,FALSE)</f>
        <v>Electric</v>
      </c>
      <c r="J45" s="285">
        <f>VLOOKUP($A45,'2025 Stds Ltg Table'!$B$4:$V$92,2,0)</f>
        <v>0.8</v>
      </c>
      <c r="K45" s="286">
        <f>VLOOKUP($A45,'2025 Stds Ltg Table'!$B$4:$W$92,K$1,0)</f>
        <v>0</v>
      </c>
      <c r="L45" s="286">
        <f>VLOOKUP($A45,'2025 Stds Ltg Table'!$B$4:$W$92,L$1,0)</f>
        <v>0</v>
      </c>
      <c r="M45" s="286">
        <f>VLOOKUP($A45,'2025 Stds Ltg Table'!$B$4:$W$92,M$1,0)</f>
        <v>0</v>
      </c>
      <c r="N45" s="286">
        <f>VLOOKUP($A45,'2025 Stds Ltg Table'!$B$4:$W$92,N$1,0)</f>
        <v>0.25</v>
      </c>
      <c r="O45" s="286">
        <f>VLOOKUP($A45,'2025 Stds Ltg Table'!$B$4:$W$92,O$1,0)</f>
        <v>0</v>
      </c>
      <c r="P45" s="286">
        <f>VLOOKUP($A45,'2025 Stds Ltg Table'!$B$4:$W$92,P$1,0)</f>
        <v>0</v>
      </c>
      <c r="Q45" s="286">
        <f>VLOOKUP($A45,'2025 Stds Ltg Table'!$B$4:$W$92,Q$1,0)</f>
        <v>0</v>
      </c>
      <c r="R45" s="286">
        <f>VLOOKUP($A45,'2025 Stds Ltg Table'!$B$4:$W$92,R$1,0)</f>
        <v>0</v>
      </c>
      <c r="S45" s="286">
        <f>VLOOKUP($A45,'2025 Stds Ltg Table'!$B$4:$W$92,S$1,0)</f>
        <v>0</v>
      </c>
      <c r="T45" s="286">
        <f>VLOOKUP($A45,'2025 Stds Ltg Table'!$B$4:$W$92,T$1,0)</f>
        <v>0</v>
      </c>
      <c r="U45" s="286">
        <f>VLOOKUP($A45,'2025 Stds Ltg Table'!$B$4:$W$92,U$1,0)</f>
        <v>0</v>
      </c>
      <c r="V45" s="286">
        <f>VLOOKUP($A45,'2025 Stds Ltg Table'!$B$4:$W$92,V$1,0)</f>
        <v>0</v>
      </c>
      <c r="W45" s="286">
        <f>VLOOKUP($A45,'2025 Stds Ltg Table'!$B$4:$W$92,W$1,0)</f>
        <v>0</v>
      </c>
      <c r="X45" s="286">
        <f>VLOOKUP($A45,'2025 Stds Ltg Table'!$B$4:$W$92,X$1,0)</f>
        <v>0</v>
      </c>
      <c r="Y45" s="286">
        <f>VLOOKUP($A45,'2025 Stds Ltg Table'!$B$4:$W$92,Y$1,0)</f>
        <v>0</v>
      </c>
      <c r="Z45" s="286">
        <f>VLOOKUP($A45,'2025 Stds Ltg Table'!$B$4:$W$92,Z$1,0)</f>
        <v>0</v>
      </c>
      <c r="AA45" s="286">
        <f>VLOOKUP($A45,'2025 Stds Ltg Table'!$B$4:$W$92,AA$1,0)</f>
        <v>0</v>
      </c>
      <c r="AB45" s="286">
        <f>VLOOKUP($A45,'2025 Stds Ltg Table'!$B$4:$W$92,AB$1,0)</f>
        <v>0</v>
      </c>
      <c r="AC45" s="286">
        <f>VLOOKUP($A45,'2025 Stds Ltg Table'!$B$4:$W$92,AC$1,0)</f>
        <v>0</v>
      </c>
      <c r="AD45" s="286">
        <f>VLOOKUP($A45,'2025 Stds Ltg Table'!$B$4:$W$92,AD$1,0)</f>
        <v>0</v>
      </c>
      <c r="AE45" s="57">
        <f>VLOOKUP($A45,'2022 SpaceFuncData-Input'!$A$3:$Y$82,17,FALSE)</f>
        <v>150</v>
      </c>
      <c r="AF45" s="57">
        <f>VLOOKUP($A45,'2022 SpaceFuncData-Input'!$A$3:$Y$82,18,FALSE)</f>
        <v>150</v>
      </c>
      <c r="AG45" s="57">
        <f>VLOOKUP($A45,'2022 SpaceFuncData-Input'!$A$3:$Y$82,19,FALSE)</f>
        <v>0</v>
      </c>
      <c r="AH45" s="57">
        <f>VLOOKUP($A45,'2022 SpaceFuncData-Input'!$A$3:$Y$82,20,FALSE)</f>
        <v>0</v>
      </c>
      <c r="AI45" s="57">
        <f>VLOOKUP($A45,'2022 SpaceFuncData-Input'!$A$3:$Y$82,21,FALSE)</f>
        <v>150</v>
      </c>
      <c r="AJ45" s="57">
        <f>VLOOKUP($A45,'2022 SpaceFuncData-Input'!$A$3:$Y$82,22,FALSE)</f>
        <v>500</v>
      </c>
      <c r="AK45" s="57">
        <f>VLOOKUP($A45,'2022 SpaceFuncData-Input'!$A$3:$Y$82,23,FALSE)</f>
        <v>1.5</v>
      </c>
      <c r="AL45" s="57">
        <f>VLOOKUP($A45,'2022 SpaceFuncData-Input'!$A$3:$Y$82,24,FALSE)</f>
        <v>2</v>
      </c>
      <c r="AM45" s="57" t="str">
        <f>VLOOKUP($A45,'2022 SpaceFuncData-Input'!$A$3:$Y$82,25,FALSE)</f>
        <v>Office</v>
      </c>
      <c r="AN45" s="57">
        <v>1</v>
      </c>
      <c r="AO45" s="57">
        <v>0</v>
      </c>
      <c r="AP45" s="57">
        <v>0</v>
      </c>
      <c r="AQ45" s="45">
        <v>343</v>
      </c>
    </row>
    <row r="46" spans="1:43" ht="14.5" x14ac:dyDescent="0.25">
      <c r="A46" s="57" t="str">
        <f>'2025 Stds Ltg Table'!B42</f>
        <v>Library (Stacks Area)</v>
      </c>
      <c r="B46" s="57" t="str">
        <f>VLOOKUP($A46,'2022 SpaceFuncData-Input'!$A$3:$I$82,2,FALSE)</f>
        <v>Assembly - Libraries (reading rooms and stack areas)</v>
      </c>
      <c r="C46" s="57">
        <f>VLOOKUP($A46,'2022 SpaceFuncData-Input'!$A$3:$I$85,3,FALSE)</f>
        <v>10</v>
      </c>
      <c r="D46" s="57">
        <f>VLOOKUP($A46,'2022 SpaceFuncData-Input'!$A$3:$I$85,4,FALSE)</f>
        <v>0.5</v>
      </c>
      <c r="E46" s="57">
        <f>VLOOKUP($A46,'2022 SpaceFuncData-Input'!$A$3:$I$85,5,FALSE)</f>
        <v>250</v>
      </c>
      <c r="F46" s="57">
        <f>VLOOKUP($A46,'2022 SpaceFuncData-Input'!$A$3:$I$85,6,FALSE)</f>
        <v>200</v>
      </c>
      <c r="G46" s="57">
        <f>VLOOKUP($A46,'2022 SpaceFuncData-Input'!$A$3:$I$85,7,FALSE)</f>
        <v>1.5</v>
      </c>
      <c r="H46" s="57">
        <f>VLOOKUP($A46,'2022 SpaceFuncData-Input'!$A$3:$I$85,8,FALSE)</f>
        <v>0.18</v>
      </c>
      <c r="I46" s="57" t="str">
        <f>VLOOKUP($A46,'2022 SpaceFuncData-Input'!$A$3:$I$85,9,FALSE)</f>
        <v>Electric</v>
      </c>
      <c r="J46" s="285">
        <f>VLOOKUP($A46,'2025 Stds Ltg Table'!$B$4:$V$92,2,0)</f>
        <v>1</v>
      </c>
      <c r="K46" s="286">
        <f>VLOOKUP($A46,'2025 Stds Ltg Table'!$B$4:$W$92,K$1,0)</f>
        <v>0</v>
      </c>
      <c r="L46" s="286">
        <f>VLOOKUP($A46,'2025 Stds Ltg Table'!$B$4:$W$92,L$1,0)</f>
        <v>0</v>
      </c>
      <c r="M46" s="286">
        <f>VLOOKUP($A46,'2025 Stds Ltg Table'!$B$4:$W$92,M$1,0)</f>
        <v>0</v>
      </c>
      <c r="N46" s="286">
        <f>VLOOKUP($A46,'2025 Stds Ltg Table'!$B$4:$W$92,N$1,0)</f>
        <v>0</v>
      </c>
      <c r="O46" s="286">
        <f>VLOOKUP($A46,'2025 Stds Ltg Table'!$B$4:$W$92,O$1,0)</f>
        <v>0</v>
      </c>
      <c r="P46" s="286">
        <f>VLOOKUP($A46,'2025 Stds Ltg Table'!$B$4:$W$92,P$1,0)</f>
        <v>0</v>
      </c>
      <c r="Q46" s="286">
        <f>VLOOKUP($A46,'2025 Stds Ltg Table'!$B$4:$W$92,Q$1,0)</f>
        <v>0</v>
      </c>
      <c r="R46" s="286">
        <f>VLOOKUP($A46,'2025 Stds Ltg Table'!$B$4:$W$92,R$1,0)</f>
        <v>0</v>
      </c>
      <c r="S46" s="286">
        <f>VLOOKUP($A46,'2025 Stds Ltg Table'!$B$4:$W$92,S$1,0)</f>
        <v>0</v>
      </c>
      <c r="T46" s="286">
        <f>VLOOKUP($A46,'2025 Stds Ltg Table'!$B$4:$W$92,T$1,0)</f>
        <v>0</v>
      </c>
      <c r="U46" s="286">
        <f>VLOOKUP($A46,'2025 Stds Ltg Table'!$B$4:$W$92,U$1,0)</f>
        <v>0</v>
      </c>
      <c r="V46" s="286">
        <f>VLOOKUP($A46,'2025 Stds Ltg Table'!$B$4:$W$92,V$1,0)</f>
        <v>0</v>
      </c>
      <c r="W46" s="286">
        <f>VLOOKUP($A46,'2025 Stds Ltg Table'!$B$4:$W$92,W$1,0)</f>
        <v>0</v>
      </c>
      <c r="X46" s="286">
        <f>VLOOKUP($A46,'2025 Stds Ltg Table'!$B$4:$W$92,X$1,0)</f>
        <v>0</v>
      </c>
      <c r="Y46" s="286">
        <f>VLOOKUP($A46,'2025 Stds Ltg Table'!$B$4:$W$92,Y$1,0)</f>
        <v>0</v>
      </c>
      <c r="Z46" s="286">
        <f>VLOOKUP($A46,'2025 Stds Ltg Table'!$B$4:$W$92,Z$1,0)</f>
        <v>0</v>
      </c>
      <c r="AA46" s="286">
        <f>VLOOKUP($A46,'2025 Stds Ltg Table'!$B$4:$W$92,AA$1,0)</f>
        <v>0</v>
      </c>
      <c r="AB46" s="286">
        <f>VLOOKUP($A46,'2025 Stds Ltg Table'!$B$4:$W$92,AB$1,0)</f>
        <v>0</v>
      </c>
      <c r="AC46" s="286">
        <f>VLOOKUP($A46,'2025 Stds Ltg Table'!$B$4:$W$92,AC$1,0)</f>
        <v>0</v>
      </c>
      <c r="AD46" s="286">
        <f>VLOOKUP($A46,'2025 Stds Ltg Table'!$B$4:$W$92,AD$1,0)</f>
        <v>0</v>
      </c>
      <c r="AE46" s="57">
        <f>VLOOKUP($A46,'2022 SpaceFuncData-Input'!$A$3:$Y$82,17,FALSE)</f>
        <v>150</v>
      </c>
      <c r="AF46" s="57">
        <f>VLOOKUP($A46,'2022 SpaceFuncData-Input'!$A$3:$Y$82,18,FALSE)</f>
        <v>150</v>
      </c>
      <c r="AG46" s="57">
        <f>VLOOKUP($A46,'2022 SpaceFuncData-Input'!$A$3:$Y$82,19,FALSE)</f>
        <v>0</v>
      </c>
      <c r="AH46" s="57">
        <f>VLOOKUP($A46,'2022 SpaceFuncData-Input'!$A$3:$Y$82,20,FALSE)</f>
        <v>0</v>
      </c>
      <c r="AI46" s="57">
        <f>VLOOKUP($A46,'2022 SpaceFuncData-Input'!$A$3:$Y$82,21,FALSE)</f>
        <v>200</v>
      </c>
      <c r="AJ46" s="57">
        <f>VLOOKUP($A46,'2022 SpaceFuncData-Input'!$A$3:$Y$82,22,FALSE)</f>
        <v>300</v>
      </c>
      <c r="AK46" s="57">
        <f>VLOOKUP($A46,'2022 SpaceFuncData-Input'!$A$3:$Y$82,23,FALSE)</f>
        <v>1</v>
      </c>
      <c r="AL46" s="57">
        <f>VLOOKUP($A46,'2022 SpaceFuncData-Input'!$A$3:$Y$82,24,FALSE)</f>
        <v>4</v>
      </c>
      <c r="AM46" s="57" t="str">
        <f>VLOOKUP($A46,'2022 SpaceFuncData-Input'!$A$3:$Y$82,25,FALSE)</f>
        <v>Office</v>
      </c>
      <c r="AN46" s="57">
        <v>1</v>
      </c>
      <c r="AO46" s="57">
        <v>0</v>
      </c>
      <c r="AP46" s="57">
        <v>0</v>
      </c>
      <c r="AQ46" s="45">
        <v>344</v>
      </c>
    </row>
    <row r="47" spans="1:43" ht="14.5" x14ac:dyDescent="0.25">
      <c r="A47" s="57" t="str">
        <f>'2025 Stds Ltg Table'!B43</f>
        <v>Lobby, Main Entry</v>
      </c>
      <c r="B47" s="57" t="str">
        <f>VLOOKUP($A47,'2022 SpaceFuncData-Input'!$A$3:$I$82,2,FALSE)</f>
        <v>Office - Main entry lobbies</v>
      </c>
      <c r="C47" s="57">
        <f>VLOOKUP($A47,'2022 SpaceFuncData-Input'!$A$3:$I$85,3,FALSE)</f>
        <v>66.666666666666671</v>
      </c>
      <c r="D47" s="57">
        <f>VLOOKUP($A47,'2022 SpaceFuncData-Input'!$A$3:$I$85,4,FALSE)</f>
        <v>0.5</v>
      </c>
      <c r="E47" s="57">
        <f>VLOOKUP($A47,'2022 SpaceFuncData-Input'!$A$3:$I$85,5,FALSE)</f>
        <v>250</v>
      </c>
      <c r="F47" s="57">
        <f>VLOOKUP($A47,'2022 SpaceFuncData-Input'!$A$3:$I$85,6,FALSE)</f>
        <v>250</v>
      </c>
      <c r="G47" s="57">
        <f>VLOOKUP($A47,'2022 SpaceFuncData-Input'!$A$3:$I$85,7,FALSE)</f>
        <v>0.5</v>
      </c>
      <c r="H47" s="57">
        <f>VLOOKUP($A47,'2022 SpaceFuncData-Input'!$A$3:$I$85,8,FALSE)</f>
        <v>0.09</v>
      </c>
      <c r="I47" s="57" t="str">
        <f>VLOOKUP($A47,'2022 SpaceFuncData-Input'!$A$3:$I$85,9,FALSE)</f>
        <v>Electric</v>
      </c>
      <c r="J47" s="285">
        <f>VLOOKUP($A47,'2025 Stds Ltg Table'!$B$4:$V$92,2,0)</f>
        <v>0.7</v>
      </c>
      <c r="K47" s="286">
        <f>VLOOKUP($A47,'2025 Stds Ltg Table'!$B$4:$W$92,K$1,0)</f>
        <v>0</v>
      </c>
      <c r="L47" s="286">
        <f>VLOOKUP($A47,'2025 Stds Ltg Table'!$B$4:$W$92,L$1,0)</f>
        <v>0</v>
      </c>
      <c r="M47" s="286">
        <f>VLOOKUP($A47,'2025 Stds Ltg Table'!$B$4:$W$92,M$1,0)</f>
        <v>0</v>
      </c>
      <c r="N47" s="286">
        <f>VLOOKUP($A47,'2025 Stds Ltg Table'!$B$4:$W$92,N$1,0)</f>
        <v>0.25</v>
      </c>
      <c r="O47" s="286">
        <f>VLOOKUP($A47,'2025 Stds Ltg Table'!$B$4:$W$92,O$1,0)</f>
        <v>0</v>
      </c>
      <c r="P47" s="286">
        <f>VLOOKUP($A47,'2025 Stds Ltg Table'!$B$4:$W$92,P$1,0)</f>
        <v>0</v>
      </c>
      <c r="Q47" s="286">
        <f>VLOOKUP($A47,'2025 Stds Ltg Table'!$B$4:$W$92,Q$1,0)</f>
        <v>0</v>
      </c>
      <c r="R47" s="286">
        <f>VLOOKUP($A47,'2025 Stds Ltg Table'!$B$4:$W$92,R$1,0)</f>
        <v>0</v>
      </c>
      <c r="S47" s="286">
        <f>VLOOKUP($A47,'2025 Stds Ltg Table'!$B$4:$W$92,S$1,0)</f>
        <v>0</v>
      </c>
      <c r="T47" s="286">
        <f>VLOOKUP($A47,'2025 Stds Ltg Table'!$B$4:$W$92,T$1,0)</f>
        <v>0</v>
      </c>
      <c r="U47" s="286">
        <f>VLOOKUP($A47,'2025 Stds Ltg Table'!$B$4:$W$92,U$1,0)</f>
        <v>0</v>
      </c>
      <c r="V47" s="286">
        <f>VLOOKUP($A47,'2025 Stds Ltg Table'!$B$4:$W$92,V$1,0)</f>
        <v>0</v>
      </c>
      <c r="W47" s="286">
        <f>VLOOKUP($A47,'2025 Stds Ltg Table'!$B$4:$W$92,W$1,0)</f>
        <v>0</v>
      </c>
      <c r="X47" s="286">
        <f>VLOOKUP($A47,'2025 Stds Ltg Table'!$B$4:$W$92,X$1,0)</f>
        <v>3</v>
      </c>
      <c r="Y47" s="286">
        <f>VLOOKUP($A47,'2025 Stds Ltg Table'!$B$4:$W$92,Y$1,0)</f>
        <v>3.5</v>
      </c>
      <c r="Z47" s="286">
        <f>VLOOKUP($A47,'2025 Stds Ltg Table'!$B$4:$W$92,Z$1,0)</f>
        <v>4</v>
      </c>
      <c r="AA47" s="286">
        <f>VLOOKUP($A47,'2025 Stds Ltg Table'!$B$4:$W$92,AA$1,0)</f>
        <v>0</v>
      </c>
      <c r="AB47" s="286">
        <f>VLOOKUP($A47,'2025 Stds Ltg Table'!$B$4:$W$92,AB$1,0)</f>
        <v>0</v>
      </c>
      <c r="AC47" s="286">
        <f>VLOOKUP($A47,'2025 Stds Ltg Table'!$B$4:$W$92,AC$1,0)</f>
        <v>0</v>
      </c>
      <c r="AD47" s="286">
        <f>VLOOKUP($A47,'2025 Stds Ltg Table'!$B$4:$W$92,AD$1,0)</f>
        <v>0</v>
      </c>
      <c r="AE47" s="57">
        <f>VLOOKUP($A47,'2022 SpaceFuncData-Input'!$A$3:$Y$82,17,FALSE)</f>
        <v>150</v>
      </c>
      <c r="AF47" s="57">
        <f>VLOOKUP($A47,'2022 SpaceFuncData-Input'!$A$3:$Y$82,18,FALSE)</f>
        <v>150</v>
      </c>
      <c r="AG47" s="57">
        <f>VLOOKUP($A47,'2022 SpaceFuncData-Input'!$A$3:$Y$82,19,FALSE)</f>
        <v>0</v>
      </c>
      <c r="AH47" s="57">
        <f>VLOOKUP($A47,'2022 SpaceFuncData-Input'!$A$3:$Y$82,20,FALSE)</f>
        <v>0</v>
      </c>
      <c r="AI47" s="57">
        <f>VLOOKUP($A47,'2022 SpaceFuncData-Input'!$A$3:$Y$82,21,FALSE)</f>
        <v>50</v>
      </c>
      <c r="AJ47" s="57">
        <f>VLOOKUP($A47,'2022 SpaceFuncData-Input'!$A$3:$Y$82,22,FALSE)</f>
        <v>200</v>
      </c>
      <c r="AK47" s="57">
        <f>VLOOKUP($A47,'2022 SpaceFuncData-Input'!$A$3:$Y$82,23,FALSE)</f>
        <v>1.5</v>
      </c>
      <c r="AL47" s="57">
        <f>VLOOKUP($A47,'2022 SpaceFuncData-Input'!$A$3:$Y$82,24,FALSE)</f>
        <v>2</v>
      </c>
      <c r="AM47" s="57" t="str">
        <f>VLOOKUP($A47,'2022 SpaceFuncData-Input'!$A$3:$Y$82,25,FALSE)</f>
        <v>Assembly</v>
      </c>
      <c r="AN47" s="277">
        <v>1</v>
      </c>
      <c r="AO47" s="277">
        <v>0</v>
      </c>
      <c r="AP47" s="277">
        <v>1</v>
      </c>
      <c r="AQ47" s="45">
        <v>345</v>
      </c>
    </row>
    <row r="48" spans="1:43" ht="14.5" x14ac:dyDescent="0.25">
      <c r="A48" s="57" t="str">
        <f>'2025 Stds Ltg Table'!B44</f>
        <v>Locker Room</v>
      </c>
      <c r="B48" s="57" t="str">
        <f>VLOOKUP($A48,'2022 SpaceFuncData-Input'!$A$3:$I$82,2,FALSE)</f>
        <v>Exhaust - Locker rooms for athletic or industrial facilities</v>
      </c>
      <c r="C48" s="57">
        <f>VLOOKUP($A48,'2022 SpaceFuncData-Input'!$A$3:$I$85,3,FALSE)</f>
        <v>20</v>
      </c>
      <c r="D48" s="57">
        <f>VLOOKUP($A48,'2022 SpaceFuncData-Input'!$A$3:$I$85,4,FALSE)</f>
        <v>0.5</v>
      </c>
      <c r="E48" s="57">
        <f>VLOOKUP($A48,'2022 SpaceFuncData-Input'!$A$3:$I$85,5,FALSE)</f>
        <v>255</v>
      </c>
      <c r="F48" s="57">
        <f>VLOOKUP($A48,'2022 SpaceFuncData-Input'!$A$3:$I$85,6,FALSE)</f>
        <v>475</v>
      </c>
      <c r="G48" s="57">
        <f>VLOOKUP($A48,'2022 SpaceFuncData-Input'!$A$3:$I$85,7,FALSE)</f>
        <v>0.5</v>
      </c>
      <c r="H48" s="57">
        <f>VLOOKUP($A48,'2022 SpaceFuncData-Input'!$A$3:$I$85,8,FALSE)</f>
        <v>0.57799999999999996</v>
      </c>
      <c r="I48" s="57" t="str">
        <f>VLOOKUP($A48,'2022 SpaceFuncData-Input'!$A$3:$I$85,9,FALSE)</f>
        <v>Gas</v>
      </c>
      <c r="J48" s="285">
        <f>VLOOKUP($A48,'2025 Stds Ltg Table'!$B$4:$V$92,2,0)</f>
        <v>0.45</v>
      </c>
      <c r="K48" s="286">
        <f>VLOOKUP($A48,'2025 Stds Ltg Table'!$B$4:$W$92,K$1,0)</f>
        <v>0</v>
      </c>
      <c r="L48" s="286">
        <f>VLOOKUP($A48,'2025 Stds Ltg Table'!$B$4:$W$92,L$1,0)</f>
        <v>0</v>
      </c>
      <c r="M48" s="286">
        <f>VLOOKUP($A48,'2025 Stds Ltg Table'!$B$4:$W$92,M$1,0)</f>
        <v>0</v>
      </c>
      <c r="N48" s="286">
        <f>VLOOKUP($A48,'2025 Stds Ltg Table'!$B$4:$W$92,N$1,0)</f>
        <v>0</v>
      </c>
      <c r="O48" s="286">
        <f>VLOOKUP($A48,'2025 Stds Ltg Table'!$B$4:$W$92,O$1,0)</f>
        <v>0</v>
      </c>
      <c r="P48" s="286">
        <f>VLOOKUP($A48,'2025 Stds Ltg Table'!$B$4:$W$92,P$1,0)</f>
        <v>0</v>
      </c>
      <c r="Q48" s="286">
        <f>VLOOKUP($A48,'2025 Stds Ltg Table'!$B$4:$W$92,Q$1,0)</f>
        <v>0</v>
      </c>
      <c r="R48" s="286">
        <f>VLOOKUP($A48,'2025 Stds Ltg Table'!$B$4:$W$92,R$1,0)</f>
        <v>0</v>
      </c>
      <c r="S48" s="286">
        <f>VLOOKUP($A48,'2025 Stds Ltg Table'!$B$4:$W$92,S$1,0)</f>
        <v>0</v>
      </c>
      <c r="T48" s="286">
        <f>VLOOKUP($A48,'2025 Stds Ltg Table'!$B$4:$W$92,T$1,0)</f>
        <v>0</v>
      </c>
      <c r="U48" s="286">
        <f>VLOOKUP($A48,'2025 Stds Ltg Table'!$B$4:$W$92,U$1,0)</f>
        <v>0</v>
      </c>
      <c r="V48" s="286">
        <f>VLOOKUP($A48,'2025 Stds Ltg Table'!$B$4:$W$92,V$1,0)</f>
        <v>0</v>
      </c>
      <c r="W48" s="286">
        <f>VLOOKUP($A48,'2025 Stds Ltg Table'!$B$4:$W$92,W$1,0)</f>
        <v>0</v>
      </c>
      <c r="X48" s="286">
        <f>VLOOKUP($A48,'2025 Stds Ltg Table'!$B$4:$W$92,X$1,0)</f>
        <v>0</v>
      </c>
      <c r="Y48" s="286">
        <f>VLOOKUP($A48,'2025 Stds Ltg Table'!$B$4:$W$92,Y$1,0)</f>
        <v>0</v>
      </c>
      <c r="Z48" s="286">
        <f>VLOOKUP($A48,'2025 Stds Ltg Table'!$B$4:$W$92,Z$1,0)</f>
        <v>0</v>
      </c>
      <c r="AA48" s="286">
        <f>VLOOKUP($A48,'2025 Stds Ltg Table'!$B$4:$W$92,AA$1,0)</f>
        <v>0</v>
      </c>
      <c r="AB48" s="286">
        <f>VLOOKUP($A48,'2025 Stds Ltg Table'!$B$4:$W$92,AB$1,0)</f>
        <v>0</v>
      </c>
      <c r="AC48" s="286">
        <f>VLOOKUP($A48,'2025 Stds Ltg Table'!$B$4:$W$92,AC$1,0)</f>
        <v>0</v>
      </c>
      <c r="AD48" s="286">
        <f>VLOOKUP($A48,'2025 Stds Ltg Table'!$B$4:$W$92,AD$1,0)</f>
        <v>0</v>
      </c>
      <c r="AE48" s="57">
        <f>VLOOKUP($A48,'2022 SpaceFuncData-Input'!$A$3:$Y$82,17,FALSE)</f>
        <v>8760</v>
      </c>
      <c r="AF48" s="57">
        <f>VLOOKUP($A48,'2022 SpaceFuncData-Input'!$A$3:$Y$82,18,FALSE)</f>
        <v>8760</v>
      </c>
      <c r="AG48" s="57">
        <f>VLOOKUP($A48,'2022 SpaceFuncData-Input'!$A$3:$Y$82,19,FALSE)</f>
        <v>0</v>
      </c>
      <c r="AH48" s="57">
        <f>VLOOKUP($A48,'2022 SpaceFuncData-Input'!$A$3:$Y$82,20,FALSE)</f>
        <v>0</v>
      </c>
      <c r="AI48" s="57">
        <f>VLOOKUP($A48,'2022 SpaceFuncData-Input'!$A$3:$Y$82,21,FALSE)</f>
        <v>20</v>
      </c>
      <c r="AJ48" s="57">
        <f>VLOOKUP($A48,'2022 SpaceFuncData-Input'!$A$3:$Y$82,22,FALSE)</f>
        <v>200</v>
      </c>
      <c r="AK48" s="57">
        <f>VLOOKUP($A48,'2022 SpaceFuncData-Input'!$A$3:$Y$82,23,FALSE)</f>
        <v>1</v>
      </c>
      <c r="AL48" s="57">
        <f>VLOOKUP($A48,'2022 SpaceFuncData-Input'!$A$3:$Y$82,24,FALSE)</f>
        <v>4</v>
      </c>
      <c r="AM48" s="57" t="str">
        <f>VLOOKUP($A48,'2022 SpaceFuncData-Input'!$A$3:$Y$82,25,FALSE)</f>
        <v>Assembly</v>
      </c>
      <c r="AN48" s="57">
        <v>1</v>
      </c>
      <c r="AO48" s="57">
        <v>0</v>
      </c>
      <c r="AP48" s="57">
        <v>1</v>
      </c>
      <c r="AQ48" s="45">
        <v>346</v>
      </c>
    </row>
    <row r="49" spans="1:43" ht="14.5" x14ac:dyDescent="0.25">
      <c r="A49" s="57" t="str">
        <f>'2025 Stds Ltg Table'!B45</f>
        <v>Lounge, Breakroom, or Waiting Area</v>
      </c>
      <c r="B49" s="57" t="str">
        <f>VLOOKUP($A49,'2022 SpaceFuncData-Input'!$A$3:$I$82,2,FALSE)</f>
        <v>General - Break rooms</v>
      </c>
      <c r="C49" s="57">
        <f>VLOOKUP($A49,'2022 SpaceFuncData-Input'!$A$3:$I$85,3,FALSE)</f>
        <v>66.666666666666671</v>
      </c>
      <c r="D49" s="57">
        <f>VLOOKUP($A49,'2022 SpaceFuncData-Input'!$A$3:$I$85,4,FALSE)</f>
        <v>0.5</v>
      </c>
      <c r="E49" s="57">
        <f>VLOOKUP($A49,'2022 SpaceFuncData-Input'!$A$3:$I$85,5,FALSE)</f>
        <v>275</v>
      </c>
      <c r="F49" s="57">
        <f>VLOOKUP($A49,'2022 SpaceFuncData-Input'!$A$3:$I$85,6,FALSE)</f>
        <v>275</v>
      </c>
      <c r="G49" s="57">
        <f>VLOOKUP($A49,'2022 SpaceFuncData-Input'!$A$3:$I$85,7,FALSE)</f>
        <v>1</v>
      </c>
      <c r="H49" s="57">
        <f>VLOOKUP($A49,'2022 SpaceFuncData-Input'!$A$3:$I$85,8,FALSE)</f>
        <v>0.09</v>
      </c>
      <c r="I49" s="57" t="str">
        <f>VLOOKUP($A49,'2022 SpaceFuncData-Input'!$A$3:$I$85,9,FALSE)</f>
        <v>Gas</v>
      </c>
      <c r="J49" s="285">
        <f>VLOOKUP($A49,'2025 Stds Ltg Table'!$B$4:$V$92,2,0)</f>
        <v>0.55000000000000004</v>
      </c>
      <c r="K49" s="286">
        <f>VLOOKUP($A49,'2025 Stds Ltg Table'!$B$4:$W$92,K$1,0)</f>
        <v>0</v>
      </c>
      <c r="L49" s="286">
        <f>VLOOKUP($A49,'2025 Stds Ltg Table'!$B$4:$W$92,L$1,0)</f>
        <v>0</v>
      </c>
      <c r="M49" s="286">
        <f>VLOOKUP($A49,'2025 Stds Ltg Table'!$B$4:$W$92,M$1,0)</f>
        <v>0</v>
      </c>
      <c r="N49" s="286">
        <f>VLOOKUP($A49,'2025 Stds Ltg Table'!$B$4:$W$92,N$1,0)</f>
        <v>0.25</v>
      </c>
      <c r="O49" s="286">
        <f>VLOOKUP($A49,'2025 Stds Ltg Table'!$B$4:$W$92,O$1,0)</f>
        <v>0</v>
      </c>
      <c r="P49" s="286">
        <f>VLOOKUP($A49,'2025 Stds Ltg Table'!$B$4:$W$92,P$1,0)</f>
        <v>0</v>
      </c>
      <c r="Q49" s="286">
        <f>VLOOKUP($A49,'2025 Stds Ltg Table'!$B$4:$W$92,Q$1,0)</f>
        <v>0</v>
      </c>
      <c r="R49" s="286">
        <f>VLOOKUP($A49,'2025 Stds Ltg Table'!$B$4:$W$92,R$1,0)</f>
        <v>0</v>
      </c>
      <c r="S49" s="286">
        <f>VLOOKUP($A49,'2025 Stds Ltg Table'!$B$4:$W$92,S$1,0)</f>
        <v>0</v>
      </c>
      <c r="T49" s="286">
        <f>VLOOKUP($A49,'2025 Stds Ltg Table'!$B$4:$W$92,T$1,0)</f>
        <v>0</v>
      </c>
      <c r="U49" s="286">
        <f>VLOOKUP($A49,'2025 Stds Ltg Table'!$B$4:$W$92,U$1,0)</f>
        <v>0</v>
      </c>
      <c r="V49" s="286">
        <f>VLOOKUP($A49,'2025 Stds Ltg Table'!$B$4:$W$92,V$1,0)</f>
        <v>0</v>
      </c>
      <c r="W49" s="286">
        <f>VLOOKUP($A49,'2025 Stds Ltg Table'!$B$4:$W$92,W$1,0)</f>
        <v>0</v>
      </c>
      <c r="X49" s="286">
        <f>VLOOKUP($A49,'2025 Stds Ltg Table'!$B$4:$W$92,X$1,0)</f>
        <v>0</v>
      </c>
      <c r="Y49" s="286">
        <f>VLOOKUP($A49,'2025 Stds Ltg Table'!$B$4:$W$92,Y$1,0)</f>
        <v>0</v>
      </c>
      <c r="Z49" s="286">
        <f>VLOOKUP($A49,'2025 Stds Ltg Table'!$B$4:$W$92,Z$1,0)</f>
        <v>0</v>
      </c>
      <c r="AA49" s="286">
        <f>VLOOKUP($A49,'2025 Stds Ltg Table'!$B$4:$W$92,AA$1,0)</f>
        <v>0</v>
      </c>
      <c r="AB49" s="286">
        <f>VLOOKUP($A49,'2025 Stds Ltg Table'!$B$4:$W$92,AB$1,0)</f>
        <v>0</v>
      </c>
      <c r="AC49" s="286">
        <f>VLOOKUP($A49,'2025 Stds Ltg Table'!$B$4:$W$92,AC$1,0)</f>
        <v>0</v>
      </c>
      <c r="AD49" s="286">
        <f>VLOOKUP($A49,'2025 Stds Ltg Table'!$B$4:$W$92,AD$1,0)</f>
        <v>0</v>
      </c>
      <c r="AE49" s="57">
        <f>VLOOKUP($A49,'2022 SpaceFuncData-Input'!$A$3:$Y$82,17,FALSE)</f>
        <v>150</v>
      </c>
      <c r="AF49" s="57">
        <f>VLOOKUP($A49,'2022 SpaceFuncData-Input'!$A$3:$Y$82,18,FALSE)</f>
        <v>150</v>
      </c>
      <c r="AG49" s="57">
        <f>VLOOKUP($A49,'2022 SpaceFuncData-Input'!$A$3:$Y$82,19,FALSE)</f>
        <v>0</v>
      </c>
      <c r="AH49" s="57">
        <f>VLOOKUP($A49,'2022 SpaceFuncData-Input'!$A$3:$Y$82,20,FALSE)</f>
        <v>0</v>
      </c>
      <c r="AI49" s="57">
        <f>VLOOKUP($A49,'2022 SpaceFuncData-Input'!$A$3:$Y$82,21,FALSE)</f>
        <v>40</v>
      </c>
      <c r="AJ49" s="57">
        <f>VLOOKUP($A49,'2022 SpaceFuncData-Input'!$A$3:$Y$82,22,FALSE)</f>
        <v>300</v>
      </c>
      <c r="AK49" s="57">
        <f>VLOOKUP($A49,'2022 SpaceFuncData-Input'!$A$3:$Y$82,23,FALSE)</f>
        <v>1.5</v>
      </c>
      <c r="AL49" s="57">
        <f>VLOOKUP($A49,'2022 SpaceFuncData-Input'!$A$3:$Y$82,24,FALSE)</f>
        <v>2</v>
      </c>
      <c r="AM49" s="57" t="str">
        <f>VLOOKUP($A49,'2022 SpaceFuncData-Input'!$A$3:$Y$82,25,FALSE)</f>
        <v>Assembly</v>
      </c>
      <c r="AN49" s="57">
        <v>1</v>
      </c>
      <c r="AO49" s="57">
        <v>1</v>
      </c>
      <c r="AP49" s="57">
        <v>0</v>
      </c>
      <c r="AQ49" s="45">
        <v>347</v>
      </c>
    </row>
    <row r="50" spans="1:43" ht="14.5" x14ac:dyDescent="0.25">
      <c r="A50" s="57" t="str">
        <f>'2025 Stds Ltg Table'!B46</f>
        <v>Manufacturing, Commercial &amp; Industrial Work Area (Low Bay)</v>
      </c>
      <c r="B50" s="57" t="str">
        <f>VLOOKUP($A50,'2022 SpaceFuncData-Input'!$A$3:$I$82,2,FALSE)</f>
        <v>Misc - General manufacturing (excludes heavy industrial and process using chemicals)</v>
      </c>
      <c r="C50" s="57">
        <f>VLOOKUP($A50,'2022 SpaceFuncData-Input'!$A$3:$I$85,3,FALSE)</f>
        <v>10</v>
      </c>
      <c r="D50" s="57">
        <f>VLOOKUP($A50,'2022 SpaceFuncData-Input'!$A$3:$I$85,4,FALSE)</f>
        <v>0.5</v>
      </c>
      <c r="E50" s="57">
        <f>VLOOKUP($A50,'2022 SpaceFuncData-Input'!$A$3:$I$85,5,FALSE)</f>
        <v>275</v>
      </c>
      <c r="F50" s="57">
        <f>VLOOKUP($A50,'2022 SpaceFuncData-Input'!$A$3:$I$85,6,FALSE)</f>
        <v>475</v>
      </c>
      <c r="G50" s="57">
        <f>VLOOKUP($A50,'2022 SpaceFuncData-Input'!$A$3:$I$85,7,FALSE)</f>
        <v>1</v>
      </c>
      <c r="H50" s="57">
        <f>VLOOKUP($A50,'2022 SpaceFuncData-Input'!$A$3:$I$85,8,FALSE)</f>
        <v>0.18</v>
      </c>
      <c r="I50" s="57" t="str">
        <f>VLOOKUP($A50,'2022 SpaceFuncData-Input'!$A$3:$I$85,9,FALSE)</f>
        <v>Gas</v>
      </c>
      <c r="J50" s="285">
        <f>VLOOKUP($A50,'2025 Stds Ltg Table'!$B$4:$V$92,2,0)</f>
        <v>0.6</v>
      </c>
      <c r="K50" s="286">
        <f>VLOOKUP($A50,'2025 Stds Ltg Table'!$B$4:$W$92,K$1,0)</f>
        <v>0</v>
      </c>
      <c r="L50" s="286">
        <f>VLOOKUP($A50,'2025 Stds Ltg Table'!$B$4:$W$92,L$1,0)</f>
        <v>0.2</v>
      </c>
      <c r="M50" s="286">
        <f>VLOOKUP($A50,'2025 Stds Ltg Table'!$B$4:$W$92,M$1,0)</f>
        <v>0</v>
      </c>
      <c r="N50" s="286">
        <f>VLOOKUP($A50,'2025 Stds Ltg Table'!$B$4:$W$92,N$1,0)</f>
        <v>0</v>
      </c>
      <c r="O50" s="286">
        <f>VLOOKUP($A50,'2025 Stds Ltg Table'!$B$4:$W$92,O$1,0)</f>
        <v>0</v>
      </c>
      <c r="P50" s="286">
        <f>VLOOKUP($A50,'2025 Stds Ltg Table'!$B$4:$W$92,P$1,0)</f>
        <v>0</v>
      </c>
      <c r="Q50" s="286">
        <f>VLOOKUP($A50,'2025 Stds Ltg Table'!$B$4:$W$92,Q$1,0)</f>
        <v>0</v>
      </c>
      <c r="R50" s="286">
        <f>VLOOKUP($A50,'2025 Stds Ltg Table'!$B$4:$W$92,R$1,0)</f>
        <v>0</v>
      </c>
      <c r="S50" s="286">
        <f>VLOOKUP($A50,'2025 Stds Ltg Table'!$B$4:$W$92,S$1,0)</f>
        <v>0</v>
      </c>
      <c r="T50" s="286">
        <f>VLOOKUP($A50,'2025 Stds Ltg Table'!$B$4:$W$92,T$1,0)</f>
        <v>0</v>
      </c>
      <c r="U50" s="286">
        <f>VLOOKUP($A50,'2025 Stds Ltg Table'!$B$4:$W$92,U$1,0)</f>
        <v>0</v>
      </c>
      <c r="V50" s="286">
        <f>VLOOKUP($A50,'2025 Stds Ltg Table'!$B$4:$W$92,V$1,0)</f>
        <v>0</v>
      </c>
      <c r="W50" s="286">
        <f>VLOOKUP($A50,'2025 Stds Ltg Table'!$B$4:$W$92,W$1,0)</f>
        <v>0</v>
      </c>
      <c r="X50" s="286">
        <f>VLOOKUP($A50,'2025 Stds Ltg Table'!$B$4:$W$92,X$1,0)</f>
        <v>0</v>
      </c>
      <c r="Y50" s="286">
        <f>VLOOKUP($A50,'2025 Stds Ltg Table'!$B$4:$W$92,Y$1,0)</f>
        <v>0</v>
      </c>
      <c r="Z50" s="286">
        <f>VLOOKUP($A50,'2025 Stds Ltg Table'!$B$4:$W$92,Z$1,0)</f>
        <v>0</v>
      </c>
      <c r="AA50" s="286">
        <f>VLOOKUP($A50,'2025 Stds Ltg Table'!$B$4:$W$92,AA$1,0)</f>
        <v>0</v>
      </c>
      <c r="AB50" s="286">
        <f>VLOOKUP($A50,'2025 Stds Ltg Table'!$B$4:$W$92,AB$1,0)</f>
        <v>0</v>
      </c>
      <c r="AC50" s="286">
        <f>VLOOKUP($A50,'2025 Stds Ltg Table'!$B$4:$W$92,AC$1,0)</f>
        <v>0</v>
      </c>
      <c r="AD50" s="286">
        <f>VLOOKUP($A50,'2025 Stds Ltg Table'!$B$4:$W$92,AD$1,0)</f>
        <v>0</v>
      </c>
      <c r="AE50" s="57">
        <f>VLOOKUP($A50,'2022 SpaceFuncData-Input'!$A$3:$Y$82,17,FALSE)</f>
        <v>150</v>
      </c>
      <c r="AF50" s="57">
        <f>VLOOKUP($A50,'2022 SpaceFuncData-Input'!$A$3:$Y$82,18,FALSE)</f>
        <v>150</v>
      </c>
      <c r="AG50" s="57">
        <f>VLOOKUP($A50,'2022 SpaceFuncData-Input'!$A$3:$Y$82,19,FALSE)</f>
        <v>0</v>
      </c>
      <c r="AH50" s="57">
        <f>VLOOKUP($A50,'2022 SpaceFuncData-Input'!$A$3:$Y$82,20,FALSE)</f>
        <v>0</v>
      </c>
      <c r="AI50" s="57">
        <f>VLOOKUP($A50,'2022 SpaceFuncData-Input'!$A$3:$Y$82,21,FALSE)</f>
        <v>300</v>
      </c>
      <c r="AJ50" s="57">
        <f>VLOOKUP($A50,'2022 SpaceFuncData-Input'!$A$3:$Y$82,22,FALSE)</f>
        <v>1000</v>
      </c>
      <c r="AK50" s="57">
        <f>VLOOKUP($A50,'2022 SpaceFuncData-Input'!$A$3:$Y$82,23,FALSE)</f>
        <v>1.5</v>
      </c>
      <c r="AL50" s="57">
        <f>VLOOKUP($A50,'2022 SpaceFuncData-Input'!$A$3:$Y$82,24,FALSE)</f>
        <v>2</v>
      </c>
      <c r="AM50" s="57" t="str">
        <f>VLOOKUP($A50,'2022 SpaceFuncData-Input'!$A$3:$Y$82,25,FALSE)</f>
        <v>Manufacturing</v>
      </c>
      <c r="AN50" s="277">
        <v>1</v>
      </c>
      <c r="AO50" s="277">
        <v>0</v>
      </c>
      <c r="AP50" s="277">
        <v>0</v>
      </c>
      <c r="AQ50" s="45">
        <v>348</v>
      </c>
    </row>
    <row r="51" spans="1:43" ht="14.5" x14ac:dyDescent="0.25">
      <c r="A51" s="57" t="str">
        <f>'2025 Stds Ltg Table'!B47</f>
        <v>Manufacturing, Commercial &amp; Industrial Work Area (High Bay)</v>
      </c>
      <c r="B51" s="57" t="str">
        <f>VLOOKUP($A51,'2022 SpaceFuncData-Input'!$A$3:$I$82,2,FALSE)</f>
        <v>Misc - General manufacturing (excludes heavy industrial and process using chemicals)</v>
      </c>
      <c r="C51" s="57">
        <f>VLOOKUP($A51,'2022 SpaceFuncData-Input'!$A$3:$I$85,3,FALSE)</f>
        <v>10</v>
      </c>
      <c r="D51" s="57">
        <f>VLOOKUP($A51,'2022 SpaceFuncData-Input'!$A$3:$I$85,4,FALSE)</f>
        <v>0.5</v>
      </c>
      <c r="E51" s="57">
        <f>VLOOKUP($A51,'2022 SpaceFuncData-Input'!$A$3:$I$85,5,FALSE)</f>
        <v>275</v>
      </c>
      <c r="F51" s="57">
        <f>VLOOKUP($A51,'2022 SpaceFuncData-Input'!$A$3:$I$85,6,FALSE)</f>
        <v>475</v>
      </c>
      <c r="G51" s="57">
        <f>VLOOKUP($A51,'2022 SpaceFuncData-Input'!$A$3:$I$85,7,FALSE)</f>
        <v>1</v>
      </c>
      <c r="H51" s="57">
        <f>VLOOKUP($A51,'2022 SpaceFuncData-Input'!$A$3:$I$85,8,FALSE)</f>
        <v>0.18</v>
      </c>
      <c r="I51" s="57" t="str">
        <f>VLOOKUP($A51,'2022 SpaceFuncData-Input'!$A$3:$I$85,9,FALSE)</f>
        <v>Gas</v>
      </c>
      <c r="J51" s="285">
        <f>VLOOKUP($A51,'2025 Stds Ltg Table'!$B$4:$V$92,2,0)</f>
        <v>0.65</v>
      </c>
      <c r="K51" s="286">
        <f>VLOOKUP($A51,'2025 Stds Ltg Table'!$B$4:$W$92,K$1,0)</f>
        <v>0</v>
      </c>
      <c r="L51" s="286">
        <f>VLOOKUP($A51,'2025 Stds Ltg Table'!$B$4:$W$92,L$1,0)</f>
        <v>0.2</v>
      </c>
      <c r="M51" s="286">
        <f>VLOOKUP($A51,'2025 Stds Ltg Table'!$B$4:$W$92,M$1,0)</f>
        <v>0</v>
      </c>
      <c r="N51" s="286">
        <f>VLOOKUP($A51,'2025 Stds Ltg Table'!$B$4:$W$92,N$1,0)</f>
        <v>0</v>
      </c>
      <c r="O51" s="286">
        <f>VLOOKUP($A51,'2025 Stds Ltg Table'!$B$4:$W$92,O$1,0)</f>
        <v>0</v>
      </c>
      <c r="P51" s="286">
        <f>VLOOKUP($A51,'2025 Stds Ltg Table'!$B$4:$W$92,P$1,0)</f>
        <v>0</v>
      </c>
      <c r="Q51" s="286">
        <f>VLOOKUP($A51,'2025 Stds Ltg Table'!$B$4:$W$92,Q$1,0)</f>
        <v>0</v>
      </c>
      <c r="R51" s="286">
        <f>VLOOKUP($A51,'2025 Stds Ltg Table'!$B$4:$W$92,R$1,0)</f>
        <v>0</v>
      </c>
      <c r="S51" s="286">
        <f>VLOOKUP($A51,'2025 Stds Ltg Table'!$B$4:$W$92,S$1,0)</f>
        <v>0</v>
      </c>
      <c r="T51" s="286">
        <f>VLOOKUP($A51,'2025 Stds Ltg Table'!$B$4:$W$92,T$1,0)</f>
        <v>0</v>
      </c>
      <c r="U51" s="286">
        <f>VLOOKUP($A51,'2025 Stds Ltg Table'!$B$4:$W$92,U$1,0)</f>
        <v>0</v>
      </c>
      <c r="V51" s="286">
        <f>VLOOKUP($A51,'2025 Stds Ltg Table'!$B$4:$W$92,V$1,0)</f>
        <v>0</v>
      </c>
      <c r="W51" s="286">
        <f>VLOOKUP($A51,'2025 Stds Ltg Table'!$B$4:$W$92,W$1,0)</f>
        <v>0</v>
      </c>
      <c r="X51" s="286">
        <f>VLOOKUP($A51,'2025 Stds Ltg Table'!$B$4:$W$92,X$1,0)</f>
        <v>0</v>
      </c>
      <c r="Y51" s="286">
        <f>VLOOKUP($A51,'2025 Stds Ltg Table'!$B$4:$W$92,Y$1,0)</f>
        <v>0</v>
      </c>
      <c r="Z51" s="286">
        <f>VLOOKUP($A51,'2025 Stds Ltg Table'!$B$4:$W$92,Z$1,0)</f>
        <v>0</v>
      </c>
      <c r="AA51" s="286">
        <f>VLOOKUP($A51,'2025 Stds Ltg Table'!$B$4:$W$92,AA$1,0)</f>
        <v>0</v>
      </c>
      <c r="AB51" s="286">
        <f>VLOOKUP($A51,'2025 Stds Ltg Table'!$B$4:$W$92,AB$1,0)</f>
        <v>0</v>
      </c>
      <c r="AC51" s="286">
        <f>VLOOKUP($A51,'2025 Stds Ltg Table'!$B$4:$W$92,AC$1,0)</f>
        <v>0</v>
      </c>
      <c r="AD51" s="286">
        <f>VLOOKUP($A51,'2025 Stds Ltg Table'!$B$4:$W$92,AD$1,0)</f>
        <v>0</v>
      </c>
      <c r="AE51" s="57">
        <f>VLOOKUP($A51,'2022 SpaceFuncData-Input'!$A$3:$Y$82,17,FALSE)</f>
        <v>150</v>
      </c>
      <c r="AF51" s="57">
        <f>VLOOKUP($A51,'2022 SpaceFuncData-Input'!$A$3:$Y$82,18,FALSE)</f>
        <v>150</v>
      </c>
      <c r="AG51" s="57">
        <f>VLOOKUP($A51,'2022 SpaceFuncData-Input'!$A$3:$Y$82,19,FALSE)</f>
        <v>0</v>
      </c>
      <c r="AH51" s="57">
        <f>VLOOKUP($A51,'2022 SpaceFuncData-Input'!$A$3:$Y$82,20,FALSE)</f>
        <v>0</v>
      </c>
      <c r="AI51" s="57">
        <f>VLOOKUP($A51,'2022 SpaceFuncData-Input'!$A$3:$Y$82,21,FALSE)</f>
        <v>300</v>
      </c>
      <c r="AJ51" s="57">
        <f>VLOOKUP($A51,'2022 SpaceFuncData-Input'!$A$3:$Y$82,22,FALSE)</f>
        <v>1000</v>
      </c>
      <c r="AK51" s="57">
        <f>VLOOKUP($A51,'2022 SpaceFuncData-Input'!$A$3:$Y$82,23,FALSE)</f>
        <v>1.5</v>
      </c>
      <c r="AL51" s="57">
        <f>VLOOKUP($A51,'2022 SpaceFuncData-Input'!$A$3:$Y$82,24,FALSE)</f>
        <v>2</v>
      </c>
      <c r="AM51" s="57" t="str">
        <f>VLOOKUP($A51,'2022 SpaceFuncData-Input'!$A$3:$Y$82,25,FALSE)</f>
        <v>Manufacturing</v>
      </c>
      <c r="AN51" s="277">
        <v>1</v>
      </c>
      <c r="AO51" s="277">
        <v>0</v>
      </c>
      <c r="AP51" s="277">
        <v>0</v>
      </c>
      <c r="AQ51" s="45">
        <v>349</v>
      </c>
    </row>
    <row r="52" spans="1:43" ht="14.5" x14ac:dyDescent="0.25">
      <c r="A52" s="57" t="str">
        <f>'2025 Stds Ltg Table'!B48</f>
        <v>Manufacturing, Commercial &amp; Industrial Work Area (Precision)</v>
      </c>
      <c r="B52" s="57" t="str">
        <f>VLOOKUP($A52,'2022 SpaceFuncData-Input'!$A$3:$I$82,2,FALSE)</f>
        <v>Misc - General manufacturing (excludes heavy industrial and process using chemicals)</v>
      </c>
      <c r="C52" s="57">
        <f>VLOOKUP($A52,'2022 SpaceFuncData-Input'!$A$3:$I$85,3,FALSE)</f>
        <v>10</v>
      </c>
      <c r="D52" s="57">
        <f>VLOOKUP($A52,'2022 SpaceFuncData-Input'!$A$3:$I$85,4,FALSE)</f>
        <v>0.5</v>
      </c>
      <c r="E52" s="57">
        <f>VLOOKUP($A52,'2022 SpaceFuncData-Input'!$A$3:$I$85,5,FALSE)</f>
        <v>250</v>
      </c>
      <c r="F52" s="57">
        <f>VLOOKUP($A52,'2022 SpaceFuncData-Input'!$A$3:$I$85,6,FALSE)</f>
        <v>200</v>
      </c>
      <c r="G52" s="57">
        <f>VLOOKUP($A52,'2022 SpaceFuncData-Input'!$A$3:$I$85,7,FALSE)</f>
        <v>1</v>
      </c>
      <c r="H52" s="57">
        <f>VLOOKUP($A52,'2022 SpaceFuncData-Input'!$A$3:$I$85,8,FALSE)</f>
        <v>0.18</v>
      </c>
      <c r="I52" s="57" t="str">
        <f>VLOOKUP($A52,'2022 SpaceFuncData-Input'!$A$3:$I$85,9,FALSE)</f>
        <v>Gas</v>
      </c>
      <c r="J52" s="285">
        <f>VLOOKUP($A52,'2025 Stds Ltg Table'!$B$4:$V$92,2,0)</f>
        <v>0.85</v>
      </c>
      <c r="K52" s="286">
        <f>VLOOKUP($A52,'2025 Stds Ltg Table'!$B$4:$W$92,K$1,0)</f>
        <v>0</v>
      </c>
      <c r="L52" s="286">
        <f>VLOOKUP($A52,'2025 Stds Ltg Table'!$B$4:$W$92,L$1,0)</f>
        <v>0</v>
      </c>
      <c r="M52" s="286">
        <f>VLOOKUP($A52,'2025 Stds Ltg Table'!$B$4:$W$92,M$1,0)</f>
        <v>0</v>
      </c>
      <c r="N52" s="286">
        <f>VLOOKUP($A52,'2025 Stds Ltg Table'!$B$4:$W$92,N$1,0)</f>
        <v>0</v>
      </c>
      <c r="O52" s="286">
        <f>VLOOKUP($A52,'2025 Stds Ltg Table'!$B$4:$W$92,O$1,0)</f>
        <v>0.7</v>
      </c>
      <c r="P52" s="286">
        <f>VLOOKUP($A52,'2025 Stds Ltg Table'!$B$4:$W$92,P$1,0)</f>
        <v>0</v>
      </c>
      <c r="Q52" s="286">
        <f>VLOOKUP($A52,'2025 Stds Ltg Table'!$B$4:$W$92,Q$1,0)</f>
        <v>0</v>
      </c>
      <c r="R52" s="286">
        <f>VLOOKUP($A52,'2025 Stds Ltg Table'!$B$4:$W$92,R$1,0)</f>
        <v>0</v>
      </c>
      <c r="S52" s="286">
        <f>VLOOKUP($A52,'2025 Stds Ltg Table'!$B$4:$W$92,S$1,0)</f>
        <v>0</v>
      </c>
      <c r="T52" s="286">
        <f>VLOOKUP($A52,'2025 Stds Ltg Table'!$B$4:$W$92,T$1,0)</f>
        <v>0</v>
      </c>
      <c r="U52" s="286">
        <f>VLOOKUP($A52,'2025 Stds Ltg Table'!$B$4:$W$92,U$1,0)</f>
        <v>0</v>
      </c>
      <c r="V52" s="286">
        <f>VLOOKUP($A52,'2025 Stds Ltg Table'!$B$4:$W$92,V$1,0)</f>
        <v>0</v>
      </c>
      <c r="W52" s="286">
        <f>VLOOKUP($A52,'2025 Stds Ltg Table'!$B$4:$W$92,W$1,0)</f>
        <v>0</v>
      </c>
      <c r="X52" s="286">
        <f>VLOOKUP($A52,'2025 Stds Ltg Table'!$B$4:$W$92,X$1,0)</f>
        <v>0</v>
      </c>
      <c r="Y52" s="286">
        <f>VLOOKUP($A52,'2025 Stds Ltg Table'!$B$4:$W$92,Y$1,0)</f>
        <v>0</v>
      </c>
      <c r="Z52" s="286">
        <f>VLOOKUP($A52,'2025 Stds Ltg Table'!$B$4:$W$92,Z$1,0)</f>
        <v>0</v>
      </c>
      <c r="AA52" s="286">
        <f>VLOOKUP($A52,'2025 Stds Ltg Table'!$B$4:$W$92,AA$1,0)</f>
        <v>0</v>
      </c>
      <c r="AB52" s="286">
        <f>VLOOKUP($A52,'2025 Stds Ltg Table'!$B$4:$W$92,AB$1,0)</f>
        <v>0</v>
      </c>
      <c r="AC52" s="286">
        <f>VLOOKUP($A52,'2025 Stds Ltg Table'!$B$4:$W$92,AC$1,0)</f>
        <v>0</v>
      </c>
      <c r="AD52" s="286">
        <f>VLOOKUP($A52,'2025 Stds Ltg Table'!$B$4:$W$92,AD$1,0)</f>
        <v>0</v>
      </c>
      <c r="AE52" s="57">
        <f>VLOOKUP($A52,'2022 SpaceFuncData-Input'!$A$3:$Y$82,17,FALSE)</f>
        <v>150</v>
      </c>
      <c r="AF52" s="57">
        <f>VLOOKUP($A52,'2022 SpaceFuncData-Input'!$A$3:$Y$82,18,FALSE)</f>
        <v>150</v>
      </c>
      <c r="AG52" s="57">
        <f>VLOOKUP($A52,'2022 SpaceFuncData-Input'!$A$3:$Y$82,19,FALSE)</f>
        <v>0</v>
      </c>
      <c r="AH52" s="57">
        <f>VLOOKUP($A52,'2022 SpaceFuncData-Input'!$A$3:$Y$82,20,FALSE)</f>
        <v>0</v>
      </c>
      <c r="AI52" s="57">
        <f>VLOOKUP($A52,'2022 SpaceFuncData-Input'!$A$3:$Y$82,21,FALSE)</f>
        <v>1000</v>
      </c>
      <c r="AJ52" s="57">
        <f>VLOOKUP($A52,'2022 SpaceFuncData-Input'!$A$3:$Y$82,22,FALSE)</f>
        <v>3000</v>
      </c>
      <c r="AK52" s="57">
        <f>VLOOKUP($A52,'2022 SpaceFuncData-Input'!$A$3:$Y$82,23,FALSE)</f>
        <v>1.5</v>
      </c>
      <c r="AL52" s="57">
        <f>VLOOKUP($A52,'2022 SpaceFuncData-Input'!$A$3:$Y$82,24,FALSE)</f>
        <v>2</v>
      </c>
      <c r="AM52" s="57" t="str">
        <f>VLOOKUP($A52,'2022 SpaceFuncData-Input'!$A$3:$Y$82,25,FALSE)</f>
        <v>Manufacturing</v>
      </c>
      <c r="AN52" s="277">
        <v>1</v>
      </c>
      <c r="AO52" s="277">
        <v>0</v>
      </c>
      <c r="AP52" s="277">
        <v>0</v>
      </c>
      <c r="AQ52" s="45">
        <v>350</v>
      </c>
    </row>
    <row r="53" spans="1:43" ht="14.5" x14ac:dyDescent="0.25">
      <c r="A53" s="57" t="str">
        <f>'2025 Stds Ltg Table'!B49</f>
        <v>Museum Area (Exhibition/Display)</v>
      </c>
      <c r="B53" s="57" t="str">
        <f>VLOOKUP($A53,'2022 SpaceFuncData-Input'!$A$3:$I$82,2,FALSE)</f>
        <v>Assembly - Museums/galleries</v>
      </c>
      <c r="C53" s="57">
        <f>VLOOKUP($A53,'2022 SpaceFuncData-Input'!$A$3:$I$85,3,FALSE)</f>
        <v>66.666666666666671</v>
      </c>
      <c r="D53" s="57">
        <f>VLOOKUP($A53,'2022 SpaceFuncData-Input'!$A$3:$I$85,4,FALSE)</f>
        <v>0.5</v>
      </c>
      <c r="E53" s="57">
        <f>VLOOKUP($A53,'2022 SpaceFuncData-Input'!$A$3:$I$85,5,FALSE)</f>
        <v>250</v>
      </c>
      <c r="F53" s="57">
        <f>VLOOKUP($A53,'2022 SpaceFuncData-Input'!$A$3:$I$85,6,FALSE)</f>
        <v>250</v>
      </c>
      <c r="G53" s="57">
        <f>VLOOKUP($A53,'2022 SpaceFuncData-Input'!$A$3:$I$85,7,FALSE)</f>
        <v>1.5</v>
      </c>
      <c r="H53" s="57">
        <f>VLOOKUP($A53,'2022 SpaceFuncData-Input'!$A$3:$I$85,8,FALSE)</f>
        <v>0.09</v>
      </c>
      <c r="I53" s="57" t="str">
        <f>VLOOKUP($A53,'2022 SpaceFuncData-Input'!$A$3:$I$85,9,FALSE)</f>
        <v>Electric</v>
      </c>
      <c r="J53" s="285">
        <f>VLOOKUP($A53,'2025 Stds Ltg Table'!$B$4:$V$92,2,0)</f>
        <v>0.6</v>
      </c>
      <c r="K53" s="286">
        <f>VLOOKUP($A53,'2025 Stds Ltg Table'!$B$4:$W$92,K$1,0)</f>
        <v>0</v>
      </c>
      <c r="L53" s="286">
        <f>VLOOKUP($A53,'2025 Stds Ltg Table'!$B$4:$W$92,L$1,0)</f>
        <v>0</v>
      </c>
      <c r="M53" s="286">
        <f>VLOOKUP($A53,'2025 Stds Ltg Table'!$B$4:$W$92,M$1,0)</f>
        <v>0</v>
      </c>
      <c r="N53" s="286">
        <f>VLOOKUP($A53,'2025 Stds Ltg Table'!$B$4:$W$92,N$1,0)</f>
        <v>0.45</v>
      </c>
      <c r="O53" s="286">
        <f>VLOOKUP($A53,'2025 Stds Ltg Table'!$B$4:$W$92,O$1,0)</f>
        <v>0</v>
      </c>
      <c r="P53" s="286">
        <f>VLOOKUP($A53,'2025 Stds Ltg Table'!$B$4:$W$92,P$1,0)</f>
        <v>0</v>
      </c>
      <c r="Q53" s="286">
        <f>VLOOKUP($A53,'2025 Stds Ltg Table'!$B$4:$W$92,Q$1,0)</f>
        <v>0</v>
      </c>
      <c r="R53" s="286">
        <f>VLOOKUP($A53,'2025 Stds Ltg Table'!$B$4:$W$92,R$1,0)</f>
        <v>0</v>
      </c>
      <c r="S53" s="286">
        <f>VLOOKUP($A53,'2025 Stds Ltg Table'!$B$4:$W$92,S$1,0)</f>
        <v>0</v>
      </c>
      <c r="T53" s="286">
        <f>VLOOKUP($A53,'2025 Stds Ltg Table'!$B$4:$W$92,T$1,0)</f>
        <v>0</v>
      </c>
      <c r="U53" s="286">
        <f>VLOOKUP($A53,'2025 Stds Ltg Table'!$B$4:$W$92,U$1,0)</f>
        <v>0</v>
      </c>
      <c r="V53" s="286">
        <f>VLOOKUP($A53,'2025 Stds Ltg Table'!$B$4:$W$92,V$1,0)</f>
        <v>0</v>
      </c>
      <c r="W53" s="286">
        <f>VLOOKUP($A53,'2025 Stds Ltg Table'!$B$4:$W$92,W$1,0)</f>
        <v>0</v>
      </c>
      <c r="X53" s="286">
        <f>VLOOKUP($A53,'2025 Stds Ltg Table'!$B$4:$W$92,X$1,0)</f>
        <v>0</v>
      </c>
      <c r="Y53" s="286">
        <f>VLOOKUP($A53,'2025 Stds Ltg Table'!$B$4:$W$92,Y$1,0)</f>
        <v>0</v>
      </c>
      <c r="Z53" s="286">
        <f>VLOOKUP($A53,'2025 Stds Ltg Table'!$B$4:$W$92,Z$1,0)</f>
        <v>0</v>
      </c>
      <c r="AA53" s="286">
        <f>VLOOKUP($A53,'2025 Stds Ltg Table'!$B$4:$W$92,AA$1,0)</f>
        <v>0</v>
      </c>
      <c r="AB53" s="286">
        <f>VLOOKUP($A53,'2025 Stds Ltg Table'!$B$4:$W$92,AB$1,0)</f>
        <v>0</v>
      </c>
      <c r="AC53" s="286">
        <f>VLOOKUP($A53,'2025 Stds Ltg Table'!$B$4:$W$92,AC$1,0)</f>
        <v>0</v>
      </c>
      <c r="AD53" s="286">
        <f>VLOOKUP($A53,'2025 Stds Ltg Table'!$B$4:$W$92,AD$1,0)</f>
        <v>0</v>
      </c>
      <c r="AE53" s="57">
        <f>VLOOKUP($A53,'2022 SpaceFuncData-Input'!$A$3:$Y$82,17,FALSE)</f>
        <v>150</v>
      </c>
      <c r="AF53" s="57">
        <f>VLOOKUP($A53,'2022 SpaceFuncData-Input'!$A$3:$Y$82,18,FALSE)</f>
        <v>150</v>
      </c>
      <c r="AG53" s="57">
        <f>VLOOKUP($A53,'2022 SpaceFuncData-Input'!$A$3:$Y$82,19,FALSE)</f>
        <v>0</v>
      </c>
      <c r="AH53" s="57">
        <f>VLOOKUP($A53,'2022 SpaceFuncData-Input'!$A$3:$Y$82,20,FALSE)</f>
        <v>0</v>
      </c>
      <c r="AI53" s="57">
        <f>VLOOKUP($A53,'2022 SpaceFuncData-Input'!$A$3:$Y$82,21,FALSE)</f>
        <v>150</v>
      </c>
      <c r="AJ53" s="57">
        <f>VLOOKUP($A53,'2022 SpaceFuncData-Input'!$A$3:$Y$82,22,FALSE)</f>
        <v>500</v>
      </c>
      <c r="AK53" s="57">
        <f>VLOOKUP($A53,'2022 SpaceFuncData-Input'!$A$3:$Y$82,23,FALSE)</f>
        <v>1.5</v>
      </c>
      <c r="AL53" s="57">
        <f>VLOOKUP($A53,'2022 SpaceFuncData-Input'!$A$3:$Y$82,24,FALSE)</f>
        <v>2</v>
      </c>
      <c r="AM53" s="57" t="str">
        <f>VLOOKUP($A53,'2022 SpaceFuncData-Input'!$A$3:$Y$82,25,FALSE)</f>
        <v>Assembly</v>
      </c>
      <c r="AN53" s="57">
        <v>1</v>
      </c>
      <c r="AO53" s="57">
        <v>0</v>
      </c>
      <c r="AP53" s="57">
        <v>0</v>
      </c>
      <c r="AQ53" s="45">
        <v>351</v>
      </c>
    </row>
    <row r="54" spans="1:43" ht="14.5" x14ac:dyDescent="0.25">
      <c r="A54" s="57" t="str">
        <f>'2025 Stds Ltg Table'!B50</f>
        <v>Museum Area (Restoration Room)</v>
      </c>
      <c r="B54" s="57" t="str">
        <f>VLOOKUP($A54,'2022 SpaceFuncData-Input'!$A$3:$I$82,2,FALSE)</f>
        <v>Misc - General manufacturing (excludes heavy industrial and process using chemicals)</v>
      </c>
      <c r="C54" s="57">
        <f>VLOOKUP($A54,'2022 SpaceFuncData-Input'!$A$3:$I$85,3,FALSE)</f>
        <v>10</v>
      </c>
      <c r="D54" s="57">
        <f>VLOOKUP($A54,'2022 SpaceFuncData-Input'!$A$3:$I$85,4,FALSE)</f>
        <v>0.5</v>
      </c>
      <c r="E54" s="57">
        <f>VLOOKUP($A54,'2022 SpaceFuncData-Input'!$A$3:$I$85,5,FALSE)</f>
        <v>250</v>
      </c>
      <c r="F54" s="57">
        <f>VLOOKUP($A54,'2022 SpaceFuncData-Input'!$A$3:$I$85,6,FALSE)</f>
        <v>250</v>
      </c>
      <c r="G54" s="57">
        <f>VLOOKUP($A54,'2022 SpaceFuncData-Input'!$A$3:$I$85,7,FALSE)</f>
        <v>1.5</v>
      </c>
      <c r="H54" s="57">
        <f>VLOOKUP($A54,'2022 SpaceFuncData-Input'!$A$3:$I$85,8,FALSE)</f>
        <v>0.18</v>
      </c>
      <c r="I54" s="57" t="str">
        <f>VLOOKUP($A54,'2022 SpaceFuncData-Input'!$A$3:$I$85,9,FALSE)</f>
        <v>Electric</v>
      </c>
      <c r="J54" s="285">
        <f>VLOOKUP($A54,'2025 Stds Ltg Table'!$B$4:$V$92,2,0)</f>
        <v>0.7</v>
      </c>
      <c r="K54" s="286">
        <f>VLOOKUP($A54,'2025 Stds Ltg Table'!$B$4:$W$92,K$1,0)</f>
        <v>0</v>
      </c>
      <c r="L54" s="286">
        <f>VLOOKUP($A54,'2025 Stds Ltg Table'!$B$4:$W$92,L$1,0)</f>
        <v>0.35</v>
      </c>
      <c r="M54" s="286">
        <f>VLOOKUP($A54,'2025 Stds Ltg Table'!$B$4:$W$92,M$1,0)</f>
        <v>0</v>
      </c>
      <c r="N54" s="286">
        <f>VLOOKUP($A54,'2025 Stds Ltg Table'!$B$4:$W$92,N$1,0)</f>
        <v>0</v>
      </c>
      <c r="O54" s="286">
        <f>VLOOKUP($A54,'2025 Stds Ltg Table'!$B$4:$W$92,O$1,0)</f>
        <v>0</v>
      </c>
      <c r="P54" s="286">
        <f>VLOOKUP($A54,'2025 Stds Ltg Table'!$B$4:$W$92,P$1,0)</f>
        <v>0</v>
      </c>
      <c r="Q54" s="286">
        <f>VLOOKUP($A54,'2025 Stds Ltg Table'!$B$4:$W$92,Q$1,0)</f>
        <v>0</v>
      </c>
      <c r="R54" s="286">
        <f>VLOOKUP($A54,'2025 Stds Ltg Table'!$B$4:$W$92,R$1,0)</f>
        <v>0</v>
      </c>
      <c r="S54" s="286">
        <f>VLOOKUP($A54,'2025 Stds Ltg Table'!$B$4:$W$92,S$1,0)</f>
        <v>0</v>
      </c>
      <c r="T54" s="286">
        <f>VLOOKUP($A54,'2025 Stds Ltg Table'!$B$4:$W$92,T$1,0)</f>
        <v>0</v>
      </c>
      <c r="U54" s="286">
        <f>VLOOKUP($A54,'2025 Stds Ltg Table'!$B$4:$W$92,U$1,0)</f>
        <v>0</v>
      </c>
      <c r="V54" s="286">
        <f>VLOOKUP($A54,'2025 Stds Ltg Table'!$B$4:$W$92,V$1,0)</f>
        <v>0</v>
      </c>
      <c r="W54" s="286">
        <f>VLOOKUP($A54,'2025 Stds Ltg Table'!$B$4:$W$92,W$1,0)</f>
        <v>0</v>
      </c>
      <c r="X54" s="286">
        <f>VLOOKUP($A54,'2025 Stds Ltg Table'!$B$4:$W$92,X$1,0)</f>
        <v>0</v>
      </c>
      <c r="Y54" s="286">
        <f>VLOOKUP($A54,'2025 Stds Ltg Table'!$B$4:$W$92,Y$1,0)</f>
        <v>0</v>
      </c>
      <c r="Z54" s="286">
        <f>VLOOKUP($A54,'2025 Stds Ltg Table'!$B$4:$W$92,Z$1,0)</f>
        <v>0</v>
      </c>
      <c r="AA54" s="286">
        <f>VLOOKUP($A54,'2025 Stds Ltg Table'!$B$4:$W$92,AA$1,0)</f>
        <v>0</v>
      </c>
      <c r="AB54" s="286">
        <f>VLOOKUP($A54,'2025 Stds Ltg Table'!$B$4:$W$92,AB$1,0)</f>
        <v>0</v>
      </c>
      <c r="AC54" s="286">
        <f>VLOOKUP($A54,'2025 Stds Ltg Table'!$B$4:$W$92,AC$1,0)</f>
        <v>0</v>
      </c>
      <c r="AD54" s="286">
        <f>VLOOKUP($A54,'2025 Stds Ltg Table'!$B$4:$W$92,AD$1,0)</f>
        <v>0</v>
      </c>
      <c r="AE54" s="57">
        <f>VLOOKUP($A54,'2022 SpaceFuncData-Input'!$A$3:$Y$82,17,FALSE)</f>
        <v>150</v>
      </c>
      <c r="AF54" s="57">
        <f>VLOOKUP($A54,'2022 SpaceFuncData-Input'!$A$3:$Y$82,18,FALSE)</f>
        <v>150</v>
      </c>
      <c r="AG54" s="57">
        <f>VLOOKUP($A54,'2022 SpaceFuncData-Input'!$A$3:$Y$82,19,FALSE)</f>
        <v>0</v>
      </c>
      <c r="AH54" s="57">
        <f>VLOOKUP($A54,'2022 SpaceFuncData-Input'!$A$3:$Y$82,20,FALSE)</f>
        <v>0</v>
      </c>
      <c r="AI54" s="57">
        <f>VLOOKUP($A54,'2022 SpaceFuncData-Input'!$A$3:$Y$82,21,FALSE)</f>
        <v>150</v>
      </c>
      <c r="AJ54" s="57">
        <f>VLOOKUP($A54,'2022 SpaceFuncData-Input'!$A$3:$Y$82,22,FALSE)</f>
        <v>500</v>
      </c>
      <c r="AK54" s="57">
        <f>VLOOKUP($A54,'2022 SpaceFuncData-Input'!$A$3:$Y$82,23,FALSE)</f>
        <v>1.5</v>
      </c>
      <c r="AL54" s="57">
        <f>VLOOKUP($A54,'2022 SpaceFuncData-Input'!$A$3:$Y$82,24,FALSE)</f>
        <v>2</v>
      </c>
      <c r="AM54" s="57" t="str">
        <f>VLOOKUP($A54,'2022 SpaceFuncData-Input'!$A$3:$Y$82,25,FALSE)</f>
        <v>Assembly</v>
      </c>
      <c r="AN54" s="57">
        <v>1</v>
      </c>
      <c r="AO54" s="57">
        <v>0</v>
      </c>
      <c r="AP54" s="57">
        <v>0</v>
      </c>
      <c r="AQ54" s="45">
        <v>352</v>
      </c>
    </row>
    <row r="55" spans="1:43" ht="14.5" x14ac:dyDescent="0.25">
      <c r="A55" s="57" t="str">
        <f>'2025 Stds Ltg Table'!B51</f>
        <v>Office Area (&gt;250 square feet)</v>
      </c>
      <c r="B55" s="57" t="str">
        <f>VLOOKUP($A55,'2022 SpaceFuncData-Input'!$A$3:$I$82,2,FALSE)</f>
        <v>Office - Office space</v>
      </c>
      <c r="C55" s="57">
        <f>VLOOKUP($A55,'2022 SpaceFuncData-Input'!$A$3:$I$85,3,FALSE)</f>
        <v>10</v>
      </c>
      <c r="D55" s="57">
        <f>VLOOKUP($A55,'2022 SpaceFuncData-Input'!$A$3:$I$85,4,FALSE)</f>
        <v>0.5</v>
      </c>
      <c r="E55" s="57">
        <f>VLOOKUP($A55,'2022 SpaceFuncData-Input'!$A$3:$I$85,5,FALSE)</f>
        <v>250</v>
      </c>
      <c r="F55" s="57">
        <f>VLOOKUP($A55,'2022 SpaceFuncData-Input'!$A$3:$I$85,6,FALSE)</f>
        <v>200</v>
      </c>
      <c r="G55" s="57">
        <f>VLOOKUP($A55,'2022 SpaceFuncData-Input'!$A$3:$I$85,7,FALSE)</f>
        <v>1.5</v>
      </c>
      <c r="H55" s="57">
        <f>VLOOKUP($A55,'2022 SpaceFuncData-Input'!$A$3:$I$85,8,FALSE)</f>
        <v>0.18</v>
      </c>
      <c r="I55" s="57" t="str">
        <f>VLOOKUP($A55,'2022 SpaceFuncData-Input'!$A$3:$I$85,9,FALSE)</f>
        <v>Electric</v>
      </c>
      <c r="J55" s="285">
        <f>VLOOKUP($A55,'2025 Stds Ltg Table'!$B$4:$V$92,2,0)</f>
        <v>0.6</v>
      </c>
      <c r="K55" s="286">
        <f>VLOOKUP($A55,'2025 Stds Ltg Table'!$B$4:$W$92,K$1,0)</f>
        <v>0</v>
      </c>
      <c r="L55" s="286">
        <f>VLOOKUP($A55,'2025 Stds Ltg Table'!$B$4:$W$92,L$1,0)</f>
        <v>0</v>
      </c>
      <c r="M55" s="286">
        <f>VLOOKUP($A55,'2025 Stds Ltg Table'!$B$4:$W$92,M$1,0)</f>
        <v>0</v>
      </c>
      <c r="N55" s="286">
        <f>VLOOKUP($A55,'2025 Stds Ltg Table'!$B$4:$W$92,N$1,0)</f>
        <v>0</v>
      </c>
      <c r="O55" s="286">
        <f>VLOOKUP($A55,'2025 Stds Ltg Table'!$B$4:$W$92,O$1,0)</f>
        <v>0</v>
      </c>
      <c r="P55" s="286">
        <f>VLOOKUP($A55,'2025 Stds Ltg Table'!$B$4:$W$92,P$1,0)</f>
        <v>0</v>
      </c>
      <c r="Q55" s="286">
        <f>VLOOKUP($A55,'2025 Stds Ltg Table'!$B$4:$W$92,Q$1,0)</f>
        <v>0</v>
      </c>
      <c r="R55" s="286">
        <f>VLOOKUP($A55,'2025 Stds Ltg Table'!$B$4:$W$92,R$1,0)</f>
        <v>0</v>
      </c>
      <c r="S55" s="286">
        <f>VLOOKUP($A55,'2025 Stds Ltg Table'!$B$4:$W$92,S$1,0)</f>
        <v>0.2</v>
      </c>
      <c r="T55" s="286">
        <f>VLOOKUP($A55,'2025 Stds Ltg Table'!$B$4:$W$92,T$1,0)</f>
        <v>0</v>
      </c>
      <c r="U55" s="286">
        <f>VLOOKUP($A55,'2025 Stds Ltg Table'!$B$4:$W$92,U$1,0)</f>
        <v>0</v>
      </c>
      <c r="V55" s="286">
        <f>VLOOKUP($A55,'2025 Stds Ltg Table'!$B$4:$W$92,V$1,0)</f>
        <v>0</v>
      </c>
      <c r="W55" s="286">
        <f>VLOOKUP($A55,'2025 Stds Ltg Table'!$B$4:$W$92,W$1,0)</f>
        <v>0</v>
      </c>
      <c r="X55" s="286">
        <f>VLOOKUP($A55,'2025 Stds Ltg Table'!$B$4:$W$92,X$1,0)</f>
        <v>0</v>
      </c>
      <c r="Y55" s="286">
        <f>VLOOKUP($A55,'2025 Stds Ltg Table'!$B$4:$W$92,Y$1,0)</f>
        <v>0</v>
      </c>
      <c r="Z55" s="286">
        <f>VLOOKUP($A55,'2025 Stds Ltg Table'!$B$4:$W$92,Z$1,0)</f>
        <v>0</v>
      </c>
      <c r="AA55" s="286">
        <f>VLOOKUP($A55,'2025 Stds Ltg Table'!$B$4:$W$92,AA$1,0)</f>
        <v>0</v>
      </c>
      <c r="AB55" s="286">
        <f>VLOOKUP($A55,'2025 Stds Ltg Table'!$B$4:$W$92,AB$1,0)</f>
        <v>0</v>
      </c>
      <c r="AC55" s="286">
        <f>VLOOKUP($A55,'2025 Stds Ltg Table'!$B$4:$W$92,AC$1,0)</f>
        <v>0</v>
      </c>
      <c r="AD55" s="286">
        <f>VLOOKUP($A55,'2025 Stds Ltg Table'!$B$4:$W$92,AD$1,0)</f>
        <v>0</v>
      </c>
      <c r="AE55" s="57">
        <f>VLOOKUP($A55,'2022 SpaceFuncData-Input'!$A$3:$Y$82,17,FALSE)</f>
        <v>150</v>
      </c>
      <c r="AF55" s="57">
        <f>VLOOKUP($A55,'2022 SpaceFuncData-Input'!$A$3:$Y$82,18,FALSE)</f>
        <v>150</v>
      </c>
      <c r="AG55" s="57">
        <f>VLOOKUP($A55,'2022 SpaceFuncData-Input'!$A$3:$Y$82,19,FALSE)</f>
        <v>0</v>
      </c>
      <c r="AH55" s="57">
        <f>VLOOKUP($A55,'2022 SpaceFuncData-Input'!$A$3:$Y$82,20,FALSE)</f>
        <v>0</v>
      </c>
      <c r="AI55" s="57">
        <f>VLOOKUP($A55,'2022 SpaceFuncData-Input'!$A$3:$Y$82,21,FALSE)</f>
        <v>75</v>
      </c>
      <c r="AJ55" s="57">
        <f>VLOOKUP($A55,'2022 SpaceFuncData-Input'!$A$3:$Y$82,22,FALSE)</f>
        <v>500</v>
      </c>
      <c r="AK55" s="57">
        <f>VLOOKUP($A55,'2022 SpaceFuncData-Input'!$A$3:$Y$82,23,FALSE)</f>
        <v>1</v>
      </c>
      <c r="AL55" s="57">
        <f>VLOOKUP($A55,'2022 SpaceFuncData-Input'!$A$3:$Y$82,24,FALSE)</f>
        <v>4</v>
      </c>
      <c r="AM55" s="57" t="str">
        <f>VLOOKUP($A55,'2022 SpaceFuncData-Input'!$A$3:$Y$82,25,FALSE)</f>
        <v>Office</v>
      </c>
      <c r="AN55" s="57">
        <v>1</v>
      </c>
      <c r="AO55" s="57">
        <v>0</v>
      </c>
      <c r="AP55" s="57">
        <v>0</v>
      </c>
      <c r="AQ55" s="45">
        <v>353</v>
      </c>
    </row>
    <row r="56" spans="1:43" ht="14.5" x14ac:dyDescent="0.25">
      <c r="A56" s="57" t="str">
        <f>'2025 Stds Ltg Table'!B52</f>
        <v>Office Area (&lt;=250 square feet)</v>
      </c>
      <c r="B56" s="57" t="str">
        <f>VLOOKUP($A56,'2022 SpaceFuncData-Input'!$A$3:$I$82,2,FALSE)</f>
        <v>Office - Office space</v>
      </c>
      <c r="C56" s="57">
        <f>VLOOKUP($A56,'2022 SpaceFuncData-Input'!$A$3:$I$85,3,FALSE)</f>
        <v>10</v>
      </c>
      <c r="D56" s="57">
        <f>VLOOKUP($A56,'2022 SpaceFuncData-Input'!$A$3:$I$85,4,FALSE)</f>
        <v>0.5</v>
      </c>
      <c r="E56" s="57">
        <f>VLOOKUP($A56,'2022 SpaceFuncData-Input'!$A$3:$I$85,5,FALSE)</f>
        <v>250</v>
      </c>
      <c r="F56" s="57">
        <f>VLOOKUP($A56,'2022 SpaceFuncData-Input'!$A$3:$I$85,6,FALSE)</f>
        <v>200</v>
      </c>
      <c r="G56" s="57">
        <f>VLOOKUP($A56,'2022 SpaceFuncData-Input'!$A$3:$I$85,7,FALSE)</f>
        <v>1.5</v>
      </c>
      <c r="H56" s="57">
        <f>VLOOKUP($A56,'2022 SpaceFuncData-Input'!$A$3:$I$85,8,FALSE)</f>
        <v>0.18</v>
      </c>
      <c r="I56" s="57" t="str">
        <f>VLOOKUP($A56,'2022 SpaceFuncData-Input'!$A$3:$I$85,9,FALSE)</f>
        <v>Electric</v>
      </c>
      <c r="J56" s="285">
        <f>VLOOKUP($A56,'2025 Stds Ltg Table'!$B$4:$V$92,2,0)</f>
        <v>0.65</v>
      </c>
      <c r="K56" s="286">
        <f>VLOOKUP($A56,'2025 Stds Ltg Table'!$B$4:$W$92,K$1,0)</f>
        <v>0</v>
      </c>
      <c r="L56" s="286">
        <f>VLOOKUP($A56,'2025 Stds Ltg Table'!$B$4:$W$92,L$1,0)</f>
        <v>0</v>
      </c>
      <c r="M56" s="286">
        <f>VLOOKUP($A56,'2025 Stds Ltg Table'!$B$4:$W$92,M$1,0)</f>
        <v>0</v>
      </c>
      <c r="N56" s="286">
        <f>VLOOKUP($A56,'2025 Stds Ltg Table'!$B$4:$W$92,N$1,0)</f>
        <v>0</v>
      </c>
      <c r="O56" s="286">
        <f>VLOOKUP($A56,'2025 Stds Ltg Table'!$B$4:$W$92,O$1,0)</f>
        <v>0</v>
      </c>
      <c r="P56" s="286">
        <f>VLOOKUP($A56,'2025 Stds Ltg Table'!$B$4:$W$92,P$1,0)</f>
        <v>0</v>
      </c>
      <c r="Q56" s="286">
        <f>VLOOKUP($A56,'2025 Stds Ltg Table'!$B$4:$W$92,Q$1,0)</f>
        <v>0</v>
      </c>
      <c r="R56" s="286">
        <f>VLOOKUP($A56,'2025 Stds Ltg Table'!$B$4:$W$92,R$1,0)</f>
        <v>0</v>
      </c>
      <c r="S56" s="286">
        <f>VLOOKUP($A56,'2025 Stds Ltg Table'!$B$4:$W$92,S$1,0)</f>
        <v>0.2</v>
      </c>
      <c r="T56" s="286">
        <f>VLOOKUP($A56,'2025 Stds Ltg Table'!$B$4:$W$92,T$1,0)</f>
        <v>0</v>
      </c>
      <c r="U56" s="286">
        <f>VLOOKUP($A56,'2025 Stds Ltg Table'!$B$4:$W$92,U$1,0)</f>
        <v>0</v>
      </c>
      <c r="V56" s="286">
        <f>VLOOKUP($A56,'2025 Stds Ltg Table'!$B$4:$W$92,V$1,0)</f>
        <v>0</v>
      </c>
      <c r="W56" s="286">
        <f>VLOOKUP($A56,'2025 Stds Ltg Table'!$B$4:$W$92,W$1,0)</f>
        <v>0</v>
      </c>
      <c r="X56" s="286">
        <f>VLOOKUP($A56,'2025 Stds Ltg Table'!$B$4:$W$92,X$1,0)</f>
        <v>0</v>
      </c>
      <c r="Y56" s="286">
        <f>VLOOKUP($A56,'2025 Stds Ltg Table'!$B$4:$W$92,Y$1,0)</f>
        <v>0</v>
      </c>
      <c r="Z56" s="286">
        <f>VLOOKUP($A56,'2025 Stds Ltg Table'!$B$4:$W$92,Z$1,0)</f>
        <v>0</v>
      </c>
      <c r="AA56" s="286">
        <f>VLOOKUP($A56,'2025 Stds Ltg Table'!$B$4:$W$92,AA$1,0)</f>
        <v>0</v>
      </c>
      <c r="AB56" s="286">
        <f>VLOOKUP($A56,'2025 Stds Ltg Table'!$B$4:$W$92,AB$1,0)</f>
        <v>0</v>
      </c>
      <c r="AC56" s="286">
        <f>VLOOKUP($A56,'2025 Stds Ltg Table'!$B$4:$W$92,AC$1,0)</f>
        <v>0</v>
      </c>
      <c r="AD56" s="286">
        <f>VLOOKUP($A56,'2025 Stds Ltg Table'!$B$4:$W$92,AD$1,0)</f>
        <v>0</v>
      </c>
      <c r="AE56" s="57">
        <f>VLOOKUP($A56,'2022 SpaceFuncData-Input'!$A$3:$Y$82,17,FALSE)</f>
        <v>150</v>
      </c>
      <c r="AF56" s="57">
        <f>VLOOKUP($A56,'2022 SpaceFuncData-Input'!$A$3:$Y$82,18,FALSE)</f>
        <v>150</v>
      </c>
      <c r="AG56" s="57">
        <f>VLOOKUP($A56,'2022 SpaceFuncData-Input'!$A$3:$Y$82,19,FALSE)</f>
        <v>0</v>
      </c>
      <c r="AH56" s="57">
        <f>VLOOKUP($A56,'2022 SpaceFuncData-Input'!$A$3:$Y$82,20,FALSE)</f>
        <v>0</v>
      </c>
      <c r="AI56" s="57">
        <f>VLOOKUP($A56,'2022 SpaceFuncData-Input'!$A$3:$Y$82,21,FALSE)</f>
        <v>75</v>
      </c>
      <c r="AJ56" s="57">
        <f>VLOOKUP($A56,'2022 SpaceFuncData-Input'!$A$3:$Y$82,22,FALSE)</f>
        <v>500</v>
      </c>
      <c r="AK56" s="57">
        <f>VLOOKUP($A56,'2022 SpaceFuncData-Input'!$A$3:$Y$82,23,FALSE)</f>
        <v>1.5</v>
      </c>
      <c r="AL56" s="57">
        <f>VLOOKUP($A56,'2022 SpaceFuncData-Input'!$A$3:$Y$82,24,FALSE)</f>
        <v>2</v>
      </c>
      <c r="AM56" s="57" t="str">
        <f>VLOOKUP($A56,'2022 SpaceFuncData-Input'!$A$3:$Y$82,25,FALSE)</f>
        <v>Office</v>
      </c>
      <c r="AN56" s="57">
        <v>1</v>
      </c>
      <c r="AO56" s="57">
        <v>0</v>
      </c>
      <c r="AP56" s="57">
        <v>0</v>
      </c>
      <c r="AQ56" s="45">
        <v>354</v>
      </c>
    </row>
    <row r="57" spans="1:43" ht="14.5" x14ac:dyDescent="0.25">
      <c r="A57" s="57" t="str">
        <f>'2025 Stds Ltg Table'!B53</f>
        <v>Parking Garage Area (Parking Zone and Ramps)</v>
      </c>
      <c r="B57" s="57" t="str">
        <f>VLOOKUP($A57,'2022 SpaceFuncData-Input'!$A$3:$I$82,2,FALSE)</f>
        <v>Exhaust - Parking garages</v>
      </c>
      <c r="C57" s="57">
        <f>VLOOKUP($A57,'2022 SpaceFuncData-Input'!$A$3:$I$85,3,FALSE)</f>
        <v>5</v>
      </c>
      <c r="D57" s="57">
        <f>VLOOKUP($A57,'2022 SpaceFuncData-Input'!$A$3:$I$85,4,FALSE)</f>
        <v>0.5</v>
      </c>
      <c r="E57" s="57">
        <f>VLOOKUP($A57,'2022 SpaceFuncData-Input'!$A$3:$I$85,5,FALSE)</f>
        <v>250</v>
      </c>
      <c r="F57" s="57">
        <f>VLOOKUP($A57,'2022 SpaceFuncData-Input'!$A$3:$I$85,6,FALSE)</f>
        <v>200</v>
      </c>
      <c r="G57" s="57">
        <f>VLOOKUP($A57,'2022 SpaceFuncData-Input'!$A$3:$I$85,7,FALSE)</f>
        <v>0</v>
      </c>
      <c r="H57" s="57">
        <f>VLOOKUP($A57,'2022 SpaceFuncData-Input'!$A$3:$I$85,8,FALSE)</f>
        <v>0</v>
      </c>
      <c r="I57" s="57" t="str">
        <f>VLOOKUP($A57,'2022 SpaceFuncData-Input'!$A$3:$I$85,9,FALSE)</f>
        <v>Electric</v>
      </c>
      <c r="J57" s="285">
        <f>VLOOKUP($A57,'2025 Stds Ltg Table'!$B$4:$V$92,2,0)</f>
        <v>0.1</v>
      </c>
      <c r="K57" s="286">
        <f>VLOOKUP($A57,'2025 Stds Ltg Table'!$B$4:$W$92,K$1,0)</f>
        <v>0</v>
      </c>
      <c r="L57" s="286">
        <f>VLOOKUP($A57,'2025 Stds Ltg Table'!$B$4:$W$92,L$1,0)</f>
        <v>0</v>
      </c>
      <c r="M57" s="286">
        <f>VLOOKUP($A57,'2025 Stds Ltg Table'!$B$4:$W$92,M$1,0)</f>
        <v>0</v>
      </c>
      <c r="N57" s="286">
        <f>VLOOKUP($A57,'2025 Stds Ltg Table'!$B$4:$W$92,N$1,0)</f>
        <v>0</v>
      </c>
      <c r="O57" s="286">
        <f>VLOOKUP($A57,'2025 Stds Ltg Table'!$B$4:$W$92,O$1,0)</f>
        <v>0</v>
      </c>
      <c r="P57" s="286">
        <f>VLOOKUP($A57,'2025 Stds Ltg Table'!$B$4:$W$92,P$1,0)</f>
        <v>0</v>
      </c>
      <c r="Q57" s="286">
        <f>VLOOKUP($A57,'2025 Stds Ltg Table'!$B$4:$W$92,Q$1,0)</f>
        <v>0</v>
      </c>
      <c r="R57" s="286" t="str">
        <f>VLOOKUP($A57,'2025 Stds Ltg Table'!$B$4:$W$92,R$1,0)</f>
        <v>First 100 + 50 for each additional one</v>
      </c>
      <c r="S57" s="286">
        <f>VLOOKUP($A57,'2025 Stds Ltg Table'!$B$4:$W$92,S$1,0)</f>
        <v>0</v>
      </c>
      <c r="T57" s="286">
        <f>VLOOKUP($A57,'2025 Stds Ltg Table'!$B$4:$W$92,T$1,0)</f>
        <v>0</v>
      </c>
      <c r="U57" s="286">
        <f>VLOOKUP($A57,'2025 Stds Ltg Table'!$B$4:$W$92,U$1,0)</f>
        <v>0</v>
      </c>
      <c r="V57" s="286">
        <f>VLOOKUP($A57,'2025 Stds Ltg Table'!$B$4:$W$92,V$1,0)</f>
        <v>0</v>
      </c>
      <c r="W57" s="286">
        <f>VLOOKUP($A57,'2025 Stds Ltg Table'!$B$4:$W$92,W$1,0)</f>
        <v>0</v>
      </c>
      <c r="X57" s="286">
        <f>VLOOKUP($A57,'2025 Stds Ltg Table'!$B$4:$W$92,X$1,0)</f>
        <v>0</v>
      </c>
      <c r="Y57" s="286">
        <f>VLOOKUP($A57,'2025 Stds Ltg Table'!$B$4:$W$92,Y$1,0)</f>
        <v>0</v>
      </c>
      <c r="Z57" s="286">
        <f>VLOOKUP($A57,'2025 Stds Ltg Table'!$B$4:$W$92,Z$1,0)</f>
        <v>0</v>
      </c>
      <c r="AA57" s="286">
        <f>VLOOKUP($A57,'2025 Stds Ltg Table'!$B$4:$W$92,AA$1,0)</f>
        <v>0</v>
      </c>
      <c r="AB57" s="286">
        <f>VLOOKUP($A57,'2025 Stds Ltg Table'!$B$4:$W$92,AB$1,0)</f>
        <v>0</v>
      </c>
      <c r="AC57" s="286">
        <f>VLOOKUP($A57,'2025 Stds Ltg Table'!$B$4:$W$92,AC$1,0)</f>
        <v>0</v>
      </c>
      <c r="AD57" s="286">
        <f>VLOOKUP($A57,'2025 Stds Ltg Table'!$B$4:$W$92,AD$1,0)</f>
        <v>0</v>
      </c>
      <c r="AE57" s="57">
        <f>VLOOKUP($A57,'2022 SpaceFuncData-Input'!$A$3:$Y$82,17,FALSE)</f>
        <v>8760</v>
      </c>
      <c r="AF57" s="57">
        <f>VLOOKUP($A57,'2022 SpaceFuncData-Input'!$A$3:$Y$82,18,FALSE)</f>
        <v>8760</v>
      </c>
      <c r="AG57" s="57">
        <f>VLOOKUP($A57,'2022 SpaceFuncData-Input'!$A$3:$Y$82,19,FALSE)</f>
        <v>0</v>
      </c>
      <c r="AH57" s="57">
        <f>VLOOKUP($A57,'2022 SpaceFuncData-Input'!$A$3:$Y$82,20,FALSE)</f>
        <v>0</v>
      </c>
      <c r="AI57" s="57">
        <f>VLOOKUP($A57,'2022 SpaceFuncData-Input'!$A$3:$Y$82,21,FALSE)</f>
        <v>10</v>
      </c>
      <c r="AJ57" s="57">
        <f>VLOOKUP($A57,'2022 SpaceFuncData-Input'!$A$3:$Y$82,22,FALSE)</f>
        <v>40</v>
      </c>
      <c r="AK57" s="57">
        <f>VLOOKUP($A57,'2022 SpaceFuncData-Input'!$A$3:$Y$82,23,FALSE)</f>
        <v>1.5</v>
      </c>
      <c r="AL57" s="57">
        <f>VLOOKUP($A57,'2022 SpaceFuncData-Input'!$A$3:$Y$82,24,FALSE)</f>
        <v>2</v>
      </c>
      <c r="AM57" s="57" t="str">
        <f>VLOOKUP($A57,'2022 SpaceFuncData-Input'!$A$3:$Y$82,25,FALSE)</f>
        <v>Parking</v>
      </c>
      <c r="AN57" s="277">
        <v>1</v>
      </c>
      <c r="AO57" s="277">
        <v>1</v>
      </c>
      <c r="AP57" s="277">
        <v>0</v>
      </c>
      <c r="AQ57" s="45">
        <v>355</v>
      </c>
    </row>
    <row r="58" spans="1:43" ht="14.5" x14ac:dyDescent="0.25">
      <c r="A58" s="57" t="str">
        <f>'2025 Stds Ltg Table'!B54</f>
        <v>Parking Garage Area (Daylight Adaptation Zones) (Note 2)</v>
      </c>
      <c r="B58" s="57" t="str">
        <f>VLOOKUP($A58,'2022 SpaceFuncData-Input'!$A$3:$I$82,2,FALSE)</f>
        <v>Exhaust - Parking garages</v>
      </c>
      <c r="C58" s="57">
        <f>VLOOKUP($A58,'2022 SpaceFuncData-Input'!$A$3:$I$85,3,FALSE)</f>
        <v>5</v>
      </c>
      <c r="D58" s="57">
        <f>VLOOKUP($A58,'2022 SpaceFuncData-Input'!$A$3:$I$85,4,FALSE)</f>
        <v>0.5</v>
      </c>
      <c r="E58" s="57">
        <f>VLOOKUP($A58,'2022 SpaceFuncData-Input'!$A$3:$I$85,5,FALSE)</f>
        <v>250</v>
      </c>
      <c r="F58" s="57">
        <f>VLOOKUP($A58,'2022 SpaceFuncData-Input'!$A$3:$I$85,6,FALSE)</f>
        <v>200</v>
      </c>
      <c r="G58" s="57">
        <f>VLOOKUP($A58,'2022 SpaceFuncData-Input'!$A$3:$I$85,7,FALSE)</f>
        <v>0</v>
      </c>
      <c r="H58" s="57">
        <f>VLOOKUP($A58,'2022 SpaceFuncData-Input'!$A$3:$I$85,8,FALSE)</f>
        <v>0</v>
      </c>
      <c r="I58" s="57" t="str">
        <f>VLOOKUP($A58,'2022 SpaceFuncData-Input'!$A$3:$I$85,9,FALSE)</f>
        <v>Electric</v>
      </c>
      <c r="J58" s="285">
        <f>VLOOKUP($A58,'2025 Stds Ltg Table'!$B$4:$V$92,2,0)</f>
        <v>1</v>
      </c>
      <c r="K58" s="286">
        <f>VLOOKUP($A58,'2025 Stds Ltg Table'!$B$4:$W$92,K$1,0)</f>
        <v>0</v>
      </c>
      <c r="L58" s="286">
        <f>VLOOKUP($A58,'2025 Stds Ltg Table'!$B$4:$W$92,L$1,0)</f>
        <v>0</v>
      </c>
      <c r="M58" s="286">
        <f>VLOOKUP($A58,'2025 Stds Ltg Table'!$B$4:$W$92,M$1,0)</f>
        <v>0</v>
      </c>
      <c r="N58" s="286">
        <f>VLOOKUP($A58,'2025 Stds Ltg Table'!$B$4:$W$92,N$1,0)</f>
        <v>0</v>
      </c>
      <c r="O58" s="286">
        <f>VLOOKUP($A58,'2025 Stds Ltg Table'!$B$4:$W$92,O$1,0)</f>
        <v>0</v>
      </c>
      <c r="P58" s="286">
        <f>VLOOKUP($A58,'2025 Stds Ltg Table'!$B$4:$W$92,P$1,0)</f>
        <v>0</v>
      </c>
      <c r="Q58" s="286">
        <f>VLOOKUP($A58,'2025 Stds Ltg Table'!$B$4:$W$92,Q$1,0)</f>
        <v>0</v>
      </c>
      <c r="R58" s="286">
        <f>VLOOKUP($A58,'2025 Stds Ltg Table'!$B$4:$W$92,R$1,0)</f>
        <v>0</v>
      </c>
      <c r="S58" s="286">
        <f>VLOOKUP($A58,'2025 Stds Ltg Table'!$B$4:$W$92,S$1,0)</f>
        <v>0</v>
      </c>
      <c r="T58" s="286">
        <f>VLOOKUP($A58,'2025 Stds Ltg Table'!$B$4:$W$92,T$1,0)</f>
        <v>0</v>
      </c>
      <c r="U58" s="286">
        <f>VLOOKUP($A58,'2025 Stds Ltg Table'!$B$4:$W$92,U$1,0)</f>
        <v>0</v>
      </c>
      <c r="V58" s="286">
        <f>VLOOKUP($A58,'2025 Stds Ltg Table'!$B$4:$W$92,V$1,0)</f>
        <v>0</v>
      </c>
      <c r="W58" s="286">
        <f>VLOOKUP($A58,'2025 Stds Ltg Table'!$B$4:$W$92,W$1,0)</f>
        <v>0</v>
      </c>
      <c r="X58" s="286">
        <f>VLOOKUP($A58,'2025 Stds Ltg Table'!$B$4:$W$92,X$1,0)</f>
        <v>0</v>
      </c>
      <c r="Y58" s="286">
        <f>VLOOKUP($A58,'2025 Stds Ltg Table'!$B$4:$W$92,Y$1,0)</f>
        <v>0</v>
      </c>
      <c r="Z58" s="286">
        <f>VLOOKUP($A58,'2025 Stds Ltg Table'!$B$4:$W$92,Z$1,0)</f>
        <v>0</v>
      </c>
      <c r="AA58" s="286">
        <f>VLOOKUP($A58,'2025 Stds Ltg Table'!$B$4:$W$92,AA$1,0)</f>
        <v>0</v>
      </c>
      <c r="AB58" s="286">
        <f>VLOOKUP($A58,'2025 Stds Ltg Table'!$B$4:$W$92,AB$1,0)</f>
        <v>0</v>
      </c>
      <c r="AC58" s="286">
        <f>VLOOKUP($A58,'2025 Stds Ltg Table'!$B$4:$W$92,AC$1,0)</f>
        <v>0</v>
      </c>
      <c r="AD58" s="286">
        <f>VLOOKUP($A58,'2025 Stds Ltg Table'!$B$4:$W$92,AD$1,0)</f>
        <v>0</v>
      </c>
      <c r="AE58" s="57">
        <f>VLOOKUP($A58,'2022 SpaceFuncData-Input'!$A$3:$Y$82,17,FALSE)</f>
        <v>8760</v>
      </c>
      <c r="AF58" s="57">
        <f>VLOOKUP($A58,'2022 SpaceFuncData-Input'!$A$3:$Y$82,18,FALSE)</f>
        <v>8760</v>
      </c>
      <c r="AG58" s="57">
        <f>VLOOKUP($A58,'2022 SpaceFuncData-Input'!$A$3:$Y$82,19,FALSE)</f>
        <v>0</v>
      </c>
      <c r="AH58" s="57">
        <f>VLOOKUP($A58,'2022 SpaceFuncData-Input'!$A$3:$Y$82,20,FALSE)</f>
        <v>0</v>
      </c>
      <c r="AI58" s="57">
        <f>VLOOKUP($A58,'2022 SpaceFuncData-Input'!$A$3:$Y$82,21,FALSE)</f>
        <v>10</v>
      </c>
      <c r="AJ58" s="57">
        <f>VLOOKUP($A58,'2022 SpaceFuncData-Input'!$A$3:$Y$82,22,FALSE)</f>
        <v>40</v>
      </c>
      <c r="AK58" s="57">
        <f>VLOOKUP($A58,'2022 SpaceFuncData-Input'!$A$3:$Y$82,23,FALSE)</f>
        <v>1.5</v>
      </c>
      <c r="AL58" s="57">
        <f>VLOOKUP($A58,'2022 SpaceFuncData-Input'!$A$3:$Y$82,24,FALSE)</f>
        <v>2</v>
      </c>
      <c r="AM58" s="57" t="str">
        <f>VLOOKUP($A58,'2022 SpaceFuncData-Input'!$A$3:$Y$82,25,FALSE)</f>
        <v>Parking</v>
      </c>
      <c r="AN58" s="57">
        <v>1</v>
      </c>
      <c r="AO58" s="57">
        <v>1</v>
      </c>
      <c r="AP58" s="57">
        <v>0</v>
      </c>
      <c r="AQ58" s="45">
        <v>356</v>
      </c>
    </row>
    <row r="59" spans="1:43" ht="14.5" x14ac:dyDescent="0.25">
      <c r="A59" s="57" t="str">
        <f>'2025 Stds Ltg Table'!B55</f>
        <v>Pharmacy Area</v>
      </c>
      <c r="B59" s="57" t="str">
        <f>VLOOKUP($A59,'2022 SpaceFuncData-Input'!$A$3:$I$82,2,FALSE)</f>
        <v>Misc - Pharmacy (preparation area)</v>
      </c>
      <c r="C59" s="57">
        <f>VLOOKUP($A59,'2022 SpaceFuncData-Input'!$A$3:$I$85,3,FALSE)</f>
        <v>10</v>
      </c>
      <c r="D59" s="57">
        <f>VLOOKUP($A59,'2022 SpaceFuncData-Input'!$A$3:$I$85,4,FALSE)</f>
        <v>0.5</v>
      </c>
      <c r="E59" s="57">
        <f>VLOOKUP($A59,'2022 SpaceFuncData-Input'!$A$3:$I$85,5,FALSE)</f>
        <v>250</v>
      </c>
      <c r="F59" s="57">
        <f>VLOOKUP($A59,'2022 SpaceFuncData-Input'!$A$3:$I$85,6,FALSE)</f>
        <v>200</v>
      </c>
      <c r="G59" s="57">
        <f>VLOOKUP($A59,'2022 SpaceFuncData-Input'!$A$3:$I$85,7,FALSE)</f>
        <v>5</v>
      </c>
      <c r="H59" s="57">
        <f>VLOOKUP($A59,'2022 SpaceFuncData-Input'!$A$3:$I$85,8,FALSE)</f>
        <v>0.18</v>
      </c>
      <c r="I59" s="57" t="str">
        <f>VLOOKUP($A59,'2022 SpaceFuncData-Input'!$A$3:$I$85,9,FALSE)</f>
        <v>Electric</v>
      </c>
      <c r="J59" s="285">
        <f>VLOOKUP($A59,'2025 Stds Ltg Table'!$B$4:$V$92,2,0)</f>
        <v>1</v>
      </c>
      <c r="K59" s="286">
        <f>VLOOKUP($A59,'2025 Stds Ltg Table'!$B$4:$W$92,K$1,0)</f>
        <v>0</v>
      </c>
      <c r="L59" s="286">
        <f>VLOOKUP($A59,'2025 Stds Ltg Table'!$B$4:$W$92,L$1,0)</f>
        <v>0</v>
      </c>
      <c r="M59" s="286">
        <f>VLOOKUP($A59,'2025 Stds Ltg Table'!$B$4:$W$92,M$1,0)</f>
        <v>0.35</v>
      </c>
      <c r="N59" s="286">
        <f>VLOOKUP($A59,'2025 Stds Ltg Table'!$B$4:$W$92,N$1,0)</f>
        <v>0</v>
      </c>
      <c r="O59" s="286">
        <f>VLOOKUP($A59,'2025 Stds Ltg Table'!$B$4:$W$92,O$1,0)</f>
        <v>0</v>
      </c>
      <c r="P59" s="286">
        <f>VLOOKUP($A59,'2025 Stds Ltg Table'!$B$4:$W$92,P$1,0)</f>
        <v>0</v>
      </c>
      <c r="Q59" s="286">
        <f>VLOOKUP($A59,'2025 Stds Ltg Table'!$B$4:$W$92,Q$1,0)</f>
        <v>0</v>
      </c>
      <c r="R59" s="286">
        <f>VLOOKUP($A59,'2025 Stds Ltg Table'!$B$4:$W$92,R$1,0)</f>
        <v>0</v>
      </c>
      <c r="S59" s="286">
        <f>VLOOKUP($A59,'2025 Stds Ltg Table'!$B$4:$W$92,S$1,0)</f>
        <v>0</v>
      </c>
      <c r="T59" s="286">
        <f>VLOOKUP($A59,'2025 Stds Ltg Table'!$B$4:$W$92,T$1,0)</f>
        <v>0</v>
      </c>
      <c r="U59" s="286">
        <f>VLOOKUP($A59,'2025 Stds Ltg Table'!$B$4:$W$92,U$1,0)</f>
        <v>0</v>
      </c>
      <c r="V59" s="286">
        <f>VLOOKUP($A59,'2025 Stds Ltg Table'!$B$4:$W$92,V$1,0)</f>
        <v>0</v>
      </c>
      <c r="W59" s="286">
        <f>VLOOKUP($A59,'2025 Stds Ltg Table'!$B$4:$W$92,W$1,0)</f>
        <v>0</v>
      </c>
      <c r="X59" s="286">
        <f>VLOOKUP($A59,'2025 Stds Ltg Table'!$B$4:$W$92,X$1,0)</f>
        <v>0</v>
      </c>
      <c r="Y59" s="286">
        <f>VLOOKUP($A59,'2025 Stds Ltg Table'!$B$4:$W$92,Y$1,0)</f>
        <v>0</v>
      </c>
      <c r="Z59" s="286">
        <f>VLOOKUP($A59,'2025 Stds Ltg Table'!$B$4:$W$92,Z$1,0)</f>
        <v>0</v>
      </c>
      <c r="AA59" s="286">
        <f>VLOOKUP($A59,'2025 Stds Ltg Table'!$B$4:$W$92,AA$1,0)</f>
        <v>0</v>
      </c>
      <c r="AB59" s="286">
        <f>VLOOKUP($A59,'2025 Stds Ltg Table'!$B$4:$W$92,AB$1,0)</f>
        <v>0</v>
      </c>
      <c r="AC59" s="286">
        <f>VLOOKUP($A59,'2025 Stds Ltg Table'!$B$4:$W$92,AC$1,0)</f>
        <v>0</v>
      </c>
      <c r="AD59" s="286">
        <f>VLOOKUP($A59,'2025 Stds Ltg Table'!$B$4:$W$92,AD$1,0)</f>
        <v>0</v>
      </c>
      <c r="AE59" s="57">
        <f>VLOOKUP($A59,'2022 SpaceFuncData-Input'!$A$3:$Y$82,17,FALSE)</f>
        <v>150</v>
      </c>
      <c r="AF59" s="57">
        <f>VLOOKUP($A59,'2022 SpaceFuncData-Input'!$A$3:$Y$82,18,FALSE)</f>
        <v>150</v>
      </c>
      <c r="AG59" s="57">
        <f>VLOOKUP($A59,'2022 SpaceFuncData-Input'!$A$3:$Y$82,19,FALSE)</f>
        <v>0</v>
      </c>
      <c r="AH59" s="57">
        <f>VLOOKUP($A59,'2022 SpaceFuncData-Input'!$A$3:$Y$82,20,FALSE)</f>
        <v>1</v>
      </c>
      <c r="AI59" s="57">
        <f>VLOOKUP($A59,'2022 SpaceFuncData-Input'!$A$3:$Y$82,21,FALSE)</f>
        <v>100</v>
      </c>
      <c r="AJ59" s="57">
        <f>VLOOKUP($A59,'2022 SpaceFuncData-Input'!$A$3:$Y$82,22,FALSE)</f>
        <v>1000</v>
      </c>
      <c r="AK59" s="57">
        <f>VLOOKUP($A59,'2022 SpaceFuncData-Input'!$A$3:$Y$82,23,FALSE)</f>
        <v>1.5</v>
      </c>
      <c r="AL59" s="57">
        <f>VLOOKUP($A59,'2022 SpaceFuncData-Input'!$A$3:$Y$82,24,FALSE)</f>
        <v>2</v>
      </c>
      <c r="AM59" s="57" t="str">
        <f>VLOOKUP($A59,'2022 SpaceFuncData-Input'!$A$3:$Y$82,25,FALSE)</f>
        <v>Retail</v>
      </c>
      <c r="AN59" s="57">
        <v>1</v>
      </c>
      <c r="AO59" s="57">
        <v>0</v>
      </c>
      <c r="AP59" s="57">
        <v>0</v>
      </c>
      <c r="AQ59" s="45">
        <v>357</v>
      </c>
    </row>
    <row r="60" spans="1:43" ht="14.5" x14ac:dyDescent="0.25">
      <c r="A60" s="57" t="str">
        <f>'2025 Stds Ltg Table'!B56</f>
        <v>Retail Sales Area (Grocery Sales)</v>
      </c>
      <c r="B60" s="57" t="str">
        <f>VLOOKUP($A60,'2022 SpaceFuncData-Input'!$A$3:$I$82,2,FALSE)</f>
        <v>Retail - Supermarket</v>
      </c>
      <c r="C60" s="57">
        <f>VLOOKUP($A60,'2022 SpaceFuncData-Input'!$A$3:$I$85,3,FALSE)</f>
        <v>16.6666666666667</v>
      </c>
      <c r="D60" s="57">
        <f>VLOOKUP($A60,'2022 SpaceFuncData-Input'!$A$3:$I$85,4,FALSE)</f>
        <v>0.5</v>
      </c>
      <c r="E60" s="57">
        <f>VLOOKUP($A60,'2022 SpaceFuncData-Input'!$A$3:$I$85,5,FALSE)</f>
        <v>250</v>
      </c>
      <c r="F60" s="57">
        <f>VLOOKUP($A60,'2022 SpaceFuncData-Input'!$A$3:$I$85,6,FALSE)</f>
        <v>200</v>
      </c>
      <c r="G60" s="57">
        <f>VLOOKUP($A60,'2022 SpaceFuncData-Input'!$A$3:$I$85,7,FALSE)</f>
        <v>1</v>
      </c>
      <c r="H60" s="57">
        <f>VLOOKUP($A60,'2022 SpaceFuncData-Input'!$A$3:$I$85,8,FALSE)</f>
        <v>0.18</v>
      </c>
      <c r="I60" s="57" t="str">
        <f>VLOOKUP($A60,'2022 SpaceFuncData-Input'!$A$3:$I$85,9,FALSE)</f>
        <v>Gas</v>
      </c>
      <c r="J60" s="285">
        <f>VLOOKUP($A60,'2025 Stds Ltg Table'!$B$4:$V$92,2,0)</f>
        <v>1</v>
      </c>
      <c r="K60" s="286">
        <f>VLOOKUP($A60,'2025 Stds Ltg Table'!$B$4:$W$92,K$1,0)</f>
        <v>0.1</v>
      </c>
      <c r="L60" s="286">
        <f>VLOOKUP($A60,'2025 Stds Ltg Table'!$B$4:$W$92,L$1,0)</f>
        <v>0</v>
      </c>
      <c r="M60" s="286">
        <f>VLOOKUP($A60,'2025 Stds Ltg Table'!$B$4:$W$92,M$1,0)</f>
        <v>0</v>
      </c>
      <c r="N60" s="286">
        <f>VLOOKUP($A60,'2025 Stds Ltg Table'!$B$4:$W$92,N$1,0)</f>
        <v>0.35</v>
      </c>
      <c r="O60" s="286">
        <f>VLOOKUP($A60,'2025 Stds Ltg Table'!$B$4:$W$92,O$1,0)</f>
        <v>0</v>
      </c>
      <c r="P60" s="286">
        <f>VLOOKUP($A60,'2025 Stds Ltg Table'!$B$4:$W$92,P$1,0)</f>
        <v>0</v>
      </c>
      <c r="Q60" s="286">
        <f>VLOOKUP($A60,'2025 Stds Ltg Table'!$B$4:$W$92,Q$1,0)</f>
        <v>0</v>
      </c>
      <c r="R60" s="286">
        <f>VLOOKUP($A60,'2025 Stds Ltg Table'!$B$4:$W$92,R$1,0)</f>
        <v>0</v>
      </c>
      <c r="S60" s="286">
        <f>VLOOKUP($A60,'2025 Stds Ltg Table'!$B$4:$W$92,S$1,0)</f>
        <v>0</v>
      </c>
      <c r="T60" s="286">
        <f>VLOOKUP($A60,'2025 Stds Ltg Table'!$B$4:$W$92,T$1,0)</f>
        <v>0</v>
      </c>
      <c r="U60" s="286">
        <f>VLOOKUP($A60,'2025 Stds Ltg Table'!$B$4:$W$92,U$1,0)</f>
        <v>0</v>
      </c>
      <c r="V60" s="286">
        <f>VLOOKUP($A60,'2025 Stds Ltg Table'!$B$4:$W$92,V$1,0)</f>
        <v>0</v>
      </c>
      <c r="W60" s="286">
        <f>VLOOKUP($A60,'2025 Stds Ltg Table'!$B$4:$W$92,W$1,0)</f>
        <v>0</v>
      </c>
      <c r="X60" s="286">
        <f>VLOOKUP($A60,'2025 Stds Ltg Table'!$B$4:$W$92,X$1,0)</f>
        <v>6.6</v>
      </c>
      <c r="Y60" s="286">
        <f>VLOOKUP($A60,'2025 Stds Ltg Table'!$B$4:$W$92,Y$1,0)</f>
        <v>7.76</v>
      </c>
      <c r="Z60" s="286">
        <f>VLOOKUP($A60,'2025 Stds Ltg Table'!$B$4:$W$92,Z$1,0)</f>
        <v>8.8000000000000007</v>
      </c>
      <c r="AA60" s="286">
        <f>VLOOKUP($A60,'2025 Stds Ltg Table'!$B$4:$W$92,AA$1,0)</f>
        <v>0.6</v>
      </c>
      <c r="AB60" s="286">
        <f>VLOOKUP($A60,'2025 Stds Ltg Table'!$B$4:$W$92,AB$1,0)</f>
        <v>0.7</v>
      </c>
      <c r="AC60" s="286">
        <f>VLOOKUP($A60,'2025 Stds Ltg Table'!$B$4:$W$92,AC$1,0)</f>
        <v>0.8</v>
      </c>
      <c r="AD60" s="286">
        <f>VLOOKUP($A60,'2025 Stds Ltg Table'!$B$4:$W$92,AD$1,0)</f>
        <v>0</v>
      </c>
      <c r="AE60" s="57">
        <f>VLOOKUP($A60,'2022 SpaceFuncData-Input'!$A$3:$Y$82,17,FALSE)</f>
        <v>150</v>
      </c>
      <c r="AF60" s="57">
        <f>VLOOKUP($A60,'2022 SpaceFuncData-Input'!$A$3:$Y$82,18,FALSE)</f>
        <v>150</v>
      </c>
      <c r="AG60" s="57">
        <f>VLOOKUP($A60,'2022 SpaceFuncData-Input'!$A$3:$Y$82,19,FALSE)</f>
        <v>0</v>
      </c>
      <c r="AH60" s="57">
        <f>VLOOKUP($A60,'2022 SpaceFuncData-Input'!$A$3:$Y$82,20,FALSE)</f>
        <v>5</v>
      </c>
      <c r="AI60" s="57">
        <f>VLOOKUP($A60,'2022 SpaceFuncData-Input'!$A$3:$Y$82,21,FALSE)</f>
        <v>100</v>
      </c>
      <c r="AJ60" s="57">
        <f>VLOOKUP($A60,'2022 SpaceFuncData-Input'!$A$3:$Y$82,22,FALSE)</f>
        <v>1000</v>
      </c>
      <c r="AK60" s="57">
        <f>VLOOKUP($A60,'2022 SpaceFuncData-Input'!$A$3:$Y$82,23,FALSE)</f>
        <v>1.5</v>
      </c>
      <c r="AL60" s="57">
        <f>VLOOKUP($A60,'2022 SpaceFuncData-Input'!$A$3:$Y$82,24,FALSE)</f>
        <v>2</v>
      </c>
      <c r="AM60" s="57" t="str">
        <f>VLOOKUP($A60,'2022 SpaceFuncData-Input'!$A$3:$Y$82,25,FALSE)</f>
        <v>Retail</v>
      </c>
      <c r="AN60" s="57">
        <v>1</v>
      </c>
      <c r="AO60" s="57">
        <v>0</v>
      </c>
      <c r="AP60" s="57">
        <v>0</v>
      </c>
      <c r="AQ60" s="45">
        <v>358</v>
      </c>
    </row>
    <row r="61" spans="1:43" ht="14.5" x14ac:dyDescent="0.25">
      <c r="A61" s="57" t="str">
        <f>'2025 Stds Ltg Table'!B57</f>
        <v>Retail Sales Area (Retail Merchandise Sales)</v>
      </c>
      <c r="B61" s="57" t="str">
        <f>VLOOKUP($A61,'2022 SpaceFuncData-Input'!$A$3:$I$82,2,FALSE)</f>
        <v>Retail - Sales</v>
      </c>
      <c r="C61" s="57">
        <f>VLOOKUP($A61,'2022 SpaceFuncData-Input'!$A$3:$I$85,3,FALSE)</f>
        <v>16.6666666666667</v>
      </c>
      <c r="D61" s="57">
        <f>VLOOKUP($A61,'2022 SpaceFuncData-Input'!$A$3:$I$85,4,FALSE)</f>
        <v>0.5</v>
      </c>
      <c r="E61" s="57">
        <f>VLOOKUP($A61,'2022 SpaceFuncData-Input'!$A$3:$I$85,5,FALSE)</f>
        <v>250</v>
      </c>
      <c r="F61" s="57">
        <f>VLOOKUP($A61,'2022 SpaceFuncData-Input'!$A$3:$I$85,6,FALSE)</f>
        <v>200</v>
      </c>
      <c r="G61" s="57">
        <f>VLOOKUP($A61,'2022 SpaceFuncData-Input'!$A$3:$I$85,7,FALSE)</f>
        <v>1</v>
      </c>
      <c r="H61" s="57">
        <f>VLOOKUP($A61,'2022 SpaceFuncData-Input'!$A$3:$I$85,8,FALSE)</f>
        <v>0.18</v>
      </c>
      <c r="I61" s="57" t="str">
        <f>VLOOKUP($A61,'2022 SpaceFuncData-Input'!$A$3:$I$85,9,FALSE)</f>
        <v>Electric</v>
      </c>
      <c r="J61" s="285">
        <f>VLOOKUP($A61,'2025 Stds Ltg Table'!$B$4:$V$92,2,0)</f>
        <v>0.95</v>
      </c>
      <c r="K61" s="286">
        <f>VLOOKUP($A61,'2025 Stds Ltg Table'!$B$4:$W$92,K$1,0)</f>
        <v>0.1</v>
      </c>
      <c r="L61" s="286">
        <f>VLOOKUP($A61,'2025 Stds Ltg Table'!$B$4:$W$92,L$1,0)</f>
        <v>0</v>
      </c>
      <c r="M61" s="286">
        <f>VLOOKUP($A61,'2025 Stds Ltg Table'!$B$4:$W$92,M$1,0)</f>
        <v>0</v>
      </c>
      <c r="N61" s="286">
        <f>VLOOKUP($A61,'2025 Stds Ltg Table'!$B$4:$W$92,N$1,0)</f>
        <v>0.35</v>
      </c>
      <c r="O61" s="286">
        <f>VLOOKUP($A61,'2025 Stds Ltg Table'!$B$4:$W$92,O$1,0)</f>
        <v>0</v>
      </c>
      <c r="P61" s="286">
        <f>VLOOKUP($A61,'2025 Stds Ltg Table'!$B$4:$W$92,P$1,0)</f>
        <v>0</v>
      </c>
      <c r="Q61" s="286">
        <f>VLOOKUP($A61,'2025 Stds Ltg Table'!$B$4:$W$92,Q$1,0)</f>
        <v>0</v>
      </c>
      <c r="R61" s="286">
        <f>VLOOKUP($A61,'2025 Stds Ltg Table'!$B$4:$W$92,R$1,0)</f>
        <v>0</v>
      </c>
      <c r="S61" s="286">
        <f>VLOOKUP($A61,'2025 Stds Ltg Table'!$B$4:$W$92,S$1,0)</f>
        <v>0</v>
      </c>
      <c r="T61" s="286">
        <f>VLOOKUP($A61,'2025 Stds Ltg Table'!$B$4:$W$92,T$1,0)</f>
        <v>0</v>
      </c>
      <c r="U61" s="286">
        <f>VLOOKUP($A61,'2025 Stds Ltg Table'!$B$4:$W$92,U$1,0)</f>
        <v>0</v>
      </c>
      <c r="V61" s="286">
        <f>VLOOKUP($A61,'2025 Stds Ltg Table'!$B$4:$W$92,V$1,0)</f>
        <v>0</v>
      </c>
      <c r="W61" s="286">
        <f>VLOOKUP($A61,'2025 Stds Ltg Table'!$B$4:$W$92,W$1,0)</f>
        <v>0</v>
      </c>
      <c r="X61" s="286">
        <f>VLOOKUP($A61,'2025 Stds Ltg Table'!$B$4:$W$92,X$1,0)</f>
        <v>9.5</v>
      </c>
      <c r="Y61" s="286">
        <f>VLOOKUP($A61,'2025 Stds Ltg Table'!$B$4:$W$92,Y$1,0)</f>
        <v>11.2</v>
      </c>
      <c r="Z61" s="286">
        <f>VLOOKUP($A61,'2025 Stds Ltg Table'!$B$4:$W$92,Z$1,0)</f>
        <v>12.7</v>
      </c>
      <c r="AA61" s="286">
        <f>VLOOKUP($A61,'2025 Stds Ltg Table'!$B$4:$W$92,AA$1,0)</f>
        <v>0.45</v>
      </c>
      <c r="AB61" s="286">
        <f>VLOOKUP($A61,'2025 Stds Ltg Table'!$B$4:$W$92,AB$1,0)</f>
        <v>0.52</v>
      </c>
      <c r="AC61" s="286">
        <f>VLOOKUP($A61,'2025 Stds Ltg Table'!$B$4:$W$92,AC$1,0)</f>
        <v>0.6</v>
      </c>
      <c r="AD61" s="286">
        <f>VLOOKUP($A61,'2025 Stds Ltg Table'!$B$4:$W$92,AD$1,0)</f>
        <v>0.5</v>
      </c>
      <c r="AE61" s="57">
        <f>VLOOKUP($A61,'2022 SpaceFuncData-Input'!$A$3:$Y$82,17,FALSE)</f>
        <v>150</v>
      </c>
      <c r="AF61" s="57">
        <f>VLOOKUP($A61,'2022 SpaceFuncData-Input'!$A$3:$Y$82,18,FALSE)</f>
        <v>150</v>
      </c>
      <c r="AG61" s="57">
        <f>VLOOKUP($A61,'2022 SpaceFuncData-Input'!$A$3:$Y$82,19,FALSE)</f>
        <v>0</v>
      </c>
      <c r="AH61" s="57">
        <f>VLOOKUP($A61,'2022 SpaceFuncData-Input'!$A$3:$Y$82,20,FALSE)</f>
        <v>0</v>
      </c>
      <c r="AI61" s="57">
        <f>VLOOKUP($A61,'2022 SpaceFuncData-Input'!$A$3:$Y$82,21,FALSE)</f>
        <v>100</v>
      </c>
      <c r="AJ61" s="57">
        <f>VLOOKUP($A61,'2022 SpaceFuncData-Input'!$A$3:$Y$82,22,FALSE)</f>
        <v>1000</v>
      </c>
      <c r="AK61" s="57">
        <f>VLOOKUP($A61,'2022 SpaceFuncData-Input'!$A$3:$Y$82,23,FALSE)</f>
        <v>1.5</v>
      </c>
      <c r="AL61" s="57">
        <f>VLOOKUP($A61,'2022 SpaceFuncData-Input'!$A$3:$Y$82,24,FALSE)</f>
        <v>2</v>
      </c>
      <c r="AM61" s="57" t="str">
        <f>VLOOKUP($A61,'2022 SpaceFuncData-Input'!$A$3:$Y$82,25,FALSE)</f>
        <v>Retail</v>
      </c>
      <c r="AN61" s="57">
        <v>1</v>
      </c>
      <c r="AO61" s="57">
        <v>0</v>
      </c>
      <c r="AP61" s="57">
        <v>0</v>
      </c>
      <c r="AQ61" s="45">
        <v>359</v>
      </c>
    </row>
    <row r="62" spans="1:43" ht="14.5" x14ac:dyDescent="0.25">
      <c r="A62" s="57" t="str">
        <f>'2025 Stds Ltg Table'!B58</f>
        <v>Retail Sales Area (Fitting Room)</v>
      </c>
      <c r="B62" s="57" t="str">
        <f>VLOOKUP($A62,'2022 SpaceFuncData-Input'!$A$3:$I$82,2,FALSE)</f>
        <v>Retail - Sales</v>
      </c>
      <c r="C62" s="57">
        <f>VLOOKUP($A62,'2022 SpaceFuncData-Input'!$A$3:$I$85,3,FALSE)</f>
        <v>16.6666666666667</v>
      </c>
      <c r="D62" s="57">
        <f>VLOOKUP($A62,'2022 SpaceFuncData-Input'!$A$3:$I$85,4,FALSE)</f>
        <v>0.5</v>
      </c>
      <c r="E62" s="57">
        <f>VLOOKUP($A62,'2022 SpaceFuncData-Input'!$A$3:$I$85,5,FALSE)</f>
        <v>250</v>
      </c>
      <c r="F62" s="57">
        <f>VLOOKUP($A62,'2022 SpaceFuncData-Input'!$A$3:$I$85,6,FALSE)</f>
        <v>200</v>
      </c>
      <c r="G62" s="57">
        <f>VLOOKUP($A62,'2022 SpaceFuncData-Input'!$A$3:$I$85,7,FALSE)</f>
        <v>1</v>
      </c>
      <c r="H62" s="57">
        <f>VLOOKUP($A62,'2022 SpaceFuncData-Input'!$A$3:$I$85,8,FALSE)</f>
        <v>0.18</v>
      </c>
      <c r="I62" s="57" t="str">
        <f>VLOOKUP($A62,'2022 SpaceFuncData-Input'!$A$3:$I$85,9,FALSE)</f>
        <v>Electric</v>
      </c>
      <c r="J62" s="285">
        <f>VLOOKUP($A62,'2025 Stds Ltg Table'!$B$4:$V$92,2,0)</f>
        <v>0.6</v>
      </c>
      <c r="K62" s="286">
        <f>VLOOKUP($A62,'2025 Stds Ltg Table'!$B$4:$W$92,K$1,0)</f>
        <v>0</v>
      </c>
      <c r="L62" s="286">
        <f>VLOOKUP($A62,'2025 Stds Ltg Table'!$B$4:$W$92,L$1,0)</f>
        <v>0</v>
      </c>
      <c r="M62" s="286">
        <f>VLOOKUP($A62,'2025 Stds Ltg Table'!$B$4:$W$92,M$1,0)</f>
        <v>0</v>
      </c>
      <c r="N62" s="286">
        <f>VLOOKUP($A62,'2025 Stds Ltg Table'!$B$4:$W$92,N$1,0)</f>
        <v>0</v>
      </c>
      <c r="O62" s="286">
        <f>VLOOKUP($A62,'2025 Stds Ltg Table'!$B$4:$W$92,O$1,0)</f>
        <v>0</v>
      </c>
      <c r="P62" s="286">
        <f>VLOOKUP($A62,'2025 Stds Ltg Table'!$B$4:$W$92,P$1,0)</f>
        <v>0</v>
      </c>
      <c r="Q62" s="286">
        <f>VLOOKUP($A62,'2025 Stds Ltg Table'!$B$4:$W$92,Q$1,0)</f>
        <v>0</v>
      </c>
      <c r="R62" s="286">
        <f>VLOOKUP($A62,'2025 Stds Ltg Table'!$B$4:$W$92,R$1,0)</f>
        <v>0</v>
      </c>
      <c r="S62" s="286">
        <f>VLOOKUP($A62,'2025 Stds Ltg Table'!$B$4:$W$92,S$1,0)</f>
        <v>0</v>
      </c>
      <c r="T62" s="286">
        <f>VLOOKUP($A62,'2025 Stds Ltg Table'!$B$4:$W$92,T$1,0)</f>
        <v>40</v>
      </c>
      <c r="U62" s="286">
        <f>VLOOKUP($A62,'2025 Stds Ltg Table'!$B$4:$W$92,U$1,0)</f>
        <v>120</v>
      </c>
      <c r="V62" s="286">
        <f>VLOOKUP($A62,'2025 Stds Ltg Table'!$B$4:$W$92,V$1,0)</f>
        <v>0</v>
      </c>
      <c r="W62" s="286">
        <f>VLOOKUP($A62,'2025 Stds Ltg Table'!$B$4:$W$92,W$1,0)</f>
        <v>0</v>
      </c>
      <c r="X62" s="286">
        <f>VLOOKUP($A62,'2025 Stds Ltg Table'!$B$4:$W$92,X$1,0)</f>
        <v>0</v>
      </c>
      <c r="Y62" s="286">
        <f>VLOOKUP($A62,'2025 Stds Ltg Table'!$B$4:$W$92,Y$1,0)</f>
        <v>0</v>
      </c>
      <c r="Z62" s="286">
        <f>VLOOKUP($A62,'2025 Stds Ltg Table'!$B$4:$W$92,Z$1,0)</f>
        <v>0</v>
      </c>
      <c r="AA62" s="286">
        <f>VLOOKUP($A62,'2025 Stds Ltg Table'!$B$4:$W$92,AA$1,0)</f>
        <v>0</v>
      </c>
      <c r="AB62" s="286">
        <f>VLOOKUP($A62,'2025 Stds Ltg Table'!$B$4:$W$92,AB$1,0)</f>
        <v>0</v>
      </c>
      <c r="AC62" s="286">
        <f>VLOOKUP($A62,'2025 Stds Ltg Table'!$B$4:$W$92,AC$1,0)</f>
        <v>0</v>
      </c>
      <c r="AD62" s="286">
        <f>VLOOKUP($A62,'2025 Stds Ltg Table'!$B$4:$W$92,AD$1,0)</f>
        <v>0</v>
      </c>
      <c r="AE62" s="57">
        <f>VLOOKUP($A62,'2022 SpaceFuncData-Input'!$A$3:$Y$82,17,FALSE)</f>
        <v>150</v>
      </c>
      <c r="AF62" s="57">
        <f>VLOOKUP($A62,'2022 SpaceFuncData-Input'!$A$3:$Y$82,18,FALSE)</f>
        <v>150</v>
      </c>
      <c r="AG62" s="57">
        <f>VLOOKUP($A62,'2022 SpaceFuncData-Input'!$A$3:$Y$82,19,FALSE)</f>
        <v>0</v>
      </c>
      <c r="AH62" s="57">
        <f>VLOOKUP($A62,'2022 SpaceFuncData-Input'!$A$3:$Y$82,20,FALSE)</f>
        <v>0</v>
      </c>
      <c r="AI62" s="57">
        <f>VLOOKUP($A62,'2022 SpaceFuncData-Input'!$A$3:$Y$82,21,FALSE)</f>
        <v>100</v>
      </c>
      <c r="AJ62" s="57">
        <f>VLOOKUP($A62,'2022 SpaceFuncData-Input'!$A$3:$Y$82,22,FALSE)</f>
        <v>1000</v>
      </c>
      <c r="AK62" s="57">
        <f>VLOOKUP($A62,'2022 SpaceFuncData-Input'!$A$3:$Y$82,23,FALSE)</f>
        <v>1.5</v>
      </c>
      <c r="AL62" s="57">
        <f>VLOOKUP($A62,'2022 SpaceFuncData-Input'!$A$3:$Y$82,24,FALSE)</f>
        <v>2</v>
      </c>
      <c r="AM62" s="57" t="str">
        <f>VLOOKUP($A62,'2022 SpaceFuncData-Input'!$A$3:$Y$82,25,FALSE)</f>
        <v>Retail</v>
      </c>
      <c r="AN62" s="57">
        <v>1</v>
      </c>
      <c r="AO62" s="57">
        <v>0</v>
      </c>
      <c r="AP62" s="57">
        <v>0</v>
      </c>
      <c r="AQ62" s="45">
        <v>360</v>
      </c>
    </row>
    <row r="63" spans="1:43" ht="14.5" x14ac:dyDescent="0.25">
      <c r="A63" s="57" t="str">
        <f>'2025 Stds Ltg Table'!B59</f>
        <v>Religious Worship Area</v>
      </c>
      <c r="B63" s="57" t="str">
        <f>VLOOKUP($A63,'2022 SpaceFuncData-Input'!$A$3:$I$82,2,FALSE)</f>
        <v>Assembly - Places of religious worship</v>
      </c>
      <c r="C63" s="57">
        <f>VLOOKUP($A63,'2022 SpaceFuncData-Input'!$A$3:$I$85,3,FALSE)</f>
        <v>142.85714285714286</v>
      </c>
      <c r="D63" s="57">
        <f>VLOOKUP($A63,'2022 SpaceFuncData-Input'!$A$3:$I$85,4,FALSE)</f>
        <v>0.5</v>
      </c>
      <c r="E63" s="57">
        <f>VLOOKUP($A63,'2022 SpaceFuncData-Input'!$A$3:$I$85,5,FALSE)</f>
        <v>245</v>
      </c>
      <c r="F63" s="57">
        <f>VLOOKUP($A63,'2022 SpaceFuncData-Input'!$A$3:$I$85,6,FALSE)</f>
        <v>105</v>
      </c>
      <c r="G63" s="57">
        <f>VLOOKUP($A63,'2022 SpaceFuncData-Input'!$A$3:$I$85,7,FALSE)</f>
        <v>0.5</v>
      </c>
      <c r="H63" s="57">
        <f>VLOOKUP($A63,'2022 SpaceFuncData-Input'!$A$3:$I$85,8,FALSE)</f>
        <v>0.09</v>
      </c>
      <c r="I63" s="57" t="str">
        <f>VLOOKUP($A63,'2022 SpaceFuncData-Input'!$A$3:$I$85,9,FALSE)</f>
        <v>Electric</v>
      </c>
      <c r="J63" s="285">
        <f>VLOOKUP($A63,'2025 Stds Ltg Table'!$B$4:$V$92,2,0)</f>
        <v>0.95</v>
      </c>
      <c r="K63" s="286">
        <f>VLOOKUP($A63,'2025 Stds Ltg Table'!$B$4:$W$92,K$1,0)</f>
        <v>0</v>
      </c>
      <c r="L63" s="286">
        <f>VLOOKUP($A63,'2025 Stds Ltg Table'!$B$4:$W$92,L$1,0)</f>
        <v>0</v>
      </c>
      <c r="M63" s="286">
        <f>VLOOKUP($A63,'2025 Stds Ltg Table'!$B$4:$W$92,M$1,0)</f>
        <v>0</v>
      </c>
      <c r="N63" s="286">
        <f>VLOOKUP($A63,'2025 Stds Ltg Table'!$B$4:$W$92,N$1,0)</f>
        <v>0.25</v>
      </c>
      <c r="O63" s="286">
        <f>VLOOKUP($A63,'2025 Stds Ltg Table'!$B$4:$W$92,O$1,0)</f>
        <v>0</v>
      </c>
      <c r="P63" s="286">
        <f>VLOOKUP($A63,'2025 Stds Ltg Table'!$B$4:$W$92,P$1,0)</f>
        <v>0</v>
      </c>
      <c r="Q63" s="286">
        <f>VLOOKUP($A63,'2025 Stds Ltg Table'!$B$4:$W$92,Q$1,0)</f>
        <v>0</v>
      </c>
      <c r="R63" s="286">
        <f>VLOOKUP($A63,'2025 Stds Ltg Table'!$B$4:$W$92,R$1,0)</f>
        <v>0</v>
      </c>
      <c r="S63" s="286">
        <f>VLOOKUP($A63,'2025 Stds Ltg Table'!$B$4:$W$92,S$1,0)</f>
        <v>0</v>
      </c>
      <c r="T63" s="286">
        <f>VLOOKUP($A63,'2025 Stds Ltg Table'!$B$4:$W$92,T$1,0)</f>
        <v>0</v>
      </c>
      <c r="U63" s="286">
        <f>VLOOKUP($A63,'2025 Stds Ltg Table'!$B$4:$W$92,U$1,0)</f>
        <v>0</v>
      </c>
      <c r="V63" s="286">
        <f>VLOOKUP($A63,'2025 Stds Ltg Table'!$B$4:$W$92,V$1,0)</f>
        <v>0</v>
      </c>
      <c r="W63" s="286">
        <f>VLOOKUP($A63,'2025 Stds Ltg Table'!$B$4:$W$92,W$1,0)</f>
        <v>0</v>
      </c>
      <c r="X63" s="286">
        <f>VLOOKUP($A63,'2025 Stds Ltg Table'!$B$4:$W$92,X$1,0)</f>
        <v>0</v>
      </c>
      <c r="Y63" s="286">
        <f>VLOOKUP($A63,'2025 Stds Ltg Table'!$B$4:$W$92,Y$1,0)</f>
        <v>0</v>
      </c>
      <c r="Z63" s="286">
        <f>VLOOKUP($A63,'2025 Stds Ltg Table'!$B$4:$W$92,Z$1,0)</f>
        <v>0</v>
      </c>
      <c r="AA63" s="286">
        <f>VLOOKUP($A63,'2025 Stds Ltg Table'!$B$4:$W$92,AA$1,0)</f>
        <v>0</v>
      </c>
      <c r="AB63" s="286">
        <f>VLOOKUP($A63,'2025 Stds Ltg Table'!$B$4:$W$92,AB$1,0)</f>
        <v>0</v>
      </c>
      <c r="AC63" s="286">
        <f>VLOOKUP($A63,'2025 Stds Ltg Table'!$B$4:$W$92,AC$1,0)</f>
        <v>0</v>
      </c>
      <c r="AD63" s="286">
        <f>VLOOKUP($A63,'2025 Stds Ltg Table'!$B$4:$W$92,AD$1,0)</f>
        <v>0</v>
      </c>
      <c r="AE63" s="57">
        <f>VLOOKUP($A63,'2022 SpaceFuncData-Input'!$A$3:$Y$82,17,FALSE)</f>
        <v>150</v>
      </c>
      <c r="AF63" s="57">
        <f>VLOOKUP($A63,'2022 SpaceFuncData-Input'!$A$3:$Y$82,18,FALSE)</f>
        <v>150</v>
      </c>
      <c r="AG63" s="57">
        <f>VLOOKUP($A63,'2022 SpaceFuncData-Input'!$A$3:$Y$82,19,FALSE)</f>
        <v>0</v>
      </c>
      <c r="AH63" s="57">
        <f>VLOOKUP($A63,'2022 SpaceFuncData-Input'!$A$3:$Y$82,20,FALSE)</f>
        <v>0</v>
      </c>
      <c r="AI63" s="57">
        <f>VLOOKUP($A63,'2022 SpaceFuncData-Input'!$A$3:$Y$82,21,FALSE)</f>
        <v>200</v>
      </c>
      <c r="AJ63" s="57">
        <f>VLOOKUP($A63,'2022 SpaceFuncData-Input'!$A$3:$Y$82,22,FALSE)</f>
        <v>1500</v>
      </c>
      <c r="AK63" s="57">
        <f>VLOOKUP($A63,'2022 SpaceFuncData-Input'!$A$3:$Y$82,23,FALSE)</f>
        <v>1.5</v>
      </c>
      <c r="AL63" s="57">
        <f>VLOOKUP($A63,'2022 SpaceFuncData-Input'!$A$3:$Y$82,24,FALSE)</f>
        <v>2</v>
      </c>
      <c r="AM63" s="57" t="str">
        <f>VLOOKUP($A63,'2022 SpaceFuncData-Input'!$A$3:$Y$82,25,FALSE)</f>
        <v>Assembly</v>
      </c>
      <c r="AN63" s="57">
        <v>1</v>
      </c>
      <c r="AO63" s="57">
        <v>0</v>
      </c>
      <c r="AP63" s="57">
        <v>0</v>
      </c>
      <c r="AQ63" s="45">
        <v>361</v>
      </c>
    </row>
    <row r="64" spans="1:43" ht="14.5" x14ac:dyDescent="0.25">
      <c r="A64" s="57" t="str">
        <f>'2025 Stds Ltg Table'!B60</f>
        <v>Restrooms</v>
      </c>
      <c r="B64" s="57" t="str">
        <f>VLOOKUP($A64,'2022 SpaceFuncData-Input'!$A$3:$I$82,2,FALSE)</f>
        <v>Exhaust - Toilets, public</v>
      </c>
      <c r="C64" s="57">
        <f>VLOOKUP($A64,'2022 SpaceFuncData-Input'!$A$3:$I$85,3,FALSE)</f>
        <v>10</v>
      </c>
      <c r="D64" s="57">
        <f>VLOOKUP($A64,'2022 SpaceFuncData-Input'!$A$3:$I$85,4,FALSE)</f>
        <v>0.5</v>
      </c>
      <c r="E64" s="57">
        <f>VLOOKUP($A64,'2022 SpaceFuncData-Input'!$A$3:$I$85,5,FALSE)</f>
        <v>250</v>
      </c>
      <c r="F64" s="57">
        <f>VLOOKUP($A64,'2022 SpaceFuncData-Input'!$A$3:$I$85,6,FALSE)</f>
        <v>250</v>
      </c>
      <c r="G64" s="57">
        <f>VLOOKUP($A64,'2022 SpaceFuncData-Input'!$A$3:$I$85,7,FALSE)</f>
        <v>0</v>
      </c>
      <c r="H64" s="57">
        <f>VLOOKUP($A64,'2022 SpaceFuncData-Input'!$A$3:$I$85,8,FALSE)</f>
        <v>0</v>
      </c>
      <c r="I64" s="57" t="str">
        <f>VLOOKUP($A64,'2022 SpaceFuncData-Input'!$A$3:$I$85,9,FALSE)</f>
        <v>Gas</v>
      </c>
      <c r="J64" s="285">
        <f>VLOOKUP($A64,'2025 Stds Ltg Table'!$B$4:$V$92,2,0)</f>
        <v>0.65</v>
      </c>
      <c r="K64" s="286">
        <f>VLOOKUP($A64,'2025 Stds Ltg Table'!$B$4:$W$92,K$1,0)</f>
        <v>0</v>
      </c>
      <c r="L64" s="286">
        <f>VLOOKUP($A64,'2025 Stds Ltg Table'!$B$4:$W$92,L$1,0)</f>
        <v>0</v>
      </c>
      <c r="M64" s="286">
        <f>VLOOKUP($A64,'2025 Stds Ltg Table'!$B$4:$W$92,M$1,0)</f>
        <v>0</v>
      </c>
      <c r="N64" s="286">
        <f>VLOOKUP($A64,'2025 Stds Ltg Table'!$B$4:$W$92,N$1,0)</f>
        <v>0.35</v>
      </c>
      <c r="O64" s="286">
        <f>VLOOKUP($A64,'2025 Stds Ltg Table'!$B$4:$W$92,O$1,0)</f>
        <v>0</v>
      </c>
      <c r="P64" s="286">
        <f>VLOOKUP($A64,'2025 Stds Ltg Table'!$B$4:$W$92,P$1,0)</f>
        <v>0</v>
      </c>
      <c r="Q64" s="286">
        <f>VLOOKUP($A64,'2025 Stds Ltg Table'!$B$4:$W$92,Q$1,0)</f>
        <v>0</v>
      </c>
      <c r="R64" s="286">
        <f>VLOOKUP($A64,'2025 Stds Ltg Table'!$B$4:$W$92,R$1,0)</f>
        <v>0</v>
      </c>
      <c r="S64" s="286">
        <f>VLOOKUP($A64,'2025 Stds Ltg Table'!$B$4:$W$92,S$1,0)</f>
        <v>0</v>
      </c>
      <c r="T64" s="286">
        <f>VLOOKUP($A64,'2025 Stds Ltg Table'!$B$4:$W$92,T$1,0)</f>
        <v>0</v>
      </c>
      <c r="U64" s="286">
        <f>VLOOKUP($A64,'2025 Stds Ltg Table'!$B$4:$W$92,U$1,0)</f>
        <v>0</v>
      </c>
      <c r="V64" s="286">
        <f>VLOOKUP($A64,'2025 Stds Ltg Table'!$B$4:$W$92,V$1,0)</f>
        <v>0</v>
      </c>
      <c r="W64" s="286">
        <f>VLOOKUP($A64,'2025 Stds Ltg Table'!$B$4:$W$92,W$1,0)</f>
        <v>0</v>
      </c>
      <c r="X64" s="286">
        <f>VLOOKUP($A64,'2025 Stds Ltg Table'!$B$4:$W$92,X$1,0)</f>
        <v>0</v>
      </c>
      <c r="Y64" s="286">
        <f>VLOOKUP($A64,'2025 Stds Ltg Table'!$B$4:$W$92,Y$1,0)</f>
        <v>0</v>
      </c>
      <c r="Z64" s="286">
        <f>VLOOKUP($A64,'2025 Stds Ltg Table'!$B$4:$W$92,Z$1,0)</f>
        <v>0</v>
      </c>
      <c r="AA64" s="286">
        <f>VLOOKUP($A64,'2025 Stds Ltg Table'!$B$4:$W$92,AA$1,0)</f>
        <v>0</v>
      </c>
      <c r="AB64" s="286">
        <f>VLOOKUP($A64,'2025 Stds Ltg Table'!$B$4:$W$92,AB$1,0)</f>
        <v>0</v>
      </c>
      <c r="AC64" s="286">
        <f>VLOOKUP($A64,'2025 Stds Ltg Table'!$B$4:$W$92,AC$1,0)</f>
        <v>0</v>
      </c>
      <c r="AD64" s="286">
        <f>VLOOKUP($A64,'2025 Stds Ltg Table'!$B$4:$W$92,AD$1,0)</f>
        <v>0</v>
      </c>
      <c r="AE64" s="57">
        <f>VLOOKUP($A64,'2022 SpaceFuncData-Input'!$A$3:$Y$82,17,FALSE)</f>
        <v>8760</v>
      </c>
      <c r="AF64" s="57">
        <f>VLOOKUP($A64,'2022 SpaceFuncData-Input'!$A$3:$Y$82,18,FALSE)</f>
        <v>8760</v>
      </c>
      <c r="AG64" s="57">
        <f>VLOOKUP($A64,'2022 SpaceFuncData-Input'!$A$3:$Y$82,19,FALSE)</f>
        <v>0</v>
      </c>
      <c r="AH64" s="57">
        <f>VLOOKUP($A64,'2022 SpaceFuncData-Input'!$A$3:$Y$82,20,FALSE)</f>
        <v>0</v>
      </c>
      <c r="AI64" s="57">
        <f>VLOOKUP($A64,'2022 SpaceFuncData-Input'!$A$3:$Y$82,21,FALSE)</f>
        <v>50</v>
      </c>
      <c r="AJ64" s="57">
        <f>VLOOKUP($A64,'2022 SpaceFuncData-Input'!$A$3:$Y$82,22,FALSE)</f>
        <v>100</v>
      </c>
      <c r="AK64" s="57">
        <f>VLOOKUP($A64,'2022 SpaceFuncData-Input'!$A$3:$Y$82,23,FALSE)</f>
        <v>1.5</v>
      </c>
      <c r="AL64" s="57">
        <f>VLOOKUP($A64,'2022 SpaceFuncData-Input'!$A$3:$Y$82,24,FALSE)</f>
        <v>2</v>
      </c>
      <c r="AM64" s="57" t="str">
        <f>VLOOKUP($A64,'2022 SpaceFuncData-Input'!$A$3:$Y$82,25,FALSE)</f>
        <v>Office</v>
      </c>
      <c r="AN64" s="57">
        <v>1</v>
      </c>
      <c r="AO64" s="57">
        <v>1</v>
      </c>
      <c r="AP64" s="57">
        <v>0</v>
      </c>
      <c r="AQ64" s="45">
        <v>362</v>
      </c>
    </row>
    <row r="65" spans="1:43" ht="14.5" x14ac:dyDescent="0.25">
      <c r="A65" s="57" t="str">
        <f>'2025 Stds Ltg Table'!B61</f>
        <v>Stairwell</v>
      </c>
      <c r="B65" s="57" t="str">
        <f>VLOOKUP($A65,'2022 SpaceFuncData-Input'!$A$3:$I$82,2,FALSE)</f>
        <v>General - Corridors</v>
      </c>
      <c r="C65" s="57">
        <f>VLOOKUP($A65,'2022 SpaceFuncData-Input'!$A$3:$I$85,3,FALSE)</f>
        <v>10</v>
      </c>
      <c r="D65" s="57">
        <f>VLOOKUP($A65,'2022 SpaceFuncData-Input'!$A$3:$I$85,4,FALSE)</f>
        <v>0.5</v>
      </c>
      <c r="E65" s="57">
        <f>VLOOKUP($A65,'2022 SpaceFuncData-Input'!$A$3:$I$85,5,FALSE)</f>
        <v>250</v>
      </c>
      <c r="F65" s="57">
        <f>VLOOKUP($A65,'2022 SpaceFuncData-Input'!$A$3:$I$85,6,FALSE)</f>
        <v>250</v>
      </c>
      <c r="G65" s="57">
        <f>VLOOKUP($A65,'2022 SpaceFuncData-Input'!$A$3:$I$85,7,FALSE)</f>
        <v>0</v>
      </c>
      <c r="H65" s="57">
        <f>VLOOKUP($A65,'2022 SpaceFuncData-Input'!$A$3:$I$85,8,FALSE)</f>
        <v>0</v>
      </c>
      <c r="I65" s="57" t="str">
        <f>VLOOKUP($A65,'2022 SpaceFuncData-Input'!$A$3:$I$85,9,FALSE)</f>
        <v>Electric</v>
      </c>
      <c r="J65" s="285">
        <f>VLOOKUP($A65,'2025 Stds Ltg Table'!$B$4:$V$92,2,0)</f>
        <v>0.6</v>
      </c>
      <c r="K65" s="286">
        <f>VLOOKUP($A65,'2025 Stds Ltg Table'!$B$4:$W$92,K$1,0)</f>
        <v>0</v>
      </c>
      <c r="L65" s="286">
        <f>VLOOKUP($A65,'2025 Stds Ltg Table'!$B$4:$W$92,L$1,0)</f>
        <v>0</v>
      </c>
      <c r="M65" s="286">
        <f>VLOOKUP($A65,'2025 Stds Ltg Table'!$B$4:$W$92,M$1,0)</f>
        <v>0</v>
      </c>
      <c r="N65" s="286">
        <f>VLOOKUP($A65,'2025 Stds Ltg Table'!$B$4:$W$92,N$1,0)</f>
        <v>0.35</v>
      </c>
      <c r="O65" s="286">
        <f>VLOOKUP($A65,'2025 Stds Ltg Table'!$B$4:$W$92,O$1,0)</f>
        <v>0</v>
      </c>
      <c r="P65" s="286">
        <f>VLOOKUP($A65,'2025 Stds Ltg Table'!$B$4:$W$92,P$1,0)</f>
        <v>0</v>
      </c>
      <c r="Q65" s="286">
        <f>VLOOKUP($A65,'2025 Stds Ltg Table'!$B$4:$W$92,Q$1,0)</f>
        <v>0</v>
      </c>
      <c r="R65" s="286">
        <f>VLOOKUP($A65,'2025 Stds Ltg Table'!$B$4:$W$92,R$1,0)</f>
        <v>0</v>
      </c>
      <c r="S65" s="286">
        <f>VLOOKUP($A65,'2025 Stds Ltg Table'!$B$4:$W$92,S$1,0)</f>
        <v>0</v>
      </c>
      <c r="T65" s="286">
        <f>VLOOKUP($A65,'2025 Stds Ltg Table'!$B$4:$W$92,T$1,0)</f>
        <v>0</v>
      </c>
      <c r="U65" s="286">
        <f>VLOOKUP($A65,'2025 Stds Ltg Table'!$B$4:$W$92,U$1,0)</f>
        <v>0</v>
      </c>
      <c r="V65" s="286">
        <f>VLOOKUP($A65,'2025 Stds Ltg Table'!$B$4:$W$92,V$1,0)</f>
        <v>0</v>
      </c>
      <c r="W65" s="286">
        <f>VLOOKUP($A65,'2025 Stds Ltg Table'!$B$4:$W$92,W$1,0)</f>
        <v>0</v>
      </c>
      <c r="X65" s="286">
        <f>VLOOKUP($A65,'2025 Stds Ltg Table'!$B$4:$W$92,X$1,0)</f>
        <v>0</v>
      </c>
      <c r="Y65" s="286">
        <f>VLOOKUP($A65,'2025 Stds Ltg Table'!$B$4:$W$92,Y$1,0)</f>
        <v>0</v>
      </c>
      <c r="Z65" s="286">
        <f>VLOOKUP($A65,'2025 Stds Ltg Table'!$B$4:$W$92,Z$1,0)</f>
        <v>0</v>
      </c>
      <c r="AA65" s="286">
        <f>VLOOKUP($A65,'2025 Stds Ltg Table'!$B$4:$W$92,AA$1,0)</f>
        <v>0</v>
      </c>
      <c r="AB65" s="286">
        <f>VLOOKUP($A65,'2025 Stds Ltg Table'!$B$4:$W$92,AB$1,0)</f>
        <v>0</v>
      </c>
      <c r="AC65" s="286">
        <f>VLOOKUP($A65,'2025 Stds Ltg Table'!$B$4:$W$92,AC$1,0)</f>
        <v>0</v>
      </c>
      <c r="AD65" s="286">
        <f>VLOOKUP($A65,'2025 Stds Ltg Table'!$B$4:$W$92,AD$1,0)</f>
        <v>0</v>
      </c>
      <c r="AE65" s="57">
        <f>VLOOKUP($A65,'2022 SpaceFuncData-Input'!$A$3:$Y$82,17,FALSE)</f>
        <v>8760</v>
      </c>
      <c r="AF65" s="57">
        <f>VLOOKUP($A65,'2022 SpaceFuncData-Input'!$A$3:$Y$82,18,FALSE)</f>
        <v>8760</v>
      </c>
      <c r="AG65" s="57">
        <f>VLOOKUP($A65,'2022 SpaceFuncData-Input'!$A$3:$Y$82,19,FALSE)</f>
        <v>0</v>
      </c>
      <c r="AH65" s="57">
        <f>VLOOKUP($A65,'2022 SpaceFuncData-Input'!$A$3:$Y$82,20,FALSE)</f>
        <v>0</v>
      </c>
      <c r="AI65" s="57">
        <f>VLOOKUP($A65,'2022 SpaceFuncData-Input'!$A$3:$Y$82,21,FALSE)</f>
        <v>50</v>
      </c>
      <c r="AJ65" s="57">
        <f>VLOOKUP($A65,'2022 SpaceFuncData-Input'!$A$3:$Y$82,22,FALSE)</f>
        <v>100</v>
      </c>
      <c r="AK65" s="57">
        <f>VLOOKUP($A65,'2022 SpaceFuncData-Input'!$A$3:$Y$82,23,FALSE)</f>
        <v>1.5</v>
      </c>
      <c r="AL65" s="57">
        <f>VLOOKUP($A65,'2022 SpaceFuncData-Input'!$A$3:$Y$82,24,FALSE)</f>
        <v>2</v>
      </c>
      <c r="AM65" s="57" t="str">
        <f>VLOOKUP($A65,'2022 SpaceFuncData-Input'!$A$3:$Y$82,25,FALSE)</f>
        <v>Office</v>
      </c>
      <c r="AN65" s="57">
        <v>1</v>
      </c>
      <c r="AO65" s="57">
        <v>1</v>
      </c>
      <c r="AP65" s="57">
        <v>0</v>
      </c>
      <c r="AQ65" s="45">
        <v>363</v>
      </c>
    </row>
    <row r="66" spans="1:43" ht="14.5" x14ac:dyDescent="0.25">
      <c r="A66" s="57" t="str">
        <f>'2025 Stds Ltg Table'!B62</f>
        <v>Storage, Commercial/Industrial (Warehouse)</v>
      </c>
      <c r="B66" s="57" t="str">
        <f>VLOOKUP($A66,'2022 SpaceFuncData-Input'!$A$3:$I$82,2,FALSE)</f>
        <v>Misc - Warehouses</v>
      </c>
      <c r="C66" s="57">
        <f>VLOOKUP($A66,'2022 SpaceFuncData-Input'!$A$3:$I$85,3,FALSE)</f>
        <v>2</v>
      </c>
      <c r="D66" s="57">
        <f>VLOOKUP($A66,'2022 SpaceFuncData-Input'!$A$3:$I$85,4,FALSE)</f>
        <v>0.5</v>
      </c>
      <c r="E66" s="57">
        <f>VLOOKUP($A66,'2022 SpaceFuncData-Input'!$A$3:$I$85,5,FALSE)</f>
        <v>275</v>
      </c>
      <c r="F66" s="57">
        <f>VLOOKUP($A66,'2022 SpaceFuncData-Input'!$A$3:$I$85,6,FALSE)</f>
        <v>475</v>
      </c>
      <c r="G66" s="57">
        <f>VLOOKUP($A66,'2022 SpaceFuncData-Input'!$A$3:$I$85,7,FALSE)</f>
        <v>0.2</v>
      </c>
      <c r="H66" s="57">
        <f>VLOOKUP($A66,'2022 SpaceFuncData-Input'!$A$3:$I$85,8,FALSE)</f>
        <v>0.18</v>
      </c>
      <c r="I66" s="57" t="str">
        <f>VLOOKUP($A66,'2022 SpaceFuncData-Input'!$A$3:$I$85,9,FALSE)</f>
        <v>Electric</v>
      </c>
      <c r="J66" s="285">
        <f>VLOOKUP($A66,'2025 Stds Ltg Table'!$B$4:$V$92,2,0)</f>
        <v>0.4</v>
      </c>
      <c r="K66" s="286">
        <f>VLOOKUP($A66,'2025 Stds Ltg Table'!$B$4:$W$92,K$1,0)</f>
        <v>0</v>
      </c>
      <c r="L66" s="286">
        <f>VLOOKUP($A66,'2025 Stds Ltg Table'!$B$4:$W$92,L$1,0)</f>
        <v>0</v>
      </c>
      <c r="M66" s="286">
        <f>VLOOKUP($A66,'2025 Stds Ltg Table'!$B$4:$W$92,M$1,0)</f>
        <v>0</v>
      </c>
      <c r="N66" s="286">
        <f>VLOOKUP($A66,'2025 Stds Ltg Table'!$B$4:$W$92,N$1,0)</f>
        <v>0</v>
      </c>
      <c r="O66" s="286">
        <f>VLOOKUP($A66,'2025 Stds Ltg Table'!$B$4:$W$92,O$1,0)</f>
        <v>0</v>
      </c>
      <c r="P66" s="286">
        <f>VLOOKUP($A66,'2025 Stds Ltg Table'!$B$4:$W$92,P$1,0)</f>
        <v>0</v>
      </c>
      <c r="Q66" s="286">
        <f>VLOOKUP($A66,'2025 Stds Ltg Table'!$B$4:$W$92,Q$1,0)</f>
        <v>0</v>
      </c>
      <c r="R66" s="286">
        <f>VLOOKUP($A66,'2025 Stds Ltg Table'!$B$4:$W$92,R$1,0)</f>
        <v>0</v>
      </c>
      <c r="S66" s="286">
        <f>VLOOKUP($A66,'2025 Stds Ltg Table'!$B$4:$W$92,S$1,0)</f>
        <v>0</v>
      </c>
      <c r="T66" s="286">
        <f>VLOOKUP($A66,'2025 Stds Ltg Table'!$B$4:$W$92,T$1,0)</f>
        <v>0</v>
      </c>
      <c r="U66" s="286">
        <f>VLOOKUP($A66,'2025 Stds Ltg Table'!$B$4:$W$92,U$1,0)</f>
        <v>0</v>
      </c>
      <c r="V66" s="286">
        <f>VLOOKUP($A66,'2025 Stds Ltg Table'!$B$4:$W$92,V$1,0)</f>
        <v>0</v>
      </c>
      <c r="W66" s="286">
        <f>VLOOKUP($A66,'2025 Stds Ltg Table'!$B$4:$W$92,W$1,0)</f>
        <v>0</v>
      </c>
      <c r="X66" s="286">
        <f>VLOOKUP($A66,'2025 Stds Ltg Table'!$B$4:$W$92,X$1,0)</f>
        <v>0</v>
      </c>
      <c r="Y66" s="286">
        <f>VLOOKUP($A66,'2025 Stds Ltg Table'!$B$4:$W$92,Y$1,0)</f>
        <v>0</v>
      </c>
      <c r="Z66" s="286">
        <f>VLOOKUP($A66,'2025 Stds Ltg Table'!$B$4:$W$92,Z$1,0)</f>
        <v>0</v>
      </c>
      <c r="AA66" s="286">
        <f>VLOOKUP($A66,'2025 Stds Ltg Table'!$B$4:$W$92,AA$1,0)</f>
        <v>0</v>
      </c>
      <c r="AB66" s="286">
        <f>VLOOKUP($A66,'2025 Stds Ltg Table'!$B$4:$W$92,AB$1,0)</f>
        <v>0</v>
      </c>
      <c r="AC66" s="286">
        <f>VLOOKUP($A66,'2025 Stds Ltg Table'!$B$4:$W$92,AC$1,0)</f>
        <v>0</v>
      </c>
      <c r="AD66" s="286">
        <f>VLOOKUP($A66,'2025 Stds Ltg Table'!$B$4:$W$92,AD$1,0)</f>
        <v>0</v>
      </c>
      <c r="AE66" s="57">
        <f>VLOOKUP($A66,'2022 SpaceFuncData-Input'!$A$3:$Y$82,17,FALSE)</f>
        <v>8760</v>
      </c>
      <c r="AF66" s="57">
        <f>VLOOKUP($A66,'2022 SpaceFuncData-Input'!$A$3:$Y$82,18,FALSE)</f>
        <v>8760</v>
      </c>
      <c r="AG66" s="57">
        <f>VLOOKUP($A66,'2022 SpaceFuncData-Input'!$A$3:$Y$82,19,FALSE)</f>
        <v>0</v>
      </c>
      <c r="AH66" s="57">
        <f>VLOOKUP($A66,'2022 SpaceFuncData-Input'!$A$3:$Y$82,20,FALSE)</f>
        <v>0</v>
      </c>
      <c r="AI66" s="57">
        <f>VLOOKUP($A66,'2022 SpaceFuncData-Input'!$A$3:$Y$82,21,FALSE)</f>
        <v>50</v>
      </c>
      <c r="AJ66" s="57">
        <f>VLOOKUP($A66,'2022 SpaceFuncData-Input'!$A$3:$Y$82,22,FALSE)</f>
        <v>300</v>
      </c>
      <c r="AK66" s="57">
        <f>VLOOKUP($A66,'2022 SpaceFuncData-Input'!$A$3:$Y$82,23,FALSE)</f>
        <v>1.5</v>
      </c>
      <c r="AL66" s="57">
        <f>VLOOKUP($A66,'2022 SpaceFuncData-Input'!$A$3:$Y$82,24,FALSE)</f>
        <v>2</v>
      </c>
      <c r="AM66" s="57" t="str">
        <f>VLOOKUP($A66,'2022 SpaceFuncData-Input'!$A$3:$Y$82,25,FALSE)</f>
        <v>Warehouse</v>
      </c>
      <c r="AN66" s="277">
        <v>1</v>
      </c>
      <c r="AO66" s="277">
        <v>0</v>
      </c>
      <c r="AP66" s="277">
        <v>0</v>
      </c>
      <c r="AQ66" s="45">
        <v>364</v>
      </c>
    </row>
    <row r="67" spans="1:43" ht="14.5" x14ac:dyDescent="0.25">
      <c r="A67" s="57" t="str">
        <f>'2025 Stds Ltg Table'!B84</f>
        <v>Storage, Commercial/Industrial (Refrigerated)</v>
      </c>
      <c r="B67" s="57" t="str">
        <f>VLOOKUP($A67,'2022 SpaceFuncData-Input'!$A$3:$I$82,2,FALSE)</f>
        <v>Misc - Freezer and refrigerated spaces (&lt;50F)</v>
      </c>
      <c r="C67" s="57">
        <f>VLOOKUP($A67,'2022 SpaceFuncData-Input'!$A$3:$I$85,3,FALSE)</f>
        <v>0</v>
      </c>
      <c r="D67" s="57">
        <f>VLOOKUP($A67,'2022 SpaceFuncData-Input'!$A$3:$I$85,4,FALSE)</f>
        <v>0.5</v>
      </c>
      <c r="E67" s="57">
        <f>VLOOKUP($A67,'2022 SpaceFuncData-Input'!$A$3:$I$85,5,FALSE)</f>
        <v>275</v>
      </c>
      <c r="F67" s="57">
        <f>VLOOKUP($A67,'2022 SpaceFuncData-Input'!$A$3:$I$85,6,FALSE)</f>
        <v>475</v>
      </c>
      <c r="G67" s="57">
        <f>VLOOKUP($A67,'2022 SpaceFuncData-Input'!$A$3:$I$85,7,FALSE)</f>
        <v>0.2</v>
      </c>
      <c r="H67" s="57">
        <f>VLOOKUP($A67,'2022 SpaceFuncData-Input'!$A$3:$I$85,8,FALSE)</f>
        <v>0.18</v>
      </c>
      <c r="I67" s="57" t="str">
        <f>VLOOKUP($A67,'2022 SpaceFuncData-Input'!$A$3:$I$85,9,FALSE)</f>
        <v>Electric</v>
      </c>
      <c r="J67" s="285">
        <f>VLOOKUP($A67,'2025 Stds Ltg Table'!$B$4:$V$92,2,0)</f>
        <v>0.4</v>
      </c>
      <c r="K67" s="286">
        <f>VLOOKUP($A67,'2025 Stds Ltg Table'!$B$4:$W$92,K$1,0)</f>
        <v>0</v>
      </c>
      <c r="L67" s="286">
        <f>VLOOKUP($A67,'2025 Stds Ltg Table'!$B$4:$W$92,L$1,0)</f>
        <v>0</v>
      </c>
      <c r="M67" s="286">
        <f>VLOOKUP($A67,'2025 Stds Ltg Table'!$B$4:$W$92,M$1,0)</f>
        <v>0</v>
      </c>
      <c r="N67" s="286">
        <f>VLOOKUP($A67,'2025 Stds Ltg Table'!$B$4:$W$92,N$1,0)</f>
        <v>0</v>
      </c>
      <c r="O67" s="286">
        <f>VLOOKUP($A67,'2025 Stds Ltg Table'!$B$4:$W$92,O$1,0)</f>
        <v>0</v>
      </c>
      <c r="P67" s="286">
        <f>VLOOKUP($A67,'2025 Stds Ltg Table'!$B$4:$W$92,P$1,0)</f>
        <v>0</v>
      </c>
      <c r="Q67" s="286">
        <f>VLOOKUP($A67,'2025 Stds Ltg Table'!$B$4:$W$92,Q$1,0)</f>
        <v>0</v>
      </c>
      <c r="R67" s="286">
        <f>VLOOKUP($A67,'2025 Stds Ltg Table'!$B$4:$W$92,R$1,0)</f>
        <v>0</v>
      </c>
      <c r="S67" s="286">
        <f>VLOOKUP($A67,'2025 Stds Ltg Table'!$B$4:$W$92,S$1,0)</f>
        <v>0</v>
      </c>
      <c r="T67" s="286">
        <f>VLOOKUP($A67,'2025 Stds Ltg Table'!$B$4:$W$92,T$1,0)</f>
        <v>0</v>
      </c>
      <c r="U67" s="286">
        <f>VLOOKUP($A67,'2025 Stds Ltg Table'!$B$4:$W$92,U$1,0)</f>
        <v>0</v>
      </c>
      <c r="V67" s="286">
        <f>VLOOKUP($A67,'2025 Stds Ltg Table'!$B$4:$W$92,V$1,0)</f>
        <v>0</v>
      </c>
      <c r="W67" s="286">
        <f>VLOOKUP($A67,'2025 Stds Ltg Table'!$B$4:$W$92,W$1,0)</f>
        <v>0</v>
      </c>
      <c r="X67" s="286">
        <f>VLOOKUP($A67,'2025 Stds Ltg Table'!$B$4:$W$92,X$1,0)</f>
        <v>0</v>
      </c>
      <c r="Y67" s="286">
        <f>VLOOKUP($A67,'2025 Stds Ltg Table'!$B$4:$W$92,Y$1,0)</f>
        <v>0</v>
      </c>
      <c r="Z67" s="286">
        <f>VLOOKUP($A67,'2025 Stds Ltg Table'!$B$4:$W$92,Z$1,0)</f>
        <v>0</v>
      </c>
      <c r="AA67" s="286">
        <f>VLOOKUP($A67,'2025 Stds Ltg Table'!$B$4:$W$92,AA$1,0)</f>
        <v>0</v>
      </c>
      <c r="AB67" s="286">
        <f>VLOOKUP($A67,'2025 Stds Ltg Table'!$B$4:$W$92,AB$1,0)</f>
        <v>0</v>
      </c>
      <c r="AC67" s="286">
        <f>VLOOKUP($A67,'2025 Stds Ltg Table'!$B$4:$W$92,AC$1,0)</f>
        <v>0</v>
      </c>
      <c r="AD67" s="286">
        <f>VLOOKUP($A67,'2025 Stds Ltg Table'!$B$4:$W$92,AD$1,0)</f>
        <v>0</v>
      </c>
      <c r="AE67" s="57">
        <f>VLOOKUP($A67,'2022 SpaceFuncData-Input'!$A$3:$Y$82,17,FALSE)</f>
        <v>8760</v>
      </c>
      <c r="AF67" s="57">
        <f>VLOOKUP($A67,'2022 SpaceFuncData-Input'!$A$3:$Y$82,18,FALSE)</f>
        <v>8760</v>
      </c>
      <c r="AG67" s="57">
        <f>VLOOKUP($A67,'2022 SpaceFuncData-Input'!$A$3:$Y$82,19,FALSE)</f>
        <v>0</v>
      </c>
      <c r="AH67" s="57">
        <f>VLOOKUP($A67,'2022 SpaceFuncData-Input'!$A$3:$Y$82,20,FALSE)</f>
        <v>10</v>
      </c>
      <c r="AI67" s="57">
        <f>VLOOKUP($A67,'2022 SpaceFuncData-Input'!$A$3:$Y$82,21,FALSE)</f>
        <v>50</v>
      </c>
      <c r="AJ67" s="57">
        <f>VLOOKUP($A67,'2022 SpaceFuncData-Input'!$A$3:$Y$82,22,FALSE)</f>
        <v>300</v>
      </c>
      <c r="AK67" s="57">
        <f>VLOOKUP($A67,'2022 SpaceFuncData-Input'!$A$3:$Y$82,23,FALSE)</f>
        <v>1.5</v>
      </c>
      <c r="AL67" s="57">
        <f>VLOOKUP($A67,'2022 SpaceFuncData-Input'!$A$3:$Y$82,24,FALSE)</f>
        <v>2</v>
      </c>
      <c r="AM67" s="57" t="str">
        <f>VLOOKUP($A67,'2022 SpaceFuncData-Input'!$A$3:$Y$82,25,FALSE)</f>
        <v>Warehouse</v>
      </c>
      <c r="AN67" s="277">
        <v>1</v>
      </c>
      <c r="AO67" s="277">
        <v>0</v>
      </c>
      <c r="AP67" s="277">
        <v>0</v>
      </c>
      <c r="AQ67" s="45">
        <v>365</v>
      </c>
    </row>
    <row r="68" spans="1:43" ht="14.5" x14ac:dyDescent="0.25">
      <c r="A68" s="57" t="str">
        <f>'2025 Stds Ltg Table'!B63</f>
        <v>Storage, Commercial/Industrial (Shipping &amp; Handling)</v>
      </c>
      <c r="B68" s="57" t="str">
        <f>VLOOKUP($A68,'2022 SpaceFuncData-Input'!$A$3:$I$82,2,FALSE)</f>
        <v>Misc - Shipping/receiving</v>
      </c>
      <c r="C68" s="57">
        <f>VLOOKUP($A68,'2022 SpaceFuncData-Input'!$A$3:$I$85,3,FALSE)</f>
        <v>5</v>
      </c>
      <c r="D68" s="57">
        <f>VLOOKUP($A68,'2022 SpaceFuncData-Input'!$A$3:$I$85,4,FALSE)</f>
        <v>0.5</v>
      </c>
      <c r="E68" s="57">
        <f>VLOOKUP($A68,'2022 SpaceFuncData-Input'!$A$3:$I$85,5,FALSE)</f>
        <v>275</v>
      </c>
      <c r="F68" s="57">
        <f>VLOOKUP($A68,'2022 SpaceFuncData-Input'!$A$3:$I$85,6,FALSE)</f>
        <v>475</v>
      </c>
      <c r="G68" s="57">
        <f>VLOOKUP($A68,'2022 SpaceFuncData-Input'!$A$3:$I$85,7,FALSE)</f>
        <v>0.5</v>
      </c>
      <c r="H68" s="57">
        <f>VLOOKUP($A68,'2022 SpaceFuncData-Input'!$A$3:$I$85,8,FALSE)</f>
        <v>0.18</v>
      </c>
      <c r="I68" s="57" t="str">
        <f>VLOOKUP($A68,'2022 SpaceFuncData-Input'!$A$3:$I$85,9,FALSE)</f>
        <v>Electric</v>
      </c>
      <c r="J68" s="285">
        <f>VLOOKUP($A68,'2025 Stds Ltg Table'!$B$4:$V$92,2,0)</f>
        <v>0.6</v>
      </c>
      <c r="K68" s="286">
        <f>VLOOKUP($A68,'2025 Stds Ltg Table'!$B$4:$W$92,K$1,0)</f>
        <v>0</v>
      </c>
      <c r="L68" s="286">
        <f>VLOOKUP($A68,'2025 Stds Ltg Table'!$B$4:$W$92,L$1,0)</f>
        <v>0</v>
      </c>
      <c r="M68" s="286">
        <f>VLOOKUP($A68,'2025 Stds Ltg Table'!$B$4:$W$92,M$1,0)</f>
        <v>0</v>
      </c>
      <c r="N68" s="286">
        <f>VLOOKUP($A68,'2025 Stds Ltg Table'!$B$4:$W$92,N$1,0)</f>
        <v>0</v>
      </c>
      <c r="O68" s="286">
        <f>VLOOKUP($A68,'2025 Stds Ltg Table'!$B$4:$W$92,O$1,0)</f>
        <v>0</v>
      </c>
      <c r="P68" s="286">
        <f>VLOOKUP($A68,'2025 Stds Ltg Table'!$B$4:$W$92,P$1,0)</f>
        <v>0</v>
      </c>
      <c r="Q68" s="286">
        <f>VLOOKUP($A68,'2025 Stds Ltg Table'!$B$4:$W$92,Q$1,0)</f>
        <v>0</v>
      </c>
      <c r="R68" s="286">
        <f>VLOOKUP($A68,'2025 Stds Ltg Table'!$B$4:$W$92,R$1,0)</f>
        <v>0</v>
      </c>
      <c r="S68" s="286">
        <f>VLOOKUP($A68,'2025 Stds Ltg Table'!$B$4:$W$92,S$1,0)</f>
        <v>0</v>
      </c>
      <c r="T68" s="286">
        <f>VLOOKUP($A68,'2025 Stds Ltg Table'!$B$4:$W$92,T$1,0)</f>
        <v>0</v>
      </c>
      <c r="U68" s="286">
        <f>VLOOKUP($A68,'2025 Stds Ltg Table'!$B$4:$W$92,U$1,0)</f>
        <v>0</v>
      </c>
      <c r="V68" s="286">
        <f>VLOOKUP($A68,'2025 Stds Ltg Table'!$B$4:$W$92,V$1,0)</f>
        <v>0</v>
      </c>
      <c r="W68" s="286">
        <f>VLOOKUP($A68,'2025 Stds Ltg Table'!$B$4:$W$92,W$1,0)</f>
        <v>0</v>
      </c>
      <c r="X68" s="286">
        <f>VLOOKUP($A68,'2025 Stds Ltg Table'!$B$4:$W$92,X$1,0)</f>
        <v>0</v>
      </c>
      <c r="Y68" s="286">
        <f>VLOOKUP($A68,'2025 Stds Ltg Table'!$B$4:$W$92,Y$1,0)</f>
        <v>0</v>
      </c>
      <c r="Z68" s="286">
        <f>VLOOKUP($A68,'2025 Stds Ltg Table'!$B$4:$W$92,Z$1,0)</f>
        <v>0</v>
      </c>
      <c r="AA68" s="286">
        <f>VLOOKUP($A68,'2025 Stds Ltg Table'!$B$4:$W$92,AA$1,0)</f>
        <v>0</v>
      </c>
      <c r="AB68" s="286">
        <f>VLOOKUP($A68,'2025 Stds Ltg Table'!$B$4:$W$92,AB$1,0)</f>
        <v>0</v>
      </c>
      <c r="AC68" s="286">
        <f>VLOOKUP($A68,'2025 Stds Ltg Table'!$B$4:$W$92,AC$1,0)</f>
        <v>0</v>
      </c>
      <c r="AD68" s="286">
        <f>VLOOKUP($A68,'2025 Stds Ltg Table'!$B$4:$W$92,AD$1,0)</f>
        <v>0</v>
      </c>
      <c r="AE68" s="57">
        <f>VLOOKUP($A68,'2022 SpaceFuncData-Input'!$A$3:$Y$82,17,FALSE)</f>
        <v>8760</v>
      </c>
      <c r="AF68" s="57">
        <f>VLOOKUP($A68,'2022 SpaceFuncData-Input'!$A$3:$Y$82,18,FALSE)</f>
        <v>8760</v>
      </c>
      <c r="AG68" s="57">
        <f>VLOOKUP($A68,'2022 SpaceFuncData-Input'!$A$3:$Y$82,19,FALSE)</f>
        <v>0</v>
      </c>
      <c r="AH68" s="57">
        <f>VLOOKUP($A68,'2022 SpaceFuncData-Input'!$A$3:$Y$82,20,FALSE)</f>
        <v>0</v>
      </c>
      <c r="AI68" s="57">
        <f>VLOOKUP($A68,'2022 SpaceFuncData-Input'!$A$3:$Y$82,21,FALSE)</f>
        <v>50</v>
      </c>
      <c r="AJ68" s="57">
        <f>VLOOKUP($A68,'2022 SpaceFuncData-Input'!$A$3:$Y$82,22,FALSE)</f>
        <v>300</v>
      </c>
      <c r="AK68" s="57">
        <f>VLOOKUP($A68,'2022 SpaceFuncData-Input'!$A$3:$Y$82,23,FALSE)</f>
        <v>1.5</v>
      </c>
      <c r="AL68" s="57">
        <f>VLOOKUP($A68,'2022 SpaceFuncData-Input'!$A$3:$Y$82,24,FALSE)</f>
        <v>2</v>
      </c>
      <c r="AM68" s="57" t="str">
        <f>VLOOKUP($A68,'2022 SpaceFuncData-Input'!$A$3:$Y$82,25,FALSE)</f>
        <v>Warehouse</v>
      </c>
      <c r="AN68" s="277">
        <v>1</v>
      </c>
      <c r="AO68" s="277">
        <v>0</v>
      </c>
      <c r="AP68" s="277">
        <v>0</v>
      </c>
      <c r="AQ68" s="45">
        <v>366</v>
      </c>
    </row>
    <row r="69" spans="1:43" ht="14.5" x14ac:dyDescent="0.25">
      <c r="A69" s="57" t="s">
        <v>1159</v>
      </c>
      <c r="B69" s="57" t="str">
        <f>VLOOKUP($A69,'2022 SpaceFuncData-Input'!$A$3:$I$82,2,FALSE)</f>
        <v>Misc - All others</v>
      </c>
      <c r="C69" s="57">
        <f>VLOOKUP($A69,'2022 SpaceFuncData-Input'!$A$3:$I$85,3,FALSE)</f>
        <v>0</v>
      </c>
      <c r="D69" s="57">
        <f>VLOOKUP($A69,'2022 SpaceFuncData-Input'!$A$3:$I$85,4,FALSE)</f>
        <v>0.5</v>
      </c>
      <c r="E69" s="57">
        <f>VLOOKUP($A69,'2022 SpaceFuncData-Input'!$A$3:$I$85,5,FALSE)</f>
        <v>250</v>
      </c>
      <c r="F69" s="57">
        <f>VLOOKUP($A69,'2022 SpaceFuncData-Input'!$A$3:$I$85,6,FALSE)</f>
        <v>200</v>
      </c>
      <c r="G69" s="57">
        <f>VLOOKUP($A69,'2022 SpaceFuncData-Input'!$A$3:$I$85,7,FALSE)</f>
        <v>0.2</v>
      </c>
      <c r="H69" s="57">
        <f>VLOOKUP($A69,'2022 SpaceFuncData-Input'!$A$3:$I$85,8,FALSE)</f>
        <v>0</v>
      </c>
      <c r="I69" s="57" t="str">
        <f>VLOOKUP($A69,'2022 SpaceFuncData-Input'!$A$3:$I$85,9,FALSE)</f>
        <v>Electric</v>
      </c>
      <c r="J69" s="285">
        <f>VLOOKUP($A69,'2025 Stds Ltg Table'!$B$4:$V$92,2,0)</f>
        <v>0.4</v>
      </c>
      <c r="K69" s="286">
        <f>VLOOKUP($A69,'2025 Stds Ltg Table'!$B$4:$W$92,K$1,0)</f>
        <v>0</v>
      </c>
      <c r="L69" s="286">
        <f>VLOOKUP($A69,'2025 Stds Ltg Table'!$B$4:$W$92,L$1,0)</f>
        <v>0</v>
      </c>
      <c r="M69" s="286">
        <f>VLOOKUP($A69,'2025 Stds Ltg Table'!$B$4:$W$92,M$1,0)</f>
        <v>0</v>
      </c>
      <c r="N69" s="286">
        <f>VLOOKUP($A69,'2025 Stds Ltg Table'!$B$4:$W$92,N$1,0)</f>
        <v>0</v>
      </c>
      <c r="O69" s="286">
        <f>VLOOKUP($A69,'2025 Stds Ltg Table'!$B$4:$W$92,O$1,0)</f>
        <v>0</v>
      </c>
      <c r="P69" s="286">
        <f>VLOOKUP($A69,'2025 Stds Ltg Table'!$B$4:$W$92,P$1,0)</f>
        <v>0</v>
      </c>
      <c r="Q69" s="286">
        <f>VLOOKUP($A69,'2025 Stds Ltg Table'!$B$4:$W$92,Q$1,0)</f>
        <v>0</v>
      </c>
      <c r="R69" s="286">
        <f>VLOOKUP($A69,'2025 Stds Ltg Table'!$B$4:$W$92,R$1,0)</f>
        <v>0</v>
      </c>
      <c r="S69" s="286">
        <f>VLOOKUP($A69,'2025 Stds Ltg Table'!$B$4:$W$92,S$1,0)</f>
        <v>0</v>
      </c>
      <c r="T69" s="286">
        <f>VLOOKUP($A69,'2025 Stds Ltg Table'!$B$4:$W$92,T$1,0)</f>
        <v>0</v>
      </c>
      <c r="U69" s="286">
        <f>VLOOKUP($A69,'2025 Stds Ltg Table'!$B$4:$W$92,U$1,0)</f>
        <v>0</v>
      </c>
      <c r="V69" s="286">
        <f>VLOOKUP($A69,'2025 Stds Ltg Table'!$B$4:$W$92,V$1,0)</f>
        <v>0</v>
      </c>
      <c r="W69" s="286">
        <f>VLOOKUP($A69,'2025 Stds Ltg Table'!$B$4:$W$92,W$1,0)</f>
        <v>0</v>
      </c>
      <c r="X69" s="286">
        <f>VLOOKUP($A69,'2025 Stds Ltg Table'!$B$4:$W$92,X$1,0)</f>
        <v>0</v>
      </c>
      <c r="Y69" s="286">
        <f>VLOOKUP($A69,'2025 Stds Ltg Table'!$B$4:$W$92,Y$1,0)</f>
        <v>0</v>
      </c>
      <c r="Z69" s="286">
        <f>VLOOKUP($A69,'2025 Stds Ltg Table'!$B$4:$W$92,Z$1,0)</f>
        <v>0</v>
      </c>
      <c r="AA69" s="286">
        <f>VLOOKUP($A69,'2025 Stds Ltg Table'!$B$4:$W$92,AA$1,0)</f>
        <v>0</v>
      </c>
      <c r="AB69" s="286">
        <f>VLOOKUP($A69,'2025 Stds Ltg Table'!$B$4:$W$92,AB$1,0)</f>
        <v>0</v>
      </c>
      <c r="AC69" s="286">
        <f>VLOOKUP($A69,'2025 Stds Ltg Table'!$B$4:$W$92,AC$1,0)</f>
        <v>0</v>
      </c>
      <c r="AD69" s="286">
        <f>VLOOKUP($A69,'2025 Stds Ltg Table'!$B$4:$W$92,AD$1,0)</f>
        <v>0</v>
      </c>
      <c r="AE69" s="57">
        <f>VLOOKUP($A69,'2022 SpaceFuncData-Input'!$A$3:$Y$82,17,FALSE)</f>
        <v>8760</v>
      </c>
      <c r="AF69" s="57">
        <f>VLOOKUP($A69,'2022 SpaceFuncData-Input'!$A$3:$Y$82,18,FALSE)</f>
        <v>8760</v>
      </c>
      <c r="AG69" s="57">
        <f>VLOOKUP($A69,'2022 SpaceFuncData-Input'!$A$3:$Y$82,19,FALSE)</f>
        <v>0</v>
      </c>
      <c r="AH69" s="57">
        <f>VLOOKUP($A69,'2022 SpaceFuncData-Input'!$A$3:$Y$82,20,FALSE)</f>
        <v>0</v>
      </c>
      <c r="AI69" s="57">
        <f>VLOOKUP($A69,'2022 SpaceFuncData-Input'!$A$3:$Y$82,21,FALSE)</f>
        <v>50</v>
      </c>
      <c r="AJ69" s="57">
        <f>VLOOKUP($A69,'2022 SpaceFuncData-Input'!$A$3:$Y$82,22,FALSE)</f>
        <v>300</v>
      </c>
      <c r="AK69" s="57">
        <f>VLOOKUP($A69,'2022 SpaceFuncData-Input'!$A$3:$Y$82,23,FALSE)</f>
        <v>1.5</v>
      </c>
      <c r="AL69" s="57">
        <f>VLOOKUP($A69,'2022 SpaceFuncData-Input'!$A$3:$Y$82,24,FALSE)</f>
        <v>2</v>
      </c>
      <c r="AM69" s="57" t="str">
        <f>VLOOKUP($A69,'2022 SpaceFuncData-Input'!$A$3:$Y$82,25,FALSE)</f>
        <v>Warehouse</v>
      </c>
      <c r="AN69" s="277">
        <f t="shared" ref="AN69:AP69" si="2">AN66</f>
        <v>1</v>
      </c>
      <c r="AO69" s="277">
        <v>1</v>
      </c>
      <c r="AP69" s="277">
        <f t="shared" si="2"/>
        <v>0</v>
      </c>
      <c r="AQ69" s="278">
        <v>380</v>
      </c>
    </row>
    <row r="70" spans="1:43" ht="14.5" x14ac:dyDescent="0.25">
      <c r="A70" s="57" t="str">
        <f>'2025 Stds Ltg Table'!B64</f>
        <v>Sports Arena - Playing Area (&gt; 5,000 Spectators)</v>
      </c>
      <c r="B70" s="57" t="str">
        <f>VLOOKUP($A70,'2022 SpaceFuncData-Input'!$A$3:$I$82,2,FALSE)</f>
        <v>Sports/Entertainment - Gym, sports arena (play area)</v>
      </c>
      <c r="C70" s="57">
        <f>VLOOKUP($A70,'2022 SpaceFuncData-Input'!$A$3:$I$85,3,FALSE)</f>
        <v>80</v>
      </c>
      <c r="D70" s="57">
        <f>VLOOKUP($A70,'2022 SpaceFuncData-Input'!$A$3:$I$85,4,FALSE)</f>
        <v>0.5</v>
      </c>
      <c r="E70" s="57">
        <f>VLOOKUP($A70,'2022 SpaceFuncData-Input'!$A$3:$I$85,5,FALSE)</f>
        <v>255</v>
      </c>
      <c r="F70" s="57">
        <f>VLOOKUP($A70,'2022 SpaceFuncData-Input'!$A$3:$I$85,6,FALSE)</f>
        <v>875</v>
      </c>
      <c r="G70" s="57">
        <f>VLOOKUP($A70,'2022 SpaceFuncData-Input'!$A$3:$I$85,7,FALSE)</f>
        <v>0.5</v>
      </c>
      <c r="H70" s="57">
        <f>VLOOKUP($A70,'2022 SpaceFuncData-Input'!$A$3:$I$85,8,FALSE)</f>
        <v>0.18</v>
      </c>
      <c r="I70" s="57" t="str">
        <f>VLOOKUP($A70,'2022 SpaceFuncData-Input'!$A$3:$I$85,9,FALSE)</f>
        <v>Gas</v>
      </c>
      <c r="J70" s="285">
        <f>VLOOKUP($A70,'2025 Stds Ltg Table'!$B$4:$V$92,2,0)</f>
        <v>2.25</v>
      </c>
      <c r="K70" s="286">
        <f>VLOOKUP($A70,'2025 Stds Ltg Table'!$B$4:$W$92,K$1,0)</f>
        <v>0</v>
      </c>
      <c r="L70" s="286">
        <f>VLOOKUP($A70,'2025 Stds Ltg Table'!$B$4:$W$92,L$1,0)</f>
        <v>0</v>
      </c>
      <c r="M70" s="286">
        <f>VLOOKUP($A70,'2025 Stds Ltg Table'!$B$4:$W$92,M$1,0)</f>
        <v>0</v>
      </c>
      <c r="N70" s="286">
        <f>VLOOKUP($A70,'2025 Stds Ltg Table'!$B$4:$W$92,N$1,0)</f>
        <v>0</v>
      </c>
      <c r="O70" s="286">
        <f>VLOOKUP($A70,'2025 Stds Ltg Table'!$B$4:$W$92,O$1,0)</f>
        <v>0</v>
      </c>
      <c r="P70" s="286">
        <f>VLOOKUP($A70,'2025 Stds Ltg Table'!$B$4:$W$92,P$1,0)</f>
        <v>0</v>
      </c>
      <c r="Q70" s="286">
        <f>VLOOKUP($A70,'2025 Stds Ltg Table'!$B$4:$W$92,Q$1,0)</f>
        <v>0</v>
      </c>
      <c r="R70" s="286">
        <f>VLOOKUP($A70,'2025 Stds Ltg Table'!$B$4:$W$92,R$1,0)</f>
        <v>0</v>
      </c>
      <c r="S70" s="286">
        <f>VLOOKUP($A70,'2025 Stds Ltg Table'!$B$4:$W$92,S$1,0)</f>
        <v>0</v>
      </c>
      <c r="T70" s="286">
        <f>VLOOKUP($A70,'2025 Stds Ltg Table'!$B$4:$W$92,T$1,0)</f>
        <v>0</v>
      </c>
      <c r="U70" s="286">
        <f>VLOOKUP($A70,'2025 Stds Ltg Table'!$B$4:$W$92,U$1,0)</f>
        <v>0</v>
      </c>
      <c r="V70" s="286">
        <f>VLOOKUP($A70,'2025 Stds Ltg Table'!$B$4:$W$92,V$1,0)</f>
        <v>0</v>
      </c>
      <c r="W70" s="286">
        <f>VLOOKUP($A70,'2025 Stds Ltg Table'!$B$4:$W$92,W$1,0)</f>
        <v>0</v>
      </c>
      <c r="X70" s="286">
        <f>VLOOKUP($A70,'2025 Stds Ltg Table'!$B$4:$W$92,X$1,0)</f>
        <v>0</v>
      </c>
      <c r="Y70" s="286">
        <f>VLOOKUP($A70,'2025 Stds Ltg Table'!$B$4:$W$92,Y$1,0)</f>
        <v>0</v>
      </c>
      <c r="Z70" s="286">
        <f>VLOOKUP($A70,'2025 Stds Ltg Table'!$B$4:$W$92,Z$1,0)</f>
        <v>0</v>
      </c>
      <c r="AA70" s="286">
        <f>VLOOKUP($A70,'2025 Stds Ltg Table'!$B$4:$W$92,AA$1,0)</f>
        <v>0</v>
      </c>
      <c r="AB70" s="286">
        <f>VLOOKUP($A70,'2025 Stds Ltg Table'!$B$4:$W$92,AB$1,0)</f>
        <v>0</v>
      </c>
      <c r="AC70" s="286">
        <f>VLOOKUP($A70,'2025 Stds Ltg Table'!$B$4:$W$92,AC$1,0)</f>
        <v>0</v>
      </c>
      <c r="AD70" s="286">
        <f>VLOOKUP($A70,'2025 Stds Ltg Table'!$B$4:$W$92,AD$1,0)</f>
        <v>0</v>
      </c>
      <c r="AE70" s="57">
        <f>VLOOKUP($A70,'2022 SpaceFuncData-Input'!$A$3:$Y$82,17,FALSE)</f>
        <v>150</v>
      </c>
      <c r="AF70" s="57">
        <f>VLOOKUP($A70,'2022 SpaceFuncData-Input'!$A$3:$Y$82,18,FALSE)</f>
        <v>150</v>
      </c>
      <c r="AG70" s="57">
        <f>VLOOKUP($A70,'2022 SpaceFuncData-Input'!$A$3:$Y$82,19,FALSE)</f>
        <v>0</v>
      </c>
      <c r="AH70" s="57">
        <f>VLOOKUP($A70,'2022 SpaceFuncData-Input'!$A$3:$Y$82,20,FALSE)</f>
        <v>0</v>
      </c>
      <c r="AI70" s="57">
        <f>VLOOKUP($A70,'2022 SpaceFuncData-Input'!$A$3:$Y$82,21,FALSE)</f>
        <v>150</v>
      </c>
      <c r="AJ70" s="57">
        <f>VLOOKUP($A70,'2022 SpaceFuncData-Input'!$A$3:$Y$82,22,FALSE)</f>
        <v>400</v>
      </c>
      <c r="AK70" s="57">
        <f>VLOOKUP($A70,'2022 SpaceFuncData-Input'!$A$3:$Y$82,23,FALSE)</f>
        <v>1.5</v>
      </c>
      <c r="AL70" s="57">
        <f>VLOOKUP($A70,'2022 SpaceFuncData-Input'!$A$3:$Y$82,24,FALSE)</f>
        <v>2</v>
      </c>
      <c r="AM70" s="57" t="str">
        <f>VLOOKUP($A70,'2022 SpaceFuncData-Input'!$A$3:$Y$82,25,FALSE)</f>
        <v>Retail</v>
      </c>
      <c r="AN70" s="57">
        <v>0</v>
      </c>
      <c r="AO70" s="57">
        <v>0</v>
      </c>
      <c r="AP70" s="57">
        <v>0</v>
      </c>
      <c r="AQ70" s="45">
        <v>367</v>
      </c>
    </row>
    <row r="71" spans="1:43" ht="14.5" x14ac:dyDescent="0.25">
      <c r="A71" s="57" t="str">
        <f>'2025 Stds Ltg Table'!B65</f>
        <v>Sports Arena - Playing Area (2,000 - 5,000 Spectators)</v>
      </c>
      <c r="B71" s="57" t="str">
        <f>VLOOKUP($A71,'2022 SpaceFuncData-Input'!$A$3:$I$82,2,FALSE)</f>
        <v>Sports/Entertainment - Gym, sports arena (play area)</v>
      </c>
      <c r="C71" s="57">
        <f>VLOOKUP($A71,'2022 SpaceFuncData-Input'!$A$3:$I$85,3,FALSE)</f>
        <v>66.666666666666671</v>
      </c>
      <c r="D71" s="57">
        <f>VLOOKUP($A71,'2022 SpaceFuncData-Input'!$A$3:$I$85,4,FALSE)</f>
        <v>0.5</v>
      </c>
      <c r="E71" s="57">
        <f>VLOOKUP($A71,'2022 SpaceFuncData-Input'!$A$3:$I$85,5,FALSE)</f>
        <v>255</v>
      </c>
      <c r="F71" s="57">
        <f>VLOOKUP($A71,'2022 SpaceFuncData-Input'!$A$3:$I$85,6,FALSE)</f>
        <v>875</v>
      </c>
      <c r="G71" s="57">
        <f>VLOOKUP($A71,'2022 SpaceFuncData-Input'!$A$3:$I$85,7,FALSE)</f>
        <v>0.5</v>
      </c>
      <c r="H71" s="57">
        <f>VLOOKUP($A71,'2022 SpaceFuncData-Input'!$A$3:$I$85,8,FALSE)</f>
        <v>0.18</v>
      </c>
      <c r="I71" s="57" t="str">
        <f>VLOOKUP($A71,'2022 SpaceFuncData-Input'!$A$3:$I$85,9,FALSE)</f>
        <v>Gas</v>
      </c>
      <c r="J71" s="285">
        <f>VLOOKUP($A71,'2025 Stds Ltg Table'!$B$4:$V$92,2,0)</f>
        <v>1.45</v>
      </c>
      <c r="K71" s="286">
        <f>VLOOKUP($A71,'2025 Stds Ltg Table'!$B$4:$W$92,K$1,0)</f>
        <v>0</v>
      </c>
      <c r="L71" s="286">
        <f>VLOOKUP($A71,'2025 Stds Ltg Table'!$B$4:$W$92,L$1,0)</f>
        <v>0</v>
      </c>
      <c r="M71" s="286">
        <f>VLOOKUP($A71,'2025 Stds Ltg Table'!$B$4:$W$92,M$1,0)</f>
        <v>0</v>
      </c>
      <c r="N71" s="286">
        <f>VLOOKUP($A71,'2025 Stds Ltg Table'!$B$4:$W$92,N$1,0)</f>
        <v>0</v>
      </c>
      <c r="O71" s="286">
        <f>VLOOKUP($A71,'2025 Stds Ltg Table'!$B$4:$W$92,O$1,0)</f>
        <v>0</v>
      </c>
      <c r="P71" s="286">
        <f>VLOOKUP($A71,'2025 Stds Ltg Table'!$B$4:$W$92,P$1,0)</f>
        <v>0</v>
      </c>
      <c r="Q71" s="286">
        <f>VLOOKUP($A71,'2025 Stds Ltg Table'!$B$4:$W$92,Q$1,0)</f>
        <v>0</v>
      </c>
      <c r="R71" s="286">
        <f>VLOOKUP($A71,'2025 Stds Ltg Table'!$B$4:$W$92,R$1,0)</f>
        <v>0</v>
      </c>
      <c r="S71" s="286">
        <f>VLOOKUP($A71,'2025 Stds Ltg Table'!$B$4:$W$92,S$1,0)</f>
        <v>0</v>
      </c>
      <c r="T71" s="286">
        <f>VLOOKUP($A71,'2025 Stds Ltg Table'!$B$4:$W$92,T$1,0)</f>
        <v>0</v>
      </c>
      <c r="U71" s="286">
        <f>VLOOKUP($A71,'2025 Stds Ltg Table'!$B$4:$W$92,U$1,0)</f>
        <v>0</v>
      </c>
      <c r="V71" s="286">
        <f>VLOOKUP($A71,'2025 Stds Ltg Table'!$B$4:$W$92,V$1,0)</f>
        <v>0</v>
      </c>
      <c r="W71" s="286">
        <f>VLOOKUP($A71,'2025 Stds Ltg Table'!$B$4:$W$92,W$1,0)</f>
        <v>0</v>
      </c>
      <c r="X71" s="286">
        <f>VLOOKUP($A71,'2025 Stds Ltg Table'!$B$4:$W$92,X$1,0)</f>
        <v>0</v>
      </c>
      <c r="Y71" s="286">
        <f>VLOOKUP($A71,'2025 Stds Ltg Table'!$B$4:$W$92,Y$1,0)</f>
        <v>0</v>
      </c>
      <c r="Z71" s="286">
        <f>VLOOKUP($A71,'2025 Stds Ltg Table'!$B$4:$W$92,Z$1,0)</f>
        <v>0</v>
      </c>
      <c r="AA71" s="286">
        <f>VLOOKUP($A71,'2025 Stds Ltg Table'!$B$4:$W$92,AA$1,0)</f>
        <v>0</v>
      </c>
      <c r="AB71" s="286">
        <f>VLOOKUP($A71,'2025 Stds Ltg Table'!$B$4:$W$92,AB$1,0)</f>
        <v>0</v>
      </c>
      <c r="AC71" s="286">
        <f>VLOOKUP($A71,'2025 Stds Ltg Table'!$B$4:$W$92,AC$1,0)</f>
        <v>0</v>
      </c>
      <c r="AD71" s="286">
        <f>VLOOKUP($A71,'2025 Stds Ltg Table'!$B$4:$W$92,AD$1,0)</f>
        <v>0</v>
      </c>
      <c r="AE71" s="57">
        <f>VLOOKUP($A71,'2022 SpaceFuncData-Input'!$A$3:$Y$82,17,FALSE)</f>
        <v>150</v>
      </c>
      <c r="AF71" s="57">
        <f>VLOOKUP($A71,'2022 SpaceFuncData-Input'!$A$3:$Y$82,18,FALSE)</f>
        <v>150</v>
      </c>
      <c r="AG71" s="57">
        <f>VLOOKUP($A71,'2022 SpaceFuncData-Input'!$A$3:$Y$82,19,FALSE)</f>
        <v>0</v>
      </c>
      <c r="AH71" s="57">
        <f>VLOOKUP($A71,'2022 SpaceFuncData-Input'!$A$3:$Y$82,20,FALSE)</f>
        <v>0</v>
      </c>
      <c r="AI71" s="57">
        <f>VLOOKUP($A71,'2022 SpaceFuncData-Input'!$A$3:$Y$82,21,FALSE)</f>
        <v>150</v>
      </c>
      <c r="AJ71" s="57">
        <f>VLOOKUP($A71,'2022 SpaceFuncData-Input'!$A$3:$Y$82,22,FALSE)</f>
        <v>400</v>
      </c>
      <c r="AK71" s="57">
        <f>VLOOKUP($A71,'2022 SpaceFuncData-Input'!$A$3:$Y$82,23,FALSE)</f>
        <v>1.5</v>
      </c>
      <c r="AL71" s="57">
        <f>VLOOKUP($A71,'2022 SpaceFuncData-Input'!$A$3:$Y$82,24,FALSE)</f>
        <v>2</v>
      </c>
      <c r="AM71" s="57" t="str">
        <f>VLOOKUP($A71,'2022 SpaceFuncData-Input'!$A$3:$Y$82,25,FALSE)</f>
        <v>Retail</v>
      </c>
      <c r="AN71" s="57">
        <v>0</v>
      </c>
      <c r="AO71" s="57">
        <v>0</v>
      </c>
      <c r="AP71" s="57">
        <v>0</v>
      </c>
      <c r="AQ71" s="45">
        <v>368</v>
      </c>
    </row>
    <row r="72" spans="1:43" ht="14.5" x14ac:dyDescent="0.25">
      <c r="A72" s="57" t="str">
        <f>'2025 Stds Ltg Table'!B66</f>
        <v>Sports Arena - Playing Area (&lt; 2,000 Spectators)</v>
      </c>
      <c r="B72" s="57" t="str">
        <f>VLOOKUP($A72,'2022 SpaceFuncData-Input'!$A$3:$I$82,2,FALSE)</f>
        <v>Sports/Entertainment - Gym, sports arena (play area)</v>
      </c>
      <c r="C72" s="57">
        <f>VLOOKUP($A72,'2022 SpaceFuncData-Input'!$A$3:$I$85,3,FALSE)</f>
        <v>50</v>
      </c>
      <c r="D72" s="57">
        <f>VLOOKUP($A72,'2022 SpaceFuncData-Input'!$A$3:$I$85,4,FALSE)</f>
        <v>0.5</v>
      </c>
      <c r="E72" s="57">
        <f>VLOOKUP($A72,'2022 SpaceFuncData-Input'!$A$3:$I$85,5,FALSE)</f>
        <v>255</v>
      </c>
      <c r="F72" s="57">
        <f>VLOOKUP($A72,'2022 SpaceFuncData-Input'!$A$3:$I$85,6,FALSE)</f>
        <v>875</v>
      </c>
      <c r="G72" s="57">
        <f>VLOOKUP($A72,'2022 SpaceFuncData-Input'!$A$3:$I$85,7,FALSE)</f>
        <v>0.5</v>
      </c>
      <c r="H72" s="57">
        <f>VLOOKUP($A72,'2022 SpaceFuncData-Input'!$A$3:$I$85,8,FALSE)</f>
        <v>0.18</v>
      </c>
      <c r="I72" s="57" t="str">
        <f>VLOOKUP($A72,'2022 SpaceFuncData-Input'!$A$3:$I$85,9,FALSE)</f>
        <v>Gas</v>
      </c>
      <c r="J72" s="285">
        <f>VLOOKUP($A72,'2025 Stds Ltg Table'!$B$4:$V$92,2,0)</f>
        <v>1.1000000000000001</v>
      </c>
      <c r="K72" s="286">
        <f>VLOOKUP($A72,'2025 Stds Ltg Table'!$B$4:$W$92,K$1,0)</f>
        <v>0</v>
      </c>
      <c r="L72" s="286">
        <f>VLOOKUP($A72,'2025 Stds Ltg Table'!$B$4:$W$92,L$1,0)</f>
        <v>0</v>
      </c>
      <c r="M72" s="286">
        <f>VLOOKUP($A72,'2025 Stds Ltg Table'!$B$4:$W$92,M$1,0)</f>
        <v>0</v>
      </c>
      <c r="N72" s="286">
        <f>VLOOKUP($A72,'2025 Stds Ltg Table'!$B$4:$W$92,N$1,0)</f>
        <v>0</v>
      </c>
      <c r="O72" s="286">
        <f>VLOOKUP($A72,'2025 Stds Ltg Table'!$B$4:$W$92,O$1,0)</f>
        <v>0</v>
      </c>
      <c r="P72" s="286">
        <f>VLOOKUP($A72,'2025 Stds Ltg Table'!$B$4:$W$92,P$1,0)</f>
        <v>0</v>
      </c>
      <c r="Q72" s="286">
        <f>VLOOKUP($A72,'2025 Stds Ltg Table'!$B$4:$W$92,Q$1,0)</f>
        <v>0</v>
      </c>
      <c r="R72" s="286">
        <f>VLOOKUP($A72,'2025 Stds Ltg Table'!$B$4:$W$92,R$1,0)</f>
        <v>0</v>
      </c>
      <c r="S72" s="286">
        <f>VLOOKUP($A72,'2025 Stds Ltg Table'!$B$4:$W$92,S$1,0)</f>
        <v>0</v>
      </c>
      <c r="T72" s="286">
        <f>VLOOKUP($A72,'2025 Stds Ltg Table'!$B$4:$W$92,T$1,0)</f>
        <v>0</v>
      </c>
      <c r="U72" s="286">
        <f>VLOOKUP($A72,'2025 Stds Ltg Table'!$B$4:$W$92,U$1,0)</f>
        <v>0</v>
      </c>
      <c r="V72" s="286">
        <f>VLOOKUP($A72,'2025 Stds Ltg Table'!$B$4:$W$92,V$1,0)</f>
        <v>0</v>
      </c>
      <c r="W72" s="286">
        <f>VLOOKUP($A72,'2025 Stds Ltg Table'!$B$4:$W$92,W$1,0)</f>
        <v>0</v>
      </c>
      <c r="X72" s="286">
        <f>VLOOKUP($A72,'2025 Stds Ltg Table'!$B$4:$W$92,X$1,0)</f>
        <v>0</v>
      </c>
      <c r="Y72" s="286">
        <f>VLOOKUP($A72,'2025 Stds Ltg Table'!$B$4:$W$92,Y$1,0)</f>
        <v>0</v>
      </c>
      <c r="Z72" s="286">
        <f>VLOOKUP($A72,'2025 Stds Ltg Table'!$B$4:$W$92,Z$1,0)</f>
        <v>0</v>
      </c>
      <c r="AA72" s="286">
        <f>VLOOKUP($A72,'2025 Stds Ltg Table'!$B$4:$W$92,AA$1,0)</f>
        <v>0</v>
      </c>
      <c r="AB72" s="286">
        <f>VLOOKUP($A72,'2025 Stds Ltg Table'!$B$4:$W$92,AB$1,0)</f>
        <v>0</v>
      </c>
      <c r="AC72" s="286">
        <f>VLOOKUP($A72,'2025 Stds Ltg Table'!$B$4:$W$92,AC$1,0)</f>
        <v>0</v>
      </c>
      <c r="AD72" s="286">
        <f>VLOOKUP($A72,'2025 Stds Ltg Table'!$B$4:$W$92,AD$1,0)</f>
        <v>0</v>
      </c>
      <c r="AE72" s="57">
        <f>VLOOKUP($A72,'2022 SpaceFuncData-Input'!$A$3:$Y$82,17,FALSE)</f>
        <v>150</v>
      </c>
      <c r="AF72" s="57">
        <f>VLOOKUP($A72,'2022 SpaceFuncData-Input'!$A$3:$Y$82,18,FALSE)</f>
        <v>150</v>
      </c>
      <c r="AG72" s="57">
        <f>VLOOKUP($A72,'2022 SpaceFuncData-Input'!$A$3:$Y$82,19,FALSE)</f>
        <v>0</v>
      </c>
      <c r="AH72" s="57">
        <f>VLOOKUP($A72,'2022 SpaceFuncData-Input'!$A$3:$Y$82,20,FALSE)</f>
        <v>0</v>
      </c>
      <c r="AI72" s="57">
        <f>VLOOKUP($A72,'2022 SpaceFuncData-Input'!$A$3:$Y$82,21,FALSE)</f>
        <v>150</v>
      </c>
      <c r="AJ72" s="57">
        <f>VLOOKUP($A72,'2022 SpaceFuncData-Input'!$A$3:$Y$82,22,FALSE)</f>
        <v>400</v>
      </c>
      <c r="AK72" s="57">
        <f>VLOOKUP($A72,'2022 SpaceFuncData-Input'!$A$3:$Y$82,23,FALSE)</f>
        <v>1.5</v>
      </c>
      <c r="AL72" s="57">
        <f>VLOOKUP($A72,'2022 SpaceFuncData-Input'!$A$3:$Y$82,24,FALSE)</f>
        <v>2</v>
      </c>
      <c r="AM72" s="57" t="str">
        <f>VLOOKUP($A72,'2022 SpaceFuncData-Input'!$A$3:$Y$82,25,FALSE)</f>
        <v>Retail</v>
      </c>
      <c r="AN72" s="57">
        <v>0</v>
      </c>
      <c r="AO72" s="57">
        <v>0</v>
      </c>
      <c r="AP72" s="57">
        <v>0</v>
      </c>
      <c r="AQ72" s="45">
        <v>369</v>
      </c>
    </row>
    <row r="73" spans="1:43" ht="14.5" x14ac:dyDescent="0.25">
      <c r="A73" s="57" t="str">
        <f>'2025 Stds Ltg Table'!B67</f>
        <v>Sports Arena - Playing Area (Recreational)</v>
      </c>
      <c r="B73" s="57" t="str">
        <f>VLOOKUP($A73,'2022 SpaceFuncData-Input'!$A$3:$I$82,2,FALSE)</f>
        <v>Sports/Entertainment - Gym, sports arena (play area)</v>
      </c>
      <c r="C73" s="57">
        <f>VLOOKUP($A73,'2022 SpaceFuncData-Input'!$A$3:$I$85,3,FALSE)</f>
        <v>20</v>
      </c>
      <c r="D73" s="57">
        <f>VLOOKUP($A73,'2022 SpaceFuncData-Input'!$A$3:$I$85,4,FALSE)</f>
        <v>0.5</v>
      </c>
      <c r="E73" s="57">
        <f>VLOOKUP($A73,'2022 SpaceFuncData-Input'!$A$3:$I$85,5,FALSE)</f>
        <v>255</v>
      </c>
      <c r="F73" s="57">
        <f>VLOOKUP($A73,'2022 SpaceFuncData-Input'!$A$3:$I$85,6,FALSE)</f>
        <v>875</v>
      </c>
      <c r="G73" s="57">
        <f>VLOOKUP($A73,'2022 SpaceFuncData-Input'!$A$3:$I$85,7,FALSE)</f>
        <v>0.2</v>
      </c>
      <c r="H73" s="57">
        <f>VLOOKUP($A73,'2022 SpaceFuncData-Input'!$A$3:$I$85,8,FALSE)</f>
        <v>0.89999999999999991</v>
      </c>
      <c r="I73" s="57" t="str">
        <f>VLOOKUP($A73,'2022 SpaceFuncData-Input'!$A$3:$I$85,9,FALSE)</f>
        <v>Gas</v>
      </c>
      <c r="J73" s="285">
        <f>VLOOKUP($A73,'2025 Stds Ltg Table'!$B$4:$V$92,2,0)</f>
        <v>0.75</v>
      </c>
      <c r="K73" s="286">
        <f>VLOOKUP($A73,'2025 Stds Ltg Table'!$B$4:$W$92,K$1,0)</f>
        <v>0</v>
      </c>
      <c r="L73" s="286">
        <f>VLOOKUP($A73,'2025 Stds Ltg Table'!$B$4:$W$92,L$1,0)</f>
        <v>0</v>
      </c>
      <c r="M73" s="286">
        <f>VLOOKUP($A73,'2025 Stds Ltg Table'!$B$4:$W$92,M$1,0)</f>
        <v>0</v>
      </c>
      <c r="N73" s="286">
        <f>VLOOKUP($A73,'2025 Stds Ltg Table'!$B$4:$W$92,N$1,0)</f>
        <v>0</v>
      </c>
      <c r="O73" s="286">
        <f>VLOOKUP($A73,'2025 Stds Ltg Table'!$B$4:$W$92,O$1,0)</f>
        <v>0</v>
      </c>
      <c r="P73" s="286">
        <f>VLOOKUP($A73,'2025 Stds Ltg Table'!$B$4:$W$92,P$1,0)</f>
        <v>0</v>
      </c>
      <c r="Q73" s="286">
        <f>VLOOKUP($A73,'2025 Stds Ltg Table'!$B$4:$W$92,Q$1,0)</f>
        <v>0</v>
      </c>
      <c r="R73" s="286">
        <f>VLOOKUP($A73,'2025 Stds Ltg Table'!$B$4:$W$92,R$1,0)</f>
        <v>0</v>
      </c>
      <c r="S73" s="286">
        <f>VLOOKUP($A73,'2025 Stds Ltg Table'!$B$4:$W$92,S$1,0)</f>
        <v>0</v>
      </c>
      <c r="T73" s="286">
        <f>VLOOKUP($A73,'2025 Stds Ltg Table'!$B$4:$W$92,T$1,0)</f>
        <v>0</v>
      </c>
      <c r="U73" s="286">
        <f>VLOOKUP($A73,'2025 Stds Ltg Table'!$B$4:$W$92,U$1,0)</f>
        <v>0</v>
      </c>
      <c r="V73" s="286">
        <f>VLOOKUP($A73,'2025 Stds Ltg Table'!$B$4:$W$92,V$1,0)</f>
        <v>0</v>
      </c>
      <c r="W73" s="286">
        <f>VLOOKUP($A73,'2025 Stds Ltg Table'!$B$4:$W$92,W$1,0)</f>
        <v>0</v>
      </c>
      <c r="X73" s="286">
        <f>VLOOKUP($A73,'2025 Stds Ltg Table'!$B$4:$W$92,X$1,0)</f>
        <v>0</v>
      </c>
      <c r="Y73" s="286">
        <f>VLOOKUP($A73,'2025 Stds Ltg Table'!$B$4:$W$92,Y$1,0)</f>
        <v>0</v>
      </c>
      <c r="Z73" s="286">
        <f>VLOOKUP($A73,'2025 Stds Ltg Table'!$B$4:$W$92,Z$1,0)</f>
        <v>0</v>
      </c>
      <c r="AA73" s="286">
        <f>VLOOKUP($A73,'2025 Stds Ltg Table'!$B$4:$W$92,AA$1,0)</f>
        <v>0</v>
      </c>
      <c r="AB73" s="286">
        <f>VLOOKUP($A73,'2025 Stds Ltg Table'!$B$4:$W$92,AB$1,0)</f>
        <v>0</v>
      </c>
      <c r="AC73" s="286">
        <f>VLOOKUP($A73,'2025 Stds Ltg Table'!$B$4:$W$92,AC$1,0)</f>
        <v>0</v>
      </c>
      <c r="AD73" s="286">
        <f>VLOOKUP($A73,'2025 Stds Ltg Table'!$B$4:$W$92,AD$1,0)</f>
        <v>0</v>
      </c>
      <c r="AE73" s="57">
        <f>VLOOKUP($A73,'2022 SpaceFuncData-Input'!$A$3:$Y$82,17,FALSE)</f>
        <v>150</v>
      </c>
      <c r="AF73" s="57">
        <f>VLOOKUP($A73,'2022 SpaceFuncData-Input'!$A$3:$Y$82,18,FALSE)</f>
        <v>150</v>
      </c>
      <c r="AG73" s="57">
        <f>VLOOKUP($A73,'2022 SpaceFuncData-Input'!$A$3:$Y$82,19,FALSE)</f>
        <v>0</v>
      </c>
      <c r="AH73" s="57">
        <f>VLOOKUP($A73,'2022 SpaceFuncData-Input'!$A$3:$Y$82,20,FALSE)</f>
        <v>0</v>
      </c>
      <c r="AI73" s="57">
        <f>VLOOKUP($A73,'2022 SpaceFuncData-Input'!$A$3:$Y$82,21,FALSE)</f>
        <v>150</v>
      </c>
      <c r="AJ73" s="57">
        <f>VLOOKUP($A73,'2022 SpaceFuncData-Input'!$A$3:$Y$82,22,FALSE)</f>
        <v>400</v>
      </c>
      <c r="AK73" s="57">
        <f>VLOOKUP($A73,'2022 SpaceFuncData-Input'!$A$3:$Y$82,23,FALSE)</f>
        <v>1.5</v>
      </c>
      <c r="AL73" s="57">
        <f>VLOOKUP($A73,'2022 SpaceFuncData-Input'!$A$3:$Y$82,24,FALSE)</f>
        <v>2</v>
      </c>
      <c r="AM73" s="57" t="str">
        <f>VLOOKUP($A73,'2022 SpaceFuncData-Input'!$A$3:$Y$82,25,FALSE)</f>
        <v>Retail</v>
      </c>
      <c r="AN73" s="57">
        <v>1</v>
      </c>
      <c r="AO73" s="57">
        <v>0</v>
      </c>
      <c r="AP73" s="57">
        <v>0</v>
      </c>
      <c r="AQ73" s="45">
        <v>370</v>
      </c>
    </row>
    <row r="74" spans="1:43" ht="14.5" x14ac:dyDescent="0.25">
      <c r="A74" s="57" t="str">
        <f>'2025 Stds Ltg Table'!B68</f>
        <v>Theater Area (Motion Picture)</v>
      </c>
      <c r="B74" s="57" t="str">
        <f>VLOOKUP($A74,'2022 SpaceFuncData-Input'!$A$3:$I$82,2,FALSE)</f>
        <v>Assembly - Auditorium seating area</v>
      </c>
      <c r="C74" s="57">
        <f>VLOOKUP($A74,'2022 SpaceFuncData-Input'!$A$3:$I$85,3,FALSE)</f>
        <v>142.85714285714286</v>
      </c>
      <c r="D74" s="57">
        <f>VLOOKUP($A74,'2022 SpaceFuncData-Input'!$A$3:$I$85,4,FALSE)</f>
        <v>0.5</v>
      </c>
      <c r="E74" s="57">
        <f>VLOOKUP($A74,'2022 SpaceFuncData-Input'!$A$3:$I$85,5,FALSE)</f>
        <v>245</v>
      </c>
      <c r="F74" s="57">
        <f>VLOOKUP($A74,'2022 SpaceFuncData-Input'!$A$3:$I$85,6,FALSE)</f>
        <v>105</v>
      </c>
      <c r="G74" s="57">
        <f>VLOOKUP($A74,'2022 SpaceFuncData-Input'!$A$3:$I$85,7,FALSE)</f>
        <v>0.5</v>
      </c>
      <c r="H74" s="57">
        <f>VLOOKUP($A74,'2022 SpaceFuncData-Input'!$A$3:$I$85,8,FALSE)</f>
        <v>0.09</v>
      </c>
      <c r="I74" s="57" t="str">
        <f>VLOOKUP($A74,'2022 SpaceFuncData-Input'!$A$3:$I$85,9,FALSE)</f>
        <v>Electric</v>
      </c>
      <c r="J74" s="285">
        <f>VLOOKUP($A74,'2025 Stds Ltg Table'!$B$4:$V$92,2,0)</f>
        <v>0.5</v>
      </c>
      <c r="K74" s="286">
        <f>VLOOKUP($A74,'2025 Stds Ltg Table'!$B$4:$W$92,K$1,0)</f>
        <v>0</v>
      </c>
      <c r="L74" s="286">
        <f>VLOOKUP($A74,'2025 Stds Ltg Table'!$B$4:$W$92,L$1,0)</f>
        <v>0</v>
      </c>
      <c r="M74" s="286">
        <f>VLOOKUP($A74,'2025 Stds Ltg Table'!$B$4:$W$92,M$1,0)</f>
        <v>0</v>
      </c>
      <c r="N74" s="286">
        <f>VLOOKUP($A74,'2025 Stds Ltg Table'!$B$4:$W$92,N$1,0)</f>
        <v>0.25</v>
      </c>
      <c r="O74" s="286">
        <f>VLOOKUP($A74,'2025 Stds Ltg Table'!$B$4:$W$92,O$1,0)</f>
        <v>0</v>
      </c>
      <c r="P74" s="286">
        <f>VLOOKUP($A74,'2025 Stds Ltg Table'!$B$4:$W$92,P$1,0)</f>
        <v>0</v>
      </c>
      <c r="Q74" s="286">
        <f>VLOOKUP($A74,'2025 Stds Ltg Table'!$B$4:$W$92,Q$1,0)</f>
        <v>0</v>
      </c>
      <c r="R74" s="286">
        <f>VLOOKUP($A74,'2025 Stds Ltg Table'!$B$4:$W$92,R$1,0)</f>
        <v>0</v>
      </c>
      <c r="S74" s="286">
        <f>VLOOKUP($A74,'2025 Stds Ltg Table'!$B$4:$W$92,S$1,0)</f>
        <v>0</v>
      </c>
      <c r="T74" s="286">
        <f>VLOOKUP($A74,'2025 Stds Ltg Table'!$B$4:$W$92,T$1,0)</f>
        <v>0</v>
      </c>
      <c r="U74" s="286">
        <f>VLOOKUP($A74,'2025 Stds Ltg Table'!$B$4:$W$92,U$1,0)</f>
        <v>0</v>
      </c>
      <c r="V74" s="286">
        <f>VLOOKUP($A74,'2025 Stds Ltg Table'!$B$4:$W$92,V$1,0)</f>
        <v>0</v>
      </c>
      <c r="W74" s="286">
        <f>VLOOKUP($A74,'2025 Stds Ltg Table'!$B$4:$W$92,W$1,0)</f>
        <v>0</v>
      </c>
      <c r="X74" s="286">
        <f>VLOOKUP($A74,'2025 Stds Ltg Table'!$B$4:$W$92,X$1,0)</f>
        <v>0</v>
      </c>
      <c r="Y74" s="286">
        <f>VLOOKUP($A74,'2025 Stds Ltg Table'!$B$4:$W$92,Y$1,0)</f>
        <v>0</v>
      </c>
      <c r="Z74" s="286">
        <f>VLOOKUP($A74,'2025 Stds Ltg Table'!$B$4:$W$92,Z$1,0)</f>
        <v>0</v>
      </c>
      <c r="AA74" s="286">
        <f>VLOOKUP($A74,'2025 Stds Ltg Table'!$B$4:$W$92,AA$1,0)</f>
        <v>0</v>
      </c>
      <c r="AB74" s="286">
        <f>VLOOKUP($A74,'2025 Stds Ltg Table'!$B$4:$W$92,AB$1,0)</f>
        <v>0</v>
      </c>
      <c r="AC74" s="286">
        <f>VLOOKUP($A74,'2025 Stds Ltg Table'!$B$4:$W$92,AC$1,0)</f>
        <v>0</v>
      </c>
      <c r="AD74" s="286">
        <f>VLOOKUP($A74,'2025 Stds Ltg Table'!$B$4:$W$92,AD$1,0)</f>
        <v>0</v>
      </c>
      <c r="AE74" s="57">
        <f>VLOOKUP($A74,'2022 SpaceFuncData-Input'!$A$3:$Y$82,17,FALSE)</f>
        <v>150</v>
      </c>
      <c r="AF74" s="57">
        <f>VLOOKUP($A74,'2022 SpaceFuncData-Input'!$A$3:$Y$82,18,FALSE)</f>
        <v>150</v>
      </c>
      <c r="AG74" s="57">
        <f>VLOOKUP($A74,'2022 SpaceFuncData-Input'!$A$3:$Y$82,19,FALSE)</f>
        <v>0</v>
      </c>
      <c r="AH74" s="57">
        <f>VLOOKUP($A74,'2022 SpaceFuncData-Input'!$A$3:$Y$82,20,FALSE)</f>
        <v>0</v>
      </c>
      <c r="AI74" s="57">
        <f>VLOOKUP($A74,'2022 SpaceFuncData-Input'!$A$3:$Y$82,21,FALSE)</f>
        <v>2</v>
      </c>
      <c r="AJ74" s="57">
        <f>VLOOKUP($A74,'2022 SpaceFuncData-Input'!$A$3:$Y$82,22,FALSE)</f>
        <v>50</v>
      </c>
      <c r="AK74" s="57">
        <f>VLOOKUP($A74,'2022 SpaceFuncData-Input'!$A$3:$Y$82,23,FALSE)</f>
        <v>1.5</v>
      </c>
      <c r="AL74" s="57">
        <f>VLOOKUP($A74,'2022 SpaceFuncData-Input'!$A$3:$Y$82,24,FALSE)</f>
        <v>2</v>
      </c>
      <c r="AM74" s="57" t="str">
        <f>VLOOKUP($A74,'2022 SpaceFuncData-Input'!$A$3:$Y$82,25,FALSE)</f>
        <v>Assembly</v>
      </c>
      <c r="AN74" s="57">
        <v>1</v>
      </c>
      <c r="AO74" s="57">
        <v>0</v>
      </c>
      <c r="AP74" s="57">
        <v>0</v>
      </c>
      <c r="AQ74" s="45">
        <v>371</v>
      </c>
    </row>
    <row r="75" spans="1:43" ht="14.5" x14ac:dyDescent="0.25">
      <c r="A75" s="57" t="str">
        <f>'2025 Stds Ltg Table'!B69</f>
        <v>Theater Area (Performance)</v>
      </c>
      <c r="B75" s="57" t="str">
        <f>VLOOKUP($A75,'2022 SpaceFuncData-Input'!$A$3:$I$82,2,FALSE)</f>
        <v>Sports/Entertainment - Stages, studios</v>
      </c>
      <c r="C75" s="57">
        <f>VLOOKUP($A75,'2022 SpaceFuncData-Input'!$A$3:$I$85,3,FALSE)</f>
        <v>142.85714285714286</v>
      </c>
      <c r="D75" s="57">
        <f>VLOOKUP($A75,'2022 SpaceFuncData-Input'!$A$3:$I$85,4,FALSE)</f>
        <v>0.5</v>
      </c>
      <c r="E75" s="57">
        <f>VLOOKUP($A75,'2022 SpaceFuncData-Input'!$A$3:$I$85,5,FALSE)</f>
        <v>245</v>
      </c>
      <c r="F75" s="57">
        <f>VLOOKUP($A75,'2022 SpaceFuncData-Input'!$A$3:$I$85,6,FALSE)</f>
        <v>105</v>
      </c>
      <c r="G75" s="57">
        <f>VLOOKUP($A75,'2022 SpaceFuncData-Input'!$A$3:$I$85,7,FALSE)</f>
        <v>0.5</v>
      </c>
      <c r="H75" s="57">
        <f>VLOOKUP($A75,'2022 SpaceFuncData-Input'!$A$3:$I$85,8,FALSE)</f>
        <v>0.09</v>
      </c>
      <c r="I75" s="57" t="str">
        <f>VLOOKUP($A75,'2022 SpaceFuncData-Input'!$A$3:$I$85,9,FALSE)</f>
        <v>Gas</v>
      </c>
      <c r="J75" s="285">
        <f>VLOOKUP($A75,'2025 Stds Ltg Table'!$B$4:$V$92,2,0)</f>
        <v>0.8</v>
      </c>
      <c r="K75" s="286">
        <f>VLOOKUP($A75,'2025 Stds Ltg Table'!$B$4:$W$92,K$1,0)</f>
        <v>0</v>
      </c>
      <c r="L75" s="286">
        <f>VLOOKUP($A75,'2025 Stds Ltg Table'!$B$4:$W$92,L$1,0)</f>
        <v>0</v>
      </c>
      <c r="M75" s="286">
        <f>VLOOKUP($A75,'2025 Stds Ltg Table'!$B$4:$W$92,M$1,0)</f>
        <v>0</v>
      </c>
      <c r="N75" s="286">
        <f>VLOOKUP($A75,'2025 Stds Ltg Table'!$B$4:$W$92,N$1,0)</f>
        <v>0.25</v>
      </c>
      <c r="O75" s="286">
        <f>VLOOKUP($A75,'2025 Stds Ltg Table'!$B$4:$W$92,O$1,0)</f>
        <v>0</v>
      </c>
      <c r="P75" s="286">
        <f>VLOOKUP($A75,'2025 Stds Ltg Table'!$B$4:$W$92,P$1,0)</f>
        <v>0</v>
      </c>
      <c r="Q75" s="286">
        <f>VLOOKUP($A75,'2025 Stds Ltg Table'!$B$4:$W$92,Q$1,0)</f>
        <v>0</v>
      </c>
      <c r="R75" s="286">
        <f>VLOOKUP($A75,'2025 Stds Ltg Table'!$B$4:$W$92,R$1,0)</f>
        <v>0</v>
      </c>
      <c r="S75" s="286">
        <f>VLOOKUP($A75,'2025 Stds Ltg Table'!$B$4:$W$92,S$1,0)</f>
        <v>0</v>
      </c>
      <c r="T75" s="286">
        <f>VLOOKUP($A75,'2025 Stds Ltg Table'!$B$4:$W$92,T$1,0)</f>
        <v>0</v>
      </c>
      <c r="U75" s="286">
        <f>VLOOKUP($A75,'2025 Stds Ltg Table'!$B$4:$W$92,U$1,0)</f>
        <v>0</v>
      </c>
      <c r="V75" s="286">
        <f>VLOOKUP($A75,'2025 Stds Ltg Table'!$B$4:$W$92,V$1,0)</f>
        <v>0</v>
      </c>
      <c r="W75" s="286">
        <f>VLOOKUP($A75,'2025 Stds Ltg Table'!$B$4:$W$92,W$1,0)</f>
        <v>0</v>
      </c>
      <c r="X75" s="286">
        <f>VLOOKUP($A75,'2025 Stds Ltg Table'!$B$4:$W$92,X$1,0)</f>
        <v>0</v>
      </c>
      <c r="Y75" s="286">
        <f>VLOOKUP($A75,'2025 Stds Ltg Table'!$B$4:$W$92,Y$1,0)</f>
        <v>0</v>
      </c>
      <c r="Z75" s="286">
        <f>VLOOKUP($A75,'2025 Stds Ltg Table'!$B$4:$W$92,Z$1,0)</f>
        <v>0</v>
      </c>
      <c r="AA75" s="286">
        <f>VLOOKUP($A75,'2025 Stds Ltg Table'!$B$4:$W$92,AA$1,0)</f>
        <v>0</v>
      </c>
      <c r="AB75" s="286">
        <f>VLOOKUP($A75,'2025 Stds Ltg Table'!$B$4:$W$92,AB$1,0)</f>
        <v>0</v>
      </c>
      <c r="AC75" s="286">
        <f>VLOOKUP($A75,'2025 Stds Ltg Table'!$B$4:$W$92,AC$1,0)</f>
        <v>0</v>
      </c>
      <c r="AD75" s="286">
        <f>VLOOKUP($A75,'2025 Stds Ltg Table'!$B$4:$W$92,AD$1,0)</f>
        <v>0</v>
      </c>
      <c r="AE75" s="57">
        <f>VLOOKUP($A75,'2022 SpaceFuncData-Input'!$A$3:$Y$82,17,FALSE)</f>
        <v>150</v>
      </c>
      <c r="AF75" s="57">
        <f>VLOOKUP($A75,'2022 SpaceFuncData-Input'!$A$3:$Y$82,18,FALSE)</f>
        <v>150</v>
      </c>
      <c r="AG75" s="57">
        <f>VLOOKUP($A75,'2022 SpaceFuncData-Input'!$A$3:$Y$82,19,FALSE)</f>
        <v>0</v>
      </c>
      <c r="AH75" s="57">
        <f>VLOOKUP($A75,'2022 SpaceFuncData-Input'!$A$3:$Y$82,20,FALSE)</f>
        <v>0</v>
      </c>
      <c r="AI75" s="57">
        <f>VLOOKUP($A75,'2022 SpaceFuncData-Input'!$A$3:$Y$82,21,FALSE)</f>
        <v>2</v>
      </c>
      <c r="AJ75" s="57">
        <f>VLOOKUP($A75,'2022 SpaceFuncData-Input'!$A$3:$Y$82,22,FALSE)</f>
        <v>200</v>
      </c>
      <c r="AK75" s="57">
        <f>VLOOKUP($A75,'2022 SpaceFuncData-Input'!$A$3:$Y$82,23,FALSE)</f>
        <v>1.5</v>
      </c>
      <c r="AL75" s="57">
        <f>VLOOKUP($A75,'2022 SpaceFuncData-Input'!$A$3:$Y$82,24,FALSE)</f>
        <v>2</v>
      </c>
      <c r="AM75" s="57" t="str">
        <f>VLOOKUP($A75,'2022 SpaceFuncData-Input'!$A$3:$Y$82,25,FALSE)</f>
        <v>Assembly</v>
      </c>
      <c r="AN75" s="57">
        <v>1</v>
      </c>
      <c r="AO75" s="57">
        <v>0</v>
      </c>
      <c r="AP75" s="57">
        <v>1</v>
      </c>
      <c r="AQ75" s="45">
        <v>372</v>
      </c>
    </row>
    <row r="76" spans="1:43" ht="14.5" x14ac:dyDescent="0.25">
      <c r="A76" s="57" t="str">
        <f>'2025 Stds Ltg Table'!B70</f>
        <v>Transportation Function (Baggage Area)</v>
      </c>
      <c r="B76" s="57" t="str">
        <f>VLOOKUP($A76,'2022 SpaceFuncData-Input'!$A$3:$I$82,2,FALSE)</f>
        <v>Misc - Transportation waiting</v>
      </c>
      <c r="C76" s="57">
        <f>VLOOKUP($A76,'2022 SpaceFuncData-Input'!$A$3:$I$85,3,FALSE)</f>
        <v>33.333333333333336</v>
      </c>
      <c r="D76" s="57">
        <f>VLOOKUP($A76,'2022 SpaceFuncData-Input'!$A$3:$I$85,4,FALSE)</f>
        <v>0.5</v>
      </c>
      <c r="E76" s="57">
        <f>VLOOKUP($A76,'2022 SpaceFuncData-Input'!$A$3:$I$85,5,FALSE)</f>
        <v>250</v>
      </c>
      <c r="F76" s="57">
        <f>VLOOKUP($A76,'2022 SpaceFuncData-Input'!$A$3:$I$85,6,FALSE)</f>
        <v>250</v>
      </c>
      <c r="G76" s="57">
        <f>VLOOKUP($A76,'2022 SpaceFuncData-Input'!$A$3:$I$85,7,FALSE)</f>
        <v>0.5</v>
      </c>
      <c r="H76" s="57">
        <f>VLOOKUP($A76,'2022 SpaceFuncData-Input'!$A$3:$I$85,8,FALSE)</f>
        <v>0.18</v>
      </c>
      <c r="I76" s="57" t="str">
        <f>VLOOKUP($A76,'2022 SpaceFuncData-Input'!$A$3:$I$85,9,FALSE)</f>
        <v>Electric</v>
      </c>
      <c r="J76" s="285">
        <f>VLOOKUP($A76,'2025 Stds Ltg Table'!$B$4:$V$92,2,0)</f>
        <v>0.4</v>
      </c>
      <c r="K76" s="286">
        <f>VLOOKUP($A76,'2025 Stds Ltg Table'!$B$4:$W$92,K$1,0)</f>
        <v>0</v>
      </c>
      <c r="L76" s="286">
        <f>VLOOKUP($A76,'2025 Stds Ltg Table'!$B$4:$W$92,L$1,0)</f>
        <v>0</v>
      </c>
      <c r="M76" s="286">
        <f>VLOOKUP($A76,'2025 Stds Ltg Table'!$B$4:$W$92,M$1,0)</f>
        <v>0</v>
      </c>
      <c r="N76" s="286">
        <f>VLOOKUP($A76,'2025 Stds Ltg Table'!$B$4:$W$92,N$1,0)</f>
        <v>0</v>
      </c>
      <c r="O76" s="286">
        <f>VLOOKUP($A76,'2025 Stds Ltg Table'!$B$4:$W$92,O$1,0)</f>
        <v>0</v>
      </c>
      <c r="P76" s="286">
        <f>VLOOKUP($A76,'2025 Stds Ltg Table'!$B$4:$W$92,P$1,0)</f>
        <v>0</v>
      </c>
      <c r="Q76" s="286">
        <f>VLOOKUP($A76,'2025 Stds Ltg Table'!$B$4:$W$92,Q$1,0)</f>
        <v>0</v>
      </c>
      <c r="R76" s="286">
        <f>VLOOKUP($A76,'2025 Stds Ltg Table'!$B$4:$W$92,R$1,0)</f>
        <v>0</v>
      </c>
      <c r="S76" s="286">
        <f>VLOOKUP($A76,'2025 Stds Ltg Table'!$B$4:$W$92,S$1,0)</f>
        <v>0</v>
      </c>
      <c r="T76" s="286">
        <f>VLOOKUP($A76,'2025 Stds Ltg Table'!$B$4:$W$92,T$1,0)</f>
        <v>0</v>
      </c>
      <c r="U76" s="286">
        <f>VLOOKUP($A76,'2025 Stds Ltg Table'!$B$4:$W$92,U$1,0)</f>
        <v>0</v>
      </c>
      <c r="V76" s="286">
        <f>VLOOKUP($A76,'2025 Stds Ltg Table'!$B$4:$W$92,V$1,0)</f>
        <v>0</v>
      </c>
      <c r="W76" s="286">
        <f>VLOOKUP($A76,'2025 Stds Ltg Table'!$B$4:$W$92,W$1,0)</f>
        <v>0</v>
      </c>
      <c r="X76" s="286">
        <f>VLOOKUP($A76,'2025 Stds Ltg Table'!$B$4:$W$92,X$1,0)</f>
        <v>0</v>
      </c>
      <c r="Y76" s="286">
        <f>VLOOKUP($A76,'2025 Stds Ltg Table'!$B$4:$W$92,Y$1,0)</f>
        <v>0</v>
      </c>
      <c r="Z76" s="286">
        <f>VLOOKUP($A76,'2025 Stds Ltg Table'!$B$4:$W$92,Z$1,0)</f>
        <v>0</v>
      </c>
      <c r="AA76" s="286">
        <f>VLOOKUP($A76,'2025 Stds Ltg Table'!$B$4:$W$92,AA$1,0)</f>
        <v>0</v>
      </c>
      <c r="AB76" s="286">
        <f>VLOOKUP($A76,'2025 Stds Ltg Table'!$B$4:$W$92,AB$1,0)</f>
        <v>0</v>
      </c>
      <c r="AC76" s="286">
        <f>VLOOKUP($A76,'2025 Stds Ltg Table'!$B$4:$W$92,AC$1,0)</f>
        <v>0</v>
      </c>
      <c r="AD76" s="286">
        <f>VLOOKUP($A76,'2025 Stds Ltg Table'!$B$4:$W$92,AD$1,0)</f>
        <v>0</v>
      </c>
      <c r="AE76" s="57">
        <f>VLOOKUP($A76,'2022 SpaceFuncData-Input'!$A$3:$Y$82,17,FALSE)</f>
        <v>150</v>
      </c>
      <c r="AF76" s="57">
        <f>VLOOKUP($A76,'2022 SpaceFuncData-Input'!$A$3:$Y$82,18,FALSE)</f>
        <v>150</v>
      </c>
      <c r="AG76" s="57">
        <f>VLOOKUP($A76,'2022 SpaceFuncData-Input'!$A$3:$Y$82,19,FALSE)</f>
        <v>0</v>
      </c>
      <c r="AH76" s="57">
        <f>VLOOKUP($A76,'2022 SpaceFuncData-Input'!$A$3:$Y$82,20,FALSE)</f>
        <v>0</v>
      </c>
      <c r="AI76" s="57">
        <f>VLOOKUP($A76,'2022 SpaceFuncData-Input'!$A$3:$Y$82,21,FALSE)</f>
        <v>50</v>
      </c>
      <c r="AJ76" s="57">
        <f>VLOOKUP($A76,'2022 SpaceFuncData-Input'!$A$3:$Y$82,22,FALSE)</f>
        <v>500</v>
      </c>
      <c r="AK76" s="57">
        <f>VLOOKUP($A76,'2022 SpaceFuncData-Input'!$A$3:$Y$82,23,FALSE)</f>
        <v>1.5</v>
      </c>
      <c r="AL76" s="57">
        <f>VLOOKUP($A76,'2022 SpaceFuncData-Input'!$A$3:$Y$82,24,FALSE)</f>
        <v>2</v>
      </c>
      <c r="AM76" s="57" t="str">
        <f>VLOOKUP($A76,'2022 SpaceFuncData-Input'!$A$3:$Y$82,25,FALSE)</f>
        <v>Assembly</v>
      </c>
      <c r="AN76" s="57">
        <v>0</v>
      </c>
      <c r="AO76" s="57">
        <v>0</v>
      </c>
      <c r="AP76" s="57">
        <v>0</v>
      </c>
      <c r="AQ76" s="45">
        <v>373</v>
      </c>
    </row>
    <row r="77" spans="1:43" ht="14.5" x14ac:dyDescent="0.25">
      <c r="A77" s="57" t="str">
        <f>'2025 Stds Ltg Table'!B71</f>
        <v>Transportation Function (Ticketing Area)</v>
      </c>
      <c r="B77" s="57" t="str">
        <f>VLOOKUP($A77,'2022 SpaceFuncData-Input'!$A$3:$I$82,2,FALSE)</f>
        <v>Misc - Transportation waiting</v>
      </c>
      <c r="C77" s="57">
        <f>VLOOKUP($A77,'2022 SpaceFuncData-Input'!$A$3:$I$85,3,FALSE)</f>
        <v>33.333333333333336</v>
      </c>
      <c r="D77" s="57">
        <f>VLOOKUP($A77,'2022 SpaceFuncData-Input'!$A$3:$I$85,4,FALSE)</f>
        <v>0.5</v>
      </c>
      <c r="E77" s="57">
        <f>VLOOKUP($A77,'2022 SpaceFuncData-Input'!$A$3:$I$85,5,FALSE)</f>
        <v>250</v>
      </c>
      <c r="F77" s="57">
        <f>VLOOKUP($A77,'2022 SpaceFuncData-Input'!$A$3:$I$85,6,FALSE)</f>
        <v>250</v>
      </c>
      <c r="G77" s="57">
        <f>VLOOKUP($A77,'2022 SpaceFuncData-Input'!$A$3:$I$85,7,FALSE)</f>
        <v>0.5</v>
      </c>
      <c r="H77" s="57">
        <f>VLOOKUP($A77,'2022 SpaceFuncData-Input'!$A$3:$I$85,8,FALSE)</f>
        <v>0.18</v>
      </c>
      <c r="I77" s="57" t="str">
        <f>VLOOKUP($A77,'2022 SpaceFuncData-Input'!$A$3:$I$85,9,FALSE)</f>
        <v>Electric</v>
      </c>
      <c r="J77" s="285">
        <f>VLOOKUP($A77,'2025 Stds Ltg Table'!$B$4:$V$92,2,0)</f>
        <v>0.45</v>
      </c>
      <c r="K77" s="286">
        <f>VLOOKUP($A77,'2025 Stds Ltg Table'!$B$4:$W$92,K$1,0)</f>
        <v>0</v>
      </c>
      <c r="L77" s="286">
        <f>VLOOKUP($A77,'2025 Stds Ltg Table'!$B$4:$W$92,L$1,0)</f>
        <v>0</v>
      </c>
      <c r="M77" s="286">
        <f>VLOOKUP($A77,'2025 Stds Ltg Table'!$B$4:$W$92,M$1,0)</f>
        <v>0</v>
      </c>
      <c r="N77" s="286">
        <f>VLOOKUP($A77,'2025 Stds Ltg Table'!$B$4:$W$92,N$1,0)</f>
        <v>0.2</v>
      </c>
      <c r="O77" s="286">
        <f>VLOOKUP($A77,'2025 Stds Ltg Table'!$B$4:$W$92,O$1,0)</f>
        <v>0</v>
      </c>
      <c r="P77" s="286">
        <f>VLOOKUP($A77,'2025 Stds Ltg Table'!$B$4:$W$92,P$1,0)</f>
        <v>0</v>
      </c>
      <c r="Q77" s="286">
        <f>VLOOKUP($A77,'2025 Stds Ltg Table'!$B$4:$W$92,Q$1,0)</f>
        <v>0</v>
      </c>
      <c r="R77" s="286">
        <f>VLOOKUP($A77,'2025 Stds Ltg Table'!$B$4:$W$92,R$1,0)</f>
        <v>0</v>
      </c>
      <c r="S77" s="286">
        <f>VLOOKUP($A77,'2025 Stds Ltg Table'!$B$4:$W$92,S$1,0)</f>
        <v>0</v>
      </c>
      <c r="T77" s="286">
        <f>VLOOKUP($A77,'2025 Stds Ltg Table'!$B$4:$W$92,T$1,0)</f>
        <v>0</v>
      </c>
      <c r="U77" s="286">
        <f>VLOOKUP($A77,'2025 Stds Ltg Table'!$B$4:$W$92,U$1,0)</f>
        <v>0</v>
      </c>
      <c r="V77" s="286">
        <f>VLOOKUP($A77,'2025 Stds Ltg Table'!$B$4:$W$92,V$1,0)</f>
        <v>0</v>
      </c>
      <c r="W77" s="286">
        <f>VLOOKUP($A77,'2025 Stds Ltg Table'!$B$4:$W$92,W$1,0)</f>
        <v>0</v>
      </c>
      <c r="X77" s="286">
        <f>VLOOKUP($A77,'2025 Stds Ltg Table'!$B$4:$W$92,X$1,0)</f>
        <v>0</v>
      </c>
      <c r="Y77" s="286">
        <f>VLOOKUP($A77,'2025 Stds Ltg Table'!$B$4:$W$92,Y$1,0)</f>
        <v>0</v>
      </c>
      <c r="Z77" s="286">
        <f>VLOOKUP($A77,'2025 Stds Ltg Table'!$B$4:$W$92,Z$1,0)</f>
        <v>0</v>
      </c>
      <c r="AA77" s="286">
        <f>VLOOKUP($A77,'2025 Stds Ltg Table'!$B$4:$W$92,AA$1,0)</f>
        <v>0</v>
      </c>
      <c r="AB77" s="286">
        <f>VLOOKUP($A77,'2025 Stds Ltg Table'!$B$4:$W$92,AB$1,0)</f>
        <v>0</v>
      </c>
      <c r="AC77" s="286">
        <f>VLOOKUP($A77,'2025 Stds Ltg Table'!$B$4:$W$92,AC$1,0)</f>
        <v>0</v>
      </c>
      <c r="AD77" s="286">
        <f>VLOOKUP($A77,'2025 Stds Ltg Table'!$B$4:$W$92,AD$1,0)</f>
        <v>0</v>
      </c>
      <c r="AE77" s="57">
        <f>VLOOKUP($A77,'2022 SpaceFuncData-Input'!$A$3:$Y$82,17,FALSE)</f>
        <v>150</v>
      </c>
      <c r="AF77" s="57">
        <f>VLOOKUP($A77,'2022 SpaceFuncData-Input'!$A$3:$Y$82,18,FALSE)</f>
        <v>150</v>
      </c>
      <c r="AG77" s="57">
        <f>VLOOKUP($A77,'2022 SpaceFuncData-Input'!$A$3:$Y$82,19,FALSE)</f>
        <v>0</v>
      </c>
      <c r="AH77" s="57">
        <f>VLOOKUP($A77,'2022 SpaceFuncData-Input'!$A$3:$Y$82,20,FALSE)</f>
        <v>0</v>
      </c>
      <c r="AI77" s="57">
        <f>VLOOKUP($A77,'2022 SpaceFuncData-Input'!$A$3:$Y$82,21,FALSE)</f>
        <v>50</v>
      </c>
      <c r="AJ77" s="57">
        <f>VLOOKUP($A77,'2022 SpaceFuncData-Input'!$A$3:$Y$82,22,FALSE)</f>
        <v>500</v>
      </c>
      <c r="AK77" s="57">
        <f>VLOOKUP($A77,'2022 SpaceFuncData-Input'!$A$3:$Y$82,23,FALSE)</f>
        <v>1.5</v>
      </c>
      <c r="AL77" s="57">
        <f>VLOOKUP($A77,'2022 SpaceFuncData-Input'!$A$3:$Y$82,24,FALSE)</f>
        <v>2</v>
      </c>
      <c r="AM77" s="57" t="str">
        <f>VLOOKUP($A77,'2022 SpaceFuncData-Input'!$A$3:$Y$82,25,FALSE)</f>
        <v>Assembly</v>
      </c>
      <c r="AN77" s="57">
        <v>0</v>
      </c>
      <c r="AO77" s="57">
        <v>0</v>
      </c>
      <c r="AP77" s="57">
        <v>0</v>
      </c>
      <c r="AQ77" s="45">
        <v>374</v>
      </c>
    </row>
    <row r="78" spans="1:43" ht="14.5" x14ac:dyDescent="0.25">
      <c r="A78" s="57" t="str">
        <f>'2025 Stds Ltg Table'!B80</f>
        <v>Unleased Tenant Area</v>
      </c>
      <c r="B78" s="57" t="str">
        <f>VLOOKUP($A78,'2022 SpaceFuncData-Input'!$A$3:$I$82,2,FALSE)</f>
        <v>Office - Office space</v>
      </c>
      <c r="C78" s="57">
        <f>VLOOKUP($A78,'2022 SpaceFuncData-Input'!$A$3:$I$85,3,FALSE)</f>
        <v>10</v>
      </c>
      <c r="D78" s="57">
        <f>VLOOKUP($A78,'2022 SpaceFuncData-Input'!$A$3:$I$85,4,FALSE)</f>
        <v>0.5</v>
      </c>
      <c r="E78" s="57">
        <f>VLOOKUP($A78,'2022 SpaceFuncData-Input'!$A$3:$I$85,5,FALSE)</f>
        <v>250</v>
      </c>
      <c r="F78" s="57">
        <f>VLOOKUP($A78,'2022 SpaceFuncData-Input'!$A$3:$I$85,6,FALSE)</f>
        <v>200</v>
      </c>
      <c r="G78" s="57">
        <f>VLOOKUP($A78,'2022 SpaceFuncData-Input'!$A$3:$I$85,7,FALSE)</f>
        <v>1.5</v>
      </c>
      <c r="H78" s="57">
        <f>VLOOKUP($A78,'2022 SpaceFuncData-Input'!$A$3:$I$85,8,FALSE)</f>
        <v>0.18</v>
      </c>
      <c r="I78" s="57" t="str">
        <f>VLOOKUP($A78,'2022 SpaceFuncData-Input'!$A$3:$I$85,9,FALSE)</f>
        <v>Electric</v>
      </c>
      <c r="J78" s="285">
        <f>VLOOKUP($A78,'2025 Stds Ltg Table'!$B$4:$V$92,2,0)</f>
        <v>0.6</v>
      </c>
      <c r="K78" s="286">
        <f>VLOOKUP($A78,'2025 Stds Ltg Table'!$B$4:$W$92,K$1,0)</f>
        <v>0</v>
      </c>
      <c r="L78" s="286">
        <f>VLOOKUP($A78,'2025 Stds Ltg Table'!$B$4:$W$92,L$1,0)</f>
        <v>0</v>
      </c>
      <c r="M78" s="286">
        <f>VLOOKUP($A78,'2025 Stds Ltg Table'!$B$4:$W$92,M$1,0)</f>
        <v>0</v>
      </c>
      <c r="N78" s="286">
        <f>VLOOKUP($A78,'2025 Stds Ltg Table'!$B$4:$W$92,N$1,0)</f>
        <v>0</v>
      </c>
      <c r="O78" s="286">
        <f>VLOOKUP($A78,'2025 Stds Ltg Table'!$B$4:$W$92,O$1,0)</f>
        <v>0</v>
      </c>
      <c r="P78" s="286">
        <f>VLOOKUP($A78,'2025 Stds Ltg Table'!$B$4:$W$92,P$1,0)</f>
        <v>0</v>
      </c>
      <c r="Q78" s="286">
        <f>VLOOKUP($A78,'2025 Stds Ltg Table'!$B$4:$W$92,Q$1,0)</f>
        <v>0</v>
      </c>
      <c r="R78" s="286">
        <f>VLOOKUP($A78,'2025 Stds Ltg Table'!$B$4:$W$92,R$1,0)</f>
        <v>0</v>
      </c>
      <c r="S78" s="286">
        <f>VLOOKUP($A78,'2025 Stds Ltg Table'!$B$4:$W$92,S$1,0)</f>
        <v>0</v>
      </c>
      <c r="T78" s="286">
        <f>VLOOKUP($A78,'2025 Stds Ltg Table'!$B$4:$W$92,T$1,0)</f>
        <v>0</v>
      </c>
      <c r="U78" s="286">
        <f>VLOOKUP($A78,'2025 Stds Ltg Table'!$B$4:$W$92,U$1,0)</f>
        <v>0</v>
      </c>
      <c r="V78" s="286">
        <f>VLOOKUP($A78,'2025 Stds Ltg Table'!$B$4:$W$92,V$1,0)</f>
        <v>0</v>
      </c>
      <c r="W78" s="286">
        <f>VLOOKUP($A78,'2025 Stds Ltg Table'!$B$4:$W$92,W$1,0)</f>
        <v>0</v>
      </c>
      <c r="X78" s="286">
        <f>VLOOKUP($A78,'2025 Stds Ltg Table'!$B$4:$W$92,X$1,0)</f>
        <v>0</v>
      </c>
      <c r="Y78" s="286">
        <f>VLOOKUP($A78,'2025 Stds Ltg Table'!$B$4:$W$92,Y$1,0)</f>
        <v>0</v>
      </c>
      <c r="Z78" s="286">
        <f>VLOOKUP($A78,'2025 Stds Ltg Table'!$B$4:$W$92,Z$1,0)</f>
        <v>0</v>
      </c>
      <c r="AA78" s="286">
        <f>VLOOKUP($A78,'2025 Stds Ltg Table'!$B$4:$W$92,AA$1,0)</f>
        <v>0</v>
      </c>
      <c r="AB78" s="286">
        <f>VLOOKUP($A78,'2025 Stds Ltg Table'!$B$4:$W$92,AB$1,0)</f>
        <v>0</v>
      </c>
      <c r="AC78" s="286">
        <f>VLOOKUP($A78,'2025 Stds Ltg Table'!$B$4:$W$92,AC$1,0)</f>
        <v>0</v>
      </c>
      <c r="AD78" s="286">
        <f>VLOOKUP($A78,'2025 Stds Ltg Table'!$B$4:$W$92,AD$1,0)</f>
        <v>0</v>
      </c>
      <c r="AE78" s="57">
        <f>VLOOKUP($A78,'2022 SpaceFuncData-Input'!$A$3:$Y$82,17,FALSE)</f>
        <v>150</v>
      </c>
      <c r="AF78" s="57">
        <f>VLOOKUP($A78,'2022 SpaceFuncData-Input'!$A$3:$Y$82,18,FALSE)</f>
        <v>150</v>
      </c>
      <c r="AG78" s="57">
        <f>VLOOKUP($A78,'2022 SpaceFuncData-Input'!$A$3:$Y$82,19,FALSE)</f>
        <v>0</v>
      </c>
      <c r="AH78" s="57">
        <f>VLOOKUP($A78,'2022 SpaceFuncData-Input'!$A$3:$Y$82,20,FALSE)</f>
        <v>0</v>
      </c>
      <c r="AI78" s="57">
        <f>VLOOKUP($A78,'2022 SpaceFuncData-Input'!$A$3:$Y$82,21,FALSE)</f>
        <v>75</v>
      </c>
      <c r="AJ78" s="57">
        <f>VLOOKUP($A78,'2022 SpaceFuncData-Input'!$A$3:$Y$82,22,FALSE)</f>
        <v>500</v>
      </c>
      <c r="AK78" s="57">
        <f>VLOOKUP($A78,'2022 SpaceFuncData-Input'!$A$3:$Y$82,23,FALSE)</f>
        <v>1</v>
      </c>
      <c r="AL78" s="57">
        <f>VLOOKUP($A78,'2022 SpaceFuncData-Input'!$A$3:$Y$82,24,FALSE)</f>
        <v>4</v>
      </c>
      <c r="AM78" s="57" t="str">
        <f>VLOOKUP($A78,'2022 SpaceFuncData-Input'!$A$3:$Y$82,25,FALSE)</f>
        <v>Office</v>
      </c>
      <c r="AN78" s="57">
        <v>1</v>
      </c>
      <c r="AO78" s="57">
        <v>0</v>
      </c>
      <c r="AP78" s="57">
        <v>1</v>
      </c>
      <c r="AQ78" s="45">
        <v>375</v>
      </c>
    </row>
    <row r="79" spans="1:43" ht="14.5" x14ac:dyDescent="0.25">
      <c r="A79" s="57" t="str">
        <f>'2025 Stds Ltg Table'!B81</f>
        <v>Unoccupied-Exclude from Gross Floor Area</v>
      </c>
      <c r="B79" s="57" t="str">
        <f>VLOOKUP($A79,'2022 SpaceFuncData-Input'!$A$3:$I$82,2,FALSE)</f>
        <v>NA</v>
      </c>
      <c r="C79" s="57">
        <f>VLOOKUP($A79,'2022 SpaceFuncData-Input'!$A$3:$I$85,3,FALSE)</f>
        <v>0</v>
      </c>
      <c r="D79" s="57">
        <f>VLOOKUP($A79,'2022 SpaceFuncData-Input'!$A$3:$I$85,4,FALSE)</f>
        <v>0.5</v>
      </c>
      <c r="E79" s="57">
        <f>VLOOKUP($A79,'2022 SpaceFuncData-Input'!$A$3:$I$85,5,FALSE)</f>
        <v>250</v>
      </c>
      <c r="F79" s="57">
        <f>VLOOKUP($A79,'2022 SpaceFuncData-Input'!$A$3:$I$85,6,FALSE)</f>
        <v>250</v>
      </c>
      <c r="G79" s="57">
        <f>VLOOKUP($A79,'2022 SpaceFuncData-Input'!$A$3:$I$85,7,FALSE)</f>
        <v>0</v>
      </c>
      <c r="H79" s="57">
        <f>VLOOKUP($A79,'2022 SpaceFuncData-Input'!$A$3:$I$85,8,FALSE)</f>
        <v>0</v>
      </c>
      <c r="I79" s="57" t="str">
        <f>VLOOKUP($A79,'2022 SpaceFuncData-Input'!$A$3:$I$85,9,FALSE)</f>
        <v>Gas</v>
      </c>
      <c r="J79" s="285">
        <f>VLOOKUP($A79,'2025 Stds Ltg Table'!$B$4:$V$92,2,0)</f>
        <v>0</v>
      </c>
      <c r="K79" s="286">
        <f>VLOOKUP($A79,'2025 Stds Ltg Table'!$B$4:$W$92,K$1,0)</f>
        <v>0</v>
      </c>
      <c r="L79" s="286">
        <f>VLOOKUP($A79,'2025 Stds Ltg Table'!$B$4:$W$92,L$1,0)</f>
        <v>0</v>
      </c>
      <c r="M79" s="286">
        <f>VLOOKUP($A79,'2025 Stds Ltg Table'!$B$4:$W$92,M$1,0)</f>
        <v>0</v>
      </c>
      <c r="N79" s="286">
        <f>VLOOKUP($A79,'2025 Stds Ltg Table'!$B$4:$W$92,N$1,0)</f>
        <v>0</v>
      </c>
      <c r="O79" s="286">
        <f>VLOOKUP($A79,'2025 Stds Ltg Table'!$B$4:$W$92,O$1,0)</f>
        <v>0</v>
      </c>
      <c r="P79" s="286">
        <f>VLOOKUP($A79,'2025 Stds Ltg Table'!$B$4:$W$92,P$1,0)</f>
        <v>0</v>
      </c>
      <c r="Q79" s="286">
        <f>VLOOKUP($A79,'2025 Stds Ltg Table'!$B$4:$W$92,Q$1,0)</f>
        <v>0</v>
      </c>
      <c r="R79" s="286">
        <f>VLOOKUP($A79,'2025 Stds Ltg Table'!$B$4:$W$92,R$1,0)</f>
        <v>0</v>
      </c>
      <c r="S79" s="286">
        <f>VLOOKUP($A79,'2025 Stds Ltg Table'!$B$4:$W$92,S$1,0)</f>
        <v>0</v>
      </c>
      <c r="T79" s="286">
        <f>VLOOKUP($A79,'2025 Stds Ltg Table'!$B$4:$W$92,T$1,0)</f>
        <v>0</v>
      </c>
      <c r="U79" s="286">
        <f>VLOOKUP($A79,'2025 Stds Ltg Table'!$B$4:$W$92,U$1,0)</f>
        <v>0</v>
      </c>
      <c r="V79" s="286">
        <f>VLOOKUP($A79,'2025 Stds Ltg Table'!$B$4:$W$92,V$1,0)</f>
        <v>0</v>
      </c>
      <c r="W79" s="286">
        <f>VLOOKUP($A79,'2025 Stds Ltg Table'!$B$4:$W$92,W$1,0)</f>
        <v>0</v>
      </c>
      <c r="X79" s="286">
        <f>VLOOKUP($A79,'2025 Stds Ltg Table'!$B$4:$W$92,X$1,0)</f>
        <v>0</v>
      </c>
      <c r="Y79" s="286">
        <f>VLOOKUP($A79,'2025 Stds Ltg Table'!$B$4:$W$92,Y$1,0)</f>
        <v>0</v>
      </c>
      <c r="Z79" s="286">
        <f>VLOOKUP($A79,'2025 Stds Ltg Table'!$B$4:$W$92,Z$1,0)</f>
        <v>0</v>
      </c>
      <c r="AA79" s="286">
        <f>VLOOKUP($A79,'2025 Stds Ltg Table'!$B$4:$W$92,AA$1,0)</f>
        <v>0</v>
      </c>
      <c r="AB79" s="286">
        <f>VLOOKUP($A79,'2025 Stds Ltg Table'!$B$4:$W$92,AB$1,0)</f>
        <v>0</v>
      </c>
      <c r="AC79" s="286">
        <f>VLOOKUP($A79,'2025 Stds Ltg Table'!$B$4:$W$92,AC$1,0)</f>
        <v>0</v>
      </c>
      <c r="AD79" s="286">
        <f>VLOOKUP($A79,'2025 Stds Ltg Table'!$B$4:$W$92,AD$1,0)</f>
        <v>0</v>
      </c>
      <c r="AE79" s="57">
        <f>VLOOKUP($A79,'2022 SpaceFuncData-Input'!$A$3:$Y$82,17,FALSE)</f>
        <v>8760</v>
      </c>
      <c r="AF79" s="57">
        <f>VLOOKUP($A79,'2022 SpaceFuncData-Input'!$A$3:$Y$82,18,FALSE)</f>
        <v>8760</v>
      </c>
      <c r="AG79" s="57">
        <f>VLOOKUP($A79,'2022 SpaceFuncData-Input'!$A$3:$Y$82,19,FALSE)</f>
        <v>0</v>
      </c>
      <c r="AH79" s="57">
        <f>VLOOKUP($A79,'2022 SpaceFuncData-Input'!$A$3:$Y$82,20,FALSE)</f>
        <v>0</v>
      </c>
      <c r="AI79" s="57">
        <f>VLOOKUP($A79,'2022 SpaceFuncData-Input'!$A$3:$Y$82,21,FALSE)</f>
        <v>0</v>
      </c>
      <c r="AJ79" s="57">
        <f>VLOOKUP($A79,'2022 SpaceFuncData-Input'!$A$3:$Y$82,22,FALSE)</f>
        <v>0</v>
      </c>
      <c r="AK79" s="57">
        <f>VLOOKUP($A79,'2022 SpaceFuncData-Input'!$A$3:$Y$82,23,FALSE)</f>
        <v>0</v>
      </c>
      <c r="AL79" s="57">
        <f>VLOOKUP($A79,'2022 SpaceFuncData-Input'!$A$3:$Y$82,24,FALSE)</f>
        <v>0</v>
      </c>
      <c r="AM79" s="57" t="str">
        <f>VLOOKUP($A79,'2022 SpaceFuncData-Input'!$A$3:$Y$82,25,FALSE)</f>
        <v>Unoccupied</v>
      </c>
      <c r="AN79" s="57">
        <v>1</v>
      </c>
      <c r="AO79" s="57">
        <v>1</v>
      </c>
      <c r="AP79" s="57">
        <v>0</v>
      </c>
      <c r="AQ79" s="45">
        <v>376</v>
      </c>
    </row>
    <row r="80" spans="1:43" ht="14.5" x14ac:dyDescent="0.25">
      <c r="A80" s="57" t="str">
        <f>'2025 Stds Ltg Table'!B82</f>
        <v>Unoccupied-Include in Gross Floor Area</v>
      </c>
      <c r="B80" s="57" t="str">
        <f>VLOOKUP($A80,'2022 SpaceFuncData-Input'!$A$3:$I$82,2,FALSE)</f>
        <v>NA</v>
      </c>
      <c r="C80" s="57">
        <f>VLOOKUP($A80,'2022 SpaceFuncData-Input'!$A$3:$I$85,3,FALSE)</f>
        <v>0</v>
      </c>
      <c r="D80" s="57">
        <f>VLOOKUP($A80,'2022 SpaceFuncData-Input'!$A$3:$I$85,4,FALSE)</f>
        <v>0.5</v>
      </c>
      <c r="E80" s="57">
        <f>VLOOKUP($A80,'2022 SpaceFuncData-Input'!$A$3:$I$85,5,FALSE)</f>
        <v>250</v>
      </c>
      <c r="F80" s="57">
        <f>VLOOKUP($A80,'2022 SpaceFuncData-Input'!$A$3:$I$85,6,FALSE)</f>
        <v>250</v>
      </c>
      <c r="G80" s="57">
        <f>VLOOKUP($A80,'2022 SpaceFuncData-Input'!$A$3:$I$85,7,FALSE)</f>
        <v>0</v>
      </c>
      <c r="H80" s="57">
        <f>VLOOKUP($A80,'2022 SpaceFuncData-Input'!$A$3:$I$85,8,FALSE)</f>
        <v>0</v>
      </c>
      <c r="I80" s="57" t="str">
        <f>VLOOKUP($A80,'2022 SpaceFuncData-Input'!$A$3:$I$85,9,FALSE)</f>
        <v>Gas</v>
      </c>
      <c r="J80" s="285">
        <f>VLOOKUP($A80,'2025 Stds Ltg Table'!$B$4:$V$92,2,0)</f>
        <v>0</v>
      </c>
      <c r="K80" s="286">
        <f>VLOOKUP($A80,'2025 Stds Ltg Table'!$B$4:$W$92,K$1,0)</f>
        <v>0</v>
      </c>
      <c r="L80" s="286">
        <f>VLOOKUP($A80,'2025 Stds Ltg Table'!$B$4:$W$92,L$1,0)</f>
        <v>0</v>
      </c>
      <c r="M80" s="286">
        <f>VLOOKUP($A80,'2025 Stds Ltg Table'!$B$4:$W$92,M$1,0)</f>
        <v>0</v>
      </c>
      <c r="N80" s="286">
        <f>VLOOKUP($A80,'2025 Stds Ltg Table'!$B$4:$W$92,N$1,0)</f>
        <v>0</v>
      </c>
      <c r="O80" s="286">
        <f>VLOOKUP($A80,'2025 Stds Ltg Table'!$B$4:$W$92,O$1,0)</f>
        <v>0</v>
      </c>
      <c r="P80" s="286">
        <f>VLOOKUP($A80,'2025 Stds Ltg Table'!$B$4:$W$92,P$1,0)</f>
        <v>0</v>
      </c>
      <c r="Q80" s="286">
        <f>VLOOKUP($A80,'2025 Stds Ltg Table'!$B$4:$W$92,Q$1,0)</f>
        <v>0</v>
      </c>
      <c r="R80" s="286">
        <f>VLOOKUP($A80,'2025 Stds Ltg Table'!$B$4:$W$92,R$1,0)</f>
        <v>0</v>
      </c>
      <c r="S80" s="286">
        <f>VLOOKUP($A80,'2025 Stds Ltg Table'!$B$4:$W$92,S$1,0)</f>
        <v>0</v>
      </c>
      <c r="T80" s="286">
        <f>VLOOKUP($A80,'2025 Stds Ltg Table'!$B$4:$W$92,T$1,0)</f>
        <v>0</v>
      </c>
      <c r="U80" s="286">
        <f>VLOOKUP($A80,'2025 Stds Ltg Table'!$B$4:$W$92,U$1,0)</f>
        <v>0</v>
      </c>
      <c r="V80" s="286">
        <f>VLOOKUP($A80,'2025 Stds Ltg Table'!$B$4:$W$92,V$1,0)</f>
        <v>0</v>
      </c>
      <c r="W80" s="286">
        <f>VLOOKUP($A80,'2025 Stds Ltg Table'!$B$4:$W$92,W$1,0)</f>
        <v>0</v>
      </c>
      <c r="X80" s="286">
        <f>VLOOKUP($A80,'2025 Stds Ltg Table'!$B$4:$W$92,X$1,0)</f>
        <v>0</v>
      </c>
      <c r="Y80" s="286">
        <f>VLOOKUP($A80,'2025 Stds Ltg Table'!$B$4:$W$92,Y$1,0)</f>
        <v>0</v>
      </c>
      <c r="Z80" s="286">
        <f>VLOOKUP($A80,'2025 Stds Ltg Table'!$B$4:$W$92,Z$1,0)</f>
        <v>0</v>
      </c>
      <c r="AA80" s="286">
        <f>VLOOKUP($A80,'2025 Stds Ltg Table'!$B$4:$W$92,AA$1,0)</f>
        <v>0</v>
      </c>
      <c r="AB80" s="286">
        <f>VLOOKUP($A80,'2025 Stds Ltg Table'!$B$4:$W$92,AB$1,0)</f>
        <v>0</v>
      </c>
      <c r="AC80" s="286">
        <f>VLOOKUP($A80,'2025 Stds Ltg Table'!$B$4:$W$92,AC$1,0)</f>
        <v>0</v>
      </c>
      <c r="AD80" s="286">
        <f>VLOOKUP($A80,'2025 Stds Ltg Table'!$B$4:$W$92,AD$1,0)</f>
        <v>0</v>
      </c>
      <c r="AE80" s="57">
        <f>VLOOKUP($A80,'2022 SpaceFuncData-Input'!$A$3:$Y$82,17,FALSE)</f>
        <v>8760</v>
      </c>
      <c r="AF80" s="57">
        <f>VLOOKUP($A80,'2022 SpaceFuncData-Input'!$A$3:$Y$82,18,FALSE)</f>
        <v>8760</v>
      </c>
      <c r="AG80" s="57">
        <f>VLOOKUP($A80,'2022 SpaceFuncData-Input'!$A$3:$Y$82,19,FALSE)</f>
        <v>0</v>
      </c>
      <c r="AH80" s="57">
        <f>VLOOKUP($A80,'2022 SpaceFuncData-Input'!$A$3:$Y$82,20,FALSE)</f>
        <v>0</v>
      </c>
      <c r="AI80" s="57">
        <f>VLOOKUP($A80,'2022 SpaceFuncData-Input'!$A$3:$Y$82,21,FALSE)</f>
        <v>0</v>
      </c>
      <c r="AJ80" s="57">
        <f>VLOOKUP($A80,'2022 SpaceFuncData-Input'!$A$3:$Y$82,22,FALSE)</f>
        <v>0</v>
      </c>
      <c r="AK80" s="57">
        <f>VLOOKUP($A80,'2022 SpaceFuncData-Input'!$A$3:$Y$82,23,FALSE)</f>
        <v>0</v>
      </c>
      <c r="AL80" s="57">
        <f>VLOOKUP($A80,'2022 SpaceFuncData-Input'!$A$3:$Y$82,24,FALSE)</f>
        <v>0</v>
      </c>
      <c r="AM80" s="57" t="str">
        <f>VLOOKUP($A80,'2022 SpaceFuncData-Input'!$A$3:$Y$82,25,FALSE)</f>
        <v>Unoccupied</v>
      </c>
      <c r="AN80" s="57">
        <v>1</v>
      </c>
      <c r="AO80" s="57">
        <v>1</v>
      </c>
      <c r="AP80" s="57">
        <v>0</v>
      </c>
      <c r="AQ80" s="45">
        <v>377</v>
      </c>
    </row>
    <row r="81" spans="1:44" ht="14.5" x14ac:dyDescent="0.25">
      <c r="A81" s="57" t="str">
        <f>'2025 Stds Ltg Table'!B72</f>
        <v>Videoconferencing Studio</v>
      </c>
      <c r="B81" s="57" t="str">
        <f>VLOOKUP($A81,'2022 SpaceFuncData-Input'!$A$3:$I$85,2,FALSE)</f>
        <v>General - Conference/meeting</v>
      </c>
      <c r="C81" s="57">
        <f>VLOOKUP($A81,'2022 SpaceFuncData-Input'!$A$3:$I$85,3,FALSE)</f>
        <v>10</v>
      </c>
      <c r="D81" s="57">
        <f>VLOOKUP($A81,'2022 SpaceFuncData-Input'!$A$3:$I$85,4,FALSE)</f>
        <v>0.5</v>
      </c>
      <c r="E81" s="57">
        <f>VLOOKUP($A81,'2022 SpaceFuncData-Input'!$A$3:$I$85,5,FALSE)</f>
        <v>250</v>
      </c>
      <c r="F81" s="57">
        <f>VLOOKUP($A81,'2022 SpaceFuncData-Input'!$A$3:$I$85,6,FALSE)</f>
        <v>200</v>
      </c>
      <c r="G81" s="57">
        <f>VLOOKUP($A81,'2022 SpaceFuncData-Input'!$A$3:$I$85,7,FALSE)</f>
        <v>1.5</v>
      </c>
      <c r="H81" s="57">
        <f>VLOOKUP($A81,'2022 SpaceFuncData-Input'!$A$3:$I$85,8,FALSE)</f>
        <v>0.18</v>
      </c>
      <c r="I81" s="57" t="str">
        <f>VLOOKUP($A81,'2022 SpaceFuncData-Input'!$A$3:$I$85,9,FALSE)</f>
        <v>Electric</v>
      </c>
      <c r="J81" s="285">
        <f>VLOOKUP($A81,'2025 Stds Ltg Table'!$B$4:$V$92,2,0)</f>
        <v>0.9</v>
      </c>
      <c r="K81" s="286">
        <f>VLOOKUP($A81,'2025 Stds Ltg Table'!$B$4:$W$92,K$1,0)</f>
        <v>0</v>
      </c>
      <c r="L81" s="286">
        <f>VLOOKUP($A81,'2025 Stds Ltg Table'!$B$4:$W$92,L$1,0)</f>
        <v>0</v>
      </c>
      <c r="M81" s="286">
        <f>VLOOKUP($A81,'2025 Stds Ltg Table'!$B$4:$W$92,M$1,0)</f>
        <v>0</v>
      </c>
      <c r="N81" s="286">
        <f>VLOOKUP($A81,'2025 Stds Ltg Table'!$B$4:$W$92,N$1,0)</f>
        <v>0</v>
      </c>
      <c r="O81" s="286">
        <f>VLOOKUP($A81,'2025 Stds Ltg Table'!$B$4:$W$92,O$1,0)</f>
        <v>0</v>
      </c>
      <c r="P81" s="286">
        <f>VLOOKUP($A81,'2025 Stds Ltg Table'!$B$4:$W$92,P$1,0)</f>
        <v>0</v>
      </c>
      <c r="Q81" s="286">
        <f>VLOOKUP($A81,'2025 Stds Ltg Table'!$B$4:$W$92,Q$1,0)</f>
        <v>1</v>
      </c>
      <c r="R81" s="286">
        <f>VLOOKUP($A81,'2025 Stds Ltg Table'!$B$4:$W$92,R$1,0)</f>
        <v>0</v>
      </c>
      <c r="S81" s="286">
        <f>VLOOKUP($A81,'2025 Stds Ltg Table'!$B$4:$W$92,S$1,0)</f>
        <v>0</v>
      </c>
      <c r="T81" s="286">
        <f>VLOOKUP($A81,'2025 Stds Ltg Table'!$B$4:$W$92,T$1,0)</f>
        <v>0</v>
      </c>
      <c r="U81" s="286">
        <f>VLOOKUP($A81,'2025 Stds Ltg Table'!$B$4:$W$92,U$1,0)</f>
        <v>0</v>
      </c>
      <c r="V81" s="286">
        <f>VLOOKUP($A81,'2025 Stds Ltg Table'!$B$4:$W$92,V$1,0)</f>
        <v>0</v>
      </c>
      <c r="W81" s="286">
        <f>VLOOKUP($A81,'2025 Stds Ltg Table'!$B$4:$W$92,W$1,0)</f>
        <v>0</v>
      </c>
      <c r="X81" s="286">
        <f>VLOOKUP($A81,'2025 Stds Ltg Table'!$B$4:$W$92,X$1,0)</f>
        <v>0</v>
      </c>
      <c r="Y81" s="286">
        <f>VLOOKUP($A81,'2025 Stds Ltg Table'!$B$4:$W$92,Y$1,0)</f>
        <v>0</v>
      </c>
      <c r="Z81" s="286">
        <f>VLOOKUP($A81,'2025 Stds Ltg Table'!$B$4:$W$92,Z$1,0)</f>
        <v>0</v>
      </c>
      <c r="AA81" s="286">
        <f>VLOOKUP($A81,'2025 Stds Ltg Table'!$B$4:$W$92,AA$1,0)</f>
        <v>0</v>
      </c>
      <c r="AB81" s="286">
        <f>VLOOKUP($A81,'2025 Stds Ltg Table'!$B$4:$W$92,AB$1,0)</f>
        <v>0</v>
      </c>
      <c r="AC81" s="286">
        <f>VLOOKUP($A81,'2025 Stds Ltg Table'!$B$4:$W$92,AC$1,0)</f>
        <v>0</v>
      </c>
      <c r="AD81" s="286">
        <f>VLOOKUP($A81,'2025 Stds Ltg Table'!$B$4:$W$92,AD$1,0)</f>
        <v>0</v>
      </c>
      <c r="AE81" s="57">
        <f>VLOOKUP($A81,'2022 SpaceFuncData-Input'!$A$3:$Y$82,17,FALSE)</f>
        <v>150</v>
      </c>
      <c r="AF81" s="57">
        <f>VLOOKUP($A81,'2022 SpaceFuncData-Input'!$A$3:$Y$82,18,FALSE)</f>
        <v>150</v>
      </c>
      <c r="AG81" s="57">
        <f>VLOOKUP($A81,'2022 SpaceFuncData-Input'!$A$3:$Y$82,19,FALSE)</f>
        <v>0</v>
      </c>
      <c r="AH81" s="57">
        <f>VLOOKUP($A81,'2022 SpaceFuncData-Input'!$A$3:$Y$82,20,FALSE)</f>
        <v>0</v>
      </c>
      <c r="AI81" s="57">
        <f>VLOOKUP($A81,'2022 SpaceFuncData-Input'!$A$3:$Y$82,21,FALSE)</f>
        <v>300</v>
      </c>
      <c r="AJ81" s="57">
        <f>VLOOKUP($A81,'2022 SpaceFuncData-Input'!$A$3:$Y$82,22,FALSE)</f>
        <v>300</v>
      </c>
      <c r="AK81" s="57">
        <f>VLOOKUP($A81,'2022 SpaceFuncData-Input'!$A$3:$Y$82,23,FALSE)</f>
        <v>1.5</v>
      </c>
      <c r="AL81" s="57">
        <f>VLOOKUP($A81,'2022 SpaceFuncData-Input'!$A$3:$Y$82,24,FALSE)</f>
        <v>2</v>
      </c>
      <c r="AM81" s="57" t="str">
        <f>VLOOKUP($A81,'2022 SpaceFuncData-Input'!$A$3:$Y$82,25,FALSE)</f>
        <v>Office</v>
      </c>
      <c r="AN81" s="57">
        <v>1</v>
      </c>
      <c r="AO81" s="57">
        <v>0</v>
      </c>
      <c r="AP81" s="57">
        <v>0</v>
      </c>
      <c r="AQ81" s="45">
        <v>378</v>
      </c>
    </row>
    <row r="82" spans="1:44" ht="14.5" x14ac:dyDescent="0.25">
      <c r="A82" s="57" t="str">
        <f>'2025 Stds Ltg Table'!B73</f>
        <v>All other</v>
      </c>
      <c r="B82" s="57" t="str">
        <f>VLOOKUP($A82,'2022 SpaceFuncData-Input'!$A$3:$I$85,2,FALSE)</f>
        <v>Misc - All others</v>
      </c>
      <c r="C82" s="57">
        <f>VLOOKUP($A82,'2022 SpaceFuncData-Input'!$A$3:$I$85,3,FALSE)</f>
        <v>10</v>
      </c>
      <c r="D82" s="57">
        <f>VLOOKUP($A82,'2022 SpaceFuncData-Input'!$A$3:$I$85,4,FALSE)</f>
        <v>0.5</v>
      </c>
      <c r="E82" s="57">
        <f>VLOOKUP($A82,'2022 SpaceFuncData-Input'!$A$3:$I$85,5,FALSE)</f>
        <v>250</v>
      </c>
      <c r="F82" s="57">
        <f>VLOOKUP($A82,'2022 SpaceFuncData-Input'!$A$3:$I$85,6,FALSE)</f>
        <v>200</v>
      </c>
      <c r="G82" s="57">
        <f>VLOOKUP($A82,'2022 SpaceFuncData-Input'!$A$3:$I$85,7,FALSE)</f>
        <v>1</v>
      </c>
      <c r="H82" s="57">
        <f>VLOOKUP($A82,'2022 SpaceFuncData-Input'!$A$3:$I$85,8,FALSE)</f>
        <v>0.18</v>
      </c>
      <c r="I82" s="57" t="str">
        <f>VLOOKUP($A82,'2022 SpaceFuncData-Input'!$A$3:$I$85,9,FALSE)</f>
        <v>Gas</v>
      </c>
      <c r="J82" s="285">
        <f>VLOOKUP($A82,'2025 Stds Ltg Table'!$B$4:$V$92,2,0)</f>
        <v>0.4</v>
      </c>
      <c r="K82" s="286">
        <f>VLOOKUP($A82,'2025 Stds Ltg Table'!$B$4:$W$92,K$1,0)</f>
        <v>0</v>
      </c>
      <c r="L82" s="286">
        <f>VLOOKUP($A82,'2025 Stds Ltg Table'!$B$4:$W$92,L$1,0)</f>
        <v>0</v>
      </c>
      <c r="M82" s="286">
        <f>VLOOKUP($A82,'2025 Stds Ltg Table'!$B$4:$W$92,M$1,0)</f>
        <v>0</v>
      </c>
      <c r="N82" s="286">
        <f>VLOOKUP($A82,'2025 Stds Ltg Table'!$B$4:$W$92,N$1,0)</f>
        <v>0</v>
      </c>
      <c r="O82" s="286">
        <f>VLOOKUP($A82,'2025 Stds Ltg Table'!$B$4:$W$92,O$1,0)</f>
        <v>0</v>
      </c>
      <c r="P82" s="286">
        <f>VLOOKUP($A82,'2025 Stds Ltg Table'!$B$4:$W$92,P$1,0)</f>
        <v>0</v>
      </c>
      <c r="Q82" s="286">
        <f>VLOOKUP($A82,'2025 Stds Ltg Table'!$B$4:$W$92,Q$1,0)</f>
        <v>0</v>
      </c>
      <c r="R82" s="286">
        <f>VLOOKUP($A82,'2025 Stds Ltg Table'!$B$4:$W$92,R$1,0)</f>
        <v>0</v>
      </c>
      <c r="S82" s="286">
        <f>VLOOKUP($A82,'2025 Stds Ltg Table'!$B$4:$W$92,S$1,0)</f>
        <v>0</v>
      </c>
      <c r="T82" s="286">
        <f>VLOOKUP($A82,'2025 Stds Ltg Table'!$B$4:$W$92,T$1,0)</f>
        <v>0</v>
      </c>
      <c r="U82" s="286">
        <f>VLOOKUP($A82,'2025 Stds Ltg Table'!$B$4:$W$92,U$1,0)</f>
        <v>0</v>
      </c>
      <c r="V82" s="286">
        <f>VLOOKUP($A82,'2025 Stds Ltg Table'!$B$4:$W$92,V$1,0)</f>
        <v>0</v>
      </c>
      <c r="W82" s="286">
        <f>VLOOKUP($A82,'2025 Stds Ltg Table'!$B$4:$W$92,W$1,0)</f>
        <v>0</v>
      </c>
      <c r="X82" s="286">
        <f>VLOOKUP($A82,'2025 Stds Ltg Table'!$B$4:$W$92,X$1,0)</f>
        <v>0</v>
      </c>
      <c r="Y82" s="286">
        <f>VLOOKUP($A82,'2025 Stds Ltg Table'!$B$4:$W$92,Y$1,0)</f>
        <v>0</v>
      </c>
      <c r="Z82" s="286">
        <f>VLOOKUP($A82,'2025 Stds Ltg Table'!$B$4:$W$92,Z$1,0)</f>
        <v>0</v>
      </c>
      <c r="AA82" s="286">
        <f>VLOOKUP($A82,'2025 Stds Ltg Table'!$B$4:$W$92,AA$1,0)</f>
        <v>0</v>
      </c>
      <c r="AB82" s="286">
        <f>VLOOKUP($A82,'2025 Stds Ltg Table'!$B$4:$W$92,AB$1,0)</f>
        <v>0</v>
      </c>
      <c r="AC82" s="286">
        <f>VLOOKUP($A82,'2025 Stds Ltg Table'!$B$4:$W$92,AC$1,0)</f>
        <v>0</v>
      </c>
      <c r="AD82" s="286">
        <f>VLOOKUP($A82,'2025 Stds Ltg Table'!$B$4:$W$92,AD$1,0)</f>
        <v>0</v>
      </c>
      <c r="AE82" s="57">
        <f>VLOOKUP($A82,'2022 SpaceFuncData-Input'!$A$3:$Y$82,17,FALSE)</f>
        <v>150</v>
      </c>
      <c r="AF82" s="57">
        <f>VLOOKUP($A82,'2022 SpaceFuncData-Input'!$A$3:$Y$82,18,FALSE)</f>
        <v>150</v>
      </c>
      <c r="AG82" s="57">
        <f>VLOOKUP($A82,'2022 SpaceFuncData-Input'!$A$3:$Y$82,19,FALSE)</f>
        <v>0</v>
      </c>
      <c r="AH82" s="57">
        <f>VLOOKUP($A82,'2022 SpaceFuncData-Input'!$A$3:$Y$82,20,FALSE)</f>
        <v>0</v>
      </c>
      <c r="AI82" s="57">
        <f>VLOOKUP($A82,'2022 SpaceFuncData-Input'!$A$3:$Y$82,21,FALSE)</f>
        <v>100</v>
      </c>
      <c r="AJ82" s="57">
        <f>VLOOKUP($A82,'2022 SpaceFuncData-Input'!$A$3:$Y$82,22,FALSE)</f>
        <v>300</v>
      </c>
      <c r="AK82" s="57">
        <f>VLOOKUP($A82,'2022 SpaceFuncData-Input'!$A$3:$Y$82,23,FALSE)</f>
        <v>1.5</v>
      </c>
      <c r="AL82" s="57">
        <f>VLOOKUP($A82,'2022 SpaceFuncData-Input'!$A$3:$Y$82,24,FALSE)</f>
        <v>2</v>
      </c>
      <c r="AM82" s="57" t="str">
        <f>VLOOKUP($A82,'2022 SpaceFuncData-Input'!$A$3:$Y$82,25,FALSE)</f>
        <v>Office</v>
      </c>
      <c r="AN82" s="57">
        <v>1</v>
      </c>
      <c r="AO82" s="57">
        <v>0</v>
      </c>
      <c r="AP82" s="57">
        <v>1</v>
      </c>
      <c r="AQ82" s="45">
        <v>301</v>
      </c>
    </row>
    <row r="83" spans="1:44" ht="14.5" x14ac:dyDescent="0.25">
      <c r="A83" s="276" t="s">
        <v>1161</v>
      </c>
      <c r="B83" s="57" t="str">
        <f>VLOOKUP($A83,'2022 SpaceFuncData-Input'!$A$3:$I$85,2,FALSE)</f>
        <v>General - Conference/meeting</v>
      </c>
      <c r="C83" s="57">
        <f>VLOOKUP($A83,'2022 SpaceFuncData-Input'!$A$3:$I$85,3,FALSE)</f>
        <v>66.666666666666671</v>
      </c>
      <c r="D83" s="57">
        <f>VLOOKUP($A83,'2022 SpaceFuncData-Input'!$A$3:$I$85,4,FALSE)</f>
        <v>0.5</v>
      </c>
      <c r="E83" s="57">
        <f>VLOOKUP($A83,'2022 SpaceFuncData-Input'!$A$3:$I$85,5,FALSE)</f>
        <v>245</v>
      </c>
      <c r="F83" s="57">
        <f>VLOOKUP($A83,'2022 SpaceFuncData-Input'!$A$3:$I$85,6,FALSE)</f>
        <v>155</v>
      </c>
      <c r="G83" s="57">
        <f>VLOOKUP($A83,'2022 SpaceFuncData-Input'!$A$3:$I$85,7,FALSE)</f>
        <v>1</v>
      </c>
      <c r="H83" s="57">
        <f>VLOOKUP($A83,'2022 SpaceFuncData-Input'!$A$3:$I$85,8,FALSE)</f>
        <v>0.09</v>
      </c>
      <c r="I83" s="57" t="str">
        <f>VLOOKUP($A83,'2022 SpaceFuncData-Input'!$A$3:$I$85,9,FALSE)</f>
        <v>Electric</v>
      </c>
      <c r="J83" s="285">
        <f>VLOOKUP($A83,'2025 Stds Ltg Table'!$B$4:$V$92,2,0)</f>
        <v>0.75</v>
      </c>
      <c r="K83" s="286">
        <f>VLOOKUP($A83,'2025 Stds Ltg Table'!$B$4:$W$92,K$1,0)</f>
        <v>0</v>
      </c>
      <c r="L83" s="286">
        <f>VLOOKUP($A83,'2025 Stds Ltg Table'!$B$4:$W$92,L$1,0)</f>
        <v>0</v>
      </c>
      <c r="M83" s="286">
        <f>VLOOKUP($A83,'2025 Stds Ltg Table'!$B$4:$W$92,M$1,0)</f>
        <v>0</v>
      </c>
      <c r="N83" s="286">
        <f>VLOOKUP($A83,'2025 Stds Ltg Table'!$B$4:$W$92,N$1,0)</f>
        <v>0.25</v>
      </c>
      <c r="O83" s="286">
        <f>VLOOKUP($A83,'2025 Stds Ltg Table'!$B$4:$W$92,O$1,0)</f>
        <v>0</v>
      </c>
      <c r="P83" s="286">
        <f>VLOOKUP($A83,'2025 Stds Ltg Table'!$B$4:$W$92,P$1,0)</f>
        <v>0</v>
      </c>
      <c r="Q83" s="286">
        <f>VLOOKUP($A83,'2025 Stds Ltg Table'!$B$4:$W$92,Q$1,0)</f>
        <v>0</v>
      </c>
      <c r="R83" s="286">
        <f>VLOOKUP($A83,'2025 Stds Ltg Table'!$B$4:$W$92,R$1,0)</f>
        <v>0</v>
      </c>
      <c r="S83" s="286">
        <f>VLOOKUP($A83,'2025 Stds Ltg Table'!$B$4:$W$92,S$1,0)</f>
        <v>0</v>
      </c>
      <c r="T83" s="286">
        <f>VLOOKUP($A83,'2025 Stds Ltg Table'!$B$4:$W$92,T$1,0)</f>
        <v>0</v>
      </c>
      <c r="U83" s="286">
        <f>VLOOKUP($A83,'2025 Stds Ltg Table'!$B$4:$W$92,U$1,0)</f>
        <v>0</v>
      </c>
      <c r="V83" s="286">
        <f>VLOOKUP($A83,'2025 Stds Ltg Table'!$B$4:$W$92,V$1,0)</f>
        <v>0</v>
      </c>
      <c r="W83" s="286">
        <f>VLOOKUP($A83,'2025 Stds Ltg Table'!$B$4:$W$92,W$1,0)</f>
        <v>0</v>
      </c>
      <c r="X83" s="286">
        <f>VLOOKUP($A83,'2025 Stds Ltg Table'!$B$4:$W$92,X$1,0)</f>
        <v>2</v>
      </c>
      <c r="Y83" s="286">
        <f>VLOOKUP($A83,'2025 Stds Ltg Table'!$B$4:$W$92,Y$1,0)</f>
        <v>2.35</v>
      </c>
      <c r="Z83" s="286">
        <f>VLOOKUP($A83,'2025 Stds Ltg Table'!$B$4:$W$92,Z$1,0)</f>
        <v>2.66</v>
      </c>
      <c r="AA83" s="286">
        <f>VLOOKUP($A83,'2025 Stds Ltg Table'!$B$4:$W$92,AA$1,0)</f>
        <v>0.3</v>
      </c>
      <c r="AB83" s="286">
        <f>VLOOKUP($A83,'2025 Stds Ltg Table'!$B$4:$W$92,AB$1,0)</f>
        <v>0.35</v>
      </c>
      <c r="AC83" s="286">
        <f>VLOOKUP($A83,'2025 Stds Ltg Table'!$B$4:$W$92,AC$1,0)</f>
        <v>0.4</v>
      </c>
      <c r="AD83" s="286">
        <f>VLOOKUP($A83,'2025 Stds Ltg Table'!$B$4:$W$92,AD$1,0)</f>
        <v>0</v>
      </c>
      <c r="AE83" s="57">
        <f>VLOOKUP($A83,'2022 SpaceFuncData-Input'!$A$3:$Y$82,17,FALSE)</f>
        <v>150</v>
      </c>
      <c r="AF83" s="57">
        <f>VLOOKUP($A83,'2022 SpaceFuncData-Input'!$A$3:$Y$82,18,FALSE)</f>
        <v>150</v>
      </c>
      <c r="AG83" s="57">
        <f>VLOOKUP($A83,'2022 SpaceFuncData-Input'!$A$3:$Y$82,19,FALSE)</f>
        <v>0</v>
      </c>
      <c r="AH83" s="57">
        <f>VLOOKUP($A83,'2022 SpaceFuncData-Input'!$A$3:$Y$82,20,FALSE)</f>
        <v>0</v>
      </c>
      <c r="AI83" s="57">
        <f>VLOOKUP($A83,'2022 SpaceFuncData-Input'!$A$3:$Y$82,21,FALSE)</f>
        <v>30</v>
      </c>
      <c r="AJ83" s="57">
        <f>VLOOKUP($A83,'2022 SpaceFuncData-Input'!$A$3:$Y$82,22,FALSE)</f>
        <v>300</v>
      </c>
      <c r="AK83" s="57">
        <f>VLOOKUP($A83,'2022 SpaceFuncData-Input'!$A$3:$Y$82,23,FALSE)</f>
        <v>1.5</v>
      </c>
      <c r="AL83" s="57">
        <f>VLOOKUP($A83,'2022 SpaceFuncData-Input'!$A$3:$Y$82,24,FALSE)</f>
        <v>2</v>
      </c>
      <c r="AM83" s="57" t="str">
        <f>VLOOKUP($A83,'2022 SpaceFuncData-Input'!$A$3:$Y$82,25,FALSE)</f>
        <v>Assembly</v>
      </c>
      <c r="AN83" s="276">
        <f t="shared" ref="AN83:AP83" si="3">AN20</f>
        <v>1</v>
      </c>
      <c r="AO83" s="276">
        <f t="shared" si="3"/>
        <v>0</v>
      </c>
      <c r="AP83" s="276">
        <f t="shared" si="3"/>
        <v>1</v>
      </c>
      <c r="AQ83" s="276">
        <v>381</v>
      </c>
    </row>
    <row r="84" spans="1:44" ht="14.5" x14ac:dyDescent="0.25">
      <c r="A84" s="276" t="str">
        <f>'2025 Stds Ltg Table'!B89</f>
        <v>Storage</v>
      </c>
      <c r="B84" s="57" t="str">
        <f>VLOOKUP($A84,'2022 SpaceFuncData-Input'!$A$3:$I$85,2,FALSE)</f>
        <v>Misc - All others</v>
      </c>
      <c r="C84" s="57">
        <f>VLOOKUP($A84,'2022 SpaceFuncData-Input'!$A$3:$I$85,3,FALSE)</f>
        <v>0</v>
      </c>
      <c r="D84" s="57">
        <f>VLOOKUP($A84,'2022 SpaceFuncData-Input'!$A$3:$I$85,4,FALSE)</f>
        <v>0.5</v>
      </c>
      <c r="E84" s="57">
        <f>VLOOKUP($A84,'2022 SpaceFuncData-Input'!$A$3:$I$85,5,FALSE)</f>
        <v>250</v>
      </c>
      <c r="F84" s="57">
        <f>VLOOKUP($A84,'2022 SpaceFuncData-Input'!$A$3:$I$85,6,FALSE)</f>
        <v>200</v>
      </c>
      <c r="G84" s="57">
        <f>VLOOKUP($A84,'2022 SpaceFuncData-Input'!$A$3:$I$85,7,FALSE)</f>
        <v>0.2</v>
      </c>
      <c r="H84" s="57">
        <f>VLOOKUP($A84,'2022 SpaceFuncData-Input'!$A$3:$I$85,8,FALSE)</f>
        <v>0</v>
      </c>
      <c r="I84" s="57" t="str">
        <f>VLOOKUP($A84,'2022 SpaceFuncData-Input'!$A$3:$I$85,9,FALSE)</f>
        <v>Electric</v>
      </c>
      <c r="J84" s="285">
        <f>VLOOKUP($A84,'2025 Stds Ltg Table'!$B$4:$V$92,2,0)</f>
        <v>0.4</v>
      </c>
      <c r="K84" s="286">
        <f>VLOOKUP($A84,'2025 Stds Ltg Table'!$B$4:$W$92,K$1,0)</f>
        <v>0</v>
      </c>
      <c r="L84" s="286">
        <f>VLOOKUP($A84,'2025 Stds Ltg Table'!$B$4:$W$92,L$1,0)</f>
        <v>0</v>
      </c>
      <c r="M84" s="286">
        <f>VLOOKUP($A84,'2025 Stds Ltg Table'!$B$4:$W$92,M$1,0)</f>
        <v>0</v>
      </c>
      <c r="N84" s="286">
        <f>VLOOKUP($A84,'2025 Stds Ltg Table'!$B$4:$W$92,N$1,0)</f>
        <v>0</v>
      </c>
      <c r="O84" s="286">
        <f>VLOOKUP($A84,'2025 Stds Ltg Table'!$B$4:$W$92,O$1,0)</f>
        <v>0</v>
      </c>
      <c r="P84" s="286">
        <f>VLOOKUP($A84,'2025 Stds Ltg Table'!$B$4:$W$92,P$1,0)</f>
        <v>0</v>
      </c>
      <c r="Q84" s="286">
        <f>VLOOKUP($A84,'2025 Stds Ltg Table'!$B$4:$W$92,Q$1,0)</f>
        <v>0</v>
      </c>
      <c r="R84" s="286">
        <f>VLOOKUP($A84,'2025 Stds Ltg Table'!$B$4:$W$92,R$1,0)</f>
        <v>0</v>
      </c>
      <c r="S84" s="286">
        <f>VLOOKUP($A84,'2025 Stds Ltg Table'!$B$4:$W$92,S$1,0)</f>
        <v>0</v>
      </c>
      <c r="T84" s="286">
        <f>VLOOKUP($A84,'2025 Stds Ltg Table'!$B$4:$W$92,T$1,0)</f>
        <v>0</v>
      </c>
      <c r="U84" s="286">
        <f>VLOOKUP($A84,'2025 Stds Ltg Table'!$B$4:$W$92,U$1,0)</f>
        <v>0</v>
      </c>
      <c r="V84" s="286">
        <f>VLOOKUP($A84,'2025 Stds Ltg Table'!$B$4:$W$92,V$1,0)</f>
        <v>0</v>
      </c>
      <c r="W84" s="286">
        <f>VLOOKUP($A84,'2025 Stds Ltg Table'!$B$4:$W$92,W$1,0)</f>
        <v>0</v>
      </c>
      <c r="X84" s="286">
        <f>VLOOKUP($A84,'2025 Stds Ltg Table'!$B$4:$W$92,X$1,0)</f>
        <v>0</v>
      </c>
      <c r="Y84" s="286">
        <f>VLOOKUP($A84,'2025 Stds Ltg Table'!$B$4:$W$92,Y$1,0)</f>
        <v>0</v>
      </c>
      <c r="Z84" s="286">
        <f>VLOOKUP($A84,'2025 Stds Ltg Table'!$B$4:$W$92,Z$1,0)</f>
        <v>0</v>
      </c>
      <c r="AA84" s="286">
        <f>VLOOKUP($A84,'2025 Stds Ltg Table'!$B$4:$W$92,AA$1,0)</f>
        <v>0</v>
      </c>
      <c r="AB84" s="286">
        <f>VLOOKUP($A84,'2025 Stds Ltg Table'!$B$4:$W$92,AB$1,0)</f>
        <v>0</v>
      </c>
      <c r="AC84" s="286">
        <f>VLOOKUP($A84,'2025 Stds Ltg Table'!$B$4:$W$92,AC$1,0)</f>
        <v>0</v>
      </c>
      <c r="AD84" s="286">
        <f>VLOOKUP($A84,'2025 Stds Ltg Table'!$B$4:$W$92,AD$1,0)</f>
        <v>0</v>
      </c>
      <c r="AE84" s="57">
        <v>8760</v>
      </c>
      <c r="AF84" s="57">
        <v>8760</v>
      </c>
      <c r="AG84" s="57">
        <v>0</v>
      </c>
      <c r="AH84" s="57">
        <v>0</v>
      </c>
      <c r="AI84" s="57">
        <v>50</v>
      </c>
      <c r="AJ84" s="57">
        <v>300</v>
      </c>
      <c r="AK84" s="57">
        <v>1.5</v>
      </c>
      <c r="AL84" s="57">
        <v>2</v>
      </c>
      <c r="AM84" s="57" t="s">
        <v>57</v>
      </c>
      <c r="AN84" s="276">
        <v>0</v>
      </c>
      <c r="AO84" s="276">
        <v>1</v>
      </c>
      <c r="AP84" s="276">
        <f t="shared" ref="AP84" si="4">AP66</f>
        <v>0</v>
      </c>
      <c r="AQ84" s="276">
        <v>379</v>
      </c>
      <c r="AR84" s="57"/>
    </row>
    <row r="85" spans="1:44" ht="14.5" x14ac:dyDescent="0.25">
      <c r="A85" s="276" t="str">
        <f>'2025 Stds Ltg Table'!B90</f>
        <v>Health Care / Assisted Living (Nurse's Station)</v>
      </c>
      <c r="B85" s="57" t="str">
        <f>VLOOKUP($A85,'2022 SpaceFuncData-Input'!$A$3:$I$85,2,FALSE)</f>
        <v>Misc - All others</v>
      </c>
      <c r="C85" s="57">
        <f>VLOOKUP($A85,'2022 SpaceFuncData-Input'!$A$3:$I$85,3,FALSE)</f>
        <v>10</v>
      </c>
      <c r="D85" s="57">
        <f>VLOOKUP($A85,'2022 SpaceFuncData-Input'!$A$3:$I$85,4,FALSE)</f>
        <v>0.5</v>
      </c>
      <c r="E85" s="57">
        <f>VLOOKUP($A85,'2022 SpaceFuncData-Input'!$A$3:$I$85,5,FALSE)</f>
        <v>250</v>
      </c>
      <c r="F85" s="57">
        <f>VLOOKUP($A85,'2022 SpaceFuncData-Input'!$A$3:$I$85,6,FALSE)</f>
        <v>200</v>
      </c>
      <c r="G85" s="57">
        <f>VLOOKUP($A85,'2022 SpaceFuncData-Input'!$A$3:$I$85,7,FALSE)</f>
        <v>1.5</v>
      </c>
      <c r="H85" s="57">
        <f>VLOOKUP($A85,'2022 SpaceFuncData-Input'!$A$3:$I$85,8,FALSE)</f>
        <v>0.24</v>
      </c>
      <c r="I85" s="57" t="str">
        <f>VLOOKUP($A85,'2022 SpaceFuncData-Input'!$A$3:$I$85,9,FALSE)</f>
        <v>Gas</v>
      </c>
      <c r="J85" s="285">
        <f>VLOOKUP($A85,'2025 Stds Ltg Table'!$B$4:$V$92,2,0)</f>
        <v>0.85</v>
      </c>
      <c r="K85" s="286">
        <f>VLOOKUP($A85,'2025 Stds Ltg Table'!$B$4:$W$92,K$1,0)</f>
        <v>0</v>
      </c>
      <c r="L85" s="286">
        <f>VLOOKUP($A85,'2025 Stds Ltg Table'!$B$4:$W$92,L$1,0)</f>
        <v>0</v>
      </c>
      <c r="M85" s="286">
        <f>VLOOKUP($A85,'2025 Stds Ltg Table'!$B$4:$W$92,M$1,0)</f>
        <v>0</v>
      </c>
      <c r="N85" s="286">
        <f>VLOOKUP($A85,'2025 Stds Ltg Table'!$B$4:$W$92,N$1,0)</f>
        <v>0</v>
      </c>
      <c r="O85" s="286">
        <f>VLOOKUP($A85,'2025 Stds Ltg Table'!$B$4:$W$92,O$1,0)</f>
        <v>0</v>
      </c>
      <c r="P85" s="286">
        <f>VLOOKUP($A85,'2025 Stds Ltg Table'!$B$4:$W$92,P$1,0)</f>
        <v>0</v>
      </c>
      <c r="Q85" s="286">
        <f>VLOOKUP($A85,'2025 Stds Ltg Table'!$B$4:$W$92,Q$1,0)</f>
        <v>0</v>
      </c>
      <c r="R85" s="286">
        <f>VLOOKUP($A85,'2025 Stds Ltg Table'!$B$4:$W$92,R$1,0)</f>
        <v>0</v>
      </c>
      <c r="S85" s="286">
        <f>VLOOKUP($A85,'2025 Stds Ltg Table'!$B$4:$W$92,S$1,0)</f>
        <v>0</v>
      </c>
      <c r="T85" s="286">
        <f>VLOOKUP($A85,'2025 Stds Ltg Table'!$B$4:$W$92,T$1,0)</f>
        <v>0</v>
      </c>
      <c r="U85" s="286">
        <f>VLOOKUP($A85,'2025 Stds Ltg Table'!$B$4:$W$92,U$1,0)</f>
        <v>0</v>
      </c>
      <c r="V85" s="286">
        <f>VLOOKUP($A85,'2025 Stds Ltg Table'!$B$4:$W$92,V$1,0)</f>
        <v>0</v>
      </c>
      <c r="W85" s="286">
        <f>VLOOKUP($A85,'2025 Stds Ltg Table'!$B$4:$W$92,W$1,0)</f>
        <v>0.1</v>
      </c>
      <c r="X85" s="286">
        <f>VLOOKUP($A85,'2025 Stds Ltg Table'!$B$4:$W$92,X$1,0)</f>
        <v>0</v>
      </c>
      <c r="Y85" s="286">
        <f>VLOOKUP($A85,'2025 Stds Ltg Table'!$B$4:$W$92,Y$1,0)</f>
        <v>0</v>
      </c>
      <c r="Z85" s="286">
        <f>VLOOKUP($A85,'2025 Stds Ltg Table'!$B$4:$W$92,Z$1,0)</f>
        <v>0</v>
      </c>
      <c r="AA85" s="286">
        <f>VLOOKUP($A85,'2025 Stds Ltg Table'!$B$4:$W$92,AA$1,0)</f>
        <v>0</v>
      </c>
      <c r="AB85" s="286">
        <f>VLOOKUP($A85,'2025 Stds Ltg Table'!$B$4:$W$92,AB$1,0)</f>
        <v>0</v>
      </c>
      <c r="AC85" s="286">
        <f>VLOOKUP($A85,'2025 Stds Ltg Table'!$B$4:$W$92,AC$1,0)</f>
        <v>0</v>
      </c>
      <c r="AD85" s="286">
        <f>VLOOKUP($A85,'2025 Stds Ltg Table'!$B$4:$W$92,AD$1,0)</f>
        <v>0</v>
      </c>
      <c r="AE85" s="57">
        <v>150</v>
      </c>
      <c r="AF85" s="57">
        <v>150</v>
      </c>
      <c r="AG85" s="57">
        <v>0</v>
      </c>
      <c r="AH85" s="57">
        <v>0</v>
      </c>
      <c r="AI85" s="57">
        <v>75</v>
      </c>
      <c r="AJ85" s="57">
        <v>500</v>
      </c>
      <c r="AK85" s="57">
        <v>1.5</v>
      </c>
      <c r="AL85" s="57">
        <v>2</v>
      </c>
      <c r="AM85" s="57" t="s">
        <v>83</v>
      </c>
      <c r="AN85" s="276">
        <v>0</v>
      </c>
      <c r="AO85" s="276">
        <f t="shared" ref="AO85:AP85" si="5">AO33</f>
        <v>0</v>
      </c>
      <c r="AP85" s="276">
        <f t="shared" si="5"/>
        <v>0</v>
      </c>
      <c r="AQ85" s="276">
        <v>382</v>
      </c>
    </row>
    <row r="86" spans="1:44" ht="14.5" x14ac:dyDescent="0.25">
      <c r="A86" s="276" t="str">
        <f>'2025 Stds Ltg Table'!B91</f>
        <v>Health Care / Assisted Living (Physical Therapy Room)</v>
      </c>
      <c r="B86" s="57" t="str">
        <f>VLOOKUP($A86,'2022 SpaceFuncData-Input'!$A$3:$I$85,2,FALSE)</f>
        <v>Misc - All others</v>
      </c>
      <c r="C86" s="57">
        <f>VLOOKUP($A86,'2022 SpaceFuncData-Input'!$A$3:$I$85,3,FALSE)</f>
        <v>10</v>
      </c>
      <c r="D86" s="57">
        <f>VLOOKUP($A86,'2022 SpaceFuncData-Input'!$A$3:$I$85,4,FALSE)</f>
        <v>0.5</v>
      </c>
      <c r="E86" s="57">
        <f>VLOOKUP($A86,'2022 SpaceFuncData-Input'!$A$3:$I$85,5,FALSE)</f>
        <v>250</v>
      </c>
      <c r="F86" s="57">
        <f>VLOOKUP($A86,'2022 SpaceFuncData-Input'!$A$3:$I$85,6,FALSE)</f>
        <v>200</v>
      </c>
      <c r="G86" s="57">
        <f>VLOOKUP($A86,'2022 SpaceFuncData-Input'!$A$3:$I$85,7,FALSE)</f>
        <v>1.5</v>
      </c>
      <c r="H86" s="57">
        <f>VLOOKUP($A86,'2022 SpaceFuncData-Input'!$A$3:$I$85,8,FALSE)</f>
        <v>0.24</v>
      </c>
      <c r="I86" s="57" t="str">
        <f>VLOOKUP($A86,'2022 SpaceFuncData-Input'!$A$3:$I$85,9,FALSE)</f>
        <v>Electric</v>
      </c>
      <c r="J86" s="285">
        <f>VLOOKUP($A86,'2025 Stds Ltg Table'!$B$4:$V$92,2,0)</f>
        <v>0.75</v>
      </c>
      <c r="K86" s="286">
        <f>VLOOKUP($A86,'2025 Stds Ltg Table'!$B$4:$W$92,K$1,0)</f>
        <v>0</v>
      </c>
      <c r="L86" s="286">
        <f>VLOOKUP($A86,'2025 Stds Ltg Table'!$B$4:$W$92,L$1,0)</f>
        <v>0</v>
      </c>
      <c r="M86" s="286">
        <f>VLOOKUP($A86,'2025 Stds Ltg Table'!$B$4:$W$92,M$1,0)</f>
        <v>0</v>
      </c>
      <c r="N86" s="286">
        <f>VLOOKUP($A86,'2025 Stds Ltg Table'!$B$4:$W$92,N$1,0)</f>
        <v>0</v>
      </c>
      <c r="O86" s="286">
        <f>VLOOKUP($A86,'2025 Stds Ltg Table'!$B$4:$W$92,O$1,0)</f>
        <v>0</v>
      </c>
      <c r="P86" s="286">
        <f>VLOOKUP($A86,'2025 Stds Ltg Table'!$B$4:$W$92,P$1,0)</f>
        <v>0</v>
      </c>
      <c r="Q86" s="286">
        <f>VLOOKUP($A86,'2025 Stds Ltg Table'!$B$4:$W$92,Q$1,0)</f>
        <v>0</v>
      </c>
      <c r="R86" s="286">
        <f>VLOOKUP($A86,'2025 Stds Ltg Table'!$B$4:$W$92,R$1,0)</f>
        <v>0</v>
      </c>
      <c r="S86" s="286">
        <f>VLOOKUP($A86,'2025 Stds Ltg Table'!$B$4:$W$92,S$1,0)</f>
        <v>0</v>
      </c>
      <c r="T86" s="286">
        <f>VLOOKUP($A86,'2025 Stds Ltg Table'!$B$4:$W$92,T$1,0)</f>
        <v>0</v>
      </c>
      <c r="U86" s="286">
        <f>VLOOKUP($A86,'2025 Stds Ltg Table'!$B$4:$W$92,U$1,0)</f>
        <v>0</v>
      </c>
      <c r="V86" s="286">
        <f>VLOOKUP($A86,'2025 Stds Ltg Table'!$B$4:$W$92,V$1,0)</f>
        <v>0</v>
      </c>
      <c r="W86" s="286">
        <f>VLOOKUP($A86,'2025 Stds Ltg Table'!$B$4:$W$92,W$1,0)</f>
        <v>0.1</v>
      </c>
      <c r="X86" s="286">
        <f>VLOOKUP($A86,'2025 Stds Ltg Table'!$B$4:$W$92,X$1,0)</f>
        <v>0</v>
      </c>
      <c r="Y86" s="286">
        <f>VLOOKUP($A86,'2025 Stds Ltg Table'!$B$4:$W$92,Y$1,0)</f>
        <v>0</v>
      </c>
      <c r="Z86" s="286">
        <f>VLOOKUP($A86,'2025 Stds Ltg Table'!$B$4:$W$92,Z$1,0)</f>
        <v>0</v>
      </c>
      <c r="AA86" s="286">
        <f>VLOOKUP($A86,'2025 Stds Ltg Table'!$B$4:$W$92,AA$1,0)</f>
        <v>0</v>
      </c>
      <c r="AB86" s="286">
        <f>VLOOKUP($A86,'2025 Stds Ltg Table'!$B$4:$W$92,AB$1,0)</f>
        <v>0</v>
      </c>
      <c r="AC86" s="286">
        <f>VLOOKUP($A86,'2025 Stds Ltg Table'!$B$4:$W$92,AC$1,0)</f>
        <v>0</v>
      </c>
      <c r="AD86" s="286">
        <f>VLOOKUP($A86,'2025 Stds Ltg Table'!$B$4:$W$92,AD$1,0)</f>
        <v>0</v>
      </c>
      <c r="AE86" s="57">
        <v>150</v>
      </c>
      <c r="AF86" s="57">
        <v>150</v>
      </c>
      <c r="AG86" s="57">
        <v>0</v>
      </c>
      <c r="AH86" s="57">
        <v>0</v>
      </c>
      <c r="AI86" s="57">
        <v>75</v>
      </c>
      <c r="AJ86" s="57">
        <v>500</v>
      </c>
      <c r="AK86" s="57">
        <v>1.5</v>
      </c>
      <c r="AL86" s="57">
        <v>2</v>
      </c>
      <c r="AM86" s="57" t="s">
        <v>83</v>
      </c>
      <c r="AN86" s="276">
        <v>0</v>
      </c>
      <c r="AO86" s="276">
        <f t="shared" ref="AO86:AP86" si="6">AO36</f>
        <v>0</v>
      </c>
      <c r="AP86" s="276">
        <f t="shared" si="6"/>
        <v>0</v>
      </c>
      <c r="AQ86" s="276">
        <v>383</v>
      </c>
    </row>
    <row r="87" spans="1:44" x14ac:dyDescent="0.25">
      <c r="B87" s="57"/>
    </row>
    <row r="88" spans="1:44" x14ac:dyDescent="0.25">
      <c r="D88" s="57"/>
      <c r="E88" s="57"/>
      <c r="F88" s="57"/>
      <c r="G88" s="49"/>
      <c r="H88" s="51"/>
      <c r="I88" s="51"/>
      <c r="J88" s="57"/>
      <c r="K88" s="80"/>
      <c r="L88" s="57"/>
      <c r="M88" s="80"/>
      <c r="N88" s="57"/>
      <c r="O88" s="57"/>
      <c r="P88" s="57"/>
      <c r="Q88" s="57"/>
      <c r="R88" s="57"/>
      <c r="S88" s="57"/>
      <c r="T88" s="57"/>
      <c r="U88" s="57"/>
      <c r="V88" s="57"/>
      <c r="W88" s="57"/>
      <c r="X88" s="57"/>
      <c r="Y88" s="57"/>
      <c r="Z88" s="57"/>
      <c r="AA88" s="57"/>
      <c r="AB88" s="57"/>
      <c r="AC88" s="57"/>
      <c r="AD88" s="57"/>
      <c r="AE88" s="59"/>
      <c r="AF88" s="59"/>
      <c r="AG88" s="81"/>
      <c r="AH88" s="81"/>
      <c r="AI88" s="58"/>
      <c r="AJ88" s="46"/>
      <c r="AK88" s="45"/>
      <c r="AL88" s="45"/>
    </row>
    <row r="89" spans="1:44" x14ac:dyDescent="0.25">
      <c r="D89" s="57"/>
      <c r="E89" s="57"/>
      <c r="F89" s="57"/>
      <c r="G89" s="49"/>
      <c r="H89" s="51"/>
      <c r="I89" s="51"/>
      <c r="J89" s="57"/>
      <c r="K89" s="80"/>
      <c r="L89" s="57"/>
      <c r="M89" s="80"/>
      <c r="N89" s="57"/>
      <c r="O89" s="57"/>
      <c r="P89" s="57"/>
      <c r="Q89" s="57"/>
      <c r="R89" s="57"/>
      <c r="S89" s="57"/>
      <c r="T89" s="57"/>
      <c r="U89" s="57"/>
      <c r="V89" s="57"/>
      <c r="W89" s="57"/>
      <c r="X89" s="57"/>
      <c r="Y89" s="57"/>
      <c r="Z89" s="57"/>
      <c r="AA89" s="57"/>
      <c r="AB89" s="57"/>
      <c r="AC89" s="57"/>
      <c r="AD89" s="57"/>
      <c r="AE89" s="59"/>
      <c r="AF89" s="59"/>
      <c r="AG89" s="81"/>
      <c r="AH89" s="81"/>
      <c r="AI89" s="58"/>
      <c r="AJ89" s="46"/>
      <c r="AK89" s="45"/>
      <c r="AL89" s="45"/>
      <c r="AR89" s="83"/>
    </row>
    <row r="90" spans="1:44" x14ac:dyDescent="0.25">
      <c r="D90" s="57"/>
      <c r="E90" s="57"/>
      <c r="F90" s="57"/>
      <c r="G90" s="49"/>
      <c r="H90" s="51"/>
      <c r="I90" s="51"/>
      <c r="J90" s="57"/>
      <c r="K90" s="80"/>
      <c r="L90" s="57"/>
      <c r="M90" s="80"/>
      <c r="N90" s="57"/>
      <c r="O90" s="57"/>
      <c r="P90" s="57"/>
      <c r="Q90" s="57"/>
      <c r="R90" s="57"/>
      <c r="S90" s="57"/>
      <c r="T90" s="57"/>
      <c r="U90" s="57"/>
      <c r="V90" s="57"/>
      <c r="W90" s="57"/>
      <c r="X90" s="57"/>
      <c r="Y90" s="57"/>
      <c r="Z90" s="57"/>
      <c r="AA90" s="57"/>
      <c r="AB90" s="57"/>
      <c r="AC90" s="57"/>
      <c r="AD90" s="57"/>
      <c r="AE90" s="59"/>
      <c r="AF90" s="59"/>
      <c r="AG90" s="81"/>
      <c r="AH90" s="81"/>
      <c r="AI90" s="58"/>
      <c r="AJ90" s="46"/>
      <c r="AK90" s="45"/>
      <c r="AL90" s="45"/>
      <c r="AR90" s="83"/>
    </row>
    <row r="91" spans="1:44" x14ac:dyDescent="0.25">
      <c r="D91" s="57"/>
      <c r="E91" s="57"/>
      <c r="F91" s="57"/>
      <c r="G91" s="49"/>
      <c r="H91" s="51"/>
      <c r="I91" s="51"/>
      <c r="J91" s="57"/>
      <c r="K91" s="80"/>
      <c r="L91" s="57"/>
      <c r="M91" s="80"/>
      <c r="N91" s="57"/>
      <c r="O91" s="57"/>
      <c r="P91" s="57"/>
      <c r="Q91" s="57"/>
      <c r="R91" s="57"/>
      <c r="S91" s="57"/>
      <c r="T91" s="57"/>
      <c r="U91" s="57"/>
      <c r="V91" s="57"/>
      <c r="W91" s="57"/>
      <c r="X91" s="57"/>
      <c r="Y91" s="57"/>
      <c r="Z91" s="57"/>
      <c r="AA91" s="57"/>
      <c r="AB91" s="57"/>
      <c r="AC91" s="57"/>
      <c r="AD91" s="57"/>
      <c r="AE91" s="59"/>
      <c r="AF91" s="59"/>
      <c r="AG91" s="81"/>
      <c r="AH91" s="81"/>
      <c r="AI91" s="58"/>
      <c r="AJ91" s="46"/>
      <c r="AK91" s="45"/>
      <c r="AL91" s="45"/>
      <c r="AR91" s="83"/>
    </row>
    <row r="92" spans="1:44" x14ac:dyDescent="0.25">
      <c r="D92" s="57"/>
      <c r="E92" s="57"/>
      <c r="F92" s="57"/>
      <c r="G92" s="49"/>
      <c r="H92" s="51"/>
      <c r="I92" s="51"/>
      <c r="J92" s="57"/>
      <c r="K92" s="80"/>
      <c r="L92" s="57"/>
      <c r="M92" s="80"/>
      <c r="N92" s="57"/>
      <c r="O92" s="57"/>
      <c r="P92" s="57"/>
      <c r="Q92" s="57"/>
      <c r="R92" s="57"/>
      <c r="S92" s="57"/>
      <c r="T92" s="57"/>
      <c r="U92" s="57"/>
      <c r="V92" s="57"/>
      <c r="W92" s="57"/>
      <c r="X92" s="57"/>
      <c r="Y92" s="57"/>
      <c r="Z92" s="57"/>
      <c r="AA92" s="57"/>
      <c r="AB92" s="57"/>
      <c r="AC92" s="57"/>
      <c r="AD92" s="57"/>
      <c r="AE92" s="59"/>
      <c r="AF92" s="59"/>
      <c r="AG92" s="81"/>
      <c r="AH92" s="81"/>
      <c r="AI92" s="58"/>
      <c r="AJ92" s="46"/>
      <c r="AK92" s="45"/>
      <c r="AL92" s="45"/>
      <c r="AR92" s="83"/>
    </row>
    <row r="93" spans="1:44" x14ac:dyDescent="0.25">
      <c r="D93" s="57"/>
      <c r="E93" s="57"/>
      <c r="F93" s="57"/>
      <c r="G93" s="49"/>
      <c r="H93" s="51"/>
      <c r="I93" s="51"/>
      <c r="J93" s="57"/>
      <c r="K93" s="80"/>
      <c r="L93" s="57"/>
      <c r="M93" s="80"/>
      <c r="N93" s="57"/>
      <c r="O93" s="57"/>
      <c r="P93" s="57"/>
      <c r="Q93" s="57"/>
      <c r="R93" s="57"/>
      <c r="S93" s="57"/>
      <c r="T93" s="57"/>
      <c r="U93" s="57"/>
      <c r="V93" s="57"/>
      <c r="W93" s="57"/>
      <c r="X93" s="57"/>
      <c r="Y93" s="57"/>
      <c r="Z93" s="57"/>
      <c r="AA93" s="57"/>
      <c r="AB93" s="57"/>
      <c r="AC93" s="57"/>
      <c r="AD93" s="57"/>
      <c r="AE93" s="59"/>
      <c r="AF93" s="59"/>
      <c r="AG93" s="81"/>
      <c r="AH93" s="81"/>
      <c r="AI93" s="58"/>
      <c r="AJ93" s="46"/>
      <c r="AK93" s="45"/>
      <c r="AL93" s="45"/>
      <c r="AR93" s="83"/>
    </row>
    <row r="94" spans="1:44" x14ac:dyDescent="0.25">
      <c r="D94" s="57"/>
      <c r="E94" s="57"/>
      <c r="F94" s="57"/>
      <c r="G94" s="49"/>
      <c r="H94" s="51"/>
      <c r="I94" s="51"/>
      <c r="J94" s="57"/>
      <c r="K94" s="80"/>
      <c r="L94" s="57"/>
      <c r="M94" s="80"/>
      <c r="N94" s="57"/>
      <c r="O94" s="57"/>
      <c r="P94" s="57"/>
      <c r="Q94" s="57"/>
      <c r="R94" s="57"/>
      <c r="S94" s="57"/>
      <c r="T94" s="57"/>
      <c r="U94" s="57"/>
      <c r="V94" s="57"/>
      <c r="W94" s="57"/>
      <c r="X94" s="57"/>
      <c r="Y94" s="57"/>
      <c r="Z94" s="57"/>
      <c r="AA94" s="57"/>
      <c r="AB94" s="57"/>
      <c r="AC94" s="57"/>
      <c r="AD94" s="57"/>
      <c r="AE94" s="59"/>
      <c r="AF94" s="59"/>
      <c r="AG94" s="81"/>
      <c r="AH94" s="81"/>
      <c r="AI94" s="58"/>
      <c r="AJ94" s="46"/>
      <c r="AK94" s="45"/>
      <c r="AL94" s="45"/>
      <c r="AR94" s="83"/>
    </row>
    <row r="95" spans="1:44" x14ac:dyDescent="0.25">
      <c r="D95" s="57"/>
      <c r="E95" s="57"/>
      <c r="F95" s="57"/>
      <c r="G95" s="49"/>
      <c r="H95" s="51"/>
      <c r="I95" s="51"/>
      <c r="J95" s="57"/>
      <c r="K95" s="80"/>
      <c r="L95" s="57"/>
      <c r="M95" s="80"/>
      <c r="N95" s="57"/>
      <c r="O95" s="57"/>
      <c r="P95" s="57"/>
      <c r="Q95" s="57"/>
      <c r="R95" s="57"/>
      <c r="S95" s="57"/>
      <c r="T95" s="57"/>
      <c r="U95" s="57"/>
      <c r="V95" s="57"/>
      <c r="W95" s="57"/>
      <c r="X95" s="57"/>
      <c r="Y95" s="57"/>
      <c r="Z95" s="57"/>
      <c r="AA95" s="57"/>
      <c r="AB95" s="57"/>
      <c r="AC95" s="57"/>
      <c r="AD95" s="57"/>
      <c r="AE95" s="59"/>
      <c r="AF95" s="59"/>
      <c r="AG95" s="81"/>
      <c r="AH95" s="81"/>
      <c r="AI95" s="58"/>
      <c r="AJ95" s="46"/>
      <c r="AK95" s="45"/>
      <c r="AL95" s="45"/>
      <c r="AR95" s="83"/>
    </row>
    <row r="96" spans="1:44" x14ac:dyDescent="0.25">
      <c r="D96" s="57"/>
      <c r="E96" s="57"/>
      <c r="F96" s="57"/>
      <c r="G96" s="49"/>
      <c r="H96" s="51"/>
      <c r="I96" s="51"/>
      <c r="J96" s="57"/>
      <c r="K96" s="80"/>
      <c r="L96" s="57"/>
      <c r="M96" s="80"/>
      <c r="N96" s="57"/>
      <c r="O96" s="57"/>
      <c r="P96" s="57"/>
      <c r="Q96" s="57"/>
      <c r="R96" s="57"/>
      <c r="S96" s="57"/>
      <c r="T96" s="57"/>
      <c r="U96" s="57"/>
      <c r="V96" s="57"/>
      <c r="W96" s="57"/>
      <c r="X96" s="57"/>
      <c r="Y96" s="57"/>
      <c r="Z96" s="57"/>
      <c r="AA96" s="57"/>
      <c r="AB96" s="57"/>
      <c r="AC96" s="57"/>
      <c r="AD96" s="57"/>
      <c r="AE96" s="59"/>
      <c r="AF96" s="59"/>
      <c r="AG96" s="81"/>
      <c r="AH96" s="81"/>
      <c r="AI96" s="58"/>
      <c r="AJ96" s="46"/>
      <c r="AK96" s="45"/>
      <c r="AL96" s="45"/>
    </row>
  </sheetData>
  <autoFilter ref="A3:AR87" xr:uid="{00000000-0009-0000-0000-000002000000}"/>
  <mergeCells count="1">
    <mergeCell ref="AI2:AJ2"/>
  </mergeCells>
  <conditionalFormatting sqref="J4:AD86 J88:AD96">
    <cfRule type="expression" dxfId="57" priority="1">
      <formula>IF($BC4="X",TRUE,FALSE)</formula>
    </cfRule>
  </conditionalFormatting>
  <conditionalFormatting sqref="K2:AD3">
    <cfRule type="expression" dxfId="56" priority="2">
      <formula>IF($BC2="X",TRUE,FALSE)</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74BE0-FD40-4888-A37D-58F8455302E2}">
  <dimension ref="A1:BM90"/>
  <sheetViews>
    <sheetView zoomScale="85" zoomScaleNormal="85" workbookViewId="0">
      <pane xSplit="2" ySplit="4" topLeftCell="BH5" activePane="bottomRight" state="frozen"/>
      <selection pane="topRight" activeCell="C1" sqref="C1"/>
      <selection pane="bottomLeft" activeCell="A5" sqref="A5"/>
      <selection pane="bottomRight" activeCell="BM7" activeCellId="1" sqref="BK7:BK13 BM7:BM13"/>
    </sheetView>
  </sheetViews>
  <sheetFormatPr defaultColWidth="9.08984375" defaultRowHeight="14" x14ac:dyDescent="0.25"/>
  <cols>
    <col min="1" max="1" width="3.6328125" style="21" customWidth="1"/>
    <col min="2" max="2" width="57.08984375" style="21" customWidth="1"/>
    <col min="3" max="3" width="71.54296875" style="21" customWidth="1"/>
    <col min="4" max="5" width="14.08984375" style="21" bestFit="1" customWidth="1"/>
    <col min="6" max="7" width="15.08984375" style="21" bestFit="1" customWidth="1"/>
    <col min="8" max="8" width="16.36328125" style="21" bestFit="1" customWidth="1"/>
    <col min="9" max="9" width="17.36328125" style="21" bestFit="1" customWidth="1"/>
    <col min="10" max="10" width="17.36328125" style="21" customWidth="1"/>
    <col min="11" max="11" width="12" style="21" bestFit="1" customWidth="1"/>
    <col min="12" max="12" width="16.54296875" style="21" customWidth="1"/>
    <col min="13" max="13" width="12.08984375" style="21" bestFit="1" customWidth="1"/>
    <col min="14" max="14" width="13.453125" style="21" customWidth="1"/>
    <col min="15" max="15" width="14.90625" style="21" customWidth="1"/>
    <col min="16" max="16" width="18.36328125" style="21" customWidth="1"/>
    <col min="17" max="31" width="12.08984375" style="21" customWidth="1"/>
    <col min="32" max="32" width="15.6328125" style="21" bestFit="1" customWidth="1"/>
    <col min="33" max="33" width="15.90625" style="21" bestFit="1" customWidth="1"/>
    <col min="34" max="34" width="18.453125" style="21" bestFit="1" customWidth="1"/>
    <col min="35" max="35" width="16.36328125" style="21" bestFit="1" customWidth="1"/>
    <col min="36" max="36" width="15" style="21" bestFit="1" customWidth="1"/>
    <col min="37" max="37" width="15.453125" style="21" bestFit="1" customWidth="1"/>
    <col min="38" max="38" width="21" style="21" bestFit="1" customWidth="1"/>
    <col min="39" max="39" width="22.08984375" style="21" bestFit="1" customWidth="1"/>
    <col min="40" max="40" width="20.90625" style="21" bestFit="1" customWidth="1"/>
    <col min="41" max="41" width="34" style="21" customWidth="1"/>
    <col min="42" max="42" width="33.08984375" style="21" customWidth="1"/>
    <col min="43" max="43" width="29.453125" style="21" customWidth="1"/>
    <col min="44" max="44" width="26.453125" style="21" customWidth="1"/>
    <col min="45" max="47" width="36.6328125" style="21" customWidth="1"/>
    <col min="48" max="48" width="31.36328125" style="21" customWidth="1"/>
    <col min="49" max="49" width="31.90625" style="21" bestFit="1" customWidth="1"/>
    <col min="50" max="50" width="32" style="21" bestFit="1" customWidth="1"/>
    <col min="51" max="51" width="33.36328125" style="21" customWidth="1"/>
    <col min="52" max="52" width="31.08984375" style="21" customWidth="1"/>
    <col min="53" max="53" width="56.90625" style="21" customWidth="1"/>
    <col min="54" max="54" width="15.08984375" style="21" customWidth="1"/>
    <col min="55" max="57" width="14.90625" style="21" customWidth="1"/>
    <col min="58" max="59" width="47.36328125" style="21" customWidth="1"/>
    <col min="60" max="60" width="44.453125" style="21" customWidth="1"/>
    <col min="61" max="61" width="2.453125" style="21" customWidth="1"/>
    <col min="62" max="62" width="13" style="21" customWidth="1"/>
    <col min="63" max="63" width="45.453125" style="21" customWidth="1"/>
    <col min="64" max="64" width="43.54296875" style="21" customWidth="1"/>
    <col min="65" max="65" width="21.36328125" style="21" customWidth="1"/>
    <col min="66" max="16384" width="9.08984375" style="21"/>
  </cols>
  <sheetData>
    <row r="1" spans="1:65" x14ac:dyDescent="0.25">
      <c r="A1" s="266" t="s">
        <v>1198</v>
      </c>
    </row>
    <row r="2" spans="1:65" x14ac:dyDescent="0.25">
      <c r="A2" s="21" t="s">
        <v>262</v>
      </c>
    </row>
    <row r="3" spans="1:65" s="23" customFormat="1" ht="15" customHeight="1" x14ac:dyDescent="0.25">
      <c r="B3" s="23" t="s">
        <v>132</v>
      </c>
      <c r="C3" s="23" t="s">
        <v>867</v>
      </c>
      <c r="D3" s="23" t="s">
        <v>119</v>
      </c>
      <c r="E3" s="23" t="s">
        <v>515</v>
      </c>
      <c r="F3" s="23" t="s">
        <v>118</v>
      </c>
      <c r="G3" s="23" t="s">
        <v>117</v>
      </c>
      <c r="H3" s="23" t="s">
        <v>116</v>
      </c>
      <c r="I3" s="23" t="s">
        <v>993</v>
      </c>
      <c r="J3" s="23" t="s">
        <v>980</v>
      </c>
      <c r="K3" s="23" t="s">
        <v>115</v>
      </c>
      <c r="L3" s="23" t="s">
        <v>1228</v>
      </c>
      <c r="M3" s="23" t="s">
        <v>1233</v>
      </c>
      <c r="N3" s="23" t="s">
        <v>1234</v>
      </c>
      <c r="O3" s="23" t="s">
        <v>1235</v>
      </c>
      <c r="P3" s="23" t="s">
        <v>1236</v>
      </c>
      <c r="Q3" s="23" t="s">
        <v>1237</v>
      </c>
      <c r="R3" s="23" t="s">
        <v>1238</v>
      </c>
      <c r="S3" s="23" t="s">
        <v>1239</v>
      </c>
      <c r="T3" s="23" t="s">
        <v>1240</v>
      </c>
      <c r="U3" s="23" t="s">
        <v>1241</v>
      </c>
      <c r="V3" s="23" t="s">
        <v>1242</v>
      </c>
      <c r="W3" s="23" t="s">
        <v>1243</v>
      </c>
      <c r="X3" s="23" t="s">
        <v>1244</v>
      </c>
      <c r="Y3" s="23" t="s">
        <v>1230</v>
      </c>
      <c r="Z3" s="23" t="s">
        <v>1231</v>
      </c>
      <c r="AA3" s="23" t="s">
        <v>1229</v>
      </c>
      <c r="AB3" s="23" t="s">
        <v>1245</v>
      </c>
      <c r="AC3" s="23" t="s">
        <v>1246</v>
      </c>
      <c r="AD3" s="23" t="s">
        <v>1247</v>
      </c>
      <c r="AE3" s="23" t="s">
        <v>1248</v>
      </c>
      <c r="AF3" s="23" t="s">
        <v>520</v>
      </c>
      <c r="AG3" s="23" t="s">
        <v>521</v>
      </c>
      <c r="AH3" s="23" t="s">
        <v>270</v>
      </c>
      <c r="AI3" s="23" t="s">
        <v>114</v>
      </c>
      <c r="AJ3" s="23" t="s">
        <v>286</v>
      </c>
      <c r="AK3" s="23" t="s">
        <v>287</v>
      </c>
      <c r="AL3" s="23" t="s">
        <v>288</v>
      </c>
      <c r="AM3" s="23" t="s">
        <v>289</v>
      </c>
      <c r="AN3" s="23" t="s">
        <v>263</v>
      </c>
      <c r="AO3" s="23" t="s">
        <v>113</v>
      </c>
      <c r="AP3" s="23" t="s">
        <v>112</v>
      </c>
      <c r="AQ3" s="23" t="s">
        <v>111</v>
      </c>
      <c r="AR3" s="23" t="s">
        <v>265</v>
      </c>
      <c r="AS3" s="60" t="s">
        <v>271</v>
      </c>
      <c r="AT3" s="60" t="s">
        <v>109</v>
      </c>
      <c r="AU3" s="61" t="s">
        <v>108</v>
      </c>
      <c r="AV3" s="61" t="s">
        <v>107</v>
      </c>
      <c r="AW3" s="61" t="s">
        <v>106</v>
      </c>
      <c r="AX3" s="61" t="s">
        <v>105</v>
      </c>
      <c r="AY3" s="60" t="s">
        <v>123</v>
      </c>
      <c r="AZ3" s="60" t="s">
        <v>124</v>
      </c>
      <c r="BA3" s="23" t="s">
        <v>129</v>
      </c>
      <c r="BB3" s="23" t="s">
        <v>962</v>
      </c>
      <c r="BC3" s="23" t="s">
        <v>994</v>
      </c>
      <c r="BD3" s="23" t="s">
        <v>1018</v>
      </c>
      <c r="BE3" s="23" t="s">
        <v>1019</v>
      </c>
      <c r="BF3" s="23" t="s">
        <v>1020</v>
      </c>
      <c r="BG3" s="23" t="s">
        <v>1149</v>
      </c>
      <c r="BH3" s="23" t="s">
        <v>1138</v>
      </c>
      <c r="BI3" s="21" t="s">
        <v>269</v>
      </c>
    </row>
    <row r="4" spans="1:65" s="22" customFormat="1" ht="15" customHeight="1" x14ac:dyDescent="0.25">
      <c r="B4" s="22" t="s">
        <v>104</v>
      </c>
      <c r="D4" s="22" t="s">
        <v>51</v>
      </c>
      <c r="F4" s="22" t="s">
        <v>103</v>
      </c>
      <c r="G4" s="22" t="s">
        <v>103</v>
      </c>
      <c r="H4" s="22" t="s">
        <v>73</v>
      </c>
      <c r="I4" s="22" t="s">
        <v>128</v>
      </c>
      <c r="K4" s="22" t="s">
        <v>19</v>
      </c>
      <c r="L4" s="22" t="s">
        <v>19</v>
      </c>
      <c r="M4" s="22" t="s">
        <v>19</v>
      </c>
      <c r="N4" s="22" t="s">
        <v>19</v>
      </c>
      <c r="O4" s="22" t="s">
        <v>19</v>
      </c>
      <c r="P4" s="22" t="s">
        <v>19</v>
      </c>
      <c r="Q4" s="22" t="s">
        <v>1205</v>
      </c>
      <c r="R4" s="22" t="s">
        <v>19</v>
      </c>
      <c r="S4" s="22" t="s">
        <v>1232</v>
      </c>
      <c r="T4" s="22" t="s">
        <v>19</v>
      </c>
      <c r="U4" s="22" t="s">
        <v>1232</v>
      </c>
      <c r="V4" s="22" t="s">
        <v>1232</v>
      </c>
      <c r="W4" s="22" t="s">
        <v>19</v>
      </c>
      <c r="X4" s="22" t="s">
        <v>19</v>
      </c>
      <c r="Y4" s="22" t="s">
        <v>1205</v>
      </c>
      <c r="Z4" s="22" t="s">
        <v>1205</v>
      </c>
      <c r="AA4" s="22" t="s">
        <v>1205</v>
      </c>
      <c r="AB4" s="22" t="s">
        <v>19</v>
      </c>
      <c r="AC4" s="22" t="s">
        <v>19</v>
      </c>
      <c r="AD4" s="22" t="s">
        <v>19</v>
      </c>
      <c r="AE4" s="22" t="s">
        <v>19</v>
      </c>
      <c r="AF4" s="22" t="s">
        <v>517</v>
      </c>
      <c r="AG4" s="22" t="s">
        <v>517</v>
      </c>
      <c r="AH4" s="22" t="s">
        <v>70</v>
      </c>
      <c r="AI4" s="22" t="s">
        <v>68</v>
      </c>
      <c r="AJ4" s="22" t="s">
        <v>102</v>
      </c>
      <c r="AK4" s="22" t="s">
        <v>102</v>
      </c>
      <c r="AO4" s="22" t="s">
        <v>133</v>
      </c>
      <c r="AP4" s="22" t="s">
        <v>134</v>
      </c>
      <c r="AQ4" s="22" t="s">
        <v>135</v>
      </c>
      <c r="AR4" s="22" t="s">
        <v>136</v>
      </c>
      <c r="AS4" s="22" t="s">
        <v>272</v>
      </c>
      <c r="AT4" s="22" t="s">
        <v>101</v>
      </c>
      <c r="AU4" s="22" t="s">
        <v>100</v>
      </c>
      <c r="AV4" s="22" t="s">
        <v>99</v>
      </c>
      <c r="AW4" s="22" t="s">
        <v>98</v>
      </c>
      <c r="AX4" s="22" t="s">
        <v>97</v>
      </c>
      <c r="AY4" s="22" t="s">
        <v>122</v>
      </c>
      <c r="AZ4" s="22" t="s">
        <v>125</v>
      </c>
      <c r="BA4" s="22" t="s">
        <v>130</v>
      </c>
      <c r="BB4" s="22" t="s">
        <v>966</v>
      </c>
      <c r="BC4" s="22" t="s">
        <v>995</v>
      </c>
      <c r="BD4" s="22" t="s">
        <v>1146</v>
      </c>
      <c r="BE4" s="22" t="s">
        <v>1147</v>
      </c>
      <c r="BF4" s="22" t="s">
        <v>1021</v>
      </c>
      <c r="BG4" s="22" t="s">
        <v>1021</v>
      </c>
      <c r="BH4" s="22" t="s">
        <v>1139</v>
      </c>
      <c r="BI4" s="21" t="s">
        <v>269</v>
      </c>
    </row>
    <row r="5" spans="1:65" x14ac:dyDescent="0.25">
      <c r="B5" s="21" t="str">
        <f>TRIM(LEFT('2025 SpaceFuncData-Input'!$A4,IF(ISNUMBER(FIND(" (Note",'2025 SpaceFuncData-Input'!$A4,1)),FIND(" (Note",'2025 SpaceFuncData-Input'!$A4,1),99)))</f>
        <v>Aging Eye/Low-vision (Corridor Area)</v>
      </c>
      <c r="C5" s="21" t="str">
        <f>TRIM('2025 SpaceFuncData-Input'!B4)</f>
        <v>General - Corridors</v>
      </c>
      <c r="D5" s="21">
        <f>ROUND('2025 SpaceFuncData-Input'!C4,2)</f>
        <v>10</v>
      </c>
      <c r="E5" s="21">
        <f>'2025 SpaceFuncData-Input'!D4</f>
        <v>0.5</v>
      </c>
      <c r="F5" s="21">
        <f>'2025 SpaceFuncData-Input'!E4</f>
        <v>250</v>
      </c>
      <c r="G5" s="21">
        <f>'2025 SpaceFuncData-Input'!F4</f>
        <v>250</v>
      </c>
      <c r="H5" s="228">
        <f>'2025 SpaceFuncData-Input'!G4</f>
        <v>0</v>
      </c>
      <c r="I5" s="228">
        <f>'2025 SpaceFuncData-Input'!H4</f>
        <v>0</v>
      </c>
      <c r="J5" s="21" t="str">
        <f>'2025 SpaceFuncData-Input'!I4</f>
        <v>Electric</v>
      </c>
      <c r="K5" s="228">
        <f>'2025 SpaceFuncData-Input'!J4</f>
        <v>0.7</v>
      </c>
      <c r="L5" s="228">
        <f>'2025 SpaceFuncData-Input'!K4</f>
        <v>0</v>
      </c>
      <c r="M5" s="228">
        <f>'2025 SpaceFuncData-Input'!L4</f>
        <v>0</v>
      </c>
      <c r="N5" s="228">
        <f>'2025 SpaceFuncData-Input'!M4</f>
        <v>0</v>
      </c>
      <c r="O5" s="228">
        <f>'2025 SpaceFuncData-Input'!N4</f>
        <v>0.3</v>
      </c>
      <c r="P5" s="228">
        <f>'2025 SpaceFuncData-Input'!O4</f>
        <v>0</v>
      </c>
      <c r="Q5" s="228">
        <f>'2025 SpaceFuncData-Input'!P4</f>
        <v>0</v>
      </c>
      <c r="R5" s="228">
        <f>'2025 SpaceFuncData-Input'!Q4</f>
        <v>0</v>
      </c>
      <c r="S5" s="228">
        <f>'2025 SpaceFuncData-Input'!R4</f>
        <v>0</v>
      </c>
      <c r="T5" s="228">
        <f>'2025 SpaceFuncData-Input'!S4</f>
        <v>0</v>
      </c>
      <c r="U5" s="228">
        <f>'2025 SpaceFuncData-Input'!T4</f>
        <v>0</v>
      </c>
      <c r="V5" s="228">
        <f>'2025 SpaceFuncData-Input'!U4</f>
        <v>0</v>
      </c>
      <c r="W5" s="228">
        <f>'2025 SpaceFuncData-Input'!V4</f>
        <v>0</v>
      </c>
      <c r="X5" s="228">
        <f>'2025 SpaceFuncData-Input'!W4</f>
        <v>0</v>
      </c>
      <c r="Y5" s="228">
        <f>'2025 SpaceFuncData-Input'!X4</f>
        <v>0</v>
      </c>
      <c r="Z5" s="228">
        <f>'2025 SpaceFuncData-Input'!Y4</f>
        <v>0</v>
      </c>
      <c r="AA5" s="228">
        <f>'2025 SpaceFuncData-Input'!Z4</f>
        <v>0</v>
      </c>
      <c r="AB5" s="228">
        <f>'2025 SpaceFuncData-Input'!AA4</f>
        <v>0</v>
      </c>
      <c r="AC5" s="228">
        <f>'2025 SpaceFuncData-Input'!AB4</f>
        <v>0</v>
      </c>
      <c r="AD5" s="228">
        <f>'2025 SpaceFuncData-Input'!AC4</f>
        <v>0</v>
      </c>
      <c r="AE5" s="228">
        <f>'2025 SpaceFuncData-Input'!AD4</f>
        <v>0</v>
      </c>
      <c r="AF5" s="133">
        <f>'2025 SpaceFuncData-Input'!AE4</f>
        <v>150</v>
      </c>
      <c r="AG5" s="133">
        <f>'2025 SpaceFuncData-Input'!AF4</f>
        <v>150</v>
      </c>
      <c r="AH5" s="230">
        <f>'2025 SpaceFuncData-Input'!AG4</f>
        <v>0</v>
      </c>
      <c r="AI5" s="229">
        <f>'2025 SpaceFuncData-Input'!AH4</f>
        <v>0</v>
      </c>
      <c r="AJ5" s="133">
        <f>'2025 SpaceFuncData-Input'!AI4</f>
        <v>50</v>
      </c>
      <c r="AK5" s="21">
        <f>'2025 SpaceFuncData-Input'!AJ4</f>
        <v>100</v>
      </c>
      <c r="AL5" s="227">
        <f>'2025 SpaceFuncData-Input'!AK4</f>
        <v>1.5</v>
      </c>
      <c r="AM5" s="227">
        <f>'2025 SpaceFuncData-Input'!AL4</f>
        <v>2</v>
      </c>
      <c r="AN5" s="21" t="str">
        <f>'2025 SpaceFuncData-Input'!AM4</f>
        <v>Office</v>
      </c>
      <c r="AO5" s="21" t="str">
        <f t="shared" ref="AO5:BA14" si="0">$AN5&amp;AO$90</f>
        <v>OfficeOccupancy</v>
      </c>
      <c r="AP5" s="21" t="str">
        <f t="shared" si="0"/>
        <v>OfficeReceptacle</v>
      </c>
      <c r="AQ5" s="21" t="str">
        <f t="shared" si="0"/>
        <v>OfficeServiceHotWater</v>
      </c>
      <c r="AR5" s="21" t="str">
        <f t="shared" si="0"/>
        <v>OfficeLights</v>
      </c>
      <c r="AS5" s="21" t="str">
        <f t="shared" si="0"/>
        <v>OfficeGasEquip</v>
      </c>
      <c r="AT5" s="21" t="str">
        <f t="shared" si="0"/>
        <v>OfficeRefrigeration</v>
      </c>
      <c r="AU5" s="21" t="str">
        <f t="shared" si="0"/>
        <v>OfficeInfiltration</v>
      </c>
      <c r="AV5" s="21" t="str">
        <f t="shared" si="0"/>
        <v>OfficeHVACAvail</v>
      </c>
      <c r="AW5" s="21" t="str">
        <f t="shared" si="0"/>
        <v>OfficeHtgSetpt</v>
      </c>
      <c r="AX5" s="21" t="str">
        <f t="shared" si="0"/>
        <v>OfficeClgSetpt</v>
      </c>
      <c r="AY5" s="21" t="str">
        <f t="shared" si="0"/>
        <v>OfficeElevator</v>
      </c>
      <c r="AZ5" s="21" t="str">
        <f t="shared" si="0"/>
        <v>OfficeEscalator</v>
      </c>
      <c r="BA5" s="21" t="str">
        <f t="shared" si="0"/>
        <v>OfficeWtrHtrSetpt</v>
      </c>
      <c r="BB5" s="21">
        <f>'2025 SpaceFuncData-Input'!AQ4</f>
        <v>302</v>
      </c>
      <c r="BC5" s="21">
        <f>'2025 SpaceFuncData-Input'!AN4</f>
        <v>1</v>
      </c>
      <c r="BD5" s="21">
        <f>'2025 SpaceFuncData-Input'!AO4</f>
        <v>1</v>
      </c>
      <c r="BE5" s="21">
        <f>'2025 SpaceFuncData-Input'!AP4</f>
        <v>0</v>
      </c>
      <c r="BF5" s="21" t="s">
        <v>1088</v>
      </c>
      <c r="BG5" s="21" t="s">
        <v>131</v>
      </c>
      <c r="BH5" s="21" t="s">
        <v>1164</v>
      </c>
      <c r="BI5" s="21" t="s">
        <v>269</v>
      </c>
      <c r="BJ5" s="21" t="str">
        <f>IF(BC5=0,B5,"")</f>
        <v/>
      </c>
    </row>
    <row r="6" spans="1:65" x14ac:dyDescent="0.25">
      <c r="B6" s="21" t="str">
        <f>TRIM(LEFT('2025 SpaceFuncData-Input'!$A5,IF(ISNUMBER(FIND(" (Note",'2025 SpaceFuncData-Input'!$A5,1)),FIND(" (Note",'2025 SpaceFuncData-Input'!$A5,1),99)))</f>
        <v>Aging Eye/Low-vision (Dining)</v>
      </c>
      <c r="C6" s="21" t="str">
        <f>TRIM('2025 SpaceFuncData-Input'!B5)</f>
        <v>Food Service - Cafeteria/fast-food dining</v>
      </c>
      <c r="D6" s="21">
        <f>ROUND('2025 SpaceFuncData-Input'!C5,2)</f>
        <v>66.67</v>
      </c>
      <c r="E6" s="21">
        <f>'2025 SpaceFuncData-Input'!D5</f>
        <v>0.5</v>
      </c>
      <c r="F6" s="21">
        <f>'2025 SpaceFuncData-Input'!E5</f>
        <v>275</v>
      </c>
      <c r="G6" s="21">
        <f>'2025 SpaceFuncData-Input'!F5</f>
        <v>275</v>
      </c>
      <c r="H6" s="228">
        <f>'2025 SpaceFuncData-Input'!G5</f>
        <v>0.5</v>
      </c>
      <c r="I6" s="228">
        <f>'2025 SpaceFuncData-Input'!H5</f>
        <v>0.57799999999999996</v>
      </c>
      <c r="J6" s="21" t="str">
        <f>'2025 SpaceFuncData-Input'!I5</f>
        <v>Gas</v>
      </c>
      <c r="K6" s="228">
        <f>'2025 SpaceFuncData-Input'!J5</f>
        <v>0.8</v>
      </c>
      <c r="L6" s="228">
        <f>'2025 SpaceFuncData-Input'!K5</f>
        <v>0</v>
      </c>
      <c r="M6" s="228">
        <f>'2025 SpaceFuncData-Input'!L5</f>
        <v>0</v>
      </c>
      <c r="N6" s="228">
        <f>'2025 SpaceFuncData-Input'!M5</f>
        <v>0</v>
      </c>
      <c r="O6" s="228">
        <f>'2025 SpaceFuncData-Input'!N5</f>
        <v>0.3</v>
      </c>
      <c r="P6" s="228">
        <f>'2025 SpaceFuncData-Input'!O5</f>
        <v>0</v>
      </c>
      <c r="Q6" s="228">
        <f>'2025 SpaceFuncData-Input'!P5</f>
        <v>0</v>
      </c>
      <c r="R6" s="228">
        <f>'2025 SpaceFuncData-Input'!Q5</f>
        <v>0</v>
      </c>
      <c r="S6" s="228">
        <f>'2025 SpaceFuncData-Input'!R5</f>
        <v>0</v>
      </c>
      <c r="T6" s="228">
        <f>'2025 SpaceFuncData-Input'!S5</f>
        <v>0</v>
      </c>
      <c r="U6" s="228">
        <f>'2025 SpaceFuncData-Input'!T5</f>
        <v>0</v>
      </c>
      <c r="V6" s="228">
        <f>'2025 SpaceFuncData-Input'!U5</f>
        <v>0</v>
      </c>
      <c r="W6" s="228">
        <f>'2025 SpaceFuncData-Input'!V5</f>
        <v>0</v>
      </c>
      <c r="X6" s="228">
        <f>'2025 SpaceFuncData-Input'!W5</f>
        <v>0.1</v>
      </c>
      <c r="Y6" s="228">
        <f>'2025 SpaceFuncData-Input'!X5</f>
        <v>0</v>
      </c>
      <c r="Z6" s="228">
        <f>'2025 SpaceFuncData-Input'!Y5</f>
        <v>0</v>
      </c>
      <c r="AA6" s="228">
        <f>'2025 SpaceFuncData-Input'!Z5</f>
        <v>0</v>
      </c>
      <c r="AB6" s="228">
        <f>'2025 SpaceFuncData-Input'!AA5</f>
        <v>0</v>
      </c>
      <c r="AC6" s="228">
        <f>'2025 SpaceFuncData-Input'!AB5</f>
        <v>0</v>
      </c>
      <c r="AD6" s="228">
        <f>'2025 SpaceFuncData-Input'!AC5</f>
        <v>0</v>
      </c>
      <c r="AE6" s="228">
        <f>'2025 SpaceFuncData-Input'!AD5</f>
        <v>0</v>
      </c>
      <c r="AF6" s="133">
        <f>'2025 SpaceFuncData-Input'!AE5</f>
        <v>150</v>
      </c>
      <c r="AG6" s="133">
        <f>'2025 SpaceFuncData-Input'!AF5</f>
        <v>150</v>
      </c>
      <c r="AH6" s="230">
        <f>'2025 SpaceFuncData-Input'!AG5</f>
        <v>0</v>
      </c>
      <c r="AI6" s="229">
        <f>'2025 SpaceFuncData-Input'!AH5</f>
        <v>0.25</v>
      </c>
      <c r="AJ6" s="133">
        <f>'2025 SpaceFuncData-Input'!AI5</f>
        <v>50</v>
      </c>
      <c r="AK6" s="21">
        <f>'2025 SpaceFuncData-Input'!AJ5</f>
        <v>200</v>
      </c>
      <c r="AL6" s="227">
        <f>'2025 SpaceFuncData-Input'!AK5</f>
        <v>1.5</v>
      </c>
      <c r="AM6" s="227">
        <f>'2025 SpaceFuncData-Input'!AL5</f>
        <v>2</v>
      </c>
      <c r="AN6" s="21" t="str">
        <f>'2025 SpaceFuncData-Input'!AM5</f>
        <v>Restaurant</v>
      </c>
      <c r="AO6" s="21" t="str">
        <f t="shared" si="0"/>
        <v>RestaurantOccupancy</v>
      </c>
      <c r="AP6" s="21" t="str">
        <f t="shared" si="0"/>
        <v>RestaurantReceptacle</v>
      </c>
      <c r="AQ6" s="21" t="str">
        <f t="shared" si="0"/>
        <v>RestaurantServiceHotWater</v>
      </c>
      <c r="AR6" s="21" t="str">
        <f t="shared" si="0"/>
        <v>RestaurantLights</v>
      </c>
      <c r="AS6" s="21" t="str">
        <f t="shared" si="0"/>
        <v>RestaurantGasEquip</v>
      </c>
      <c r="AT6" s="21" t="str">
        <f t="shared" si="0"/>
        <v>RestaurantRefrigeration</v>
      </c>
      <c r="AU6" s="21" t="str">
        <f t="shared" si="0"/>
        <v>RestaurantInfiltration</v>
      </c>
      <c r="AV6" s="21" t="str">
        <f t="shared" si="0"/>
        <v>RestaurantHVACAvail</v>
      </c>
      <c r="AW6" s="21" t="str">
        <f t="shared" si="0"/>
        <v>RestaurantHtgSetpt</v>
      </c>
      <c r="AX6" s="21" t="str">
        <f t="shared" si="0"/>
        <v>RestaurantClgSetpt</v>
      </c>
      <c r="AY6" s="21" t="str">
        <f t="shared" si="0"/>
        <v>RestaurantElevator</v>
      </c>
      <c r="AZ6" s="21" t="str">
        <f t="shared" si="0"/>
        <v>RestaurantEscalator</v>
      </c>
      <c r="BA6" s="21" t="str">
        <f t="shared" si="0"/>
        <v>RestaurantWtrHtrSetpt</v>
      </c>
      <c r="BB6" s="21">
        <f>'2025 SpaceFuncData-Input'!AQ5</f>
        <v>303</v>
      </c>
      <c r="BC6" s="21">
        <f>'2025 SpaceFuncData-Input'!AN5</f>
        <v>1</v>
      </c>
      <c r="BD6" s="21">
        <f>'2025 SpaceFuncData-Input'!AO5</f>
        <v>0</v>
      </c>
      <c r="BE6" s="21">
        <f>'2025 SpaceFuncData-Input'!AP5</f>
        <v>0</v>
      </c>
      <c r="BF6" s="21" t="s">
        <v>1089</v>
      </c>
      <c r="BG6" s="21" t="s">
        <v>131</v>
      </c>
      <c r="BH6" s="226" t="s">
        <v>1265</v>
      </c>
      <c r="BI6" s="21" t="s">
        <v>269</v>
      </c>
      <c r="BK6" s="223" t="s">
        <v>1260</v>
      </c>
      <c r="BL6" s="223" t="s">
        <v>1272</v>
      </c>
      <c r="BM6" s="223" t="s">
        <v>1276</v>
      </c>
    </row>
    <row r="7" spans="1:65" x14ac:dyDescent="0.3">
      <c r="B7" s="21" t="str">
        <f>TRIM(LEFT('2025 SpaceFuncData-Input'!$A6,IF(ISNUMBER(FIND(" (Note",'2025 SpaceFuncData-Input'!$A6,1)),FIND(" (Note",'2025 SpaceFuncData-Input'!$A6,1),99)))</f>
        <v>Aging Eye/Low-vision (Lobby, Main Entry)</v>
      </c>
      <c r="C7" s="21" t="str">
        <f>TRIM('2025 SpaceFuncData-Input'!B6)</f>
        <v>Office - Main entry lobbies</v>
      </c>
      <c r="D7" s="21">
        <f>ROUND('2025 SpaceFuncData-Input'!C6,2)</f>
        <v>66.67</v>
      </c>
      <c r="E7" s="21">
        <f>'2025 SpaceFuncData-Input'!D6</f>
        <v>0.5</v>
      </c>
      <c r="F7" s="21">
        <f>'2025 SpaceFuncData-Input'!E6</f>
        <v>250</v>
      </c>
      <c r="G7" s="21">
        <f>'2025 SpaceFuncData-Input'!F6</f>
        <v>250</v>
      </c>
      <c r="H7" s="228">
        <f>'2025 SpaceFuncData-Input'!G6</f>
        <v>0.5</v>
      </c>
      <c r="I7" s="228">
        <f>'2025 SpaceFuncData-Input'!H6</f>
        <v>0.09</v>
      </c>
      <c r="J7" s="21" t="str">
        <f>'2025 SpaceFuncData-Input'!I6</f>
        <v>Electric</v>
      </c>
      <c r="K7" s="228">
        <f>'2025 SpaceFuncData-Input'!J6</f>
        <v>0.85</v>
      </c>
      <c r="L7" s="228">
        <f>'2025 SpaceFuncData-Input'!K6</f>
        <v>0</v>
      </c>
      <c r="M7" s="228">
        <f>'2025 SpaceFuncData-Input'!L6</f>
        <v>0</v>
      </c>
      <c r="N7" s="228">
        <f>'2025 SpaceFuncData-Input'!M6</f>
        <v>0</v>
      </c>
      <c r="O7" s="228">
        <f>'2025 SpaceFuncData-Input'!N6</f>
        <v>0.3</v>
      </c>
      <c r="P7" s="228">
        <f>'2025 SpaceFuncData-Input'!O6</f>
        <v>0</v>
      </c>
      <c r="Q7" s="228">
        <f>'2025 SpaceFuncData-Input'!P6</f>
        <v>0</v>
      </c>
      <c r="R7" s="228">
        <f>'2025 SpaceFuncData-Input'!Q6</f>
        <v>0</v>
      </c>
      <c r="S7" s="228">
        <f>'2025 SpaceFuncData-Input'!R6</f>
        <v>0</v>
      </c>
      <c r="T7" s="228">
        <f>'2025 SpaceFuncData-Input'!S6</f>
        <v>0</v>
      </c>
      <c r="U7" s="228">
        <f>'2025 SpaceFuncData-Input'!T6</f>
        <v>0</v>
      </c>
      <c r="V7" s="228">
        <f>'2025 SpaceFuncData-Input'!U6</f>
        <v>0</v>
      </c>
      <c r="W7" s="228">
        <f>'2025 SpaceFuncData-Input'!V6</f>
        <v>0.95</v>
      </c>
      <c r="X7" s="228">
        <f>'2025 SpaceFuncData-Input'!W6</f>
        <v>0.1</v>
      </c>
      <c r="Y7" s="228">
        <f>'2025 SpaceFuncData-Input'!X6</f>
        <v>0</v>
      </c>
      <c r="Z7" s="228">
        <f>'2025 SpaceFuncData-Input'!Y6</f>
        <v>0</v>
      </c>
      <c r="AA7" s="228">
        <f>'2025 SpaceFuncData-Input'!Z6</f>
        <v>0</v>
      </c>
      <c r="AB7" s="228">
        <f>'2025 SpaceFuncData-Input'!AA6</f>
        <v>0</v>
      </c>
      <c r="AC7" s="228">
        <f>'2025 SpaceFuncData-Input'!AB6</f>
        <v>0</v>
      </c>
      <c r="AD7" s="228">
        <f>'2025 SpaceFuncData-Input'!AC6</f>
        <v>0</v>
      </c>
      <c r="AE7" s="228">
        <f>'2025 SpaceFuncData-Input'!AD6</f>
        <v>0</v>
      </c>
      <c r="AF7" s="133">
        <f>'2025 SpaceFuncData-Input'!AE6</f>
        <v>150</v>
      </c>
      <c r="AG7" s="133">
        <f>'2025 SpaceFuncData-Input'!AF6</f>
        <v>150</v>
      </c>
      <c r="AH7" s="230">
        <f>'2025 SpaceFuncData-Input'!AG6</f>
        <v>0</v>
      </c>
      <c r="AI7" s="229">
        <f>'2025 SpaceFuncData-Input'!AH6</f>
        <v>0</v>
      </c>
      <c r="AJ7" s="133">
        <f>'2025 SpaceFuncData-Input'!AI6</f>
        <v>50</v>
      </c>
      <c r="AK7" s="133">
        <f>'2025 SpaceFuncData-Input'!AJ6</f>
        <v>200</v>
      </c>
      <c r="AL7" s="227">
        <f>'2025 SpaceFuncData-Input'!AK6</f>
        <v>1.5</v>
      </c>
      <c r="AM7" s="227">
        <f>'2025 SpaceFuncData-Input'!AL6</f>
        <v>2</v>
      </c>
      <c r="AN7" s="133" t="str">
        <f>'2025 SpaceFuncData-Input'!AM6</f>
        <v>Assembly</v>
      </c>
      <c r="AO7" s="21" t="str">
        <f t="shared" si="0"/>
        <v>AssemblyOccupancy</v>
      </c>
      <c r="AP7" s="21" t="str">
        <f t="shared" si="0"/>
        <v>AssemblyReceptacle</v>
      </c>
      <c r="AQ7" s="21" t="str">
        <f t="shared" si="0"/>
        <v>AssemblyServiceHotWater</v>
      </c>
      <c r="AR7" s="21" t="str">
        <f t="shared" si="0"/>
        <v>AssemblyLights</v>
      </c>
      <c r="AS7" s="21" t="str">
        <f t="shared" si="0"/>
        <v>AssemblyGasEquip</v>
      </c>
      <c r="AT7" s="21" t="str">
        <f t="shared" si="0"/>
        <v>AssemblyRefrigeration</v>
      </c>
      <c r="AU7" s="21" t="str">
        <f t="shared" si="0"/>
        <v>AssemblyInfiltration</v>
      </c>
      <c r="AV7" s="21" t="str">
        <f t="shared" si="0"/>
        <v>AssemblyHVACAvail</v>
      </c>
      <c r="AW7" s="21" t="str">
        <f t="shared" si="0"/>
        <v>AssemblyHtgSetpt</v>
      </c>
      <c r="AX7" s="21" t="str">
        <f t="shared" si="0"/>
        <v>AssemblyClgSetpt</v>
      </c>
      <c r="AY7" s="21" t="str">
        <f t="shared" si="0"/>
        <v>AssemblyElevator</v>
      </c>
      <c r="AZ7" s="21" t="str">
        <f t="shared" si="0"/>
        <v>AssemblyEscalator</v>
      </c>
      <c r="BA7" s="21" t="str">
        <f t="shared" si="0"/>
        <v>AssemblyWtrHtrSetpt</v>
      </c>
      <c r="BB7" s="21">
        <f>'2025 SpaceFuncData-Input'!AQ6</f>
        <v>304</v>
      </c>
      <c r="BC7" s="279">
        <f>'2025 SpaceFuncData-Input'!AN6</f>
        <v>1</v>
      </c>
      <c r="BD7" s="279">
        <f>'2025 SpaceFuncData-Input'!AO6</f>
        <v>0</v>
      </c>
      <c r="BE7" s="279">
        <f>'2025 SpaceFuncData-Input'!AP6</f>
        <v>0</v>
      </c>
      <c r="BF7" s="280" t="s">
        <v>1090</v>
      </c>
      <c r="BG7" s="280" t="s">
        <v>131</v>
      </c>
      <c r="BH7" s="21" t="s">
        <v>1164</v>
      </c>
      <c r="BI7" s="21" t="s">
        <v>269</v>
      </c>
      <c r="BK7" s="287" t="s">
        <v>441</v>
      </c>
      <c r="BL7" s="21" t="s">
        <v>1266</v>
      </c>
      <c r="BM7" s="288" t="s">
        <v>441</v>
      </c>
    </row>
    <row r="8" spans="1:65" x14ac:dyDescent="0.3">
      <c r="B8" s="21" t="str">
        <f>TRIM(LEFT('2025 SpaceFuncData-Input'!$A7,IF(ISNUMBER(FIND(" (Note",'2025 SpaceFuncData-Input'!$A7,1)),FIND(" (Note",'2025 SpaceFuncData-Input'!$A7,1),99)))</f>
        <v>Aging Eye/Low-vision (Lounge/Waiting Area)</v>
      </c>
      <c r="C8" s="21" t="str">
        <f>TRIM('2025 SpaceFuncData-Input'!B7)</f>
        <v>General - Break rooms</v>
      </c>
      <c r="D8" s="21">
        <f>ROUND('2025 SpaceFuncData-Input'!C7,2)</f>
        <v>66.67</v>
      </c>
      <c r="E8" s="21">
        <f>'2025 SpaceFuncData-Input'!D7</f>
        <v>0.5</v>
      </c>
      <c r="F8" s="21">
        <f>'2025 SpaceFuncData-Input'!E7</f>
        <v>275</v>
      </c>
      <c r="G8" s="21">
        <f>'2025 SpaceFuncData-Input'!F7</f>
        <v>275</v>
      </c>
      <c r="H8" s="228">
        <f>'2025 SpaceFuncData-Input'!G7</f>
        <v>1</v>
      </c>
      <c r="I8" s="228">
        <f>'2025 SpaceFuncData-Input'!H7</f>
        <v>0.09</v>
      </c>
      <c r="J8" s="21" t="str">
        <f>'2025 SpaceFuncData-Input'!I7</f>
        <v>Gas</v>
      </c>
      <c r="K8" s="228">
        <f>'2025 SpaceFuncData-Input'!J7</f>
        <v>0.8</v>
      </c>
      <c r="L8" s="228">
        <f>'2025 SpaceFuncData-Input'!K7</f>
        <v>0</v>
      </c>
      <c r="M8" s="228">
        <f>'2025 SpaceFuncData-Input'!L7</f>
        <v>0</v>
      </c>
      <c r="N8" s="228">
        <f>'2025 SpaceFuncData-Input'!M7</f>
        <v>0</v>
      </c>
      <c r="O8" s="228">
        <f>'2025 SpaceFuncData-Input'!N7</f>
        <v>0.3</v>
      </c>
      <c r="P8" s="228">
        <f>'2025 SpaceFuncData-Input'!O7</f>
        <v>0</v>
      </c>
      <c r="Q8" s="228">
        <f>'2025 SpaceFuncData-Input'!P7</f>
        <v>0</v>
      </c>
      <c r="R8" s="228">
        <f>'2025 SpaceFuncData-Input'!Q7</f>
        <v>0</v>
      </c>
      <c r="S8" s="228">
        <f>'2025 SpaceFuncData-Input'!R7</f>
        <v>0</v>
      </c>
      <c r="T8" s="228">
        <f>'2025 SpaceFuncData-Input'!S7</f>
        <v>0</v>
      </c>
      <c r="U8" s="228">
        <f>'2025 SpaceFuncData-Input'!T7</f>
        <v>0</v>
      </c>
      <c r="V8" s="228">
        <f>'2025 SpaceFuncData-Input'!U7</f>
        <v>0</v>
      </c>
      <c r="W8" s="228">
        <f>'2025 SpaceFuncData-Input'!V7</f>
        <v>0</v>
      </c>
      <c r="X8" s="228">
        <f>'2025 SpaceFuncData-Input'!W7</f>
        <v>0.1</v>
      </c>
      <c r="Y8" s="228">
        <f>'2025 SpaceFuncData-Input'!X7</f>
        <v>0</v>
      </c>
      <c r="Z8" s="228">
        <f>'2025 SpaceFuncData-Input'!Y7</f>
        <v>0</v>
      </c>
      <c r="AA8" s="228">
        <f>'2025 SpaceFuncData-Input'!Z7</f>
        <v>0</v>
      </c>
      <c r="AB8" s="228">
        <f>'2025 SpaceFuncData-Input'!AA7</f>
        <v>0</v>
      </c>
      <c r="AC8" s="228">
        <f>'2025 SpaceFuncData-Input'!AB7</f>
        <v>0</v>
      </c>
      <c r="AD8" s="228">
        <f>'2025 SpaceFuncData-Input'!AC7</f>
        <v>0</v>
      </c>
      <c r="AE8" s="228">
        <f>'2025 SpaceFuncData-Input'!AD7</f>
        <v>0</v>
      </c>
      <c r="AF8" s="133">
        <f>'2025 SpaceFuncData-Input'!AE7</f>
        <v>150</v>
      </c>
      <c r="AG8" s="133">
        <f>'2025 SpaceFuncData-Input'!AF7</f>
        <v>150</v>
      </c>
      <c r="AH8" s="230">
        <f>'2025 SpaceFuncData-Input'!AG7</f>
        <v>0</v>
      </c>
      <c r="AI8" s="229">
        <f>'2025 SpaceFuncData-Input'!AH7</f>
        <v>0</v>
      </c>
      <c r="AJ8" s="133">
        <f>'2025 SpaceFuncData-Input'!AI7</f>
        <v>40</v>
      </c>
      <c r="AK8" s="21">
        <f>'2025 SpaceFuncData-Input'!AJ7</f>
        <v>300</v>
      </c>
      <c r="AL8" s="227">
        <f>'2025 SpaceFuncData-Input'!AK7</f>
        <v>1.5</v>
      </c>
      <c r="AM8" s="227">
        <f>'2025 SpaceFuncData-Input'!AL7</f>
        <v>2</v>
      </c>
      <c r="AN8" s="21" t="str">
        <f>'2025 SpaceFuncData-Input'!AM7</f>
        <v>Assembly</v>
      </c>
      <c r="AO8" s="21" t="str">
        <f t="shared" si="0"/>
        <v>AssemblyOccupancy</v>
      </c>
      <c r="AP8" s="21" t="str">
        <f t="shared" si="0"/>
        <v>AssemblyReceptacle</v>
      </c>
      <c r="AQ8" s="21" t="str">
        <f t="shared" si="0"/>
        <v>AssemblyServiceHotWater</v>
      </c>
      <c r="AR8" s="21" t="str">
        <f t="shared" si="0"/>
        <v>AssemblyLights</v>
      </c>
      <c r="AS8" s="21" t="str">
        <f t="shared" si="0"/>
        <v>AssemblyGasEquip</v>
      </c>
      <c r="AT8" s="21" t="str">
        <f t="shared" si="0"/>
        <v>AssemblyRefrigeration</v>
      </c>
      <c r="AU8" s="21" t="str">
        <f t="shared" si="0"/>
        <v>AssemblyInfiltration</v>
      </c>
      <c r="AV8" s="21" t="str">
        <f t="shared" si="0"/>
        <v>AssemblyHVACAvail</v>
      </c>
      <c r="AW8" s="21" t="str">
        <f t="shared" si="0"/>
        <v>AssemblyHtgSetpt</v>
      </c>
      <c r="AX8" s="21" t="str">
        <f t="shared" si="0"/>
        <v>AssemblyClgSetpt</v>
      </c>
      <c r="AY8" s="21" t="str">
        <f t="shared" si="0"/>
        <v>AssemblyElevator</v>
      </c>
      <c r="AZ8" s="21" t="str">
        <f t="shared" si="0"/>
        <v>AssemblyEscalator</v>
      </c>
      <c r="BA8" s="21" t="str">
        <f t="shared" si="0"/>
        <v>AssemblyWtrHtrSetpt</v>
      </c>
      <c r="BB8" s="21">
        <f>'2025 SpaceFuncData-Input'!AQ7</f>
        <v>305</v>
      </c>
      <c r="BC8" s="21">
        <f>'2025 SpaceFuncData-Input'!AN7</f>
        <v>1</v>
      </c>
      <c r="BD8" s="21">
        <f>'2025 SpaceFuncData-Input'!AO7</f>
        <v>0</v>
      </c>
      <c r="BE8" s="21">
        <f>'2025 SpaceFuncData-Input'!AP7</f>
        <v>0</v>
      </c>
      <c r="BF8" s="21" t="s">
        <v>1095</v>
      </c>
      <c r="BG8" s="21" t="s">
        <v>131</v>
      </c>
      <c r="BH8" s="21" t="s">
        <v>1164</v>
      </c>
      <c r="BI8" s="21" t="s">
        <v>269</v>
      </c>
      <c r="BK8" s="287" t="s">
        <v>1142</v>
      </c>
      <c r="BL8" s="21" t="s">
        <v>1142</v>
      </c>
      <c r="BM8" s="288" t="s">
        <v>1142</v>
      </c>
    </row>
    <row r="9" spans="1:65" x14ac:dyDescent="0.3">
      <c r="B9" s="21" t="str">
        <f>TRIM(LEFT('2025 SpaceFuncData-Input'!$A8,IF(ISNUMBER(FIND(" (Note",'2025 SpaceFuncData-Input'!$A8,1)),FIND(" (Note",'2025 SpaceFuncData-Input'!$A8,1),99)))</f>
        <v>Aging Eye/Low-vision (Multipurpose Room)</v>
      </c>
      <c r="C9" s="21" t="str">
        <f>TRIM('2025 SpaceFuncData-Input'!B8)</f>
        <v>General - Conference/meeting</v>
      </c>
      <c r="D9" s="21">
        <f>ROUND('2025 SpaceFuncData-Input'!C8,2)</f>
        <v>66.67</v>
      </c>
      <c r="E9" s="21">
        <f>'2025 SpaceFuncData-Input'!D8</f>
        <v>0.5</v>
      </c>
      <c r="F9" s="21">
        <f>'2025 SpaceFuncData-Input'!E8</f>
        <v>245</v>
      </c>
      <c r="G9" s="21">
        <f>'2025 SpaceFuncData-Input'!F8</f>
        <v>155</v>
      </c>
      <c r="H9" s="228">
        <f>'2025 SpaceFuncData-Input'!G8</f>
        <v>1</v>
      </c>
      <c r="I9" s="228">
        <f>'2025 SpaceFuncData-Input'!H8</f>
        <v>0.09</v>
      </c>
      <c r="J9" s="21" t="str">
        <f>'2025 SpaceFuncData-Input'!I8</f>
        <v>Electric</v>
      </c>
      <c r="K9" s="228">
        <f>'2025 SpaceFuncData-Input'!J8</f>
        <v>0.85</v>
      </c>
      <c r="L9" s="228">
        <f>'2025 SpaceFuncData-Input'!K8</f>
        <v>0</v>
      </c>
      <c r="M9" s="228">
        <f>'2025 SpaceFuncData-Input'!L8</f>
        <v>0</v>
      </c>
      <c r="N9" s="228">
        <f>'2025 SpaceFuncData-Input'!M8</f>
        <v>0</v>
      </c>
      <c r="O9" s="228">
        <f>'2025 SpaceFuncData-Input'!N8</f>
        <v>0.3</v>
      </c>
      <c r="P9" s="228">
        <f>'2025 SpaceFuncData-Input'!O8</f>
        <v>0</v>
      </c>
      <c r="Q9" s="228">
        <f>'2025 SpaceFuncData-Input'!P8</f>
        <v>0</v>
      </c>
      <c r="R9" s="228">
        <f>'2025 SpaceFuncData-Input'!Q8</f>
        <v>0</v>
      </c>
      <c r="S9" s="228">
        <f>'2025 SpaceFuncData-Input'!R8</f>
        <v>0</v>
      </c>
      <c r="T9" s="228">
        <f>'2025 SpaceFuncData-Input'!S8</f>
        <v>0</v>
      </c>
      <c r="U9" s="228">
        <f>'2025 SpaceFuncData-Input'!T8</f>
        <v>0</v>
      </c>
      <c r="V9" s="228">
        <f>'2025 SpaceFuncData-Input'!U8</f>
        <v>0</v>
      </c>
      <c r="W9" s="228">
        <f>'2025 SpaceFuncData-Input'!V8</f>
        <v>0</v>
      </c>
      <c r="X9" s="228">
        <f>'2025 SpaceFuncData-Input'!W8</f>
        <v>0.1</v>
      </c>
      <c r="Y9" s="228">
        <f>'2025 SpaceFuncData-Input'!X8</f>
        <v>0</v>
      </c>
      <c r="Z9" s="228">
        <f>'2025 SpaceFuncData-Input'!Y8</f>
        <v>0</v>
      </c>
      <c r="AA9" s="228">
        <f>'2025 SpaceFuncData-Input'!Z8</f>
        <v>0</v>
      </c>
      <c r="AB9" s="228">
        <f>'2025 SpaceFuncData-Input'!AA8</f>
        <v>0</v>
      </c>
      <c r="AC9" s="228">
        <f>'2025 SpaceFuncData-Input'!AB8</f>
        <v>0</v>
      </c>
      <c r="AD9" s="228">
        <f>'2025 SpaceFuncData-Input'!AC8</f>
        <v>0</v>
      </c>
      <c r="AE9" s="228">
        <f>'2025 SpaceFuncData-Input'!AD8</f>
        <v>0</v>
      </c>
      <c r="AF9" s="133">
        <f>'2025 SpaceFuncData-Input'!AE8</f>
        <v>150</v>
      </c>
      <c r="AG9" s="133">
        <f>'2025 SpaceFuncData-Input'!AF8</f>
        <v>150</v>
      </c>
      <c r="AH9" s="230">
        <f>'2025 SpaceFuncData-Input'!AG8</f>
        <v>0</v>
      </c>
      <c r="AI9" s="229">
        <f>'2025 SpaceFuncData-Input'!AH8</f>
        <v>0</v>
      </c>
      <c r="AJ9" s="133">
        <f>'2025 SpaceFuncData-Input'!AI8</f>
        <v>30</v>
      </c>
      <c r="AK9" s="21">
        <f>'2025 SpaceFuncData-Input'!AJ8</f>
        <v>300</v>
      </c>
      <c r="AL9" s="227">
        <f>'2025 SpaceFuncData-Input'!AK8</f>
        <v>1.5</v>
      </c>
      <c r="AM9" s="227">
        <f>'2025 SpaceFuncData-Input'!AL8</f>
        <v>2</v>
      </c>
      <c r="AN9" s="21" t="str">
        <f>'2025 SpaceFuncData-Input'!AM8</f>
        <v>Assembly</v>
      </c>
      <c r="AO9" s="21" t="str">
        <f t="shared" si="0"/>
        <v>AssemblyOccupancy</v>
      </c>
      <c r="AP9" s="21" t="str">
        <f t="shared" si="0"/>
        <v>AssemblyReceptacle</v>
      </c>
      <c r="AQ9" s="21" t="str">
        <f t="shared" si="0"/>
        <v>AssemblyServiceHotWater</v>
      </c>
      <c r="AR9" s="21" t="str">
        <f t="shared" si="0"/>
        <v>AssemblyLights</v>
      </c>
      <c r="AS9" s="21" t="str">
        <f t="shared" si="0"/>
        <v>AssemblyGasEquip</v>
      </c>
      <c r="AT9" s="21" t="str">
        <f t="shared" si="0"/>
        <v>AssemblyRefrigeration</v>
      </c>
      <c r="AU9" s="21" t="str">
        <f t="shared" si="0"/>
        <v>AssemblyInfiltration</v>
      </c>
      <c r="AV9" s="21" t="str">
        <f t="shared" si="0"/>
        <v>AssemblyHVACAvail</v>
      </c>
      <c r="AW9" s="21" t="str">
        <f t="shared" si="0"/>
        <v>AssemblyHtgSetpt</v>
      </c>
      <c r="AX9" s="21" t="str">
        <f t="shared" si="0"/>
        <v>AssemblyClgSetpt</v>
      </c>
      <c r="AY9" s="21" t="str">
        <f t="shared" si="0"/>
        <v>AssemblyElevator</v>
      </c>
      <c r="AZ9" s="21" t="str">
        <f t="shared" si="0"/>
        <v>AssemblyEscalator</v>
      </c>
      <c r="BA9" s="21" t="str">
        <f t="shared" si="0"/>
        <v>AssemblyWtrHtrSetpt</v>
      </c>
      <c r="BB9" s="21">
        <f>'2025 SpaceFuncData-Input'!AQ8</f>
        <v>306</v>
      </c>
      <c r="BC9" s="21">
        <f>'2025 SpaceFuncData-Input'!AN8</f>
        <v>1</v>
      </c>
      <c r="BD9" s="21">
        <f>'2025 SpaceFuncData-Input'!AO8</f>
        <v>0</v>
      </c>
      <c r="BE9" s="21">
        <f>'2025 SpaceFuncData-Input'!AP8</f>
        <v>0</v>
      </c>
      <c r="BF9" s="21" t="s">
        <v>1091</v>
      </c>
      <c r="BG9" s="21" t="s">
        <v>131</v>
      </c>
      <c r="BH9" s="21" t="s">
        <v>1164</v>
      </c>
      <c r="BI9" s="21" t="s">
        <v>269</v>
      </c>
      <c r="BK9" s="287" t="s">
        <v>1141</v>
      </c>
      <c r="BL9" s="21" t="s">
        <v>1271</v>
      </c>
      <c r="BM9" s="288" t="s">
        <v>1144</v>
      </c>
    </row>
    <row r="10" spans="1:65" x14ac:dyDescent="0.3">
      <c r="B10" s="21" t="str">
        <f>TRIM(LEFT('2025 SpaceFuncData-Input'!$A9,IF(ISNUMBER(FIND(" (Note",'2025 SpaceFuncData-Input'!$A9,1)),FIND(" (Note",'2025 SpaceFuncData-Input'!$A9,1),99)))</f>
        <v>Aging Eye/Low-vision (Religious Worship Area)</v>
      </c>
      <c r="C10" s="21" t="str">
        <f>TRIM('2025 SpaceFuncData-Input'!B9)</f>
        <v>Assembly - Places of religious worship</v>
      </c>
      <c r="D10" s="21">
        <f>ROUND('2025 SpaceFuncData-Input'!C9,2)</f>
        <v>142.86000000000001</v>
      </c>
      <c r="E10" s="21">
        <f>'2025 SpaceFuncData-Input'!D9</f>
        <v>0.5</v>
      </c>
      <c r="F10" s="21">
        <f>'2025 SpaceFuncData-Input'!E9</f>
        <v>245</v>
      </c>
      <c r="G10" s="21">
        <f>'2025 SpaceFuncData-Input'!F9</f>
        <v>105</v>
      </c>
      <c r="H10" s="228">
        <f>'2025 SpaceFuncData-Input'!G9</f>
        <v>0.5</v>
      </c>
      <c r="I10" s="228">
        <f>'2025 SpaceFuncData-Input'!H9</f>
        <v>0.09</v>
      </c>
      <c r="J10" s="21" t="str">
        <f>'2025 SpaceFuncData-Input'!I9</f>
        <v>Electric</v>
      </c>
      <c r="K10" s="228">
        <f>'2025 SpaceFuncData-Input'!J9</f>
        <v>1</v>
      </c>
      <c r="L10" s="228">
        <f>'2025 SpaceFuncData-Input'!K9</f>
        <v>0</v>
      </c>
      <c r="M10" s="228">
        <f>'2025 SpaceFuncData-Input'!L9</f>
        <v>0</v>
      </c>
      <c r="N10" s="228">
        <f>'2025 SpaceFuncData-Input'!M9</f>
        <v>0</v>
      </c>
      <c r="O10" s="228">
        <f>'2025 SpaceFuncData-Input'!N9</f>
        <v>0.3</v>
      </c>
      <c r="P10" s="228">
        <f>'2025 SpaceFuncData-Input'!O9</f>
        <v>0</v>
      </c>
      <c r="Q10" s="228">
        <f>'2025 SpaceFuncData-Input'!P9</f>
        <v>0</v>
      </c>
      <c r="R10" s="228">
        <f>'2025 SpaceFuncData-Input'!Q9</f>
        <v>0</v>
      </c>
      <c r="S10" s="228">
        <f>'2025 SpaceFuncData-Input'!R9</f>
        <v>0</v>
      </c>
      <c r="T10" s="228">
        <f>'2025 SpaceFuncData-Input'!S9</f>
        <v>0</v>
      </c>
      <c r="U10" s="228">
        <f>'2025 SpaceFuncData-Input'!T9</f>
        <v>0</v>
      </c>
      <c r="V10" s="228">
        <f>'2025 SpaceFuncData-Input'!U9</f>
        <v>0</v>
      </c>
      <c r="W10" s="228">
        <f>'2025 SpaceFuncData-Input'!V9</f>
        <v>0</v>
      </c>
      <c r="X10" s="228">
        <f>'2025 SpaceFuncData-Input'!W9</f>
        <v>0.1</v>
      </c>
      <c r="Y10" s="228">
        <f>'2025 SpaceFuncData-Input'!X9</f>
        <v>0</v>
      </c>
      <c r="Z10" s="228">
        <f>'2025 SpaceFuncData-Input'!Y9</f>
        <v>0</v>
      </c>
      <c r="AA10" s="228">
        <f>'2025 SpaceFuncData-Input'!Z9</f>
        <v>0</v>
      </c>
      <c r="AB10" s="228">
        <f>'2025 SpaceFuncData-Input'!AA9</f>
        <v>0</v>
      </c>
      <c r="AC10" s="228">
        <f>'2025 SpaceFuncData-Input'!AB9</f>
        <v>0</v>
      </c>
      <c r="AD10" s="228">
        <f>'2025 SpaceFuncData-Input'!AC9</f>
        <v>0</v>
      </c>
      <c r="AE10" s="228">
        <f>'2025 SpaceFuncData-Input'!AD9</f>
        <v>0</v>
      </c>
      <c r="AF10" s="133">
        <f>'2025 SpaceFuncData-Input'!AE9</f>
        <v>150</v>
      </c>
      <c r="AG10" s="133">
        <f>'2025 SpaceFuncData-Input'!AF9</f>
        <v>150</v>
      </c>
      <c r="AH10" s="230">
        <f>'2025 SpaceFuncData-Input'!AG9</f>
        <v>0</v>
      </c>
      <c r="AI10" s="229">
        <f>'2025 SpaceFuncData-Input'!AH9</f>
        <v>0</v>
      </c>
      <c r="AJ10" s="133">
        <f>'2025 SpaceFuncData-Input'!AI9</f>
        <v>200</v>
      </c>
      <c r="AK10" s="21">
        <f>'2025 SpaceFuncData-Input'!AJ9</f>
        <v>1500</v>
      </c>
      <c r="AL10" s="227">
        <f>'2025 SpaceFuncData-Input'!AK9</f>
        <v>1.5</v>
      </c>
      <c r="AM10" s="227">
        <f>'2025 SpaceFuncData-Input'!AL9</f>
        <v>2</v>
      </c>
      <c r="AN10" s="21" t="str">
        <f>'2025 SpaceFuncData-Input'!AM9</f>
        <v>Assembly</v>
      </c>
      <c r="AO10" s="21" t="str">
        <f t="shared" si="0"/>
        <v>AssemblyOccupancy</v>
      </c>
      <c r="AP10" s="21" t="str">
        <f t="shared" si="0"/>
        <v>AssemblyReceptacle</v>
      </c>
      <c r="AQ10" s="21" t="str">
        <f t="shared" si="0"/>
        <v>AssemblyServiceHotWater</v>
      </c>
      <c r="AR10" s="21" t="str">
        <f t="shared" si="0"/>
        <v>AssemblyLights</v>
      </c>
      <c r="AS10" s="21" t="str">
        <f t="shared" si="0"/>
        <v>AssemblyGasEquip</v>
      </c>
      <c r="AT10" s="21" t="str">
        <f t="shared" si="0"/>
        <v>AssemblyRefrigeration</v>
      </c>
      <c r="AU10" s="21" t="str">
        <f t="shared" si="0"/>
        <v>AssemblyInfiltration</v>
      </c>
      <c r="AV10" s="21" t="str">
        <f t="shared" si="0"/>
        <v>AssemblyHVACAvail</v>
      </c>
      <c r="AW10" s="21" t="str">
        <f t="shared" si="0"/>
        <v>AssemblyHtgSetpt</v>
      </c>
      <c r="AX10" s="21" t="str">
        <f t="shared" si="0"/>
        <v>AssemblyClgSetpt</v>
      </c>
      <c r="AY10" s="21" t="str">
        <f t="shared" si="0"/>
        <v>AssemblyElevator</v>
      </c>
      <c r="AZ10" s="21" t="str">
        <f t="shared" si="0"/>
        <v>AssemblyEscalator</v>
      </c>
      <c r="BA10" s="21" t="str">
        <f t="shared" si="0"/>
        <v>AssemblyWtrHtrSetpt</v>
      </c>
      <c r="BB10" s="21">
        <f>'2025 SpaceFuncData-Input'!AQ9</f>
        <v>307</v>
      </c>
      <c r="BC10" s="21">
        <f>'2025 SpaceFuncData-Input'!AN9</f>
        <v>1</v>
      </c>
      <c r="BD10" s="21">
        <f>'2025 SpaceFuncData-Input'!AO9</f>
        <v>0</v>
      </c>
      <c r="BE10" s="21">
        <f>'2025 SpaceFuncData-Input'!AP9</f>
        <v>0</v>
      </c>
      <c r="BF10" s="21" t="s">
        <v>1092</v>
      </c>
      <c r="BG10" s="21" t="s">
        <v>131</v>
      </c>
      <c r="BH10" s="225" t="s">
        <v>1267</v>
      </c>
      <c r="BI10" s="21" t="s">
        <v>269</v>
      </c>
      <c r="BK10" s="287" t="s">
        <v>62</v>
      </c>
      <c r="BL10" s="21" t="s">
        <v>1266</v>
      </c>
      <c r="BM10" s="288" t="s">
        <v>62</v>
      </c>
    </row>
    <row r="11" spans="1:65" x14ac:dyDescent="0.3">
      <c r="B11" s="21" t="str">
        <f>TRIM(LEFT('2025 SpaceFuncData-Input'!$A10,IF(ISNUMBER(FIND(" (Note",'2025 SpaceFuncData-Input'!$A10,1)),FIND(" (Note",'2025 SpaceFuncData-Input'!$A10,1),99)))</f>
        <v>Aging Eye/Low-vision (Restroom)</v>
      </c>
      <c r="C11" s="21" t="str">
        <f>TRIM('2025 SpaceFuncData-Input'!B10)</f>
        <v>Exhaust - Toilets, public</v>
      </c>
      <c r="D11" s="21">
        <f>ROUND('2025 SpaceFuncData-Input'!C10,2)</f>
        <v>10</v>
      </c>
      <c r="E11" s="21">
        <f>'2025 SpaceFuncData-Input'!D10</f>
        <v>0.5</v>
      </c>
      <c r="F11" s="21">
        <f>'2025 SpaceFuncData-Input'!E10</f>
        <v>250</v>
      </c>
      <c r="G11" s="21">
        <f>'2025 SpaceFuncData-Input'!F10</f>
        <v>250</v>
      </c>
      <c r="H11" s="228">
        <f>'2025 SpaceFuncData-Input'!G10</f>
        <v>0</v>
      </c>
      <c r="I11" s="228">
        <f>'2025 SpaceFuncData-Input'!H10</f>
        <v>0</v>
      </c>
      <c r="J11" s="21" t="str">
        <f>'2025 SpaceFuncData-Input'!I10</f>
        <v>Gas</v>
      </c>
      <c r="K11" s="228">
        <f>'2025 SpaceFuncData-Input'!J10</f>
        <v>1</v>
      </c>
      <c r="L11" s="228">
        <f>'2025 SpaceFuncData-Input'!K10</f>
        <v>0</v>
      </c>
      <c r="M11" s="228">
        <f>'2025 SpaceFuncData-Input'!L10</f>
        <v>0</v>
      </c>
      <c r="N11" s="228">
        <f>'2025 SpaceFuncData-Input'!M10</f>
        <v>0</v>
      </c>
      <c r="O11" s="228">
        <f>'2025 SpaceFuncData-Input'!N10</f>
        <v>0.2</v>
      </c>
      <c r="P11" s="228">
        <f>'2025 SpaceFuncData-Input'!O10</f>
        <v>0</v>
      </c>
      <c r="Q11" s="228">
        <f>'2025 SpaceFuncData-Input'!P10</f>
        <v>0</v>
      </c>
      <c r="R11" s="228">
        <f>'2025 SpaceFuncData-Input'!Q10</f>
        <v>0</v>
      </c>
      <c r="S11" s="228">
        <f>'2025 SpaceFuncData-Input'!R10</f>
        <v>0</v>
      </c>
      <c r="T11" s="228">
        <f>'2025 SpaceFuncData-Input'!S10</f>
        <v>0</v>
      </c>
      <c r="U11" s="228">
        <f>'2025 SpaceFuncData-Input'!T10</f>
        <v>0</v>
      </c>
      <c r="V11" s="228">
        <f>'2025 SpaceFuncData-Input'!U10</f>
        <v>0</v>
      </c>
      <c r="W11" s="228">
        <f>'2025 SpaceFuncData-Input'!V10</f>
        <v>0</v>
      </c>
      <c r="X11" s="228">
        <f>'2025 SpaceFuncData-Input'!W10</f>
        <v>0</v>
      </c>
      <c r="Y11" s="228">
        <f>'2025 SpaceFuncData-Input'!X10</f>
        <v>0</v>
      </c>
      <c r="Z11" s="228">
        <f>'2025 SpaceFuncData-Input'!Y10</f>
        <v>0</v>
      </c>
      <c r="AA11" s="228">
        <f>'2025 SpaceFuncData-Input'!Z10</f>
        <v>0</v>
      </c>
      <c r="AB11" s="228">
        <f>'2025 SpaceFuncData-Input'!AA10</f>
        <v>0</v>
      </c>
      <c r="AC11" s="228">
        <f>'2025 SpaceFuncData-Input'!AB10</f>
        <v>0</v>
      </c>
      <c r="AD11" s="228">
        <f>'2025 SpaceFuncData-Input'!AC10</f>
        <v>0</v>
      </c>
      <c r="AE11" s="228">
        <f>'2025 SpaceFuncData-Input'!AD10</f>
        <v>0</v>
      </c>
      <c r="AF11" s="133">
        <f>'2025 SpaceFuncData-Input'!AE10</f>
        <v>150</v>
      </c>
      <c r="AG11" s="133">
        <f>'2025 SpaceFuncData-Input'!AF10</f>
        <v>150</v>
      </c>
      <c r="AH11" s="230">
        <f>'2025 SpaceFuncData-Input'!AG10</f>
        <v>0</v>
      </c>
      <c r="AI11" s="229">
        <f>'2025 SpaceFuncData-Input'!AH10</f>
        <v>0</v>
      </c>
      <c r="AJ11" s="133">
        <f>'2025 SpaceFuncData-Input'!AI10</f>
        <v>50</v>
      </c>
      <c r="AK11" s="21">
        <f>'2025 SpaceFuncData-Input'!AJ10</f>
        <v>100</v>
      </c>
      <c r="AL11" s="227">
        <f>'2025 SpaceFuncData-Input'!AK10</f>
        <v>1.5</v>
      </c>
      <c r="AM11" s="227">
        <f>'2025 SpaceFuncData-Input'!AL10</f>
        <v>2</v>
      </c>
      <c r="AN11" s="21" t="str">
        <f>'2025 SpaceFuncData-Input'!AM10</f>
        <v>Office</v>
      </c>
      <c r="AO11" s="21" t="str">
        <f t="shared" si="0"/>
        <v>OfficeOccupancy</v>
      </c>
      <c r="AP11" s="21" t="str">
        <f t="shared" si="0"/>
        <v>OfficeReceptacle</v>
      </c>
      <c r="AQ11" s="21" t="str">
        <f t="shared" si="0"/>
        <v>OfficeServiceHotWater</v>
      </c>
      <c r="AR11" s="21" t="str">
        <f t="shared" si="0"/>
        <v>OfficeLights</v>
      </c>
      <c r="AS11" s="21" t="str">
        <f t="shared" si="0"/>
        <v>OfficeGasEquip</v>
      </c>
      <c r="AT11" s="21" t="str">
        <f t="shared" si="0"/>
        <v>OfficeRefrigeration</v>
      </c>
      <c r="AU11" s="21" t="str">
        <f t="shared" si="0"/>
        <v>OfficeInfiltration</v>
      </c>
      <c r="AV11" s="21" t="str">
        <f t="shared" si="0"/>
        <v>OfficeHVACAvail</v>
      </c>
      <c r="AW11" s="21" t="str">
        <f t="shared" si="0"/>
        <v>OfficeHtgSetpt</v>
      </c>
      <c r="AX11" s="21" t="str">
        <f t="shared" si="0"/>
        <v>OfficeClgSetpt</v>
      </c>
      <c r="AY11" s="21" t="str">
        <f t="shared" si="0"/>
        <v>OfficeElevator</v>
      </c>
      <c r="AZ11" s="21" t="str">
        <f t="shared" si="0"/>
        <v>OfficeEscalator</v>
      </c>
      <c r="BA11" s="21" t="str">
        <f t="shared" si="0"/>
        <v>OfficeWtrHtrSetpt</v>
      </c>
      <c r="BB11" s="21">
        <f>'2025 SpaceFuncData-Input'!AQ10</f>
        <v>308</v>
      </c>
      <c r="BC11" s="21">
        <f>'2025 SpaceFuncData-Input'!AN10</f>
        <v>1</v>
      </c>
      <c r="BD11" s="21">
        <f>'2025 SpaceFuncData-Input'!AO10</f>
        <v>1</v>
      </c>
      <c r="BE11" s="21">
        <f>'2025 SpaceFuncData-Input'!AP10</f>
        <v>0</v>
      </c>
      <c r="BF11" s="21" t="s">
        <v>1093</v>
      </c>
      <c r="BG11" s="21" t="s">
        <v>131</v>
      </c>
      <c r="BH11" s="21" t="s">
        <v>1164</v>
      </c>
      <c r="BI11" s="21" t="s">
        <v>269</v>
      </c>
      <c r="BK11" s="287" t="s">
        <v>56</v>
      </c>
      <c r="BL11" s="21" t="s">
        <v>56</v>
      </c>
      <c r="BM11" s="288" t="s">
        <v>56</v>
      </c>
    </row>
    <row r="12" spans="1:65" x14ac:dyDescent="0.3">
      <c r="B12" s="21" t="str">
        <f>TRIM(LEFT('2025 SpaceFuncData-Input'!$A11,IF(ISNUMBER(FIND(" (Note",'2025 SpaceFuncData-Input'!$A11,1)),FIND(" (Note",'2025 SpaceFuncData-Input'!$A11,1),99)))</f>
        <v>Aging Eye/Low-vision (Stairwell)</v>
      </c>
      <c r="C12" s="21" t="str">
        <f>TRIM('2025 SpaceFuncData-Input'!B11)</f>
        <v>General - Corridors</v>
      </c>
      <c r="D12" s="21">
        <f>ROUND('2025 SpaceFuncData-Input'!C11,2)</f>
        <v>10</v>
      </c>
      <c r="E12" s="21">
        <f>'2025 SpaceFuncData-Input'!D11</f>
        <v>0.5</v>
      </c>
      <c r="F12" s="21">
        <f>'2025 SpaceFuncData-Input'!E11</f>
        <v>250</v>
      </c>
      <c r="G12" s="21">
        <f>'2025 SpaceFuncData-Input'!F11</f>
        <v>250</v>
      </c>
      <c r="H12" s="228">
        <f>'2025 SpaceFuncData-Input'!G11</f>
        <v>0</v>
      </c>
      <c r="I12" s="228">
        <f>'2025 SpaceFuncData-Input'!H11</f>
        <v>0</v>
      </c>
      <c r="J12" s="21" t="str">
        <f>'2025 SpaceFuncData-Input'!I11</f>
        <v>Electric</v>
      </c>
      <c r="K12" s="228">
        <f>'2025 SpaceFuncData-Input'!J11</f>
        <v>0.8</v>
      </c>
      <c r="L12" s="228">
        <f>'2025 SpaceFuncData-Input'!K11</f>
        <v>0</v>
      </c>
      <c r="M12" s="228">
        <f>'2025 SpaceFuncData-Input'!L11</f>
        <v>0</v>
      </c>
      <c r="N12" s="228">
        <f>'2025 SpaceFuncData-Input'!M11</f>
        <v>0</v>
      </c>
      <c r="O12" s="228">
        <f>'2025 SpaceFuncData-Input'!N11</f>
        <v>0.3</v>
      </c>
      <c r="P12" s="228">
        <f>'2025 SpaceFuncData-Input'!O11</f>
        <v>0</v>
      </c>
      <c r="Q12" s="228">
        <f>'2025 SpaceFuncData-Input'!P11</f>
        <v>0</v>
      </c>
      <c r="R12" s="228">
        <f>'2025 SpaceFuncData-Input'!Q11</f>
        <v>0</v>
      </c>
      <c r="S12" s="228">
        <f>'2025 SpaceFuncData-Input'!R11</f>
        <v>0</v>
      </c>
      <c r="T12" s="228">
        <f>'2025 SpaceFuncData-Input'!S11</f>
        <v>0</v>
      </c>
      <c r="U12" s="228">
        <f>'2025 SpaceFuncData-Input'!T11</f>
        <v>0</v>
      </c>
      <c r="V12" s="228">
        <f>'2025 SpaceFuncData-Input'!U11</f>
        <v>0</v>
      </c>
      <c r="W12" s="228">
        <f>'2025 SpaceFuncData-Input'!V11</f>
        <v>0</v>
      </c>
      <c r="X12" s="228">
        <f>'2025 SpaceFuncData-Input'!W11</f>
        <v>0</v>
      </c>
      <c r="Y12" s="228">
        <f>'2025 SpaceFuncData-Input'!X11</f>
        <v>0</v>
      </c>
      <c r="Z12" s="228">
        <f>'2025 SpaceFuncData-Input'!Y11</f>
        <v>0</v>
      </c>
      <c r="AA12" s="228">
        <f>'2025 SpaceFuncData-Input'!Z11</f>
        <v>0</v>
      </c>
      <c r="AB12" s="228">
        <f>'2025 SpaceFuncData-Input'!AA11</f>
        <v>0</v>
      </c>
      <c r="AC12" s="228">
        <f>'2025 SpaceFuncData-Input'!AB11</f>
        <v>0</v>
      </c>
      <c r="AD12" s="228">
        <f>'2025 SpaceFuncData-Input'!AC11</f>
        <v>0</v>
      </c>
      <c r="AE12" s="228">
        <f>'2025 SpaceFuncData-Input'!AD11</f>
        <v>0</v>
      </c>
      <c r="AF12" s="133">
        <f>'2025 SpaceFuncData-Input'!AE11</f>
        <v>150</v>
      </c>
      <c r="AG12" s="133">
        <f>'2025 SpaceFuncData-Input'!AF11</f>
        <v>150</v>
      </c>
      <c r="AH12" s="230">
        <f>'2025 SpaceFuncData-Input'!AG11</f>
        <v>0</v>
      </c>
      <c r="AI12" s="229">
        <f>'2025 SpaceFuncData-Input'!AH11</f>
        <v>0</v>
      </c>
      <c r="AJ12" s="133">
        <f>'2025 SpaceFuncData-Input'!AI11</f>
        <v>50</v>
      </c>
      <c r="AK12" s="21">
        <f>'2025 SpaceFuncData-Input'!AJ11</f>
        <v>100</v>
      </c>
      <c r="AL12" s="227">
        <f>'2025 SpaceFuncData-Input'!AK11</f>
        <v>1.5</v>
      </c>
      <c r="AM12" s="227">
        <f>'2025 SpaceFuncData-Input'!AL11</f>
        <v>2</v>
      </c>
      <c r="AN12" s="21" t="str">
        <f>'2025 SpaceFuncData-Input'!AM11</f>
        <v>Office</v>
      </c>
      <c r="AO12" s="21" t="str">
        <f t="shared" si="0"/>
        <v>OfficeOccupancy</v>
      </c>
      <c r="AP12" s="21" t="str">
        <f t="shared" si="0"/>
        <v>OfficeReceptacle</v>
      </c>
      <c r="AQ12" s="21" t="str">
        <f t="shared" si="0"/>
        <v>OfficeServiceHotWater</v>
      </c>
      <c r="AR12" s="21" t="str">
        <f t="shared" si="0"/>
        <v>OfficeLights</v>
      </c>
      <c r="AS12" s="21" t="str">
        <f t="shared" si="0"/>
        <v>OfficeGasEquip</v>
      </c>
      <c r="AT12" s="21" t="str">
        <f t="shared" si="0"/>
        <v>OfficeRefrigeration</v>
      </c>
      <c r="AU12" s="21" t="str">
        <f t="shared" si="0"/>
        <v>OfficeInfiltration</v>
      </c>
      <c r="AV12" s="21" t="str">
        <f t="shared" si="0"/>
        <v>OfficeHVACAvail</v>
      </c>
      <c r="AW12" s="21" t="str">
        <f t="shared" si="0"/>
        <v>OfficeHtgSetpt</v>
      </c>
      <c r="AX12" s="21" t="str">
        <f t="shared" si="0"/>
        <v>OfficeClgSetpt</v>
      </c>
      <c r="AY12" s="21" t="str">
        <f t="shared" si="0"/>
        <v>OfficeElevator</v>
      </c>
      <c r="AZ12" s="21" t="str">
        <f t="shared" si="0"/>
        <v>OfficeEscalator</v>
      </c>
      <c r="BA12" s="21" t="str">
        <f t="shared" si="0"/>
        <v>OfficeWtrHtrSetpt</v>
      </c>
      <c r="BB12" s="21">
        <f>'2025 SpaceFuncData-Input'!AQ11</f>
        <v>309</v>
      </c>
      <c r="BC12" s="21">
        <f>'2025 SpaceFuncData-Input'!AN11</f>
        <v>1</v>
      </c>
      <c r="BD12" s="21">
        <f>'2025 SpaceFuncData-Input'!AO11</f>
        <v>1</v>
      </c>
      <c r="BE12" s="21">
        <f>'2025 SpaceFuncData-Input'!AP11</f>
        <v>0</v>
      </c>
      <c r="BF12" s="21" t="s">
        <v>1094</v>
      </c>
      <c r="BG12" s="21" t="s">
        <v>131</v>
      </c>
      <c r="BH12" s="21" t="s">
        <v>1164</v>
      </c>
      <c r="BI12" s="21" t="s">
        <v>269</v>
      </c>
      <c r="BK12" s="287" t="s">
        <v>57</v>
      </c>
      <c r="BL12" s="21" t="s">
        <v>57</v>
      </c>
      <c r="BM12" s="288" t="s">
        <v>57</v>
      </c>
    </row>
    <row r="13" spans="1:65" x14ac:dyDescent="0.3">
      <c r="B13" s="21" t="str">
        <f>TRIM(LEFT('2025 SpaceFuncData-Input'!$A12,IF(ISNUMBER(FIND(" (Note",'2025 SpaceFuncData-Input'!$A12,1)),FIND(" (Note",'2025 SpaceFuncData-Input'!$A12,1),99)))</f>
        <v>Audience Seating Area</v>
      </c>
      <c r="C13" s="21" t="str">
        <f>TRIM('2025 SpaceFuncData-Input'!B12)</f>
        <v>Assembly - Auditorium seating area</v>
      </c>
      <c r="D13" s="21">
        <f>ROUND('2025 SpaceFuncData-Input'!C12,2)</f>
        <v>142.86000000000001</v>
      </c>
      <c r="E13" s="21">
        <f>'2025 SpaceFuncData-Input'!D12</f>
        <v>0.5</v>
      </c>
      <c r="F13" s="21">
        <f>'2025 SpaceFuncData-Input'!E12</f>
        <v>245</v>
      </c>
      <c r="G13" s="21">
        <f>'2025 SpaceFuncData-Input'!F12</f>
        <v>105</v>
      </c>
      <c r="H13" s="228">
        <f>'2025 SpaceFuncData-Input'!G12</f>
        <v>1</v>
      </c>
      <c r="I13" s="228">
        <f>'2025 SpaceFuncData-Input'!H12</f>
        <v>0.09</v>
      </c>
      <c r="J13" s="21" t="str">
        <f>'2025 SpaceFuncData-Input'!I12</f>
        <v>Electric</v>
      </c>
      <c r="K13" s="228">
        <f>'2025 SpaceFuncData-Input'!J12</f>
        <v>0.5</v>
      </c>
      <c r="L13" s="228">
        <f>'2025 SpaceFuncData-Input'!K12</f>
        <v>0</v>
      </c>
      <c r="M13" s="228">
        <f>'2025 SpaceFuncData-Input'!L12</f>
        <v>0</v>
      </c>
      <c r="N13" s="228">
        <f>'2025 SpaceFuncData-Input'!M12</f>
        <v>0</v>
      </c>
      <c r="O13" s="228">
        <f>'2025 SpaceFuncData-Input'!N12</f>
        <v>0.25</v>
      </c>
      <c r="P13" s="228">
        <f>'2025 SpaceFuncData-Input'!O12</f>
        <v>0</v>
      </c>
      <c r="Q13" s="228">
        <f>'2025 SpaceFuncData-Input'!P12</f>
        <v>0</v>
      </c>
      <c r="R13" s="228">
        <f>'2025 SpaceFuncData-Input'!Q12</f>
        <v>0</v>
      </c>
      <c r="S13" s="228">
        <f>'2025 SpaceFuncData-Input'!R12</f>
        <v>0</v>
      </c>
      <c r="T13" s="228">
        <f>'2025 SpaceFuncData-Input'!S12</f>
        <v>0</v>
      </c>
      <c r="U13" s="228">
        <f>'2025 SpaceFuncData-Input'!T12</f>
        <v>0</v>
      </c>
      <c r="V13" s="228">
        <f>'2025 SpaceFuncData-Input'!U12</f>
        <v>0</v>
      </c>
      <c r="W13" s="228">
        <f>'2025 SpaceFuncData-Input'!V12</f>
        <v>0</v>
      </c>
      <c r="X13" s="228">
        <f>'2025 SpaceFuncData-Input'!W12</f>
        <v>0</v>
      </c>
      <c r="Y13" s="228">
        <f>'2025 SpaceFuncData-Input'!X12</f>
        <v>0</v>
      </c>
      <c r="Z13" s="228">
        <f>'2025 SpaceFuncData-Input'!Y12</f>
        <v>0</v>
      </c>
      <c r="AA13" s="228">
        <f>'2025 SpaceFuncData-Input'!Z12</f>
        <v>0</v>
      </c>
      <c r="AB13" s="228">
        <f>'2025 SpaceFuncData-Input'!AA12</f>
        <v>0</v>
      </c>
      <c r="AC13" s="228">
        <f>'2025 SpaceFuncData-Input'!AB12</f>
        <v>0</v>
      </c>
      <c r="AD13" s="228">
        <f>'2025 SpaceFuncData-Input'!AC12</f>
        <v>0</v>
      </c>
      <c r="AE13" s="228">
        <f>'2025 SpaceFuncData-Input'!AD12</f>
        <v>0</v>
      </c>
      <c r="AF13" s="133">
        <f>'2025 SpaceFuncData-Input'!AE12</f>
        <v>150</v>
      </c>
      <c r="AG13" s="133">
        <f>'2025 SpaceFuncData-Input'!AF12</f>
        <v>150</v>
      </c>
      <c r="AH13" s="230">
        <f>'2025 SpaceFuncData-Input'!AG12</f>
        <v>0</v>
      </c>
      <c r="AI13" s="229">
        <f>'2025 SpaceFuncData-Input'!AH12</f>
        <v>0</v>
      </c>
      <c r="AJ13" s="133">
        <f>'2025 SpaceFuncData-Input'!AI12</f>
        <v>50</v>
      </c>
      <c r="AK13" s="21">
        <f>'2025 SpaceFuncData-Input'!AJ12</f>
        <v>1000</v>
      </c>
      <c r="AL13" s="227">
        <f>'2025 SpaceFuncData-Input'!AK12</f>
        <v>1.5</v>
      </c>
      <c r="AM13" s="227">
        <f>'2025 SpaceFuncData-Input'!AL12</f>
        <v>2</v>
      </c>
      <c r="AN13" s="21" t="str">
        <f>'2025 SpaceFuncData-Input'!AM12</f>
        <v>Assembly</v>
      </c>
      <c r="AO13" s="21" t="str">
        <f t="shared" si="0"/>
        <v>AssemblyOccupancy</v>
      </c>
      <c r="AP13" s="21" t="str">
        <f t="shared" si="0"/>
        <v>AssemblyReceptacle</v>
      </c>
      <c r="AQ13" s="21" t="str">
        <f t="shared" si="0"/>
        <v>AssemblyServiceHotWater</v>
      </c>
      <c r="AR13" s="21" t="str">
        <f t="shared" si="0"/>
        <v>AssemblyLights</v>
      </c>
      <c r="AS13" s="21" t="str">
        <f t="shared" si="0"/>
        <v>AssemblyGasEquip</v>
      </c>
      <c r="AT13" s="21" t="str">
        <f t="shared" si="0"/>
        <v>AssemblyRefrigeration</v>
      </c>
      <c r="AU13" s="21" t="str">
        <f t="shared" si="0"/>
        <v>AssemblyInfiltration</v>
      </c>
      <c r="AV13" s="21" t="str">
        <f t="shared" si="0"/>
        <v>AssemblyHVACAvail</v>
      </c>
      <c r="AW13" s="21" t="str">
        <f t="shared" si="0"/>
        <v>AssemblyHtgSetpt</v>
      </c>
      <c r="AX13" s="21" t="str">
        <f t="shared" si="0"/>
        <v>AssemblyClgSetpt</v>
      </c>
      <c r="AY13" s="21" t="str">
        <f t="shared" si="0"/>
        <v>AssemblyElevator</v>
      </c>
      <c r="AZ13" s="21" t="str">
        <f t="shared" si="0"/>
        <v>AssemblyEscalator</v>
      </c>
      <c r="BA13" s="21" t="str">
        <f t="shared" si="0"/>
        <v>AssemblyWtrHtrSetpt</v>
      </c>
      <c r="BB13" s="21">
        <f>'2025 SpaceFuncData-Input'!AQ12</f>
        <v>310</v>
      </c>
      <c r="BC13" s="21">
        <f>'2025 SpaceFuncData-Input'!AN12</f>
        <v>1</v>
      </c>
      <c r="BD13" s="21">
        <f>'2025 SpaceFuncData-Input'!AO12</f>
        <v>0</v>
      </c>
      <c r="BE13" s="21">
        <f>'2025 SpaceFuncData-Input'!AP12</f>
        <v>0</v>
      </c>
      <c r="BF13" s="21" t="s">
        <v>1022</v>
      </c>
      <c r="BG13" s="21" t="s">
        <v>131</v>
      </c>
      <c r="BH13" s="226" t="s">
        <v>1274</v>
      </c>
      <c r="BI13" s="21" t="s">
        <v>269</v>
      </c>
      <c r="BK13" s="287" t="s">
        <v>1140</v>
      </c>
      <c r="BL13" s="224" t="s">
        <v>1273</v>
      </c>
      <c r="BM13" s="288" t="s">
        <v>1145</v>
      </c>
    </row>
    <row r="14" spans="1:65" x14ac:dyDescent="0.25">
      <c r="B14" s="21" t="str">
        <f>TRIM(LEFT('2025 SpaceFuncData-Input'!$A13,IF(ISNUMBER(FIND(" (Note",'2025 SpaceFuncData-Input'!$A13,1)),FIND(" (Note",'2025 SpaceFuncData-Input'!$A13,1),99)))</f>
        <v>Auditorium Area</v>
      </c>
      <c r="C14" s="21" t="str">
        <f>TRIM('2025 SpaceFuncData-Input'!B13)</f>
        <v>Assembly - Auditorium seating area</v>
      </c>
      <c r="D14" s="21">
        <f>ROUND('2025 SpaceFuncData-Input'!C13,2)</f>
        <v>142.86000000000001</v>
      </c>
      <c r="E14" s="21">
        <f>'2025 SpaceFuncData-Input'!D13</f>
        <v>0.5</v>
      </c>
      <c r="F14" s="21">
        <f>'2025 SpaceFuncData-Input'!E13</f>
        <v>245</v>
      </c>
      <c r="G14" s="21">
        <f>'2025 SpaceFuncData-Input'!F13</f>
        <v>105</v>
      </c>
      <c r="H14" s="228">
        <f>'2025 SpaceFuncData-Input'!G13</f>
        <v>1</v>
      </c>
      <c r="I14" s="228">
        <f>'2025 SpaceFuncData-Input'!H13</f>
        <v>0.09</v>
      </c>
      <c r="J14" s="21" t="str">
        <f>'2025 SpaceFuncData-Input'!I13</f>
        <v>Electric</v>
      </c>
      <c r="K14" s="228">
        <f>'2025 SpaceFuncData-Input'!J13</f>
        <v>0.7</v>
      </c>
      <c r="L14" s="228">
        <f>'2025 SpaceFuncData-Input'!K13</f>
        <v>0</v>
      </c>
      <c r="M14" s="228">
        <f>'2025 SpaceFuncData-Input'!L13</f>
        <v>0</v>
      </c>
      <c r="N14" s="228">
        <f>'2025 SpaceFuncData-Input'!M13</f>
        <v>0</v>
      </c>
      <c r="O14" s="228">
        <f>'2025 SpaceFuncData-Input'!N13</f>
        <v>0.45</v>
      </c>
      <c r="P14" s="228">
        <f>'2025 SpaceFuncData-Input'!O13</f>
        <v>0</v>
      </c>
      <c r="Q14" s="228">
        <f>'2025 SpaceFuncData-Input'!P13</f>
        <v>0</v>
      </c>
      <c r="R14" s="228">
        <f>'2025 SpaceFuncData-Input'!Q13</f>
        <v>0</v>
      </c>
      <c r="S14" s="228">
        <f>'2025 SpaceFuncData-Input'!R13</f>
        <v>0</v>
      </c>
      <c r="T14" s="228">
        <f>'2025 SpaceFuncData-Input'!S13</f>
        <v>0</v>
      </c>
      <c r="U14" s="228">
        <f>'2025 SpaceFuncData-Input'!T13</f>
        <v>0</v>
      </c>
      <c r="V14" s="228">
        <f>'2025 SpaceFuncData-Input'!U13</f>
        <v>0</v>
      </c>
      <c r="W14" s="228">
        <f>'2025 SpaceFuncData-Input'!V13</f>
        <v>0</v>
      </c>
      <c r="X14" s="228">
        <f>'2025 SpaceFuncData-Input'!W13</f>
        <v>0</v>
      </c>
      <c r="Y14" s="228">
        <f>'2025 SpaceFuncData-Input'!X13</f>
        <v>0</v>
      </c>
      <c r="Z14" s="228">
        <f>'2025 SpaceFuncData-Input'!Y13</f>
        <v>0</v>
      </c>
      <c r="AA14" s="228">
        <f>'2025 SpaceFuncData-Input'!Z13</f>
        <v>0</v>
      </c>
      <c r="AB14" s="228">
        <f>'2025 SpaceFuncData-Input'!AA13</f>
        <v>0</v>
      </c>
      <c r="AC14" s="228">
        <f>'2025 SpaceFuncData-Input'!AB13</f>
        <v>0</v>
      </c>
      <c r="AD14" s="228">
        <f>'2025 SpaceFuncData-Input'!AC13</f>
        <v>0</v>
      </c>
      <c r="AE14" s="228">
        <f>'2025 SpaceFuncData-Input'!AD13</f>
        <v>0</v>
      </c>
      <c r="AF14" s="133">
        <f>'2025 SpaceFuncData-Input'!AE13</f>
        <v>150</v>
      </c>
      <c r="AG14" s="133">
        <f>'2025 SpaceFuncData-Input'!AF13</f>
        <v>150</v>
      </c>
      <c r="AH14" s="230">
        <f>'2025 SpaceFuncData-Input'!AG13</f>
        <v>0</v>
      </c>
      <c r="AI14" s="229">
        <f>'2025 SpaceFuncData-Input'!AH13</f>
        <v>0</v>
      </c>
      <c r="AJ14" s="133">
        <f>'2025 SpaceFuncData-Input'!AI13</f>
        <v>50</v>
      </c>
      <c r="AK14" s="21">
        <f>'2025 SpaceFuncData-Input'!AJ13</f>
        <v>1000</v>
      </c>
      <c r="AL14" s="227">
        <f>'2025 SpaceFuncData-Input'!AK13</f>
        <v>1.5</v>
      </c>
      <c r="AM14" s="227">
        <f>'2025 SpaceFuncData-Input'!AL13</f>
        <v>2</v>
      </c>
      <c r="AN14" s="21" t="str">
        <f>'2025 SpaceFuncData-Input'!AM13</f>
        <v>Assembly</v>
      </c>
      <c r="AO14" s="21" t="str">
        <f t="shared" si="0"/>
        <v>AssemblyOccupancy</v>
      </c>
      <c r="AP14" s="21" t="str">
        <f t="shared" si="0"/>
        <v>AssemblyReceptacle</v>
      </c>
      <c r="AQ14" s="21" t="str">
        <f t="shared" si="0"/>
        <v>AssemblyServiceHotWater</v>
      </c>
      <c r="AR14" s="21" t="str">
        <f t="shared" si="0"/>
        <v>AssemblyLights</v>
      </c>
      <c r="AS14" s="21" t="str">
        <f t="shared" si="0"/>
        <v>AssemblyGasEquip</v>
      </c>
      <c r="AT14" s="21" t="str">
        <f t="shared" si="0"/>
        <v>AssemblyRefrigeration</v>
      </c>
      <c r="AU14" s="21" t="str">
        <f t="shared" si="0"/>
        <v>AssemblyInfiltration</v>
      </c>
      <c r="AV14" s="21" t="str">
        <f t="shared" si="0"/>
        <v>AssemblyHVACAvail</v>
      </c>
      <c r="AW14" s="21" t="str">
        <f t="shared" si="0"/>
        <v>AssemblyHtgSetpt</v>
      </c>
      <c r="AX14" s="21" t="str">
        <f t="shared" si="0"/>
        <v>AssemblyClgSetpt</v>
      </c>
      <c r="AY14" s="21" t="str">
        <f t="shared" si="0"/>
        <v>AssemblyElevator</v>
      </c>
      <c r="AZ14" s="21" t="str">
        <f t="shared" si="0"/>
        <v>AssemblyEscalator</v>
      </c>
      <c r="BA14" s="21" t="str">
        <f t="shared" si="0"/>
        <v>AssemblyWtrHtrSetpt</v>
      </c>
      <c r="BB14" s="21">
        <f>'2025 SpaceFuncData-Input'!AQ13</f>
        <v>311</v>
      </c>
      <c r="BC14" s="21">
        <f>'2025 SpaceFuncData-Input'!AN13</f>
        <v>1</v>
      </c>
      <c r="BD14" s="21">
        <f>'2025 SpaceFuncData-Input'!AO13</f>
        <v>0</v>
      </c>
      <c r="BE14" s="21">
        <f>'2025 SpaceFuncData-Input'!AP13</f>
        <v>0</v>
      </c>
      <c r="BF14" s="21" t="s">
        <v>1024</v>
      </c>
      <c r="BG14" s="21" t="s">
        <v>1024</v>
      </c>
      <c r="BH14" s="226" t="s">
        <v>1274</v>
      </c>
      <c r="BI14" s="21" t="s">
        <v>269</v>
      </c>
      <c r="BK14" s="21" t="str">
        <f>IF(BC14=0,B14,"")</f>
        <v/>
      </c>
    </row>
    <row r="15" spans="1:65" x14ac:dyDescent="0.25">
      <c r="B15" s="21" t="str">
        <f>TRIM(LEFT('2025 SpaceFuncData-Input'!$A14,IF(ISNUMBER(FIND(" (Note",'2025 SpaceFuncData-Input'!$A14,1)),FIND(" (Note",'2025 SpaceFuncData-Input'!$A14,1),99)))</f>
        <v>Auto Repair / Maintenance Area</v>
      </c>
      <c r="C15" s="21" t="str">
        <f>TRIM('2025 SpaceFuncData-Input'!B14)</f>
        <v>Exhaust - Auto repair rooms</v>
      </c>
      <c r="D15" s="21">
        <f>ROUND('2025 SpaceFuncData-Input'!C14,2)</f>
        <v>10</v>
      </c>
      <c r="E15" s="21">
        <f>'2025 SpaceFuncData-Input'!D14</f>
        <v>0.5</v>
      </c>
      <c r="F15" s="21">
        <f>'2025 SpaceFuncData-Input'!E14</f>
        <v>275</v>
      </c>
      <c r="G15" s="21">
        <f>'2025 SpaceFuncData-Input'!F14</f>
        <v>475</v>
      </c>
      <c r="H15" s="228">
        <f>'2025 SpaceFuncData-Input'!G14</f>
        <v>1</v>
      </c>
      <c r="I15" s="228">
        <f>'2025 SpaceFuncData-Input'!H14</f>
        <v>0.18</v>
      </c>
      <c r="J15" s="21" t="str">
        <f>'2025 SpaceFuncData-Input'!I14</f>
        <v>Gas</v>
      </c>
      <c r="K15" s="228">
        <f>'2025 SpaceFuncData-Input'!J14</f>
        <v>0.55000000000000004</v>
      </c>
      <c r="L15" s="228">
        <f>'2025 SpaceFuncData-Input'!K14</f>
        <v>0</v>
      </c>
      <c r="M15" s="228">
        <f>'2025 SpaceFuncData-Input'!L14</f>
        <v>0.2</v>
      </c>
      <c r="N15" s="228">
        <f>'2025 SpaceFuncData-Input'!M14</f>
        <v>0</v>
      </c>
      <c r="O15" s="228">
        <f>'2025 SpaceFuncData-Input'!N14</f>
        <v>0</v>
      </c>
      <c r="P15" s="228">
        <f>'2025 SpaceFuncData-Input'!O14</f>
        <v>0</v>
      </c>
      <c r="Q15" s="228">
        <f>'2025 SpaceFuncData-Input'!P14</f>
        <v>0</v>
      </c>
      <c r="R15" s="228">
        <f>'2025 SpaceFuncData-Input'!Q14</f>
        <v>0</v>
      </c>
      <c r="S15" s="228">
        <f>'2025 SpaceFuncData-Input'!R14</f>
        <v>0</v>
      </c>
      <c r="T15" s="228">
        <f>'2025 SpaceFuncData-Input'!S14</f>
        <v>0</v>
      </c>
      <c r="U15" s="228">
        <f>'2025 SpaceFuncData-Input'!T14</f>
        <v>0</v>
      </c>
      <c r="V15" s="228">
        <f>'2025 SpaceFuncData-Input'!U14</f>
        <v>0</v>
      </c>
      <c r="W15" s="228">
        <f>'2025 SpaceFuncData-Input'!V14</f>
        <v>0</v>
      </c>
      <c r="X15" s="228">
        <f>'2025 SpaceFuncData-Input'!W14</f>
        <v>0</v>
      </c>
      <c r="Y15" s="228">
        <f>'2025 SpaceFuncData-Input'!X14</f>
        <v>0</v>
      </c>
      <c r="Z15" s="228">
        <f>'2025 SpaceFuncData-Input'!Y14</f>
        <v>0</v>
      </c>
      <c r="AA15" s="228">
        <f>'2025 SpaceFuncData-Input'!Z14</f>
        <v>0</v>
      </c>
      <c r="AB15" s="228">
        <f>'2025 SpaceFuncData-Input'!AA14</f>
        <v>0</v>
      </c>
      <c r="AC15" s="228">
        <f>'2025 SpaceFuncData-Input'!AB14</f>
        <v>0</v>
      </c>
      <c r="AD15" s="228">
        <f>'2025 SpaceFuncData-Input'!AC14</f>
        <v>0</v>
      </c>
      <c r="AE15" s="228">
        <f>'2025 SpaceFuncData-Input'!AD14</f>
        <v>0</v>
      </c>
      <c r="AF15" s="133">
        <f>'2025 SpaceFuncData-Input'!AE14</f>
        <v>150</v>
      </c>
      <c r="AG15" s="133">
        <f>'2025 SpaceFuncData-Input'!AF14</f>
        <v>150</v>
      </c>
      <c r="AH15" s="230">
        <f>'2025 SpaceFuncData-Input'!AG14</f>
        <v>0.75063999999999997</v>
      </c>
      <c r="AI15" s="229">
        <f>'2025 SpaceFuncData-Input'!AH14</f>
        <v>0</v>
      </c>
      <c r="AJ15" s="133">
        <f>'2025 SpaceFuncData-Input'!AI14</f>
        <v>200</v>
      </c>
      <c r="AK15" s="21">
        <f>'2025 SpaceFuncData-Input'!AJ14</f>
        <v>1500</v>
      </c>
      <c r="AL15" s="227">
        <f>'2025 SpaceFuncData-Input'!AK14</f>
        <v>1.5</v>
      </c>
      <c r="AM15" s="227">
        <f>'2025 SpaceFuncData-Input'!AL14</f>
        <v>2</v>
      </c>
      <c r="AN15" s="21" t="str">
        <f>'2025 SpaceFuncData-Input'!AM14</f>
        <v>Manufacturing</v>
      </c>
      <c r="AO15" s="21" t="str">
        <f t="shared" ref="AO15:BA24" si="1">$AN15&amp;AO$90</f>
        <v>ManufacturingOccupancy</v>
      </c>
      <c r="AP15" s="21" t="str">
        <f t="shared" si="1"/>
        <v>ManufacturingReceptacle</v>
      </c>
      <c r="AQ15" s="21" t="str">
        <f t="shared" si="1"/>
        <v>ManufacturingServiceHotWater</v>
      </c>
      <c r="AR15" s="21" t="str">
        <f t="shared" si="1"/>
        <v>ManufacturingLights</v>
      </c>
      <c r="AS15" s="21" t="str">
        <f t="shared" si="1"/>
        <v>ManufacturingGasEquip</v>
      </c>
      <c r="AT15" s="21" t="str">
        <f t="shared" si="1"/>
        <v>ManufacturingRefrigeration</v>
      </c>
      <c r="AU15" s="21" t="str">
        <f t="shared" si="1"/>
        <v>ManufacturingInfiltration</v>
      </c>
      <c r="AV15" s="21" t="str">
        <f t="shared" si="1"/>
        <v>ManufacturingHVACAvail</v>
      </c>
      <c r="AW15" s="21" t="str">
        <f t="shared" si="1"/>
        <v>ManufacturingHtgSetpt</v>
      </c>
      <c r="AX15" s="21" t="str">
        <f t="shared" si="1"/>
        <v>ManufacturingClgSetpt</v>
      </c>
      <c r="AY15" s="21" t="str">
        <f t="shared" si="1"/>
        <v>ManufacturingElevator</v>
      </c>
      <c r="AZ15" s="21" t="str">
        <f t="shared" si="1"/>
        <v>ManufacturingEscalator</v>
      </c>
      <c r="BA15" s="21" t="str">
        <f t="shared" si="1"/>
        <v>ManufacturingWtrHtrSetpt</v>
      </c>
      <c r="BB15" s="21">
        <f>'2025 SpaceFuncData-Input'!AQ14</f>
        <v>312</v>
      </c>
      <c r="BC15" s="21">
        <f>'2025 SpaceFuncData-Input'!AN14</f>
        <v>1</v>
      </c>
      <c r="BD15" s="21">
        <f>'2025 SpaceFuncData-Input'!AO14</f>
        <v>0</v>
      </c>
      <c r="BE15" s="21">
        <f>'2025 SpaceFuncData-Input'!AP14</f>
        <v>0</v>
      </c>
      <c r="BF15" s="21" t="s">
        <v>1025</v>
      </c>
      <c r="BG15" s="21" t="s">
        <v>131</v>
      </c>
      <c r="BH15" s="185" t="s">
        <v>1143</v>
      </c>
      <c r="BI15" s="21" t="s">
        <v>269</v>
      </c>
      <c r="BK15" s="21" t="str">
        <f>IF(BC15=0,B15,"")</f>
        <v/>
      </c>
    </row>
    <row r="16" spans="1:65" x14ac:dyDescent="0.25">
      <c r="B16" s="21" t="str">
        <f>TRIM(LEFT('2025 SpaceFuncData-Input'!$A15,IF(ISNUMBER(FIND(" (Note",'2025 SpaceFuncData-Input'!$A15,1)),FIND(" (Note",'2025 SpaceFuncData-Input'!$A15,1),99)))</f>
        <v>Barber, Beauty Salon, Spa Area</v>
      </c>
      <c r="C16" s="21" t="str">
        <f>TRIM('2025 SpaceFuncData-Input'!B15)</f>
        <v>Retail - Beauty and nail salons</v>
      </c>
      <c r="D16" s="21">
        <f>ROUND('2025 SpaceFuncData-Input'!C15,2)</f>
        <v>10</v>
      </c>
      <c r="E16" s="21">
        <f>'2025 SpaceFuncData-Input'!D15</f>
        <v>0.5</v>
      </c>
      <c r="F16" s="21">
        <f>'2025 SpaceFuncData-Input'!E15</f>
        <v>250</v>
      </c>
      <c r="G16" s="21">
        <f>'2025 SpaceFuncData-Input'!F15</f>
        <v>200</v>
      </c>
      <c r="H16" s="228">
        <f>'2025 SpaceFuncData-Input'!G15</f>
        <v>2</v>
      </c>
      <c r="I16" s="228">
        <f>'2025 SpaceFuncData-Input'!H15</f>
        <v>0.18</v>
      </c>
      <c r="J16" s="21" t="str">
        <f>'2025 SpaceFuncData-Input'!I15</f>
        <v>Gas</v>
      </c>
      <c r="K16" s="228">
        <f>'2025 SpaceFuncData-Input'!J15</f>
        <v>0.7</v>
      </c>
      <c r="L16" s="228">
        <f>'2025 SpaceFuncData-Input'!K15</f>
        <v>0</v>
      </c>
      <c r="M16" s="228">
        <f>'2025 SpaceFuncData-Input'!L15</f>
        <v>0.3</v>
      </c>
      <c r="N16" s="228">
        <f>'2025 SpaceFuncData-Input'!M15</f>
        <v>0</v>
      </c>
      <c r="O16" s="228">
        <f>'2025 SpaceFuncData-Input'!N15</f>
        <v>0.25</v>
      </c>
      <c r="P16" s="228">
        <f>'2025 SpaceFuncData-Input'!O15</f>
        <v>0</v>
      </c>
      <c r="Q16" s="228">
        <f>'2025 SpaceFuncData-Input'!P15</f>
        <v>0</v>
      </c>
      <c r="R16" s="228">
        <f>'2025 SpaceFuncData-Input'!Q15</f>
        <v>0</v>
      </c>
      <c r="S16" s="228">
        <f>'2025 SpaceFuncData-Input'!R15</f>
        <v>0</v>
      </c>
      <c r="T16" s="228">
        <f>'2025 SpaceFuncData-Input'!S15</f>
        <v>0</v>
      </c>
      <c r="U16" s="228">
        <f>'2025 SpaceFuncData-Input'!T15</f>
        <v>0</v>
      </c>
      <c r="V16" s="228">
        <f>'2025 SpaceFuncData-Input'!U15</f>
        <v>0</v>
      </c>
      <c r="W16" s="228">
        <f>'2025 SpaceFuncData-Input'!V15</f>
        <v>0</v>
      </c>
      <c r="X16" s="228">
        <f>'2025 SpaceFuncData-Input'!W15</f>
        <v>0</v>
      </c>
      <c r="Y16" s="228">
        <f>'2025 SpaceFuncData-Input'!X15</f>
        <v>0</v>
      </c>
      <c r="Z16" s="228">
        <f>'2025 SpaceFuncData-Input'!Y15</f>
        <v>0</v>
      </c>
      <c r="AA16" s="228">
        <f>'2025 SpaceFuncData-Input'!Z15</f>
        <v>0</v>
      </c>
      <c r="AB16" s="228">
        <f>'2025 SpaceFuncData-Input'!AA15</f>
        <v>0</v>
      </c>
      <c r="AC16" s="228">
        <f>'2025 SpaceFuncData-Input'!AB15</f>
        <v>0</v>
      </c>
      <c r="AD16" s="228">
        <f>'2025 SpaceFuncData-Input'!AC15</f>
        <v>0</v>
      </c>
      <c r="AE16" s="228">
        <f>'2025 SpaceFuncData-Input'!AD15</f>
        <v>0</v>
      </c>
      <c r="AF16" s="133">
        <f>'2025 SpaceFuncData-Input'!AE15</f>
        <v>150</v>
      </c>
      <c r="AG16" s="133">
        <f>'2025 SpaceFuncData-Input'!AF15</f>
        <v>150</v>
      </c>
      <c r="AH16" s="230">
        <f>'2025 SpaceFuncData-Input'!AG15</f>
        <v>0</v>
      </c>
      <c r="AI16" s="229">
        <f>'2025 SpaceFuncData-Input'!AH15</f>
        <v>0</v>
      </c>
      <c r="AJ16" s="133">
        <f>'2025 SpaceFuncData-Input'!AI15</f>
        <v>500</v>
      </c>
      <c r="AK16" s="133">
        <f>'2025 SpaceFuncData-Input'!AJ15</f>
        <v>500</v>
      </c>
      <c r="AL16" s="227">
        <f>'2025 SpaceFuncData-Input'!AK15</f>
        <v>1.5</v>
      </c>
      <c r="AM16" s="227">
        <f>'2025 SpaceFuncData-Input'!AL15</f>
        <v>2</v>
      </c>
      <c r="AN16" s="133" t="str">
        <f>'2025 SpaceFuncData-Input'!AM15</f>
        <v>Retail</v>
      </c>
      <c r="AO16" s="21" t="str">
        <f t="shared" si="1"/>
        <v>RetailOccupancy</v>
      </c>
      <c r="AP16" s="21" t="str">
        <f t="shared" si="1"/>
        <v>RetailReceptacle</v>
      </c>
      <c r="AQ16" s="21" t="str">
        <f t="shared" si="1"/>
        <v>RetailServiceHotWater</v>
      </c>
      <c r="AR16" s="21" t="str">
        <f t="shared" si="1"/>
        <v>RetailLights</v>
      </c>
      <c r="AS16" s="21" t="str">
        <f t="shared" si="1"/>
        <v>RetailGasEquip</v>
      </c>
      <c r="AT16" s="21" t="str">
        <f t="shared" si="1"/>
        <v>RetailRefrigeration</v>
      </c>
      <c r="AU16" s="21" t="str">
        <f t="shared" si="1"/>
        <v>RetailInfiltration</v>
      </c>
      <c r="AV16" s="21" t="str">
        <f t="shared" si="1"/>
        <v>RetailHVACAvail</v>
      </c>
      <c r="AW16" s="21" t="str">
        <f t="shared" si="1"/>
        <v>RetailHtgSetpt</v>
      </c>
      <c r="AX16" s="21" t="str">
        <f t="shared" si="1"/>
        <v>RetailClgSetpt</v>
      </c>
      <c r="AY16" s="21" t="str">
        <f t="shared" si="1"/>
        <v>RetailElevator</v>
      </c>
      <c r="AZ16" s="21" t="str">
        <f t="shared" si="1"/>
        <v>RetailEscalator</v>
      </c>
      <c r="BA16" s="21" t="str">
        <f t="shared" si="1"/>
        <v>RetailWtrHtrSetpt</v>
      </c>
      <c r="BB16" s="21">
        <f>'2025 SpaceFuncData-Input'!AQ15</f>
        <v>313</v>
      </c>
      <c r="BC16" s="279">
        <f>'2025 SpaceFuncData-Input'!AN15</f>
        <v>1</v>
      </c>
      <c r="BD16" s="279">
        <f>'2025 SpaceFuncData-Input'!AO15</f>
        <v>0</v>
      </c>
      <c r="BE16" s="279">
        <f>'2025 SpaceFuncData-Input'!AP15</f>
        <v>0</v>
      </c>
      <c r="BF16" s="280" t="s">
        <v>1026</v>
      </c>
      <c r="BG16" s="280" t="s">
        <v>131</v>
      </c>
      <c r="BH16" s="225" t="s">
        <v>1266</v>
      </c>
      <c r="BI16" s="21" t="s">
        <v>269</v>
      </c>
      <c r="BJ16" s="21" t="str">
        <f t="shared" ref="BJ16:BJ45" si="2">IF(BC16=0,B16,"")</f>
        <v/>
      </c>
      <c r="BK16" s="223" t="s">
        <v>1270</v>
      </c>
      <c r="BL16" s="223" t="s">
        <v>1277</v>
      </c>
      <c r="BM16" s="223"/>
    </row>
    <row r="17" spans="2:64" x14ac:dyDescent="0.25">
      <c r="B17" s="21" t="str">
        <f>TRIM(LEFT('2025 SpaceFuncData-Input'!$A16,IF(ISNUMBER(FIND(" (Note",'2025 SpaceFuncData-Input'!$A16,1)),FIND(" (Note",'2025 SpaceFuncData-Input'!$A16,1),99)))</f>
        <v>Civic Meeting Place Area</v>
      </c>
      <c r="C17" s="21" t="str">
        <f>TRIM('2025 SpaceFuncData-Input'!B16)</f>
        <v>Assembly - Legislative chambers</v>
      </c>
      <c r="D17" s="21">
        <f>ROUND('2025 SpaceFuncData-Input'!C16,2)</f>
        <v>66.67</v>
      </c>
      <c r="E17" s="21">
        <f>'2025 SpaceFuncData-Input'!D16</f>
        <v>0.5</v>
      </c>
      <c r="F17" s="21">
        <f>'2025 SpaceFuncData-Input'!E16</f>
        <v>250</v>
      </c>
      <c r="G17" s="21">
        <f>'2025 SpaceFuncData-Input'!F16</f>
        <v>200</v>
      </c>
      <c r="H17" s="228">
        <f>'2025 SpaceFuncData-Input'!G16</f>
        <v>1.5</v>
      </c>
      <c r="I17" s="228">
        <f>'2025 SpaceFuncData-Input'!H16</f>
        <v>0.18</v>
      </c>
      <c r="J17" s="21" t="str">
        <f>'2025 SpaceFuncData-Input'!I16</f>
        <v>Electric</v>
      </c>
      <c r="K17" s="228">
        <f>'2025 SpaceFuncData-Input'!J16</f>
        <v>0.9</v>
      </c>
      <c r="L17" s="228">
        <f>'2025 SpaceFuncData-Input'!K16</f>
        <v>0</v>
      </c>
      <c r="M17" s="228">
        <f>'2025 SpaceFuncData-Input'!L16</f>
        <v>0</v>
      </c>
      <c r="N17" s="228">
        <f>'2025 SpaceFuncData-Input'!M16</f>
        <v>0</v>
      </c>
      <c r="O17" s="228">
        <f>'2025 SpaceFuncData-Input'!N16</f>
        <v>0.25</v>
      </c>
      <c r="P17" s="228">
        <f>'2025 SpaceFuncData-Input'!O16</f>
        <v>0</v>
      </c>
      <c r="Q17" s="228">
        <f>'2025 SpaceFuncData-Input'!P16</f>
        <v>0</v>
      </c>
      <c r="R17" s="228">
        <f>'2025 SpaceFuncData-Input'!Q16</f>
        <v>0</v>
      </c>
      <c r="S17" s="228">
        <f>'2025 SpaceFuncData-Input'!R16</f>
        <v>0</v>
      </c>
      <c r="T17" s="228">
        <f>'2025 SpaceFuncData-Input'!S16</f>
        <v>0</v>
      </c>
      <c r="U17" s="228">
        <f>'2025 SpaceFuncData-Input'!T16</f>
        <v>0</v>
      </c>
      <c r="V17" s="228">
        <f>'2025 SpaceFuncData-Input'!U16</f>
        <v>0</v>
      </c>
      <c r="W17" s="228">
        <f>'2025 SpaceFuncData-Input'!V16</f>
        <v>0</v>
      </c>
      <c r="X17" s="228">
        <f>'2025 SpaceFuncData-Input'!W16</f>
        <v>0</v>
      </c>
      <c r="Y17" s="228">
        <f>'2025 SpaceFuncData-Input'!X16</f>
        <v>0</v>
      </c>
      <c r="Z17" s="228">
        <f>'2025 SpaceFuncData-Input'!Y16</f>
        <v>0</v>
      </c>
      <c r="AA17" s="228">
        <f>'2025 SpaceFuncData-Input'!Z16</f>
        <v>0</v>
      </c>
      <c r="AB17" s="228">
        <f>'2025 SpaceFuncData-Input'!AA16</f>
        <v>0</v>
      </c>
      <c r="AC17" s="228">
        <f>'2025 SpaceFuncData-Input'!AB16</f>
        <v>0</v>
      </c>
      <c r="AD17" s="228">
        <f>'2025 SpaceFuncData-Input'!AC16</f>
        <v>0</v>
      </c>
      <c r="AE17" s="228">
        <f>'2025 SpaceFuncData-Input'!AD16</f>
        <v>0</v>
      </c>
      <c r="AF17" s="133">
        <f>'2025 SpaceFuncData-Input'!AE16</f>
        <v>150</v>
      </c>
      <c r="AG17" s="133">
        <f>'2025 SpaceFuncData-Input'!AF16</f>
        <v>150</v>
      </c>
      <c r="AH17" s="230">
        <f>'2025 SpaceFuncData-Input'!AG16</f>
        <v>0</v>
      </c>
      <c r="AI17" s="229">
        <f>'2025 SpaceFuncData-Input'!AH16</f>
        <v>0</v>
      </c>
      <c r="AJ17" s="133">
        <f>'2025 SpaceFuncData-Input'!AI16</f>
        <v>30</v>
      </c>
      <c r="AK17" s="21">
        <f>'2025 SpaceFuncData-Input'!AJ16</f>
        <v>300</v>
      </c>
      <c r="AL17" s="227">
        <f>'2025 SpaceFuncData-Input'!AK16</f>
        <v>1.5</v>
      </c>
      <c r="AM17" s="227">
        <f>'2025 SpaceFuncData-Input'!AL16</f>
        <v>2</v>
      </c>
      <c r="AN17" s="21" t="str">
        <f>'2025 SpaceFuncData-Input'!AM16</f>
        <v>Assembly</v>
      </c>
      <c r="AO17" s="21" t="str">
        <f t="shared" si="1"/>
        <v>AssemblyOccupancy</v>
      </c>
      <c r="AP17" s="21" t="str">
        <f t="shared" si="1"/>
        <v>AssemblyReceptacle</v>
      </c>
      <c r="AQ17" s="21" t="str">
        <f t="shared" si="1"/>
        <v>AssemblyServiceHotWater</v>
      </c>
      <c r="AR17" s="21" t="str">
        <f t="shared" si="1"/>
        <v>AssemblyLights</v>
      </c>
      <c r="AS17" s="21" t="str">
        <f t="shared" si="1"/>
        <v>AssemblyGasEquip</v>
      </c>
      <c r="AT17" s="21" t="str">
        <f t="shared" si="1"/>
        <v>AssemblyRefrigeration</v>
      </c>
      <c r="AU17" s="21" t="str">
        <f t="shared" si="1"/>
        <v>AssemblyInfiltration</v>
      </c>
      <c r="AV17" s="21" t="str">
        <f t="shared" si="1"/>
        <v>AssemblyHVACAvail</v>
      </c>
      <c r="AW17" s="21" t="str">
        <f t="shared" si="1"/>
        <v>AssemblyHtgSetpt</v>
      </c>
      <c r="AX17" s="21" t="str">
        <f t="shared" si="1"/>
        <v>AssemblyClgSetpt</v>
      </c>
      <c r="AY17" s="21" t="str">
        <f t="shared" si="1"/>
        <v>AssemblyElevator</v>
      </c>
      <c r="AZ17" s="21" t="str">
        <f t="shared" si="1"/>
        <v>AssemblyEscalator</v>
      </c>
      <c r="BA17" s="21" t="str">
        <f t="shared" si="1"/>
        <v>AssemblyWtrHtrSetpt</v>
      </c>
      <c r="BB17" s="21">
        <f>'2025 SpaceFuncData-Input'!AQ16</f>
        <v>314</v>
      </c>
      <c r="BC17" s="21">
        <f>'2025 SpaceFuncData-Input'!AN16</f>
        <v>1</v>
      </c>
      <c r="BD17" s="21">
        <f>'2025 SpaceFuncData-Input'!AO16</f>
        <v>0</v>
      </c>
      <c r="BE17" s="21">
        <f>'2025 SpaceFuncData-Input'!AP16</f>
        <v>0</v>
      </c>
      <c r="BF17" s="21" t="s">
        <v>1027</v>
      </c>
      <c r="BG17" s="21" t="s">
        <v>131</v>
      </c>
      <c r="BH17" s="226" t="s">
        <v>1274</v>
      </c>
      <c r="BI17" s="21" t="s">
        <v>269</v>
      </c>
      <c r="BJ17" s="21" t="str">
        <f t="shared" si="2"/>
        <v/>
      </c>
      <c r="BK17" s="21" t="s">
        <v>1274</v>
      </c>
      <c r="BL17" s="21" t="s">
        <v>1261</v>
      </c>
    </row>
    <row r="18" spans="2:64" x14ac:dyDescent="0.25">
      <c r="B18" s="21" t="str">
        <f>TRIM(LEFT('2025 SpaceFuncData-Input'!$A17,IF(ISNUMBER(FIND(" (Note",'2025 SpaceFuncData-Input'!$A17,1)),FIND(" (Note",'2025 SpaceFuncData-Input'!$A17,1),99)))</f>
        <v>Classroom, Lecture, Training, Vocational Areas</v>
      </c>
      <c r="C18" s="21" t="str">
        <f>TRIM('2025 SpaceFuncData-Input'!B17)</f>
        <v>Education - Classrooms (ages 9-18)</v>
      </c>
      <c r="D18" s="21">
        <f>ROUND('2025 SpaceFuncData-Input'!C17,2)</f>
        <v>50</v>
      </c>
      <c r="E18" s="21">
        <f>'2025 SpaceFuncData-Input'!D17</f>
        <v>0.5</v>
      </c>
      <c r="F18" s="21">
        <f>'2025 SpaceFuncData-Input'!E17</f>
        <v>245</v>
      </c>
      <c r="G18" s="21">
        <f>'2025 SpaceFuncData-Input'!F17</f>
        <v>155</v>
      </c>
      <c r="H18" s="228">
        <f>'2025 SpaceFuncData-Input'!G17</f>
        <v>1</v>
      </c>
      <c r="I18" s="228">
        <f>'2025 SpaceFuncData-Input'!H17</f>
        <v>0.18</v>
      </c>
      <c r="J18" s="21" t="str">
        <f>'2025 SpaceFuncData-Input'!I17</f>
        <v>Gas</v>
      </c>
      <c r="K18" s="228">
        <f>'2025 SpaceFuncData-Input'!J17</f>
        <v>0.6</v>
      </c>
      <c r="L18" s="228">
        <f>'2025 SpaceFuncData-Input'!K17</f>
        <v>0</v>
      </c>
      <c r="M18" s="228">
        <f>'2025 SpaceFuncData-Input'!L17</f>
        <v>0</v>
      </c>
      <c r="N18" s="228">
        <f>'2025 SpaceFuncData-Input'!M17</f>
        <v>0</v>
      </c>
      <c r="O18" s="228">
        <f>'2025 SpaceFuncData-Input'!N17</f>
        <v>0</v>
      </c>
      <c r="P18" s="228">
        <f>'2025 SpaceFuncData-Input'!O17</f>
        <v>0</v>
      </c>
      <c r="Q18" s="228">
        <f>'2025 SpaceFuncData-Input'!P17</f>
        <v>7</v>
      </c>
      <c r="R18" s="228">
        <f>'2025 SpaceFuncData-Input'!Q17</f>
        <v>0</v>
      </c>
      <c r="S18" s="228">
        <f>'2025 SpaceFuncData-Input'!R17</f>
        <v>0</v>
      </c>
      <c r="T18" s="228">
        <f>'2025 SpaceFuncData-Input'!S17</f>
        <v>0</v>
      </c>
      <c r="U18" s="228">
        <f>'2025 SpaceFuncData-Input'!T17</f>
        <v>0</v>
      </c>
      <c r="V18" s="228">
        <f>'2025 SpaceFuncData-Input'!U17</f>
        <v>0</v>
      </c>
      <c r="W18" s="228">
        <f>'2025 SpaceFuncData-Input'!V17</f>
        <v>0</v>
      </c>
      <c r="X18" s="228">
        <f>'2025 SpaceFuncData-Input'!W17</f>
        <v>0</v>
      </c>
      <c r="Y18" s="228">
        <f>'2025 SpaceFuncData-Input'!X17</f>
        <v>0</v>
      </c>
      <c r="Z18" s="228">
        <f>'2025 SpaceFuncData-Input'!Y17</f>
        <v>0</v>
      </c>
      <c r="AA18" s="228">
        <f>'2025 SpaceFuncData-Input'!Z17</f>
        <v>0</v>
      </c>
      <c r="AB18" s="228">
        <f>'2025 SpaceFuncData-Input'!AA17</f>
        <v>0</v>
      </c>
      <c r="AC18" s="228">
        <f>'2025 SpaceFuncData-Input'!AB17</f>
        <v>0</v>
      </c>
      <c r="AD18" s="228">
        <f>'2025 SpaceFuncData-Input'!AC17</f>
        <v>0</v>
      </c>
      <c r="AE18" s="228">
        <f>'2025 SpaceFuncData-Input'!AD17</f>
        <v>0</v>
      </c>
      <c r="AF18" s="133">
        <f>'2025 SpaceFuncData-Input'!AE17</f>
        <v>150</v>
      </c>
      <c r="AG18" s="133">
        <f>'2025 SpaceFuncData-Input'!AF17</f>
        <v>150</v>
      </c>
      <c r="AH18" s="230">
        <f>'2025 SpaceFuncData-Input'!AG17</f>
        <v>0</v>
      </c>
      <c r="AI18" s="229">
        <f>'2025 SpaceFuncData-Input'!AH17</f>
        <v>0</v>
      </c>
      <c r="AJ18" s="133">
        <f>'2025 SpaceFuncData-Input'!AI17</f>
        <v>50</v>
      </c>
      <c r="AK18" s="21">
        <f>'2025 SpaceFuncData-Input'!AJ17</f>
        <v>500</v>
      </c>
      <c r="AL18" s="227">
        <f>'2025 SpaceFuncData-Input'!AK17</f>
        <v>1.5</v>
      </c>
      <c r="AM18" s="227">
        <f>'2025 SpaceFuncData-Input'!AL17</f>
        <v>2</v>
      </c>
      <c r="AN18" s="21" t="str">
        <f>'2025 SpaceFuncData-Input'!AM17</f>
        <v>School</v>
      </c>
      <c r="AO18" s="21" t="str">
        <f t="shared" si="1"/>
        <v>SchoolOccupancy</v>
      </c>
      <c r="AP18" s="21" t="str">
        <f t="shared" si="1"/>
        <v>SchoolReceptacle</v>
      </c>
      <c r="AQ18" s="21" t="str">
        <f t="shared" si="1"/>
        <v>SchoolServiceHotWater</v>
      </c>
      <c r="AR18" s="21" t="str">
        <f t="shared" si="1"/>
        <v>SchoolLights</v>
      </c>
      <c r="AS18" s="21" t="str">
        <f t="shared" si="1"/>
        <v>SchoolGasEquip</v>
      </c>
      <c r="AT18" s="21" t="str">
        <f t="shared" si="1"/>
        <v>SchoolRefrigeration</v>
      </c>
      <c r="AU18" s="21" t="str">
        <f t="shared" si="1"/>
        <v>SchoolInfiltration</v>
      </c>
      <c r="AV18" s="21" t="str">
        <f t="shared" si="1"/>
        <v>SchoolHVACAvail</v>
      </c>
      <c r="AW18" s="21" t="str">
        <f t="shared" si="1"/>
        <v>SchoolHtgSetpt</v>
      </c>
      <c r="AX18" s="21" t="str">
        <f t="shared" si="1"/>
        <v>SchoolClgSetpt</v>
      </c>
      <c r="AY18" s="21" t="str">
        <f t="shared" si="1"/>
        <v>SchoolElevator</v>
      </c>
      <c r="AZ18" s="21" t="str">
        <f t="shared" si="1"/>
        <v>SchoolEscalator</v>
      </c>
      <c r="BA18" s="21" t="str">
        <f t="shared" si="1"/>
        <v>SchoolWtrHtrSetpt</v>
      </c>
      <c r="BB18" s="21">
        <f>'2025 SpaceFuncData-Input'!AQ17</f>
        <v>315</v>
      </c>
      <c r="BC18" s="21">
        <f>'2025 SpaceFuncData-Input'!AN17</f>
        <v>1</v>
      </c>
      <c r="BD18" s="21">
        <f>'2025 SpaceFuncData-Input'!AO17</f>
        <v>0</v>
      </c>
      <c r="BE18" s="21">
        <f>'2025 SpaceFuncData-Input'!AP17</f>
        <v>0</v>
      </c>
      <c r="BF18" s="21" t="s">
        <v>1028</v>
      </c>
      <c r="BG18" s="21" t="s">
        <v>131</v>
      </c>
      <c r="BH18" s="21" t="s">
        <v>56</v>
      </c>
      <c r="BI18" s="21" t="s">
        <v>269</v>
      </c>
      <c r="BJ18" s="21" t="str">
        <f t="shared" si="2"/>
        <v/>
      </c>
      <c r="BK18" s="21" t="s">
        <v>1262</v>
      </c>
      <c r="BL18" s="21" t="s">
        <v>1262</v>
      </c>
    </row>
    <row r="19" spans="2:64" x14ac:dyDescent="0.25">
      <c r="B19" s="21" t="str">
        <f>TRIM(LEFT('2025 SpaceFuncData-Input'!$A18,IF(ISNUMBER(FIND(" (Note",'2025 SpaceFuncData-Input'!$A18,1)),FIND(" (Note",'2025 SpaceFuncData-Input'!$A18,1),99)))</f>
        <v>Computer Room</v>
      </c>
      <c r="C19" s="21" t="str">
        <f>TRIM('2025 SpaceFuncData-Input'!B18)</f>
        <v>Misc - Computer (not printing)</v>
      </c>
      <c r="D19" s="21">
        <f>ROUND('2025 SpaceFuncData-Input'!C18,2)</f>
        <v>3</v>
      </c>
      <c r="E19" s="21">
        <f>'2025 SpaceFuncData-Input'!D18</f>
        <v>0.5</v>
      </c>
      <c r="F19" s="21">
        <f>'2025 SpaceFuncData-Input'!E18</f>
        <v>275</v>
      </c>
      <c r="G19" s="21">
        <f>'2025 SpaceFuncData-Input'!F18</f>
        <v>475</v>
      </c>
      <c r="H19" s="228">
        <f>'2025 SpaceFuncData-Input'!G18</f>
        <v>0</v>
      </c>
      <c r="I19" s="228">
        <f>'2025 SpaceFuncData-Input'!H18</f>
        <v>0.18</v>
      </c>
      <c r="J19" s="21" t="str">
        <f>'2025 SpaceFuncData-Input'!I18</f>
        <v>Electric</v>
      </c>
      <c r="K19" s="228">
        <f>'2025 SpaceFuncData-Input'!J18</f>
        <v>0.5</v>
      </c>
      <c r="L19" s="228">
        <f>'2025 SpaceFuncData-Input'!K18</f>
        <v>0</v>
      </c>
      <c r="M19" s="228">
        <f>'2025 SpaceFuncData-Input'!L18</f>
        <v>0</v>
      </c>
      <c r="N19" s="228">
        <f>'2025 SpaceFuncData-Input'!M18</f>
        <v>0</v>
      </c>
      <c r="O19" s="228">
        <f>'2025 SpaceFuncData-Input'!N18</f>
        <v>0</v>
      </c>
      <c r="P19" s="228">
        <f>'2025 SpaceFuncData-Input'!O18</f>
        <v>0</v>
      </c>
      <c r="Q19" s="228">
        <f>'2025 SpaceFuncData-Input'!P18</f>
        <v>0</v>
      </c>
      <c r="R19" s="228">
        <f>'2025 SpaceFuncData-Input'!Q18</f>
        <v>0</v>
      </c>
      <c r="S19" s="228">
        <f>'2025 SpaceFuncData-Input'!R18</f>
        <v>0</v>
      </c>
      <c r="T19" s="228">
        <f>'2025 SpaceFuncData-Input'!S18</f>
        <v>0</v>
      </c>
      <c r="U19" s="228">
        <f>'2025 SpaceFuncData-Input'!T18</f>
        <v>0</v>
      </c>
      <c r="V19" s="228">
        <f>'2025 SpaceFuncData-Input'!U18</f>
        <v>0</v>
      </c>
      <c r="W19" s="228">
        <f>'2025 SpaceFuncData-Input'!V18</f>
        <v>0</v>
      </c>
      <c r="X19" s="228">
        <f>'2025 SpaceFuncData-Input'!W18</f>
        <v>0</v>
      </c>
      <c r="Y19" s="228">
        <f>'2025 SpaceFuncData-Input'!X18</f>
        <v>0</v>
      </c>
      <c r="Z19" s="228">
        <f>'2025 SpaceFuncData-Input'!Y18</f>
        <v>0</v>
      </c>
      <c r="AA19" s="228">
        <f>'2025 SpaceFuncData-Input'!Z18</f>
        <v>0</v>
      </c>
      <c r="AB19" s="228">
        <f>'2025 SpaceFuncData-Input'!AA18</f>
        <v>0</v>
      </c>
      <c r="AC19" s="228">
        <f>'2025 SpaceFuncData-Input'!AB18</f>
        <v>0</v>
      </c>
      <c r="AD19" s="228">
        <f>'2025 SpaceFuncData-Input'!AC18</f>
        <v>0</v>
      </c>
      <c r="AE19" s="228">
        <f>'2025 SpaceFuncData-Input'!AD18</f>
        <v>0</v>
      </c>
      <c r="AF19" s="133">
        <f>'2025 SpaceFuncData-Input'!AE18</f>
        <v>150</v>
      </c>
      <c r="AG19" s="133">
        <f>'2025 SpaceFuncData-Input'!AF18</f>
        <v>150</v>
      </c>
      <c r="AH19" s="230">
        <f>'2025 SpaceFuncData-Input'!AG18</f>
        <v>0</v>
      </c>
      <c r="AI19" s="229">
        <f>'2025 SpaceFuncData-Input'!AH18</f>
        <v>0</v>
      </c>
      <c r="AJ19" s="133">
        <f>'2025 SpaceFuncData-Input'!AI18</f>
        <v>75</v>
      </c>
      <c r="AK19" s="21">
        <f>'2025 SpaceFuncData-Input'!AJ18</f>
        <v>300</v>
      </c>
      <c r="AL19" s="227">
        <f>'2025 SpaceFuncData-Input'!AK18</f>
        <v>1</v>
      </c>
      <c r="AM19" s="227">
        <f>'2025 SpaceFuncData-Input'!AL18</f>
        <v>4</v>
      </c>
      <c r="AN19" s="21" t="str">
        <f>'2025 SpaceFuncData-Input'!AM18</f>
        <v>Data</v>
      </c>
      <c r="AO19" s="21" t="str">
        <f t="shared" si="1"/>
        <v>DataOccupancy</v>
      </c>
      <c r="AP19" s="21" t="str">
        <f t="shared" si="1"/>
        <v>DataReceptacle</v>
      </c>
      <c r="AQ19" s="21" t="str">
        <f t="shared" si="1"/>
        <v>DataServiceHotWater</v>
      </c>
      <c r="AR19" s="21" t="str">
        <f t="shared" si="1"/>
        <v>DataLights</v>
      </c>
      <c r="AS19" s="21" t="str">
        <f t="shared" si="1"/>
        <v>DataGasEquip</v>
      </c>
      <c r="AT19" s="21" t="str">
        <f t="shared" si="1"/>
        <v>DataRefrigeration</v>
      </c>
      <c r="AU19" s="21" t="str">
        <f t="shared" si="1"/>
        <v>DataInfiltration</v>
      </c>
      <c r="AV19" s="21" t="str">
        <f t="shared" si="1"/>
        <v>DataHVACAvail</v>
      </c>
      <c r="AW19" s="21" t="str">
        <f t="shared" si="1"/>
        <v>DataHtgSetpt</v>
      </c>
      <c r="AX19" s="21" t="str">
        <f t="shared" si="1"/>
        <v>DataClgSetpt</v>
      </c>
      <c r="AY19" s="21" t="str">
        <f t="shared" si="1"/>
        <v>DataElevator</v>
      </c>
      <c r="AZ19" s="21" t="str">
        <f t="shared" si="1"/>
        <v>DataEscalator</v>
      </c>
      <c r="BA19" s="21" t="str">
        <f t="shared" si="1"/>
        <v>DataWtrHtrSetpt</v>
      </c>
      <c r="BB19" s="21">
        <f>'2025 SpaceFuncData-Input'!AQ18</f>
        <v>316</v>
      </c>
      <c r="BC19" s="21">
        <f>'2025 SpaceFuncData-Input'!AN18</f>
        <v>0</v>
      </c>
      <c r="BD19" s="21">
        <f>'2025 SpaceFuncData-Input'!AO18</f>
        <v>1</v>
      </c>
      <c r="BE19" s="21">
        <f>'2025 SpaceFuncData-Input'!AP18</f>
        <v>0</v>
      </c>
      <c r="BF19" s="21" t="s">
        <v>1032</v>
      </c>
      <c r="BG19" s="21" t="s">
        <v>131</v>
      </c>
      <c r="BH19" s="185" t="s">
        <v>1164</v>
      </c>
      <c r="BI19" s="21" t="s">
        <v>269</v>
      </c>
      <c r="BJ19" s="21" t="str">
        <f t="shared" si="2"/>
        <v>Computer Room</v>
      </c>
      <c r="BK19" s="21" t="s">
        <v>1263</v>
      </c>
      <c r="BL19" s="21" t="s">
        <v>1263</v>
      </c>
    </row>
    <row r="20" spans="2:64" x14ac:dyDescent="0.25">
      <c r="B20" s="21" t="str">
        <f>TRIM(LEFT('2025 SpaceFuncData-Input'!$A19,IF(ISNUMBER(FIND(" (Note",'2025 SpaceFuncData-Input'!$A19,1)),FIND(" (Note",'2025 SpaceFuncData-Input'!$A19,1),99)))</f>
        <v>Concourse and Atria Area</v>
      </c>
      <c r="C20" s="21" t="str">
        <f>TRIM('2025 SpaceFuncData-Input'!B19)</f>
        <v>Retail - Mall common areas</v>
      </c>
      <c r="D20" s="21">
        <f>ROUND('2025 SpaceFuncData-Input'!C19,2)</f>
        <v>33.33</v>
      </c>
      <c r="E20" s="21">
        <f>'2025 SpaceFuncData-Input'!D19</f>
        <v>0.5</v>
      </c>
      <c r="F20" s="21">
        <f>'2025 SpaceFuncData-Input'!E19</f>
        <v>250</v>
      </c>
      <c r="G20" s="21">
        <f>'2025 SpaceFuncData-Input'!F19</f>
        <v>250</v>
      </c>
      <c r="H20" s="228">
        <f>'2025 SpaceFuncData-Input'!G19</f>
        <v>0.5</v>
      </c>
      <c r="I20" s="228">
        <f>'2025 SpaceFuncData-Input'!H19</f>
        <v>0.18</v>
      </c>
      <c r="J20" s="21" t="str">
        <f>'2025 SpaceFuncData-Input'!I19</f>
        <v>Electric</v>
      </c>
      <c r="K20" s="228">
        <f>'2025 SpaceFuncData-Input'!J19</f>
        <v>0.6</v>
      </c>
      <c r="L20" s="228">
        <f>'2025 SpaceFuncData-Input'!K19</f>
        <v>0</v>
      </c>
      <c r="M20" s="228">
        <f>'2025 SpaceFuncData-Input'!L19</f>
        <v>0</v>
      </c>
      <c r="N20" s="228">
        <f>'2025 SpaceFuncData-Input'!M19</f>
        <v>0</v>
      </c>
      <c r="O20" s="228">
        <f>'2025 SpaceFuncData-Input'!N19</f>
        <v>0.25</v>
      </c>
      <c r="P20" s="228">
        <f>'2025 SpaceFuncData-Input'!O19</f>
        <v>0</v>
      </c>
      <c r="Q20" s="228">
        <f>'2025 SpaceFuncData-Input'!P19</f>
        <v>0</v>
      </c>
      <c r="R20" s="228">
        <f>'2025 SpaceFuncData-Input'!Q19</f>
        <v>0</v>
      </c>
      <c r="S20" s="228">
        <f>'2025 SpaceFuncData-Input'!R19</f>
        <v>0</v>
      </c>
      <c r="T20" s="228">
        <f>'2025 SpaceFuncData-Input'!S19</f>
        <v>0</v>
      </c>
      <c r="U20" s="228">
        <f>'2025 SpaceFuncData-Input'!T19</f>
        <v>0</v>
      </c>
      <c r="V20" s="228">
        <f>'2025 SpaceFuncData-Input'!U19</f>
        <v>0</v>
      </c>
      <c r="W20" s="228">
        <f>'2025 SpaceFuncData-Input'!V19</f>
        <v>0</v>
      </c>
      <c r="X20" s="228">
        <f>'2025 SpaceFuncData-Input'!W19</f>
        <v>0</v>
      </c>
      <c r="Y20" s="228">
        <f>'2025 SpaceFuncData-Input'!X19</f>
        <v>0</v>
      </c>
      <c r="Z20" s="228">
        <f>'2025 SpaceFuncData-Input'!Y19</f>
        <v>0</v>
      </c>
      <c r="AA20" s="228">
        <f>'2025 SpaceFuncData-Input'!Z19</f>
        <v>0</v>
      </c>
      <c r="AB20" s="228">
        <f>'2025 SpaceFuncData-Input'!AA19</f>
        <v>0</v>
      </c>
      <c r="AC20" s="228">
        <f>'2025 SpaceFuncData-Input'!AB19</f>
        <v>0</v>
      </c>
      <c r="AD20" s="228">
        <f>'2025 SpaceFuncData-Input'!AC19</f>
        <v>0</v>
      </c>
      <c r="AE20" s="228">
        <f>'2025 SpaceFuncData-Input'!AD19</f>
        <v>0</v>
      </c>
      <c r="AF20" s="133">
        <f>'2025 SpaceFuncData-Input'!AE19</f>
        <v>150</v>
      </c>
      <c r="AG20" s="133">
        <f>'2025 SpaceFuncData-Input'!AF19</f>
        <v>150</v>
      </c>
      <c r="AH20" s="230">
        <f>'2025 SpaceFuncData-Input'!AG19</f>
        <v>0</v>
      </c>
      <c r="AI20" s="229">
        <f>'2025 SpaceFuncData-Input'!AH19</f>
        <v>0</v>
      </c>
      <c r="AJ20" s="133">
        <f>'2025 SpaceFuncData-Input'!AI19</f>
        <v>100</v>
      </c>
      <c r="AK20" s="21">
        <f>'2025 SpaceFuncData-Input'!AJ19</f>
        <v>300</v>
      </c>
      <c r="AL20" s="227">
        <f>'2025 SpaceFuncData-Input'!AK19</f>
        <v>1.5</v>
      </c>
      <c r="AM20" s="227">
        <f>'2025 SpaceFuncData-Input'!AL19</f>
        <v>2</v>
      </c>
      <c r="AN20" s="21" t="str">
        <f>'2025 SpaceFuncData-Input'!AM19</f>
        <v>Retail</v>
      </c>
      <c r="AO20" s="21" t="str">
        <f t="shared" si="1"/>
        <v>RetailOccupancy</v>
      </c>
      <c r="AP20" s="21" t="str">
        <f t="shared" si="1"/>
        <v>RetailReceptacle</v>
      </c>
      <c r="AQ20" s="21" t="str">
        <f t="shared" si="1"/>
        <v>RetailServiceHotWater</v>
      </c>
      <c r="AR20" s="21" t="str">
        <f t="shared" si="1"/>
        <v>RetailLights</v>
      </c>
      <c r="AS20" s="21" t="str">
        <f t="shared" si="1"/>
        <v>RetailGasEquip</v>
      </c>
      <c r="AT20" s="21" t="str">
        <f t="shared" si="1"/>
        <v>RetailRefrigeration</v>
      </c>
      <c r="AU20" s="21" t="str">
        <f t="shared" si="1"/>
        <v>RetailInfiltration</v>
      </c>
      <c r="AV20" s="21" t="str">
        <f t="shared" si="1"/>
        <v>RetailHVACAvail</v>
      </c>
      <c r="AW20" s="21" t="str">
        <f t="shared" si="1"/>
        <v>RetailHtgSetpt</v>
      </c>
      <c r="AX20" s="21" t="str">
        <f t="shared" si="1"/>
        <v>RetailClgSetpt</v>
      </c>
      <c r="AY20" s="21" t="str">
        <f t="shared" si="1"/>
        <v>RetailElevator</v>
      </c>
      <c r="AZ20" s="21" t="str">
        <f t="shared" si="1"/>
        <v>RetailEscalator</v>
      </c>
      <c r="BA20" s="21" t="str">
        <f t="shared" si="1"/>
        <v>RetailWtrHtrSetpt</v>
      </c>
      <c r="BB20" s="21">
        <f>'2025 SpaceFuncData-Input'!AQ19</f>
        <v>317</v>
      </c>
      <c r="BC20" s="21">
        <f>'2025 SpaceFuncData-Input'!AN19</f>
        <v>1</v>
      </c>
      <c r="BD20" s="21">
        <f>'2025 SpaceFuncData-Input'!AO19</f>
        <v>1</v>
      </c>
      <c r="BE20" s="21">
        <f>'2025 SpaceFuncData-Input'!AP19</f>
        <v>0</v>
      </c>
      <c r="BF20" s="21" t="s">
        <v>1063</v>
      </c>
      <c r="BG20" s="21" t="s">
        <v>131</v>
      </c>
      <c r="BH20" s="21" t="s">
        <v>1164</v>
      </c>
      <c r="BI20" s="21" t="s">
        <v>269</v>
      </c>
      <c r="BJ20" s="21" t="str">
        <f t="shared" si="2"/>
        <v/>
      </c>
      <c r="BK20" s="21" t="s">
        <v>1271</v>
      </c>
      <c r="BL20" s="21" t="s">
        <v>1264</v>
      </c>
    </row>
    <row r="21" spans="2:64" x14ac:dyDescent="0.25">
      <c r="B21" s="21" t="str">
        <f>TRIM(LEFT('2025 SpaceFuncData-Input'!$A20,IF(ISNUMBER(FIND(" (Note",'2025 SpaceFuncData-Input'!$A20,1)),FIND(" (Note",'2025 SpaceFuncData-Input'!$A20,1),99)))</f>
        <v>Convention, Conference, Multipurpose and Meeting Area</v>
      </c>
      <c r="C21" s="21" t="str">
        <f>TRIM('2025 SpaceFuncData-Input'!B20)</f>
        <v>General - Conference/meeting</v>
      </c>
      <c r="D21" s="21">
        <f>ROUND('2025 SpaceFuncData-Input'!C20,2)</f>
        <v>66.67</v>
      </c>
      <c r="E21" s="21">
        <f>'2025 SpaceFuncData-Input'!D20</f>
        <v>0.5</v>
      </c>
      <c r="F21" s="21">
        <f>'2025 SpaceFuncData-Input'!E20</f>
        <v>245</v>
      </c>
      <c r="G21" s="21">
        <f>'2025 SpaceFuncData-Input'!F20</f>
        <v>155</v>
      </c>
      <c r="H21" s="228">
        <f>'2025 SpaceFuncData-Input'!G20</f>
        <v>1</v>
      </c>
      <c r="I21" s="228">
        <f>'2025 SpaceFuncData-Input'!H20</f>
        <v>0.09</v>
      </c>
      <c r="J21" s="21" t="str">
        <f>'2025 SpaceFuncData-Input'!I20</f>
        <v>Electric</v>
      </c>
      <c r="K21" s="228">
        <f>'2025 SpaceFuncData-Input'!J20</f>
        <v>0.75</v>
      </c>
      <c r="L21" s="228">
        <f>'2025 SpaceFuncData-Input'!K20</f>
        <v>0</v>
      </c>
      <c r="M21" s="228">
        <f>'2025 SpaceFuncData-Input'!L20</f>
        <v>0</v>
      </c>
      <c r="N21" s="228">
        <f>'2025 SpaceFuncData-Input'!M20</f>
        <v>0</v>
      </c>
      <c r="O21" s="228">
        <f>'2025 SpaceFuncData-Input'!N20</f>
        <v>0.25</v>
      </c>
      <c r="P21" s="228">
        <f>'2025 SpaceFuncData-Input'!O20</f>
        <v>0</v>
      </c>
      <c r="Q21" s="228">
        <f>'2025 SpaceFuncData-Input'!P20</f>
        <v>0</v>
      </c>
      <c r="R21" s="228">
        <f>'2025 SpaceFuncData-Input'!Q20</f>
        <v>0</v>
      </c>
      <c r="S21" s="228">
        <f>'2025 SpaceFuncData-Input'!R20</f>
        <v>0</v>
      </c>
      <c r="T21" s="228">
        <f>'2025 SpaceFuncData-Input'!S20</f>
        <v>0</v>
      </c>
      <c r="U21" s="228">
        <f>'2025 SpaceFuncData-Input'!T20</f>
        <v>0</v>
      </c>
      <c r="V21" s="228">
        <f>'2025 SpaceFuncData-Input'!U20</f>
        <v>0</v>
      </c>
      <c r="W21" s="228">
        <f>'2025 SpaceFuncData-Input'!V20</f>
        <v>0</v>
      </c>
      <c r="X21" s="228">
        <f>'2025 SpaceFuncData-Input'!W20</f>
        <v>0</v>
      </c>
      <c r="Y21" s="228">
        <f>'2025 SpaceFuncData-Input'!X20</f>
        <v>2</v>
      </c>
      <c r="Z21" s="228">
        <f>'2025 SpaceFuncData-Input'!Y20</f>
        <v>2.35</v>
      </c>
      <c r="AA21" s="228">
        <f>'2025 SpaceFuncData-Input'!Z20</f>
        <v>2.66</v>
      </c>
      <c r="AB21" s="228">
        <f>'2025 SpaceFuncData-Input'!AA20</f>
        <v>0.3</v>
      </c>
      <c r="AC21" s="228">
        <f>'2025 SpaceFuncData-Input'!AB20</f>
        <v>0.35</v>
      </c>
      <c r="AD21" s="228">
        <f>'2025 SpaceFuncData-Input'!AC20</f>
        <v>0.4</v>
      </c>
      <c r="AE21" s="228">
        <f>'2025 SpaceFuncData-Input'!AD20</f>
        <v>0</v>
      </c>
      <c r="AF21" s="133">
        <f>'2025 SpaceFuncData-Input'!AE20</f>
        <v>150</v>
      </c>
      <c r="AG21" s="133">
        <f>'2025 SpaceFuncData-Input'!AF20</f>
        <v>150</v>
      </c>
      <c r="AH21" s="230">
        <f>'2025 SpaceFuncData-Input'!AG20</f>
        <v>0</v>
      </c>
      <c r="AI21" s="229">
        <f>'2025 SpaceFuncData-Input'!AH20</f>
        <v>0</v>
      </c>
      <c r="AJ21" s="133">
        <f>'2025 SpaceFuncData-Input'!AI20</f>
        <v>30</v>
      </c>
      <c r="AK21" s="21">
        <f>'2025 SpaceFuncData-Input'!AJ20</f>
        <v>300</v>
      </c>
      <c r="AL21" s="227">
        <f>'2025 SpaceFuncData-Input'!AK20</f>
        <v>1.5</v>
      </c>
      <c r="AM21" s="227">
        <f>'2025 SpaceFuncData-Input'!AL20</f>
        <v>2</v>
      </c>
      <c r="AN21" s="21" t="str">
        <f>'2025 SpaceFuncData-Input'!AM20</f>
        <v>Assembly</v>
      </c>
      <c r="AO21" s="21" t="str">
        <f t="shared" si="1"/>
        <v>AssemblyOccupancy</v>
      </c>
      <c r="AP21" s="21" t="str">
        <f t="shared" si="1"/>
        <v>AssemblyReceptacle</v>
      </c>
      <c r="AQ21" s="21" t="str">
        <f t="shared" si="1"/>
        <v>AssemblyServiceHotWater</v>
      </c>
      <c r="AR21" s="21" t="str">
        <f t="shared" si="1"/>
        <v>AssemblyLights</v>
      </c>
      <c r="AS21" s="21" t="str">
        <f t="shared" si="1"/>
        <v>AssemblyGasEquip</v>
      </c>
      <c r="AT21" s="21" t="str">
        <f t="shared" si="1"/>
        <v>AssemblyRefrigeration</v>
      </c>
      <c r="AU21" s="21" t="str">
        <f t="shared" si="1"/>
        <v>AssemblyInfiltration</v>
      </c>
      <c r="AV21" s="21" t="str">
        <f t="shared" si="1"/>
        <v>AssemblyHVACAvail</v>
      </c>
      <c r="AW21" s="21" t="str">
        <f t="shared" si="1"/>
        <v>AssemblyHtgSetpt</v>
      </c>
      <c r="AX21" s="21" t="str">
        <f t="shared" si="1"/>
        <v>AssemblyClgSetpt</v>
      </c>
      <c r="AY21" s="21" t="str">
        <f t="shared" si="1"/>
        <v>AssemblyElevator</v>
      </c>
      <c r="AZ21" s="21" t="str">
        <f t="shared" si="1"/>
        <v>AssemblyEscalator</v>
      </c>
      <c r="BA21" s="21" t="str">
        <f t="shared" si="1"/>
        <v>AssemblyWtrHtrSetpt</v>
      </c>
      <c r="BB21" s="21">
        <f>'2025 SpaceFuncData-Input'!AQ20</f>
        <v>318</v>
      </c>
      <c r="BC21" s="21">
        <f>'2025 SpaceFuncData-Input'!AN20</f>
        <v>1</v>
      </c>
      <c r="BD21" s="21">
        <f>'2025 SpaceFuncData-Input'!AO20</f>
        <v>0</v>
      </c>
      <c r="BE21" s="21">
        <f>'2025 SpaceFuncData-Input'!AP20</f>
        <v>1</v>
      </c>
      <c r="BF21" s="21" t="s">
        <v>1033</v>
      </c>
      <c r="BG21" s="21" t="s">
        <v>1150</v>
      </c>
      <c r="BH21" s="226" t="s">
        <v>1274</v>
      </c>
      <c r="BI21" s="21" t="s">
        <v>269</v>
      </c>
      <c r="BJ21" s="21" t="str">
        <f t="shared" si="2"/>
        <v/>
      </c>
      <c r="BK21" s="21" t="s">
        <v>1265</v>
      </c>
      <c r="BL21" s="21" t="s">
        <v>1265</v>
      </c>
    </row>
    <row r="22" spans="2:64" x14ac:dyDescent="0.25">
      <c r="B22" s="21" t="str">
        <f>TRIM(LEFT('2025 SpaceFuncData-Input'!$A21,IF(ISNUMBER(FIND(" (Note",'2025 SpaceFuncData-Input'!$A21,1)),FIND(" (Note",'2025 SpaceFuncData-Input'!$A21,1),99)))</f>
        <v>Copy Room</v>
      </c>
      <c r="C22" s="21" t="str">
        <f>TRIM('2025 SpaceFuncData-Input'!B21)</f>
        <v>Exhaust - Copy, printing rooms</v>
      </c>
      <c r="D22" s="21">
        <f>ROUND('2025 SpaceFuncData-Input'!C21,2)</f>
        <v>10</v>
      </c>
      <c r="E22" s="21">
        <f>'2025 SpaceFuncData-Input'!D21</f>
        <v>0.5</v>
      </c>
      <c r="F22" s="21">
        <f>'2025 SpaceFuncData-Input'!E21</f>
        <v>250</v>
      </c>
      <c r="G22" s="21">
        <f>'2025 SpaceFuncData-Input'!F21</f>
        <v>250</v>
      </c>
      <c r="H22" s="228">
        <f>'2025 SpaceFuncData-Input'!G21</f>
        <v>1</v>
      </c>
      <c r="I22" s="228">
        <f>'2025 SpaceFuncData-Input'!H21</f>
        <v>0.18</v>
      </c>
      <c r="J22" s="21" t="str">
        <f>'2025 SpaceFuncData-Input'!I21</f>
        <v>Electric</v>
      </c>
      <c r="K22" s="228">
        <f>'2025 SpaceFuncData-Input'!J21</f>
        <v>0.5</v>
      </c>
      <c r="L22" s="228">
        <f>'2025 SpaceFuncData-Input'!K21</f>
        <v>0</v>
      </c>
      <c r="M22" s="228">
        <f>'2025 SpaceFuncData-Input'!L21</f>
        <v>0</v>
      </c>
      <c r="N22" s="228">
        <f>'2025 SpaceFuncData-Input'!M21</f>
        <v>0</v>
      </c>
      <c r="O22" s="228">
        <f>'2025 SpaceFuncData-Input'!N21</f>
        <v>0</v>
      </c>
      <c r="P22" s="228">
        <f>'2025 SpaceFuncData-Input'!O21</f>
        <v>0</v>
      </c>
      <c r="Q22" s="228">
        <f>'2025 SpaceFuncData-Input'!P21</f>
        <v>0</v>
      </c>
      <c r="R22" s="228">
        <f>'2025 SpaceFuncData-Input'!Q21</f>
        <v>0</v>
      </c>
      <c r="S22" s="228">
        <f>'2025 SpaceFuncData-Input'!R21</f>
        <v>0</v>
      </c>
      <c r="T22" s="228">
        <f>'2025 SpaceFuncData-Input'!S21</f>
        <v>0</v>
      </c>
      <c r="U22" s="228">
        <f>'2025 SpaceFuncData-Input'!T21</f>
        <v>0</v>
      </c>
      <c r="V22" s="228">
        <f>'2025 SpaceFuncData-Input'!U21</f>
        <v>0</v>
      </c>
      <c r="W22" s="228">
        <f>'2025 SpaceFuncData-Input'!V21</f>
        <v>0</v>
      </c>
      <c r="X22" s="228">
        <f>'2025 SpaceFuncData-Input'!W21</f>
        <v>0</v>
      </c>
      <c r="Y22" s="228">
        <f>'2025 SpaceFuncData-Input'!X21</f>
        <v>0</v>
      </c>
      <c r="Z22" s="228">
        <f>'2025 SpaceFuncData-Input'!Y21</f>
        <v>0</v>
      </c>
      <c r="AA22" s="228">
        <f>'2025 SpaceFuncData-Input'!Z21</f>
        <v>0</v>
      </c>
      <c r="AB22" s="228">
        <f>'2025 SpaceFuncData-Input'!AA21</f>
        <v>0</v>
      </c>
      <c r="AC22" s="228">
        <f>'2025 SpaceFuncData-Input'!AB21</f>
        <v>0</v>
      </c>
      <c r="AD22" s="228">
        <f>'2025 SpaceFuncData-Input'!AC21</f>
        <v>0</v>
      </c>
      <c r="AE22" s="228">
        <f>'2025 SpaceFuncData-Input'!AD21</f>
        <v>0</v>
      </c>
      <c r="AF22" s="133">
        <f>'2025 SpaceFuncData-Input'!AE21</f>
        <v>8760</v>
      </c>
      <c r="AG22" s="133">
        <f>'2025 SpaceFuncData-Input'!AF21</f>
        <v>8760</v>
      </c>
      <c r="AH22" s="230">
        <f>'2025 SpaceFuncData-Input'!AG21</f>
        <v>0</v>
      </c>
      <c r="AI22" s="229">
        <f>'2025 SpaceFuncData-Input'!AH21</f>
        <v>0</v>
      </c>
      <c r="AJ22" s="133">
        <f>'2025 SpaceFuncData-Input'!AI21</f>
        <v>75</v>
      </c>
      <c r="AK22" s="21">
        <f>'2025 SpaceFuncData-Input'!AJ21</f>
        <v>500</v>
      </c>
      <c r="AL22" s="227">
        <f>'2025 SpaceFuncData-Input'!AK21</f>
        <v>1.5</v>
      </c>
      <c r="AM22" s="227">
        <f>'2025 SpaceFuncData-Input'!AL21</f>
        <v>2</v>
      </c>
      <c r="AN22" s="21" t="str">
        <f>'2025 SpaceFuncData-Input'!AM21</f>
        <v>Office</v>
      </c>
      <c r="AO22" s="21" t="str">
        <f t="shared" si="1"/>
        <v>OfficeOccupancy</v>
      </c>
      <c r="AP22" s="21" t="str">
        <f t="shared" si="1"/>
        <v>OfficeReceptacle</v>
      </c>
      <c r="AQ22" s="21" t="str">
        <f t="shared" si="1"/>
        <v>OfficeServiceHotWater</v>
      </c>
      <c r="AR22" s="21" t="str">
        <f t="shared" si="1"/>
        <v>OfficeLights</v>
      </c>
      <c r="AS22" s="21" t="str">
        <f t="shared" si="1"/>
        <v>OfficeGasEquip</v>
      </c>
      <c r="AT22" s="21" t="str">
        <f t="shared" si="1"/>
        <v>OfficeRefrigeration</v>
      </c>
      <c r="AU22" s="21" t="str">
        <f t="shared" si="1"/>
        <v>OfficeInfiltration</v>
      </c>
      <c r="AV22" s="21" t="str">
        <f t="shared" si="1"/>
        <v>OfficeHVACAvail</v>
      </c>
      <c r="AW22" s="21" t="str">
        <f t="shared" si="1"/>
        <v>OfficeHtgSetpt</v>
      </c>
      <c r="AX22" s="21" t="str">
        <f t="shared" si="1"/>
        <v>OfficeClgSetpt</v>
      </c>
      <c r="AY22" s="21" t="str">
        <f t="shared" si="1"/>
        <v>OfficeElevator</v>
      </c>
      <c r="AZ22" s="21" t="str">
        <f t="shared" si="1"/>
        <v>OfficeEscalator</v>
      </c>
      <c r="BA22" s="21" t="str">
        <f t="shared" si="1"/>
        <v>OfficeWtrHtrSetpt</v>
      </c>
      <c r="BB22" s="21">
        <f>'2025 SpaceFuncData-Input'!AQ21</f>
        <v>319</v>
      </c>
      <c r="BC22" s="21">
        <f>'2025 SpaceFuncData-Input'!AN21</f>
        <v>1</v>
      </c>
      <c r="BD22" s="21">
        <f>'2025 SpaceFuncData-Input'!AO21</f>
        <v>0</v>
      </c>
      <c r="BE22" s="21">
        <f>'2025 SpaceFuncData-Input'!AP21</f>
        <v>1</v>
      </c>
      <c r="BF22" s="21" t="s">
        <v>1034</v>
      </c>
      <c r="BG22" s="21" t="s">
        <v>131</v>
      </c>
      <c r="BH22" s="185" t="s">
        <v>1164</v>
      </c>
      <c r="BI22" s="21" t="s">
        <v>269</v>
      </c>
      <c r="BJ22" s="21" t="str">
        <f t="shared" si="2"/>
        <v/>
      </c>
      <c r="BK22" s="21" t="s">
        <v>1266</v>
      </c>
      <c r="BL22" s="21" t="s">
        <v>1266</v>
      </c>
    </row>
    <row r="23" spans="2:64" x14ac:dyDescent="0.25">
      <c r="B23" s="21" t="str">
        <f>TRIM(LEFT('2025 SpaceFuncData-Input'!$A22,IF(ISNUMBER(FIND(" (Note",'2025 SpaceFuncData-Input'!$A22,1)),FIND(" (Note",'2025 SpaceFuncData-Input'!$A22,1),99)))</f>
        <v>Corridor Area</v>
      </c>
      <c r="C23" s="21" t="str">
        <f>TRIM('2025 SpaceFuncData-Input'!B22)</f>
        <v>General - Corridors</v>
      </c>
      <c r="D23" s="21">
        <f>ROUND('2025 SpaceFuncData-Input'!C22,2)</f>
        <v>10</v>
      </c>
      <c r="E23" s="21">
        <f>'2025 SpaceFuncData-Input'!D22</f>
        <v>0.5</v>
      </c>
      <c r="F23" s="21">
        <f>'2025 SpaceFuncData-Input'!E22</f>
        <v>250</v>
      </c>
      <c r="G23" s="21">
        <f>'2025 SpaceFuncData-Input'!F22</f>
        <v>250</v>
      </c>
      <c r="H23" s="228">
        <f>'2025 SpaceFuncData-Input'!G22</f>
        <v>0</v>
      </c>
      <c r="I23" s="228">
        <f>'2025 SpaceFuncData-Input'!H22</f>
        <v>0</v>
      </c>
      <c r="J23" s="21" t="str">
        <f>'2025 SpaceFuncData-Input'!I22</f>
        <v>Electric</v>
      </c>
      <c r="K23" s="228">
        <f>'2025 SpaceFuncData-Input'!J22</f>
        <v>0.4</v>
      </c>
      <c r="L23" s="228">
        <f>'2025 SpaceFuncData-Input'!K22</f>
        <v>0</v>
      </c>
      <c r="M23" s="228">
        <f>'2025 SpaceFuncData-Input'!L22</f>
        <v>0</v>
      </c>
      <c r="N23" s="228">
        <f>'2025 SpaceFuncData-Input'!M22</f>
        <v>0</v>
      </c>
      <c r="O23" s="228">
        <f>'2025 SpaceFuncData-Input'!N22</f>
        <v>0.25</v>
      </c>
      <c r="P23" s="228">
        <f>'2025 SpaceFuncData-Input'!O22</f>
        <v>0</v>
      </c>
      <c r="Q23" s="228">
        <f>'2025 SpaceFuncData-Input'!P22</f>
        <v>0</v>
      </c>
      <c r="R23" s="228">
        <f>'2025 SpaceFuncData-Input'!Q22</f>
        <v>0</v>
      </c>
      <c r="S23" s="228">
        <f>'2025 SpaceFuncData-Input'!R22</f>
        <v>0</v>
      </c>
      <c r="T23" s="228">
        <f>'2025 SpaceFuncData-Input'!S22</f>
        <v>0</v>
      </c>
      <c r="U23" s="228">
        <f>'2025 SpaceFuncData-Input'!T22</f>
        <v>0</v>
      </c>
      <c r="V23" s="228">
        <f>'2025 SpaceFuncData-Input'!U22</f>
        <v>0</v>
      </c>
      <c r="W23" s="228">
        <f>'2025 SpaceFuncData-Input'!V22</f>
        <v>0</v>
      </c>
      <c r="X23" s="228">
        <f>'2025 SpaceFuncData-Input'!W22</f>
        <v>0</v>
      </c>
      <c r="Y23" s="228">
        <f>'2025 SpaceFuncData-Input'!X22</f>
        <v>0</v>
      </c>
      <c r="Z23" s="228">
        <f>'2025 SpaceFuncData-Input'!Y22</f>
        <v>0</v>
      </c>
      <c r="AA23" s="228">
        <f>'2025 SpaceFuncData-Input'!Z22</f>
        <v>0</v>
      </c>
      <c r="AB23" s="228">
        <f>'2025 SpaceFuncData-Input'!AA22</f>
        <v>0</v>
      </c>
      <c r="AC23" s="228">
        <f>'2025 SpaceFuncData-Input'!AB22</f>
        <v>0</v>
      </c>
      <c r="AD23" s="228">
        <f>'2025 SpaceFuncData-Input'!AC22</f>
        <v>0</v>
      </c>
      <c r="AE23" s="228">
        <f>'2025 SpaceFuncData-Input'!AD22</f>
        <v>0</v>
      </c>
      <c r="AF23" s="133">
        <f>'2025 SpaceFuncData-Input'!AE22</f>
        <v>8760</v>
      </c>
      <c r="AG23" s="133">
        <f>'2025 SpaceFuncData-Input'!AF22</f>
        <v>8760</v>
      </c>
      <c r="AH23" s="230">
        <f>'2025 SpaceFuncData-Input'!AG22</f>
        <v>0</v>
      </c>
      <c r="AI23" s="229">
        <f>'2025 SpaceFuncData-Input'!AH22</f>
        <v>0</v>
      </c>
      <c r="AJ23" s="133">
        <f>'2025 SpaceFuncData-Input'!AI22</f>
        <v>50</v>
      </c>
      <c r="AK23" s="21">
        <f>'2025 SpaceFuncData-Input'!AJ22</f>
        <v>100</v>
      </c>
      <c r="AL23" s="227">
        <f>'2025 SpaceFuncData-Input'!AK22</f>
        <v>1.5</v>
      </c>
      <c r="AM23" s="227">
        <f>'2025 SpaceFuncData-Input'!AL22</f>
        <v>2</v>
      </c>
      <c r="AN23" s="21" t="str">
        <f>'2025 SpaceFuncData-Input'!AM22</f>
        <v>Office</v>
      </c>
      <c r="AO23" s="21" t="str">
        <f t="shared" si="1"/>
        <v>OfficeOccupancy</v>
      </c>
      <c r="AP23" s="21" t="str">
        <f t="shared" si="1"/>
        <v>OfficeReceptacle</v>
      </c>
      <c r="AQ23" s="21" t="str">
        <f t="shared" si="1"/>
        <v>OfficeServiceHotWater</v>
      </c>
      <c r="AR23" s="21" t="str">
        <f t="shared" si="1"/>
        <v>OfficeLights</v>
      </c>
      <c r="AS23" s="21" t="str">
        <f t="shared" si="1"/>
        <v>OfficeGasEquip</v>
      </c>
      <c r="AT23" s="21" t="str">
        <f t="shared" si="1"/>
        <v>OfficeRefrigeration</v>
      </c>
      <c r="AU23" s="21" t="str">
        <f t="shared" si="1"/>
        <v>OfficeInfiltration</v>
      </c>
      <c r="AV23" s="21" t="str">
        <f t="shared" si="1"/>
        <v>OfficeHVACAvail</v>
      </c>
      <c r="AW23" s="21" t="str">
        <f t="shared" si="1"/>
        <v>OfficeHtgSetpt</v>
      </c>
      <c r="AX23" s="21" t="str">
        <f t="shared" si="1"/>
        <v>OfficeClgSetpt</v>
      </c>
      <c r="AY23" s="21" t="str">
        <f t="shared" si="1"/>
        <v>OfficeElevator</v>
      </c>
      <c r="AZ23" s="21" t="str">
        <f t="shared" si="1"/>
        <v>OfficeEscalator</v>
      </c>
      <c r="BA23" s="21" t="str">
        <f t="shared" si="1"/>
        <v>OfficeWtrHtrSetpt</v>
      </c>
      <c r="BB23" s="21">
        <f>'2025 SpaceFuncData-Input'!AQ22</f>
        <v>320</v>
      </c>
      <c r="BC23" s="21">
        <f>'2025 SpaceFuncData-Input'!AN22</f>
        <v>1</v>
      </c>
      <c r="BD23" s="21">
        <f>'2025 SpaceFuncData-Input'!AO22</f>
        <v>1</v>
      </c>
      <c r="BE23" s="21">
        <f>'2025 SpaceFuncData-Input'!AP22</f>
        <v>0</v>
      </c>
      <c r="BF23" s="21" t="s">
        <v>1035</v>
      </c>
      <c r="BG23" s="21" t="s">
        <v>131</v>
      </c>
      <c r="BH23" s="21" t="s">
        <v>1164</v>
      </c>
      <c r="BI23" s="21" t="s">
        <v>269</v>
      </c>
      <c r="BJ23" s="21" t="str">
        <f t="shared" si="2"/>
        <v/>
      </c>
      <c r="BK23" s="21" t="s">
        <v>56</v>
      </c>
      <c r="BL23" s="21" t="s">
        <v>56</v>
      </c>
    </row>
    <row r="24" spans="2:64" x14ac:dyDescent="0.25">
      <c r="B24" s="21" t="str">
        <f>TRIM(LEFT('2025 SpaceFuncData-Input'!$A23,IF(ISNUMBER(FIND(" (Note",'2025 SpaceFuncData-Input'!$A23,1)),FIND(" (Note",'2025 SpaceFuncData-Input'!$A23,1),99)))</f>
        <v>Dining Area (Bar/Lounge and Fine Dining)</v>
      </c>
      <c r="C24" s="21" t="str">
        <f>TRIM('2025 SpaceFuncData-Input'!B23)</f>
        <v>Food Service - Restaurant dining rooms</v>
      </c>
      <c r="D24" s="21">
        <f>ROUND('2025 SpaceFuncData-Input'!C23,2)</f>
        <v>66.67</v>
      </c>
      <c r="E24" s="21">
        <f>'2025 SpaceFuncData-Input'!D23</f>
        <v>0.5</v>
      </c>
      <c r="F24" s="21">
        <f>'2025 SpaceFuncData-Input'!E23</f>
        <v>275</v>
      </c>
      <c r="G24" s="21">
        <f>'2025 SpaceFuncData-Input'!F23</f>
        <v>275</v>
      </c>
      <c r="H24" s="228">
        <f>'2025 SpaceFuncData-Input'!G23</f>
        <v>0.5</v>
      </c>
      <c r="I24" s="228">
        <f>'2025 SpaceFuncData-Input'!H23</f>
        <v>0.57799999999999996</v>
      </c>
      <c r="J24" s="21" t="str">
        <f>'2025 SpaceFuncData-Input'!I23</f>
        <v>Gas</v>
      </c>
      <c r="K24" s="228">
        <f>'2025 SpaceFuncData-Input'!J23</f>
        <v>0.45</v>
      </c>
      <c r="L24" s="228">
        <f>'2025 SpaceFuncData-Input'!K23</f>
        <v>0.25</v>
      </c>
      <c r="M24" s="228">
        <f>'2025 SpaceFuncData-Input'!L23</f>
        <v>0</v>
      </c>
      <c r="N24" s="228">
        <f>'2025 SpaceFuncData-Input'!M23</f>
        <v>0</v>
      </c>
      <c r="O24" s="228">
        <f>'2025 SpaceFuncData-Input'!N23</f>
        <v>0.35</v>
      </c>
      <c r="P24" s="228">
        <f>'2025 SpaceFuncData-Input'!O23</f>
        <v>0</v>
      </c>
      <c r="Q24" s="228">
        <f>'2025 SpaceFuncData-Input'!P23</f>
        <v>0</v>
      </c>
      <c r="R24" s="228">
        <f>'2025 SpaceFuncData-Input'!Q23</f>
        <v>0</v>
      </c>
      <c r="S24" s="228">
        <f>'2025 SpaceFuncData-Input'!R23</f>
        <v>0</v>
      </c>
      <c r="T24" s="228">
        <f>'2025 SpaceFuncData-Input'!S23</f>
        <v>0</v>
      </c>
      <c r="U24" s="228">
        <f>'2025 SpaceFuncData-Input'!T23</f>
        <v>0</v>
      </c>
      <c r="V24" s="228">
        <f>'2025 SpaceFuncData-Input'!U23</f>
        <v>0</v>
      </c>
      <c r="W24" s="228">
        <f>'2025 SpaceFuncData-Input'!V23</f>
        <v>0</v>
      </c>
      <c r="X24" s="228">
        <f>'2025 SpaceFuncData-Input'!W23</f>
        <v>0</v>
      </c>
      <c r="Y24" s="228">
        <f>'2025 SpaceFuncData-Input'!X23</f>
        <v>1.25</v>
      </c>
      <c r="Z24" s="228">
        <f>'2025 SpaceFuncData-Input'!Y23</f>
        <v>1.5</v>
      </c>
      <c r="AA24" s="228">
        <f>'2025 SpaceFuncData-Input'!Z23</f>
        <v>1.7</v>
      </c>
      <c r="AB24" s="228">
        <f>'2025 SpaceFuncData-Input'!AA23</f>
        <v>0.45</v>
      </c>
      <c r="AC24" s="228">
        <f>'2025 SpaceFuncData-Input'!AB23</f>
        <v>0.52</v>
      </c>
      <c r="AD24" s="228">
        <f>'2025 SpaceFuncData-Input'!AC23</f>
        <v>0.6</v>
      </c>
      <c r="AE24" s="228">
        <f>'2025 SpaceFuncData-Input'!AD23</f>
        <v>0</v>
      </c>
      <c r="AF24" s="133">
        <f>'2025 SpaceFuncData-Input'!AE23</f>
        <v>150</v>
      </c>
      <c r="AG24" s="133">
        <f>'2025 SpaceFuncData-Input'!AF23</f>
        <v>150</v>
      </c>
      <c r="AH24" s="230">
        <f>'2025 SpaceFuncData-Input'!AG23</f>
        <v>0</v>
      </c>
      <c r="AI24" s="229">
        <f>'2025 SpaceFuncData-Input'!AH23</f>
        <v>0</v>
      </c>
      <c r="AJ24" s="133">
        <f>'2025 SpaceFuncData-Input'!AI23</f>
        <v>50</v>
      </c>
      <c r="AK24" s="21">
        <f>'2025 SpaceFuncData-Input'!AJ23</f>
        <v>200</v>
      </c>
      <c r="AL24" s="227">
        <f>'2025 SpaceFuncData-Input'!AK23</f>
        <v>1.5</v>
      </c>
      <c r="AM24" s="227">
        <f>'2025 SpaceFuncData-Input'!AL23</f>
        <v>2</v>
      </c>
      <c r="AN24" s="21" t="str">
        <f>'2025 SpaceFuncData-Input'!AM23</f>
        <v>Restaurant</v>
      </c>
      <c r="AO24" s="21" t="str">
        <f t="shared" si="1"/>
        <v>RestaurantOccupancy</v>
      </c>
      <c r="AP24" s="21" t="str">
        <f t="shared" si="1"/>
        <v>RestaurantReceptacle</v>
      </c>
      <c r="AQ24" s="21" t="str">
        <f t="shared" si="1"/>
        <v>RestaurantServiceHotWater</v>
      </c>
      <c r="AR24" s="21" t="str">
        <f t="shared" si="1"/>
        <v>RestaurantLights</v>
      </c>
      <c r="AS24" s="21" t="str">
        <f t="shared" si="1"/>
        <v>RestaurantGasEquip</v>
      </c>
      <c r="AT24" s="21" t="str">
        <f t="shared" si="1"/>
        <v>RestaurantRefrigeration</v>
      </c>
      <c r="AU24" s="21" t="str">
        <f t="shared" si="1"/>
        <v>RestaurantInfiltration</v>
      </c>
      <c r="AV24" s="21" t="str">
        <f t="shared" si="1"/>
        <v>RestaurantHVACAvail</v>
      </c>
      <c r="AW24" s="21" t="str">
        <f t="shared" si="1"/>
        <v>RestaurantHtgSetpt</v>
      </c>
      <c r="AX24" s="21" t="str">
        <f t="shared" si="1"/>
        <v>RestaurantClgSetpt</v>
      </c>
      <c r="AY24" s="21" t="str">
        <f t="shared" si="1"/>
        <v>RestaurantElevator</v>
      </c>
      <c r="AZ24" s="21" t="str">
        <f t="shared" si="1"/>
        <v>RestaurantEscalator</v>
      </c>
      <c r="BA24" s="21" t="str">
        <f t="shared" si="1"/>
        <v>RestaurantWtrHtrSetpt</v>
      </c>
      <c r="BB24" s="21">
        <f>'2025 SpaceFuncData-Input'!AQ23</f>
        <v>321</v>
      </c>
      <c r="BC24" s="21">
        <f>'2025 SpaceFuncData-Input'!AN23</f>
        <v>1</v>
      </c>
      <c r="BD24" s="21">
        <f>'2025 SpaceFuncData-Input'!AO23</f>
        <v>0</v>
      </c>
      <c r="BE24" s="21">
        <f>'2025 SpaceFuncData-Input'!AP23</f>
        <v>0</v>
      </c>
      <c r="BF24" s="21" t="s">
        <v>1036</v>
      </c>
      <c r="BG24" s="21" t="s">
        <v>1165</v>
      </c>
      <c r="BH24" s="225" t="s">
        <v>1265</v>
      </c>
      <c r="BI24" s="21" t="s">
        <v>269</v>
      </c>
      <c r="BJ24" s="21" t="str">
        <f t="shared" si="2"/>
        <v/>
      </c>
      <c r="BK24" s="21" t="s">
        <v>57</v>
      </c>
      <c r="BL24" s="21" t="s">
        <v>57</v>
      </c>
    </row>
    <row r="25" spans="2:64" x14ac:dyDescent="0.25">
      <c r="B25" s="21" t="str">
        <f>TRIM(LEFT('2025 SpaceFuncData-Input'!$A24,IF(ISNUMBER(FIND(" (Note",'2025 SpaceFuncData-Input'!$A24,1)),FIND(" (Note",'2025 SpaceFuncData-Input'!$A24,1),99)))</f>
        <v>Dining Area (Cafeteria/Fast Food)</v>
      </c>
      <c r="C25" s="21" t="str">
        <f>TRIM('2025 SpaceFuncData-Input'!B24)</f>
        <v>Food Service - Cafeteria/fast-food dining</v>
      </c>
      <c r="D25" s="21">
        <f>ROUND('2025 SpaceFuncData-Input'!C24,2)</f>
        <v>66.67</v>
      </c>
      <c r="E25" s="21">
        <f>'2025 SpaceFuncData-Input'!D24</f>
        <v>0.5</v>
      </c>
      <c r="F25" s="21">
        <f>'2025 SpaceFuncData-Input'!E24</f>
        <v>275</v>
      </c>
      <c r="G25" s="21">
        <f>'2025 SpaceFuncData-Input'!F24</f>
        <v>275</v>
      </c>
      <c r="H25" s="228">
        <f>'2025 SpaceFuncData-Input'!G24</f>
        <v>0.5</v>
      </c>
      <c r="I25" s="228">
        <f>'2025 SpaceFuncData-Input'!H24</f>
        <v>0.57799999999999996</v>
      </c>
      <c r="J25" s="21" t="str">
        <f>'2025 SpaceFuncData-Input'!I24</f>
        <v>Gas</v>
      </c>
      <c r="K25" s="228">
        <f>'2025 SpaceFuncData-Input'!J24</f>
        <v>0.45</v>
      </c>
      <c r="L25" s="228">
        <f>'2025 SpaceFuncData-Input'!K24</f>
        <v>0</v>
      </c>
      <c r="M25" s="228">
        <f>'2025 SpaceFuncData-Input'!L24</f>
        <v>0</v>
      </c>
      <c r="N25" s="228">
        <f>'2025 SpaceFuncData-Input'!M24</f>
        <v>0</v>
      </c>
      <c r="O25" s="228">
        <f>'2025 SpaceFuncData-Input'!N24</f>
        <v>0.25</v>
      </c>
      <c r="P25" s="228">
        <f>'2025 SpaceFuncData-Input'!O24</f>
        <v>0</v>
      </c>
      <c r="Q25" s="228">
        <f>'2025 SpaceFuncData-Input'!P24</f>
        <v>0</v>
      </c>
      <c r="R25" s="228">
        <f>'2025 SpaceFuncData-Input'!Q24</f>
        <v>0</v>
      </c>
      <c r="S25" s="228">
        <f>'2025 SpaceFuncData-Input'!R24</f>
        <v>0</v>
      </c>
      <c r="T25" s="228">
        <f>'2025 SpaceFuncData-Input'!S24</f>
        <v>0</v>
      </c>
      <c r="U25" s="228">
        <f>'2025 SpaceFuncData-Input'!T24</f>
        <v>0</v>
      </c>
      <c r="V25" s="228">
        <f>'2025 SpaceFuncData-Input'!U24</f>
        <v>0</v>
      </c>
      <c r="W25" s="228">
        <f>'2025 SpaceFuncData-Input'!V24</f>
        <v>0</v>
      </c>
      <c r="X25" s="228">
        <f>'2025 SpaceFuncData-Input'!W24</f>
        <v>0</v>
      </c>
      <c r="Y25" s="228">
        <f>'2025 SpaceFuncData-Input'!X24</f>
        <v>0</v>
      </c>
      <c r="Z25" s="228">
        <f>'2025 SpaceFuncData-Input'!Y24</f>
        <v>0</v>
      </c>
      <c r="AA25" s="228">
        <f>'2025 SpaceFuncData-Input'!Z24</f>
        <v>0</v>
      </c>
      <c r="AB25" s="228">
        <f>'2025 SpaceFuncData-Input'!AA24</f>
        <v>0</v>
      </c>
      <c r="AC25" s="228">
        <f>'2025 SpaceFuncData-Input'!AB24</f>
        <v>0</v>
      </c>
      <c r="AD25" s="228">
        <f>'2025 SpaceFuncData-Input'!AC24</f>
        <v>0</v>
      </c>
      <c r="AE25" s="228">
        <f>'2025 SpaceFuncData-Input'!AD24</f>
        <v>0</v>
      </c>
      <c r="AF25" s="133">
        <f>'2025 SpaceFuncData-Input'!AE24</f>
        <v>150</v>
      </c>
      <c r="AG25" s="133">
        <f>'2025 SpaceFuncData-Input'!AF24</f>
        <v>150</v>
      </c>
      <c r="AH25" s="230">
        <f>'2025 SpaceFuncData-Input'!AG24</f>
        <v>0</v>
      </c>
      <c r="AI25" s="229">
        <f>'2025 SpaceFuncData-Input'!AH24</f>
        <v>0.25</v>
      </c>
      <c r="AJ25" s="133">
        <f>'2025 SpaceFuncData-Input'!AI24</f>
        <v>50</v>
      </c>
      <c r="AK25" s="21">
        <f>'2025 SpaceFuncData-Input'!AJ24</f>
        <v>200</v>
      </c>
      <c r="AL25" s="227">
        <f>'2025 SpaceFuncData-Input'!AK24</f>
        <v>1.5</v>
      </c>
      <c r="AM25" s="227">
        <f>'2025 SpaceFuncData-Input'!AL24</f>
        <v>2</v>
      </c>
      <c r="AN25" s="21" t="str">
        <f>'2025 SpaceFuncData-Input'!AM24</f>
        <v>Restaurant</v>
      </c>
      <c r="AO25" s="21" t="str">
        <f t="shared" ref="AO25:BA34" si="3">$AN25&amp;AO$90</f>
        <v>RestaurantOccupancy</v>
      </c>
      <c r="AP25" s="21" t="str">
        <f t="shared" si="3"/>
        <v>RestaurantReceptacle</v>
      </c>
      <c r="AQ25" s="21" t="str">
        <f t="shared" si="3"/>
        <v>RestaurantServiceHotWater</v>
      </c>
      <c r="AR25" s="21" t="str">
        <f t="shared" si="3"/>
        <v>RestaurantLights</v>
      </c>
      <c r="AS25" s="21" t="str">
        <f t="shared" si="3"/>
        <v>RestaurantGasEquip</v>
      </c>
      <c r="AT25" s="21" t="str">
        <f t="shared" si="3"/>
        <v>RestaurantRefrigeration</v>
      </c>
      <c r="AU25" s="21" t="str">
        <f t="shared" si="3"/>
        <v>RestaurantInfiltration</v>
      </c>
      <c r="AV25" s="21" t="str">
        <f t="shared" si="3"/>
        <v>RestaurantHVACAvail</v>
      </c>
      <c r="AW25" s="21" t="str">
        <f t="shared" si="3"/>
        <v>RestaurantHtgSetpt</v>
      </c>
      <c r="AX25" s="21" t="str">
        <f t="shared" si="3"/>
        <v>RestaurantClgSetpt</v>
      </c>
      <c r="AY25" s="21" t="str">
        <f t="shared" si="3"/>
        <v>RestaurantElevator</v>
      </c>
      <c r="AZ25" s="21" t="str">
        <f t="shared" si="3"/>
        <v>RestaurantEscalator</v>
      </c>
      <c r="BA25" s="21" t="str">
        <f t="shared" si="3"/>
        <v>RestaurantWtrHtrSetpt</v>
      </c>
      <c r="BB25" s="21">
        <f>'2025 SpaceFuncData-Input'!AQ24</f>
        <v>322</v>
      </c>
      <c r="BC25" s="21">
        <f>'2025 SpaceFuncData-Input'!AN24</f>
        <v>1</v>
      </c>
      <c r="BD25" s="21">
        <f>'2025 SpaceFuncData-Input'!AO24</f>
        <v>0</v>
      </c>
      <c r="BE25" s="21">
        <f>'2025 SpaceFuncData-Input'!AP24</f>
        <v>1</v>
      </c>
      <c r="BF25" s="21" t="s">
        <v>1037</v>
      </c>
      <c r="BG25" s="21" t="s">
        <v>1165</v>
      </c>
      <c r="BH25" s="226" t="s">
        <v>1265</v>
      </c>
      <c r="BI25" s="21" t="s">
        <v>269</v>
      </c>
      <c r="BJ25" s="21" t="str">
        <f t="shared" si="2"/>
        <v/>
      </c>
      <c r="BK25" s="21" t="s">
        <v>1267</v>
      </c>
      <c r="BL25" s="21" t="s">
        <v>1267</v>
      </c>
    </row>
    <row r="26" spans="2:64" x14ac:dyDescent="0.25">
      <c r="B26" s="21" t="str">
        <f>TRIM(LEFT('2025 SpaceFuncData-Input'!$A25,IF(ISNUMBER(FIND(" (Note",'2025 SpaceFuncData-Input'!$A25,1)),FIND(" (Note",'2025 SpaceFuncData-Input'!$A25,1),99)))</f>
        <v>Dining Area (Family and Leisure)</v>
      </c>
      <c r="C26" s="21" t="str">
        <f>TRIM('2025 SpaceFuncData-Input'!B25)</f>
        <v>Food Service - Cafeteria/fast-food dining</v>
      </c>
      <c r="D26" s="21">
        <f>ROUND('2025 SpaceFuncData-Input'!C25,2)</f>
        <v>66.67</v>
      </c>
      <c r="E26" s="21">
        <f>'2025 SpaceFuncData-Input'!D25</f>
        <v>0.5</v>
      </c>
      <c r="F26" s="21">
        <f>'2025 SpaceFuncData-Input'!E25</f>
        <v>275</v>
      </c>
      <c r="G26" s="21">
        <f>'2025 SpaceFuncData-Input'!F25</f>
        <v>275</v>
      </c>
      <c r="H26" s="228">
        <f>'2025 SpaceFuncData-Input'!G25</f>
        <v>0.5</v>
      </c>
      <c r="I26" s="228">
        <f>'2025 SpaceFuncData-Input'!H25</f>
        <v>0.57799999999999996</v>
      </c>
      <c r="J26" s="21" t="str">
        <f>'2025 SpaceFuncData-Input'!I25</f>
        <v>Gas</v>
      </c>
      <c r="K26" s="228">
        <f>'2025 SpaceFuncData-Input'!J25</f>
        <v>0.4</v>
      </c>
      <c r="L26" s="228">
        <f>'2025 SpaceFuncData-Input'!K25</f>
        <v>0</v>
      </c>
      <c r="M26" s="228">
        <f>'2025 SpaceFuncData-Input'!L25</f>
        <v>0</v>
      </c>
      <c r="N26" s="228">
        <f>'2025 SpaceFuncData-Input'!M25</f>
        <v>0</v>
      </c>
      <c r="O26" s="228">
        <f>'2025 SpaceFuncData-Input'!N25</f>
        <v>0.25</v>
      </c>
      <c r="P26" s="228">
        <f>'2025 SpaceFuncData-Input'!O25</f>
        <v>0</v>
      </c>
      <c r="Q26" s="228">
        <f>'2025 SpaceFuncData-Input'!P25</f>
        <v>0</v>
      </c>
      <c r="R26" s="228">
        <f>'2025 SpaceFuncData-Input'!Q25</f>
        <v>0</v>
      </c>
      <c r="S26" s="228">
        <f>'2025 SpaceFuncData-Input'!R25</f>
        <v>0</v>
      </c>
      <c r="T26" s="228">
        <f>'2025 SpaceFuncData-Input'!S25</f>
        <v>0</v>
      </c>
      <c r="U26" s="228">
        <f>'2025 SpaceFuncData-Input'!T25</f>
        <v>0</v>
      </c>
      <c r="V26" s="228">
        <f>'2025 SpaceFuncData-Input'!U25</f>
        <v>0</v>
      </c>
      <c r="W26" s="228">
        <f>'2025 SpaceFuncData-Input'!V25</f>
        <v>0</v>
      </c>
      <c r="X26" s="228">
        <f>'2025 SpaceFuncData-Input'!W25</f>
        <v>0</v>
      </c>
      <c r="Y26" s="228">
        <f>'2025 SpaceFuncData-Input'!X25</f>
        <v>0</v>
      </c>
      <c r="Z26" s="228">
        <f>'2025 SpaceFuncData-Input'!Y25</f>
        <v>0</v>
      </c>
      <c r="AA26" s="228">
        <f>'2025 SpaceFuncData-Input'!Z25</f>
        <v>0</v>
      </c>
      <c r="AB26" s="228">
        <f>'2025 SpaceFuncData-Input'!AA25</f>
        <v>0</v>
      </c>
      <c r="AC26" s="228">
        <f>'2025 SpaceFuncData-Input'!AB25</f>
        <v>0</v>
      </c>
      <c r="AD26" s="228">
        <f>'2025 SpaceFuncData-Input'!AC25</f>
        <v>0</v>
      </c>
      <c r="AE26" s="228">
        <f>'2025 SpaceFuncData-Input'!AD25</f>
        <v>0</v>
      </c>
      <c r="AF26" s="133">
        <f>'2025 SpaceFuncData-Input'!AE25</f>
        <v>150</v>
      </c>
      <c r="AG26" s="133">
        <f>'2025 SpaceFuncData-Input'!AF25</f>
        <v>150</v>
      </c>
      <c r="AH26" s="230">
        <f>'2025 SpaceFuncData-Input'!AG25</f>
        <v>0</v>
      </c>
      <c r="AI26" s="229">
        <f>'2025 SpaceFuncData-Input'!AH25</f>
        <v>0.25</v>
      </c>
      <c r="AJ26" s="133">
        <f>'2025 SpaceFuncData-Input'!AI25</f>
        <v>50</v>
      </c>
      <c r="AK26" s="21">
        <f>'2025 SpaceFuncData-Input'!AJ25</f>
        <v>200</v>
      </c>
      <c r="AL26" s="227">
        <f>'2025 SpaceFuncData-Input'!AK25</f>
        <v>1.5</v>
      </c>
      <c r="AM26" s="227">
        <f>'2025 SpaceFuncData-Input'!AL25</f>
        <v>2</v>
      </c>
      <c r="AN26" s="21" t="str">
        <f>'2025 SpaceFuncData-Input'!AM25</f>
        <v>Restaurant</v>
      </c>
      <c r="AO26" s="21" t="str">
        <f t="shared" si="3"/>
        <v>RestaurantOccupancy</v>
      </c>
      <c r="AP26" s="21" t="str">
        <f t="shared" si="3"/>
        <v>RestaurantReceptacle</v>
      </c>
      <c r="AQ26" s="21" t="str">
        <f t="shared" si="3"/>
        <v>RestaurantServiceHotWater</v>
      </c>
      <c r="AR26" s="21" t="str">
        <f t="shared" si="3"/>
        <v>RestaurantLights</v>
      </c>
      <c r="AS26" s="21" t="str">
        <f t="shared" si="3"/>
        <v>RestaurantGasEquip</v>
      </c>
      <c r="AT26" s="21" t="str">
        <f t="shared" si="3"/>
        <v>RestaurantRefrigeration</v>
      </c>
      <c r="AU26" s="21" t="str">
        <f t="shared" si="3"/>
        <v>RestaurantInfiltration</v>
      </c>
      <c r="AV26" s="21" t="str">
        <f t="shared" si="3"/>
        <v>RestaurantHVACAvail</v>
      </c>
      <c r="AW26" s="21" t="str">
        <f t="shared" si="3"/>
        <v>RestaurantHtgSetpt</v>
      </c>
      <c r="AX26" s="21" t="str">
        <f t="shared" si="3"/>
        <v>RestaurantClgSetpt</v>
      </c>
      <c r="AY26" s="21" t="str">
        <f t="shared" si="3"/>
        <v>RestaurantElevator</v>
      </c>
      <c r="AZ26" s="21" t="str">
        <f t="shared" si="3"/>
        <v>RestaurantEscalator</v>
      </c>
      <c r="BA26" s="21" t="str">
        <f t="shared" si="3"/>
        <v>RestaurantWtrHtrSetpt</v>
      </c>
      <c r="BB26" s="21">
        <f>'2025 SpaceFuncData-Input'!AQ25</f>
        <v>323</v>
      </c>
      <c r="BC26" s="21">
        <f>'2025 SpaceFuncData-Input'!AN25</f>
        <v>1</v>
      </c>
      <c r="BD26" s="21">
        <f>'2025 SpaceFuncData-Input'!AO25</f>
        <v>0</v>
      </c>
      <c r="BE26" s="21">
        <f>'2025 SpaceFuncData-Input'!AP25</f>
        <v>0</v>
      </c>
      <c r="BF26" s="21" t="s">
        <v>1038</v>
      </c>
      <c r="BG26" s="21" t="s">
        <v>1165</v>
      </c>
      <c r="BH26" s="225" t="s">
        <v>1265</v>
      </c>
      <c r="BI26" s="21" t="s">
        <v>269</v>
      </c>
      <c r="BJ26" s="21" t="str">
        <f t="shared" si="2"/>
        <v/>
      </c>
      <c r="BK26" s="21" t="s">
        <v>1275</v>
      </c>
      <c r="BL26" s="21" t="s">
        <v>1268</v>
      </c>
    </row>
    <row r="27" spans="2:64" x14ac:dyDescent="0.25">
      <c r="B27" s="21" t="str">
        <f>TRIM(LEFT('2025 SpaceFuncData-Input'!$A26,IF(ISNUMBER(FIND(" (Note",'2025 SpaceFuncData-Input'!$A26,1)),FIND(" (Note",'2025 SpaceFuncData-Input'!$A26,1),99)))</f>
        <v>Electrical, Mechanical, Telephone Rooms</v>
      </c>
      <c r="C27" s="21" t="str">
        <f>TRIM('2025 SpaceFuncData-Input'!B26)</f>
        <v>Misc - Telephone closets</v>
      </c>
      <c r="D27" s="21">
        <f>ROUND('2025 SpaceFuncData-Input'!C26,2)</f>
        <v>3</v>
      </c>
      <c r="E27" s="21">
        <f>'2025 SpaceFuncData-Input'!D26</f>
        <v>0.5</v>
      </c>
      <c r="F27" s="21">
        <f>'2025 SpaceFuncData-Input'!E26</f>
        <v>250</v>
      </c>
      <c r="G27" s="21">
        <f>'2025 SpaceFuncData-Input'!F26</f>
        <v>250</v>
      </c>
      <c r="H27" s="228">
        <f>'2025 SpaceFuncData-Input'!G26</f>
        <v>3</v>
      </c>
      <c r="I27" s="228">
        <f>'2025 SpaceFuncData-Input'!H26</f>
        <v>0.18</v>
      </c>
      <c r="J27" s="21" t="str">
        <f>'2025 SpaceFuncData-Input'!I26</f>
        <v>Electric</v>
      </c>
      <c r="K27" s="228">
        <f>'2025 SpaceFuncData-Input'!J26</f>
        <v>0.4</v>
      </c>
      <c r="L27" s="228">
        <f>'2025 SpaceFuncData-Input'!K26</f>
        <v>0</v>
      </c>
      <c r="M27" s="228">
        <f>'2025 SpaceFuncData-Input'!L26</f>
        <v>0.2</v>
      </c>
      <c r="N27" s="228">
        <f>'2025 SpaceFuncData-Input'!M26</f>
        <v>0</v>
      </c>
      <c r="O27" s="228">
        <f>'2025 SpaceFuncData-Input'!N26</f>
        <v>0</v>
      </c>
      <c r="P27" s="228">
        <f>'2025 SpaceFuncData-Input'!O26</f>
        <v>0</v>
      </c>
      <c r="Q27" s="228">
        <f>'2025 SpaceFuncData-Input'!P26</f>
        <v>0</v>
      </c>
      <c r="R27" s="228">
        <f>'2025 SpaceFuncData-Input'!Q26</f>
        <v>0</v>
      </c>
      <c r="S27" s="228">
        <f>'2025 SpaceFuncData-Input'!R26</f>
        <v>0</v>
      </c>
      <c r="T27" s="228">
        <f>'2025 SpaceFuncData-Input'!S26</f>
        <v>0</v>
      </c>
      <c r="U27" s="228">
        <f>'2025 SpaceFuncData-Input'!T26</f>
        <v>0</v>
      </c>
      <c r="V27" s="228">
        <f>'2025 SpaceFuncData-Input'!U26</f>
        <v>0</v>
      </c>
      <c r="W27" s="228">
        <f>'2025 SpaceFuncData-Input'!V26</f>
        <v>0</v>
      </c>
      <c r="X27" s="228">
        <f>'2025 SpaceFuncData-Input'!W26</f>
        <v>0</v>
      </c>
      <c r="Y27" s="228">
        <f>'2025 SpaceFuncData-Input'!X26</f>
        <v>0</v>
      </c>
      <c r="Z27" s="228">
        <f>'2025 SpaceFuncData-Input'!Y26</f>
        <v>0</v>
      </c>
      <c r="AA27" s="228">
        <f>'2025 SpaceFuncData-Input'!Z26</f>
        <v>0</v>
      </c>
      <c r="AB27" s="228">
        <f>'2025 SpaceFuncData-Input'!AA26</f>
        <v>0</v>
      </c>
      <c r="AC27" s="228">
        <f>'2025 SpaceFuncData-Input'!AB26</f>
        <v>0</v>
      </c>
      <c r="AD27" s="228">
        <f>'2025 SpaceFuncData-Input'!AC26</f>
        <v>0</v>
      </c>
      <c r="AE27" s="228">
        <f>'2025 SpaceFuncData-Input'!AD26</f>
        <v>0</v>
      </c>
      <c r="AF27" s="133">
        <f>'2025 SpaceFuncData-Input'!AE26</f>
        <v>8760</v>
      </c>
      <c r="AG27" s="133">
        <f>'2025 SpaceFuncData-Input'!AF26</f>
        <v>8760</v>
      </c>
      <c r="AH27" s="230">
        <f>'2025 SpaceFuncData-Input'!AG26</f>
        <v>0</v>
      </c>
      <c r="AI27" s="229">
        <f>'2025 SpaceFuncData-Input'!AH26</f>
        <v>0</v>
      </c>
      <c r="AJ27" s="133">
        <f>'2025 SpaceFuncData-Input'!AI26</f>
        <v>200</v>
      </c>
      <c r="AK27" s="21">
        <f>'2025 SpaceFuncData-Input'!AJ26</f>
        <v>200</v>
      </c>
      <c r="AL27" s="227">
        <f>'2025 SpaceFuncData-Input'!AK26</f>
        <v>1</v>
      </c>
      <c r="AM27" s="227">
        <f>'2025 SpaceFuncData-Input'!AL26</f>
        <v>4</v>
      </c>
      <c r="AN27" s="21" t="str">
        <f>'2025 SpaceFuncData-Input'!AM26</f>
        <v>Warehouse</v>
      </c>
      <c r="AO27" s="21" t="str">
        <f t="shared" si="3"/>
        <v>WarehouseOccupancy</v>
      </c>
      <c r="AP27" s="21" t="str">
        <f t="shared" si="3"/>
        <v>WarehouseReceptacle</v>
      </c>
      <c r="AQ27" s="21" t="str">
        <f t="shared" si="3"/>
        <v>WarehouseServiceHotWater</v>
      </c>
      <c r="AR27" s="21" t="str">
        <f t="shared" si="3"/>
        <v>WarehouseLights</v>
      </c>
      <c r="AS27" s="21" t="str">
        <f t="shared" si="3"/>
        <v>WarehouseGasEquip</v>
      </c>
      <c r="AT27" s="21" t="str">
        <f t="shared" si="3"/>
        <v>WarehouseRefrigeration</v>
      </c>
      <c r="AU27" s="21" t="str">
        <f t="shared" si="3"/>
        <v>WarehouseInfiltration</v>
      </c>
      <c r="AV27" s="21" t="str">
        <f t="shared" si="3"/>
        <v>WarehouseHVACAvail</v>
      </c>
      <c r="AW27" s="21" t="str">
        <f t="shared" si="3"/>
        <v>WarehouseHtgSetpt</v>
      </c>
      <c r="AX27" s="21" t="str">
        <f t="shared" si="3"/>
        <v>WarehouseClgSetpt</v>
      </c>
      <c r="AY27" s="21" t="str">
        <f t="shared" si="3"/>
        <v>WarehouseElevator</v>
      </c>
      <c r="AZ27" s="21" t="str">
        <f t="shared" si="3"/>
        <v>WarehouseEscalator</v>
      </c>
      <c r="BA27" s="21" t="str">
        <f t="shared" si="3"/>
        <v>WarehouseWtrHtrSetpt</v>
      </c>
      <c r="BB27" s="21">
        <f>'2025 SpaceFuncData-Input'!AQ26</f>
        <v>324</v>
      </c>
      <c r="BC27" s="21">
        <f>'2025 SpaceFuncData-Input'!AN26</f>
        <v>1</v>
      </c>
      <c r="BD27" s="21">
        <f>'2025 SpaceFuncData-Input'!AO26</f>
        <v>1</v>
      </c>
      <c r="BE27" s="21">
        <f>'2025 SpaceFuncData-Input'!AP26</f>
        <v>0</v>
      </c>
      <c r="BF27" s="21" t="s">
        <v>1039</v>
      </c>
      <c r="BG27" s="21" t="s">
        <v>131</v>
      </c>
      <c r="BH27" s="185" t="s">
        <v>1164</v>
      </c>
      <c r="BI27" s="21" t="s">
        <v>269</v>
      </c>
      <c r="BJ27" s="21" t="str">
        <f t="shared" si="2"/>
        <v/>
      </c>
      <c r="BK27" s="21" t="s">
        <v>1142</v>
      </c>
      <c r="BL27" s="21" t="s">
        <v>1269</v>
      </c>
    </row>
    <row r="28" spans="2:64" x14ac:dyDescent="0.25">
      <c r="B28" s="21" t="str">
        <f>TRIM(LEFT('2025 SpaceFuncData-Input'!$A27,IF(ISNUMBER(FIND(" (Note",'2025 SpaceFuncData-Input'!$A27,1)),FIND(" (Note",'2025 SpaceFuncData-Input'!$A27,1),99)))</f>
        <v>Exercise/Fitness Center and Gymnasium Areas</v>
      </c>
      <c r="C28" s="21" t="str">
        <f>TRIM('2025 SpaceFuncData-Input'!B27)</f>
        <v>Sports/Entertainment - Gym, sports arena (play area)</v>
      </c>
      <c r="D28" s="21">
        <f>ROUND('2025 SpaceFuncData-Input'!C27,2)</f>
        <v>20</v>
      </c>
      <c r="E28" s="21">
        <f>'2025 SpaceFuncData-Input'!D27</f>
        <v>0.5</v>
      </c>
      <c r="F28" s="21">
        <f>'2025 SpaceFuncData-Input'!E27</f>
        <v>255</v>
      </c>
      <c r="G28" s="21">
        <f>'2025 SpaceFuncData-Input'!F27</f>
        <v>875</v>
      </c>
      <c r="H28" s="228">
        <f>'2025 SpaceFuncData-Input'!G27</f>
        <v>0.5</v>
      </c>
      <c r="I28" s="228">
        <f>'2025 SpaceFuncData-Input'!H27</f>
        <v>0.18</v>
      </c>
      <c r="J28" s="21" t="str">
        <f>'2025 SpaceFuncData-Input'!I27</f>
        <v>Gas</v>
      </c>
      <c r="K28" s="228">
        <f>'2025 SpaceFuncData-Input'!J27</f>
        <v>0.5</v>
      </c>
      <c r="L28" s="228">
        <f>'2025 SpaceFuncData-Input'!K27</f>
        <v>0</v>
      </c>
      <c r="M28" s="228">
        <f>'2025 SpaceFuncData-Input'!L27</f>
        <v>0</v>
      </c>
      <c r="N28" s="228">
        <f>'2025 SpaceFuncData-Input'!M27</f>
        <v>0</v>
      </c>
      <c r="O28" s="228">
        <f>'2025 SpaceFuncData-Input'!N27</f>
        <v>0</v>
      </c>
      <c r="P28" s="228">
        <f>'2025 SpaceFuncData-Input'!O27</f>
        <v>0</v>
      </c>
      <c r="Q28" s="228">
        <f>'2025 SpaceFuncData-Input'!P27</f>
        <v>0</v>
      </c>
      <c r="R28" s="228">
        <f>'2025 SpaceFuncData-Input'!Q27</f>
        <v>0</v>
      </c>
      <c r="S28" s="228">
        <f>'2025 SpaceFuncData-Input'!R27</f>
        <v>0</v>
      </c>
      <c r="T28" s="228">
        <f>'2025 SpaceFuncData-Input'!S27</f>
        <v>0</v>
      </c>
      <c r="U28" s="228">
        <f>'2025 SpaceFuncData-Input'!T27</f>
        <v>0</v>
      </c>
      <c r="V28" s="228">
        <f>'2025 SpaceFuncData-Input'!U27</f>
        <v>0</v>
      </c>
      <c r="W28" s="228">
        <f>'2025 SpaceFuncData-Input'!V27</f>
        <v>0</v>
      </c>
      <c r="X28" s="228">
        <f>'2025 SpaceFuncData-Input'!W27</f>
        <v>0</v>
      </c>
      <c r="Y28" s="228">
        <f>'2025 SpaceFuncData-Input'!X27</f>
        <v>0</v>
      </c>
      <c r="Z28" s="228">
        <f>'2025 SpaceFuncData-Input'!Y27</f>
        <v>0</v>
      </c>
      <c r="AA28" s="228">
        <f>'2025 SpaceFuncData-Input'!Z27</f>
        <v>0</v>
      </c>
      <c r="AB28" s="228">
        <f>'2025 SpaceFuncData-Input'!AA27</f>
        <v>0</v>
      </c>
      <c r="AC28" s="228">
        <f>'2025 SpaceFuncData-Input'!AB27</f>
        <v>0</v>
      </c>
      <c r="AD28" s="228">
        <f>'2025 SpaceFuncData-Input'!AC27</f>
        <v>0</v>
      </c>
      <c r="AE28" s="228">
        <f>'2025 SpaceFuncData-Input'!AD27</f>
        <v>0</v>
      </c>
      <c r="AF28" s="133">
        <f>'2025 SpaceFuncData-Input'!AE27</f>
        <v>150</v>
      </c>
      <c r="AG28" s="133">
        <f>'2025 SpaceFuncData-Input'!AF27</f>
        <v>150</v>
      </c>
      <c r="AH28" s="230">
        <f>'2025 SpaceFuncData-Input'!AG27</f>
        <v>0</v>
      </c>
      <c r="AI28" s="229">
        <f>'2025 SpaceFuncData-Input'!AH27</f>
        <v>0</v>
      </c>
      <c r="AJ28" s="133">
        <f>'2025 SpaceFuncData-Input'!AI27</f>
        <v>150</v>
      </c>
      <c r="AK28" s="21">
        <f>'2025 SpaceFuncData-Input'!AJ27</f>
        <v>400</v>
      </c>
      <c r="AL28" s="227">
        <f>'2025 SpaceFuncData-Input'!AK27</f>
        <v>1.5</v>
      </c>
      <c r="AM28" s="227">
        <f>'2025 SpaceFuncData-Input'!AL27</f>
        <v>2</v>
      </c>
      <c r="AN28" s="21" t="str">
        <f>'2025 SpaceFuncData-Input'!AM27</f>
        <v>Retail</v>
      </c>
      <c r="AO28" s="21" t="str">
        <f t="shared" si="3"/>
        <v>RetailOccupancy</v>
      </c>
      <c r="AP28" s="21" t="str">
        <f t="shared" si="3"/>
        <v>RetailReceptacle</v>
      </c>
      <c r="AQ28" s="21" t="str">
        <f t="shared" si="3"/>
        <v>RetailServiceHotWater</v>
      </c>
      <c r="AR28" s="21" t="str">
        <f t="shared" si="3"/>
        <v>RetailLights</v>
      </c>
      <c r="AS28" s="21" t="str">
        <f t="shared" si="3"/>
        <v>RetailGasEquip</v>
      </c>
      <c r="AT28" s="21" t="str">
        <f t="shared" si="3"/>
        <v>RetailRefrigeration</v>
      </c>
      <c r="AU28" s="21" t="str">
        <f t="shared" si="3"/>
        <v>RetailInfiltration</v>
      </c>
      <c r="AV28" s="21" t="str">
        <f t="shared" si="3"/>
        <v>RetailHVACAvail</v>
      </c>
      <c r="AW28" s="21" t="str">
        <f t="shared" si="3"/>
        <v>RetailHtgSetpt</v>
      </c>
      <c r="AX28" s="21" t="str">
        <f t="shared" si="3"/>
        <v>RetailClgSetpt</v>
      </c>
      <c r="AY28" s="21" t="str">
        <f t="shared" si="3"/>
        <v>RetailElevator</v>
      </c>
      <c r="AZ28" s="21" t="str">
        <f t="shared" si="3"/>
        <v>RetailEscalator</v>
      </c>
      <c r="BA28" s="21" t="str">
        <f t="shared" si="3"/>
        <v>RetailWtrHtrSetpt</v>
      </c>
      <c r="BB28" s="21">
        <f>'2025 SpaceFuncData-Input'!AQ27</f>
        <v>325</v>
      </c>
      <c r="BC28" s="21">
        <f>'2025 SpaceFuncData-Input'!AN27</f>
        <v>1</v>
      </c>
      <c r="BD28" s="21">
        <f>'2025 SpaceFuncData-Input'!AO27</f>
        <v>0</v>
      </c>
      <c r="BE28" s="21">
        <f>'2025 SpaceFuncData-Input'!AP27</f>
        <v>1</v>
      </c>
      <c r="BF28" s="21" t="s">
        <v>1040</v>
      </c>
      <c r="BG28" s="21" t="s">
        <v>131</v>
      </c>
      <c r="BH28" s="226" t="s">
        <v>1275</v>
      </c>
      <c r="BI28" s="21" t="s">
        <v>269</v>
      </c>
      <c r="BJ28" s="21" t="str">
        <f t="shared" si="2"/>
        <v/>
      </c>
    </row>
    <row r="29" spans="2:64" x14ac:dyDescent="0.25">
      <c r="B29" s="21" t="str">
        <f>TRIM(LEFT('2025 SpaceFuncData-Input'!$A28,IF(ISNUMBER(FIND(" (Note",'2025 SpaceFuncData-Input'!$A28,1)),FIND(" (Note",'2025 SpaceFuncData-Input'!$A28,1),99)))</f>
        <v>Financial Transaction Area</v>
      </c>
      <c r="C29" s="21" t="str">
        <f>TRIM('2025 SpaceFuncData-Input'!B28)</f>
        <v>Misc - Banks or bank lobbies</v>
      </c>
      <c r="D29" s="21">
        <f>ROUND('2025 SpaceFuncData-Input'!C28,2)</f>
        <v>10</v>
      </c>
      <c r="E29" s="21">
        <f>'2025 SpaceFuncData-Input'!D28</f>
        <v>0.5</v>
      </c>
      <c r="F29" s="21">
        <f>'2025 SpaceFuncData-Input'!E28</f>
        <v>250</v>
      </c>
      <c r="G29" s="21">
        <f>'2025 SpaceFuncData-Input'!F28</f>
        <v>250</v>
      </c>
      <c r="H29" s="228">
        <f>'2025 SpaceFuncData-Input'!G28</f>
        <v>1.5</v>
      </c>
      <c r="I29" s="228">
        <f>'2025 SpaceFuncData-Input'!H28</f>
        <v>0.18</v>
      </c>
      <c r="J29" s="21" t="str">
        <f>'2025 SpaceFuncData-Input'!I28</f>
        <v>Electric</v>
      </c>
      <c r="K29" s="228">
        <f>'2025 SpaceFuncData-Input'!J28</f>
        <v>0.7</v>
      </c>
      <c r="L29" s="228">
        <f>'2025 SpaceFuncData-Input'!K28</f>
        <v>0</v>
      </c>
      <c r="M29" s="228">
        <f>'2025 SpaceFuncData-Input'!L28</f>
        <v>0</v>
      </c>
      <c r="N29" s="228">
        <f>'2025 SpaceFuncData-Input'!M28</f>
        <v>0</v>
      </c>
      <c r="O29" s="228">
        <f>'2025 SpaceFuncData-Input'!N28</f>
        <v>0.25</v>
      </c>
      <c r="P29" s="228">
        <f>'2025 SpaceFuncData-Input'!O28</f>
        <v>0</v>
      </c>
      <c r="Q29" s="228">
        <f>'2025 SpaceFuncData-Input'!P28</f>
        <v>0</v>
      </c>
      <c r="R29" s="228">
        <f>'2025 SpaceFuncData-Input'!Q28</f>
        <v>0</v>
      </c>
      <c r="S29" s="228">
        <f>'2025 SpaceFuncData-Input'!R28</f>
        <v>0</v>
      </c>
      <c r="T29" s="228">
        <f>'2025 SpaceFuncData-Input'!S28</f>
        <v>0</v>
      </c>
      <c r="U29" s="228">
        <f>'2025 SpaceFuncData-Input'!T28</f>
        <v>0</v>
      </c>
      <c r="V29" s="228">
        <f>'2025 SpaceFuncData-Input'!U28</f>
        <v>0</v>
      </c>
      <c r="W29" s="228">
        <f>'2025 SpaceFuncData-Input'!V28</f>
        <v>0</v>
      </c>
      <c r="X29" s="228">
        <f>'2025 SpaceFuncData-Input'!W28</f>
        <v>0</v>
      </c>
      <c r="Y29" s="228">
        <f>'2025 SpaceFuncData-Input'!X28</f>
        <v>0</v>
      </c>
      <c r="Z29" s="228">
        <f>'2025 SpaceFuncData-Input'!Y28</f>
        <v>0</v>
      </c>
      <c r="AA29" s="228">
        <f>'2025 SpaceFuncData-Input'!Z28</f>
        <v>0</v>
      </c>
      <c r="AB29" s="228">
        <f>'2025 SpaceFuncData-Input'!AA28</f>
        <v>0</v>
      </c>
      <c r="AC29" s="228">
        <f>'2025 SpaceFuncData-Input'!AB28</f>
        <v>0</v>
      </c>
      <c r="AD29" s="228">
        <f>'2025 SpaceFuncData-Input'!AC28</f>
        <v>0</v>
      </c>
      <c r="AE29" s="228">
        <f>'2025 SpaceFuncData-Input'!AD28</f>
        <v>0</v>
      </c>
      <c r="AF29" s="133">
        <f>'2025 SpaceFuncData-Input'!AE28</f>
        <v>150</v>
      </c>
      <c r="AG29" s="133">
        <f>'2025 SpaceFuncData-Input'!AF28</f>
        <v>150</v>
      </c>
      <c r="AH29" s="230">
        <f>'2025 SpaceFuncData-Input'!AG28</f>
        <v>0</v>
      </c>
      <c r="AI29" s="229">
        <f>'2025 SpaceFuncData-Input'!AH28</f>
        <v>0</v>
      </c>
      <c r="AJ29" s="133">
        <f>'2025 SpaceFuncData-Input'!AI28</f>
        <v>100</v>
      </c>
      <c r="AK29" s="21">
        <f>'2025 SpaceFuncData-Input'!AJ28</f>
        <v>300</v>
      </c>
      <c r="AL29" s="227">
        <f>'2025 SpaceFuncData-Input'!AK28</f>
        <v>1.5</v>
      </c>
      <c r="AM29" s="227">
        <f>'2025 SpaceFuncData-Input'!AL28</f>
        <v>2</v>
      </c>
      <c r="AN29" s="21" t="str">
        <f>'2025 SpaceFuncData-Input'!AM28</f>
        <v>Office</v>
      </c>
      <c r="AO29" s="21" t="str">
        <f t="shared" si="3"/>
        <v>OfficeOccupancy</v>
      </c>
      <c r="AP29" s="21" t="str">
        <f t="shared" si="3"/>
        <v>OfficeReceptacle</v>
      </c>
      <c r="AQ29" s="21" t="str">
        <f t="shared" si="3"/>
        <v>OfficeServiceHotWater</v>
      </c>
      <c r="AR29" s="21" t="str">
        <f t="shared" si="3"/>
        <v>OfficeLights</v>
      </c>
      <c r="AS29" s="21" t="str">
        <f t="shared" si="3"/>
        <v>OfficeGasEquip</v>
      </c>
      <c r="AT29" s="21" t="str">
        <f t="shared" si="3"/>
        <v>OfficeRefrigeration</v>
      </c>
      <c r="AU29" s="21" t="str">
        <f t="shared" si="3"/>
        <v>OfficeInfiltration</v>
      </c>
      <c r="AV29" s="21" t="str">
        <f t="shared" si="3"/>
        <v>OfficeHVACAvail</v>
      </c>
      <c r="AW29" s="21" t="str">
        <f t="shared" si="3"/>
        <v>OfficeHtgSetpt</v>
      </c>
      <c r="AX29" s="21" t="str">
        <f t="shared" si="3"/>
        <v>OfficeClgSetpt</v>
      </c>
      <c r="AY29" s="21" t="str">
        <f t="shared" si="3"/>
        <v>OfficeElevator</v>
      </c>
      <c r="AZ29" s="21" t="str">
        <f t="shared" si="3"/>
        <v>OfficeEscalator</v>
      </c>
      <c r="BA29" s="21" t="str">
        <f t="shared" si="3"/>
        <v>OfficeWtrHtrSetpt</v>
      </c>
      <c r="BB29" s="21">
        <f>'2025 SpaceFuncData-Input'!AQ28</f>
        <v>326</v>
      </c>
      <c r="BC29" s="21">
        <f>'2025 SpaceFuncData-Input'!AN28</f>
        <v>1</v>
      </c>
      <c r="BD29" s="21">
        <f>'2025 SpaceFuncData-Input'!AO28</f>
        <v>0</v>
      </c>
      <c r="BE29" s="21">
        <f>'2025 SpaceFuncData-Input'!AP28</f>
        <v>0</v>
      </c>
      <c r="BF29" s="21" t="s">
        <v>1041</v>
      </c>
      <c r="BG29" s="21" t="s">
        <v>131</v>
      </c>
      <c r="BH29" s="225" t="s">
        <v>1271</v>
      </c>
      <c r="BI29" s="21" t="s">
        <v>269</v>
      </c>
      <c r="BJ29" s="21" t="str">
        <f t="shared" si="2"/>
        <v/>
      </c>
    </row>
    <row r="30" spans="2:64" x14ac:dyDescent="0.25">
      <c r="B30" s="21" t="str">
        <f>TRIM(LEFT('2025 SpaceFuncData-Input'!$A29,IF(ISNUMBER(FIND(" (Note",'2025 SpaceFuncData-Input'!$A29,1)),FIND(" (Note",'2025 SpaceFuncData-Input'!$A29,1),99)))</f>
        <v>Healthcare Facility and Hospitals (Exam/Treatment Room)</v>
      </c>
      <c r="C30" s="21" t="str">
        <f>TRIM('2025 SpaceFuncData-Input'!B29)</f>
        <v>Misc - All others</v>
      </c>
      <c r="D30" s="21">
        <f>ROUND('2025 SpaceFuncData-Input'!C29,2)</f>
        <v>10</v>
      </c>
      <c r="E30" s="21">
        <f>'2025 SpaceFuncData-Input'!D29</f>
        <v>0.5</v>
      </c>
      <c r="F30" s="21">
        <f>'2025 SpaceFuncData-Input'!E29</f>
        <v>250</v>
      </c>
      <c r="G30" s="21">
        <f>'2025 SpaceFuncData-Input'!F29</f>
        <v>200</v>
      </c>
      <c r="H30" s="228">
        <f>'2025 SpaceFuncData-Input'!G29</f>
        <v>1.5</v>
      </c>
      <c r="I30" s="228">
        <f>'2025 SpaceFuncData-Input'!H29</f>
        <v>0.24</v>
      </c>
      <c r="J30" s="21" t="str">
        <f>'2025 SpaceFuncData-Input'!I29</f>
        <v>Electric</v>
      </c>
      <c r="K30" s="228">
        <f>'2025 SpaceFuncData-Input'!J29</f>
        <v>1.1499999999999999</v>
      </c>
      <c r="L30" s="228">
        <f>'2025 SpaceFuncData-Input'!K29</f>
        <v>0</v>
      </c>
      <c r="M30" s="228">
        <f>'2025 SpaceFuncData-Input'!L29</f>
        <v>0</v>
      </c>
      <c r="N30" s="228">
        <f>'2025 SpaceFuncData-Input'!M29</f>
        <v>0</v>
      </c>
      <c r="O30" s="228">
        <f>'2025 SpaceFuncData-Input'!N29</f>
        <v>0</v>
      </c>
      <c r="P30" s="228">
        <f>'2025 SpaceFuncData-Input'!O29</f>
        <v>0</v>
      </c>
      <c r="Q30" s="228">
        <f>'2025 SpaceFuncData-Input'!P29</f>
        <v>0</v>
      </c>
      <c r="R30" s="228">
        <f>'2025 SpaceFuncData-Input'!Q29</f>
        <v>0</v>
      </c>
      <c r="S30" s="228">
        <f>'2025 SpaceFuncData-Input'!R29</f>
        <v>0</v>
      </c>
      <c r="T30" s="228">
        <f>'2025 SpaceFuncData-Input'!S29</f>
        <v>0</v>
      </c>
      <c r="U30" s="228">
        <f>'2025 SpaceFuncData-Input'!T29</f>
        <v>0</v>
      </c>
      <c r="V30" s="228">
        <f>'2025 SpaceFuncData-Input'!U29</f>
        <v>0</v>
      </c>
      <c r="W30" s="228">
        <f>'2025 SpaceFuncData-Input'!V29</f>
        <v>0</v>
      </c>
      <c r="X30" s="228">
        <f>'2025 SpaceFuncData-Input'!W29</f>
        <v>0</v>
      </c>
      <c r="Y30" s="228">
        <f>'2025 SpaceFuncData-Input'!X29</f>
        <v>0</v>
      </c>
      <c r="Z30" s="228">
        <f>'2025 SpaceFuncData-Input'!Y29</f>
        <v>0</v>
      </c>
      <c r="AA30" s="228">
        <f>'2025 SpaceFuncData-Input'!Z29</f>
        <v>0</v>
      </c>
      <c r="AB30" s="228">
        <f>'2025 SpaceFuncData-Input'!AA29</f>
        <v>0</v>
      </c>
      <c r="AC30" s="228">
        <f>'2025 SpaceFuncData-Input'!AB29</f>
        <v>0</v>
      </c>
      <c r="AD30" s="228">
        <f>'2025 SpaceFuncData-Input'!AC29</f>
        <v>0</v>
      </c>
      <c r="AE30" s="228">
        <f>'2025 SpaceFuncData-Input'!AD29</f>
        <v>0</v>
      </c>
      <c r="AF30" s="133">
        <f>'2025 SpaceFuncData-Input'!AE29</f>
        <v>150</v>
      </c>
      <c r="AG30" s="133">
        <f>'2025 SpaceFuncData-Input'!AF29</f>
        <v>150</v>
      </c>
      <c r="AH30" s="230">
        <f>'2025 SpaceFuncData-Input'!AG29</f>
        <v>1.1259600000000001</v>
      </c>
      <c r="AI30" s="229">
        <f>'2025 SpaceFuncData-Input'!AH29</f>
        <v>0</v>
      </c>
      <c r="AJ30" s="133">
        <f>'2025 SpaceFuncData-Input'!AI29</f>
        <v>300</v>
      </c>
      <c r="AK30" s="21">
        <f>'2025 SpaceFuncData-Input'!AJ29</f>
        <v>3000</v>
      </c>
      <c r="AL30" s="227">
        <f>'2025 SpaceFuncData-Input'!AK29</f>
        <v>1.5</v>
      </c>
      <c r="AM30" s="227">
        <f>'2025 SpaceFuncData-Input'!AL29</f>
        <v>2</v>
      </c>
      <c r="AN30" s="21" t="str">
        <f>'2025 SpaceFuncData-Input'!AM29</f>
        <v>Health</v>
      </c>
      <c r="AO30" s="21" t="str">
        <f t="shared" si="3"/>
        <v>HealthOccupancy</v>
      </c>
      <c r="AP30" s="21" t="str">
        <f t="shared" si="3"/>
        <v>HealthReceptacle</v>
      </c>
      <c r="AQ30" s="21" t="str">
        <f t="shared" si="3"/>
        <v>HealthServiceHotWater</v>
      </c>
      <c r="AR30" s="21" t="str">
        <f t="shared" si="3"/>
        <v>HealthLights</v>
      </c>
      <c r="AS30" s="21" t="str">
        <f t="shared" si="3"/>
        <v>HealthGasEquip</v>
      </c>
      <c r="AT30" s="21" t="str">
        <f t="shared" si="3"/>
        <v>HealthRefrigeration</v>
      </c>
      <c r="AU30" s="21" t="str">
        <f t="shared" si="3"/>
        <v>HealthInfiltration</v>
      </c>
      <c r="AV30" s="21" t="str">
        <f t="shared" si="3"/>
        <v>HealthHVACAvail</v>
      </c>
      <c r="AW30" s="21" t="str">
        <f t="shared" si="3"/>
        <v>HealthHtgSetpt</v>
      </c>
      <c r="AX30" s="21" t="str">
        <f t="shared" si="3"/>
        <v>HealthClgSetpt</v>
      </c>
      <c r="AY30" s="21" t="str">
        <f t="shared" si="3"/>
        <v>HealthElevator</v>
      </c>
      <c r="AZ30" s="21" t="str">
        <f t="shared" si="3"/>
        <v>HealthEscalator</v>
      </c>
      <c r="BA30" s="21" t="str">
        <f t="shared" si="3"/>
        <v>HealthWtrHtrSetpt</v>
      </c>
      <c r="BB30" s="21">
        <f>'2025 SpaceFuncData-Input'!AQ29</f>
        <v>327</v>
      </c>
      <c r="BC30" s="21">
        <f>'2025 SpaceFuncData-Input'!AN29</f>
        <v>1</v>
      </c>
      <c r="BD30" s="21">
        <f>'2025 SpaceFuncData-Input'!AO29</f>
        <v>0</v>
      </c>
      <c r="BE30" s="21">
        <f>'2025 SpaceFuncData-Input'!AP29</f>
        <v>0</v>
      </c>
      <c r="BF30" s="21" t="s">
        <v>1045</v>
      </c>
      <c r="BG30" s="21" t="s">
        <v>131</v>
      </c>
      <c r="BH30" s="226" t="s">
        <v>1271</v>
      </c>
      <c r="BI30" s="21" t="s">
        <v>269</v>
      </c>
      <c r="BJ30" s="21" t="str">
        <f t="shared" si="2"/>
        <v/>
      </c>
    </row>
    <row r="31" spans="2:64" x14ac:dyDescent="0.25">
      <c r="B31" s="21" t="str">
        <f>TRIM(LEFT('2025 SpaceFuncData-Input'!$A30,IF(ISNUMBER(FIND(" (Note",'2025 SpaceFuncData-Input'!$A30,1)),FIND(" (Note",'2025 SpaceFuncData-Input'!$A30,1),99)))</f>
        <v>Healthcare Facility and Hospitals (Imaging Room)</v>
      </c>
      <c r="C31" s="21" t="str">
        <f>TRIM('2025 SpaceFuncData-Input'!B30)</f>
        <v>Misc - All others</v>
      </c>
      <c r="D31" s="21">
        <f>ROUND('2025 SpaceFuncData-Input'!C30,2)</f>
        <v>10</v>
      </c>
      <c r="E31" s="21">
        <f>'2025 SpaceFuncData-Input'!D30</f>
        <v>0.5</v>
      </c>
      <c r="F31" s="21">
        <f>'2025 SpaceFuncData-Input'!E30</f>
        <v>250</v>
      </c>
      <c r="G31" s="21">
        <f>'2025 SpaceFuncData-Input'!F30</f>
        <v>200</v>
      </c>
      <c r="H31" s="228">
        <f>'2025 SpaceFuncData-Input'!G30</f>
        <v>1.5</v>
      </c>
      <c r="I31" s="228">
        <f>'2025 SpaceFuncData-Input'!H30</f>
        <v>0.24</v>
      </c>
      <c r="J31" s="21" t="str">
        <f>'2025 SpaceFuncData-Input'!I30</f>
        <v>Gas</v>
      </c>
      <c r="K31" s="228">
        <f>'2025 SpaceFuncData-Input'!J30</f>
        <v>0.6</v>
      </c>
      <c r="L31" s="228">
        <f>'2025 SpaceFuncData-Input'!K30</f>
        <v>0</v>
      </c>
      <c r="M31" s="228">
        <f>'2025 SpaceFuncData-Input'!L30</f>
        <v>0</v>
      </c>
      <c r="N31" s="228">
        <f>'2025 SpaceFuncData-Input'!M30</f>
        <v>0</v>
      </c>
      <c r="O31" s="228">
        <f>'2025 SpaceFuncData-Input'!N30</f>
        <v>0.2</v>
      </c>
      <c r="P31" s="228">
        <f>'2025 SpaceFuncData-Input'!O30</f>
        <v>0</v>
      </c>
      <c r="Q31" s="228">
        <f>'2025 SpaceFuncData-Input'!P30</f>
        <v>0</v>
      </c>
      <c r="R31" s="228">
        <f>'2025 SpaceFuncData-Input'!Q30</f>
        <v>0</v>
      </c>
      <c r="S31" s="228">
        <f>'2025 SpaceFuncData-Input'!R30</f>
        <v>0</v>
      </c>
      <c r="T31" s="228">
        <f>'2025 SpaceFuncData-Input'!S30</f>
        <v>0</v>
      </c>
      <c r="U31" s="228">
        <f>'2025 SpaceFuncData-Input'!T30</f>
        <v>0</v>
      </c>
      <c r="V31" s="228">
        <f>'2025 SpaceFuncData-Input'!U30</f>
        <v>0</v>
      </c>
      <c r="W31" s="228">
        <f>'2025 SpaceFuncData-Input'!V30</f>
        <v>0</v>
      </c>
      <c r="X31" s="228">
        <f>'2025 SpaceFuncData-Input'!W30</f>
        <v>0.1</v>
      </c>
      <c r="Y31" s="228">
        <f>'2025 SpaceFuncData-Input'!X30</f>
        <v>0</v>
      </c>
      <c r="Z31" s="228">
        <f>'2025 SpaceFuncData-Input'!Y30</f>
        <v>0</v>
      </c>
      <c r="AA31" s="228">
        <f>'2025 SpaceFuncData-Input'!Z30</f>
        <v>0</v>
      </c>
      <c r="AB31" s="228">
        <f>'2025 SpaceFuncData-Input'!AA30</f>
        <v>0</v>
      </c>
      <c r="AC31" s="228">
        <f>'2025 SpaceFuncData-Input'!AB30</f>
        <v>0</v>
      </c>
      <c r="AD31" s="228">
        <f>'2025 SpaceFuncData-Input'!AC30</f>
        <v>0</v>
      </c>
      <c r="AE31" s="228">
        <f>'2025 SpaceFuncData-Input'!AD30</f>
        <v>0</v>
      </c>
      <c r="AF31" s="133">
        <f>'2025 SpaceFuncData-Input'!AE30</f>
        <v>150</v>
      </c>
      <c r="AG31" s="133">
        <f>'2025 SpaceFuncData-Input'!AF30</f>
        <v>150</v>
      </c>
      <c r="AH31" s="230">
        <f>'2025 SpaceFuncData-Input'!AG30</f>
        <v>0</v>
      </c>
      <c r="AI31" s="229">
        <f>'2025 SpaceFuncData-Input'!AH30</f>
        <v>0</v>
      </c>
      <c r="AJ31" s="133">
        <f>'2025 SpaceFuncData-Input'!AI30</f>
        <v>75</v>
      </c>
      <c r="AK31" s="21">
        <f>'2025 SpaceFuncData-Input'!AJ30</f>
        <v>500</v>
      </c>
      <c r="AL31" s="227">
        <f>'2025 SpaceFuncData-Input'!AK30</f>
        <v>1.5</v>
      </c>
      <c r="AM31" s="227">
        <f>'2025 SpaceFuncData-Input'!AL30</f>
        <v>2</v>
      </c>
      <c r="AN31" s="21" t="str">
        <f>'2025 SpaceFuncData-Input'!AM30</f>
        <v>Health</v>
      </c>
      <c r="AO31" s="21" t="str">
        <f t="shared" si="3"/>
        <v>HealthOccupancy</v>
      </c>
      <c r="AP31" s="21" t="str">
        <f t="shared" si="3"/>
        <v>HealthReceptacle</v>
      </c>
      <c r="AQ31" s="21" t="str">
        <f t="shared" si="3"/>
        <v>HealthServiceHotWater</v>
      </c>
      <c r="AR31" s="21" t="str">
        <f t="shared" si="3"/>
        <v>HealthLights</v>
      </c>
      <c r="AS31" s="21" t="str">
        <f t="shared" si="3"/>
        <v>HealthGasEquip</v>
      </c>
      <c r="AT31" s="21" t="str">
        <f t="shared" si="3"/>
        <v>HealthRefrigeration</v>
      </c>
      <c r="AU31" s="21" t="str">
        <f t="shared" si="3"/>
        <v>HealthInfiltration</v>
      </c>
      <c r="AV31" s="21" t="str">
        <f t="shared" si="3"/>
        <v>HealthHVACAvail</v>
      </c>
      <c r="AW31" s="21" t="str">
        <f t="shared" si="3"/>
        <v>HealthHtgSetpt</v>
      </c>
      <c r="AX31" s="21" t="str">
        <f t="shared" si="3"/>
        <v>HealthClgSetpt</v>
      </c>
      <c r="AY31" s="21" t="str">
        <f t="shared" si="3"/>
        <v>HealthElevator</v>
      </c>
      <c r="AZ31" s="21" t="str">
        <f t="shared" si="3"/>
        <v>HealthEscalator</v>
      </c>
      <c r="BA31" s="21" t="str">
        <f t="shared" si="3"/>
        <v>HealthWtrHtrSetpt</v>
      </c>
      <c r="BB31" s="21">
        <f>'2025 SpaceFuncData-Input'!AQ30</f>
        <v>328</v>
      </c>
      <c r="BC31" s="21">
        <f>'2025 SpaceFuncData-Input'!AN30</f>
        <v>1</v>
      </c>
      <c r="BD31" s="21">
        <f>'2025 SpaceFuncData-Input'!AO30</f>
        <v>0</v>
      </c>
      <c r="BE31" s="21">
        <f>'2025 SpaceFuncData-Input'!AP30</f>
        <v>0</v>
      </c>
      <c r="BF31" s="21" t="s">
        <v>1046</v>
      </c>
      <c r="BG31" s="21" t="s">
        <v>131</v>
      </c>
      <c r="BH31" s="226" t="s">
        <v>1271</v>
      </c>
      <c r="BI31" s="21" t="s">
        <v>269</v>
      </c>
      <c r="BJ31" s="21" t="str">
        <f t="shared" si="2"/>
        <v/>
      </c>
    </row>
    <row r="32" spans="2:64" x14ac:dyDescent="0.25">
      <c r="B32" s="21" t="str">
        <f>TRIM(LEFT('2025 SpaceFuncData-Input'!$A31,IF(ISNUMBER(FIND(" (Note",'2025 SpaceFuncData-Input'!$A31,1)),FIND(" (Note",'2025 SpaceFuncData-Input'!$A31,1),99)))</f>
        <v>Healthcare Facility and Hospitals (Medical Supply Room)</v>
      </c>
      <c r="C32" s="21" t="str">
        <f>TRIM('2025 SpaceFuncData-Input'!B31)</f>
        <v>Misc - All others</v>
      </c>
      <c r="D32" s="21">
        <f>ROUND('2025 SpaceFuncData-Input'!C31,2)</f>
        <v>10</v>
      </c>
      <c r="E32" s="21">
        <f>'2025 SpaceFuncData-Input'!D31</f>
        <v>0.5</v>
      </c>
      <c r="F32" s="21">
        <f>'2025 SpaceFuncData-Input'!E31</f>
        <v>250</v>
      </c>
      <c r="G32" s="21">
        <f>'2025 SpaceFuncData-Input'!F31</f>
        <v>200</v>
      </c>
      <c r="H32" s="228">
        <f>'2025 SpaceFuncData-Input'!G31</f>
        <v>1.5</v>
      </c>
      <c r="I32" s="228">
        <f>'2025 SpaceFuncData-Input'!H31</f>
        <v>0.24</v>
      </c>
      <c r="J32" s="21" t="str">
        <f>'2025 SpaceFuncData-Input'!I31</f>
        <v>Gas</v>
      </c>
      <c r="K32" s="228">
        <f>'2025 SpaceFuncData-Input'!J31</f>
        <v>0.55000000000000004</v>
      </c>
      <c r="L32" s="228">
        <f>'2025 SpaceFuncData-Input'!K31</f>
        <v>0</v>
      </c>
      <c r="M32" s="228">
        <f>'2025 SpaceFuncData-Input'!L31</f>
        <v>0</v>
      </c>
      <c r="N32" s="228">
        <f>'2025 SpaceFuncData-Input'!M31</f>
        <v>0</v>
      </c>
      <c r="O32" s="228">
        <f>'2025 SpaceFuncData-Input'!N31</f>
        <v>0</v>
      </c>
      <c r="P32" s="228">
        <f>'2025 SpaceFuncData-Input'!O31</f>
        <v>0</v>
      </c>
      <c r="Q32" s="228">
        <f>'2025 SpaceFuncData-Input'!P31</f>
        <v>0</v>
      </c>
      <c r="R32" s="228">
        <f>'2025 SpaceFuncData-Input'!Q31</f>
        <v>0</v>
      </c>
      <c r="S32" s="228">
        <f>'2025 SpaceFuncData-Input'!R31</f>
        <v>0</v>
      </c>
      <c r="T32" s="228">
        <f>'2025 SpaceFuncData-Input'!S31</f>
        <v>0</v>
      </c>
      <c r="U32" s="228">
        <f>'2025 SpaceFuncData-Input'!T31</f>
        <v>0</v>
      </c>
      <c r="V32" s="228">
        <f>'2025 SpaceFuncData-Input'!U31</f>
        <v>0</v>
      </c>
      <c r="W32" s="228">
        <f>'2025 SpaceFuncData-Input'!V31</f>
        <v>0</v>
      </c>
      <c r="X32" s="228">
        <f>'2025 SpaceFuncData-Input'!W31</f>
        <v>0</v>
      </c>
      <c r="Y32" s="228">
        <f>'2025 SpaceFuncData-Input'!X31</f>
        <v>0</v>
      </c>
      <c r="Z32" s="228">
        <f>'2025 SpaceFuncData-Input'!Y31</f>
        <v>0</v>
      </c>
      <c r="AA32" s="228">
        <f>'2025 SpaceFuncData-Input'!Z31</f>
        <v>0</v>
      </c>
      <c r="AB32" s="228">
        <f>'2025 SpaceFuncData-Input'!AA31</f>
        <v>0</v>
      </c>
      <c r="AC32" s="228">
        <f>'2025 SpaceFuncData-Input'!AB31</f>
        <v>0</v>
      </c>
      <c r="AD32" s="228">
        <f>'2025 SpaceFuncData-Input'!AC31</f>
        <v>0</v>
      </c>
      <c r="AE32" s="228">
        <f>'2025 SpaceFuncData-Input'!AD31</f>
        <v>0</v>
      </c>
      <c r="AF32" s="133">
        <f>'2025 SpaceFuncData-Input'!AE31</f>
        <v>150</v>
      </c>
      <c r="AG32" s="133">
        <f>'2025 SpaceFuncData-Input'!AF31</f>
        <v>150</v>
      </c>
      <c r="AH32" s="230">
        <f>'2025 SpaceFuncData-Input'!AG31</f>
        <v>0</v>
      </c>
      <c r="AI32" s="229">
        <f>'2025 SpaceFuncData-Input'!AH31</f>
        <v>0</v>
      </c>
      <c r="AJ32" s="133">
        <f>'2025 SpaceFuncData-Input'!AI31</f>
        <v>50</v>
      </c>
      <c r="AK32" s="21">
        <f>'2025 SpaceFuncData-Input'!AJ31</f>
        <v>300</v>
      </c>
      <c r="AL32" s="227">
        <f>'2025 SpaceFuncData-Input'!AK31</f>
        <v>1.5</v>
      </c>
      <c r="AM32" s="227">
        <f>'2025 SpaceFuncData-Input'!AL31</f>
        <v>2</v>
      </c>
      <c r="AN32" s="21" t="str">
        <f>'2025 SpaceFuncData-Input'!AM31</f>
        <v>Health</v>
      </c>
      <c r="AO32" s="21" t="str">
        <f t="shared" si="3"/>
        <v>HealthOccupancy</v>
      </c>
      <c r="AP32" s="21" t="str">
        <f t="shared" si="3"/>
        <v>HealthReceptacle</v>
      </c>
      <c r="AQ32" s="21" t="str">
        <f t="shared" si="3"/>
        <v>HealthServiceHotWater</v>
      </c>
      <c r="AR32" s="21" t="str">
        <f t="shared" si="3"/>
        <v>HealthLights</v>
      </c>
      <c r="AS32" s="21" t="str">
        <f t="shared" si="3"/>
        <v>HealthGasEquip</v>
      </c>
      <c r="AT32" s="21" t="str">
        <f t="shared" si="3"/>
        <v>HealthRefrigeration</v>
      </c>
      <c r="AU32" s="21" t="str">
        <f t="shared" si="3"/>
        <v>HealthInfiltration</v>
      </c>
      <c r="AV32" s="21" t="str">
        <f t="shared" si="3"/>
        <v>HealthHVACAvail</v>
      </c>
      <c r="AW32" s="21" t="str">
        <f t="shared" si="3"/>
        <v>HealthHtgSetpt</v>
      </c>
      <c r="AX32" s="21" t="str">
        <f t="shared" si="3"/>
        <v>HealthClgSetpt</v>
      </c>
      <c r="AY32" s="21" t="str">
        <f t="shared" si="3"/>
        <v>HealthElevator</v>
      </c>
      <c r="AZ32" s="21" t="str">
        <f t="shared" si="3"/>
        <v>HealthEscalator</v>
      </c>
      <c r="BA32" s="21" t="str">
        <f t="shared" si="3"/>
        <v>HealthWtrHtrSetpt</v>
      </c>
      <c r="BB32" s="21">
        <f>'2025 SpaceFuncData-Input'!AQ31</f>
        <v>329</v>
      </c>
      <c r="BC32" s="21">
        <f>'2025 SpaceFuncData-Input'!AN31</f>
        <v>1</v>
      </c>
      <c r="BD32" s="21">
        <f>'2025 SpaceFuncData-Input'!AO31</f>
        <v>0</v>
      </c>
      <c r="BE32" s="21">
        <f>'2025 SpaceFuncData-Input'!AP31</f>
        <v>0</v>
      </c>
      <c r="BF32" s="21" t="s">
        <v>1047</v>
      </c>
      <c r="BG32" s="21" t="s">
        <v>131</v>
      </c>
      <c r="BH32" s="226" t="s">
        <v>1271</v>
      </c>
      <c r="BI32" s="21" t="s">
        <v>269</v>
      </c>
      <c r="BJ32" s="21" t="str">
        <f t="shared" si="2"/>
        <v/>
      </c>
    </row>
    <row r="33" spans="2:62" x14ac:dyDescent="0.25">
      <c r="B33" s="21" t="str">
        <f>TRIM(LEFT('2025 SpaceFuncData-Input'!$A32,IF(ISNUMBER(FIND(" (Note",'2025 SpaceFuncData-Input'!$A32,1)),FIND(" (Note",'2025 SpaceFuncData-Input'!$A32,1),99)))</f>
        <v>Healthcare Facility and Hospitals (Nursery)</v>
      </c>
      <c r="C33" s="21" t="str">
        <f>TRIM('2025 SpaceFuncData-Input'!B32)</f>
        <v>Misc - All others</v>
      </c>
      <c r="D33" s="21">
        <f>ROUND('2025 SpaceFuncData-Input'!C32,2)</f>
        <v>10</v>
      </c>
      <c r="E33" s="21">
        <f>'2025 SpaceFuncData-Input'!D32</f>
        <v>0.5</v>
      </c>
      <c r="F33" s="21">
        <f>'2025 SpaceFuncData-Input'!E32</f>
        <v>250</v>
      </c>
      <c r="G33" s="21">
        <f>'2025 SpaceFuncData-Input'!F32</f>
        <v>200</v>
      </c>
      <c r="H33" s="228">
        <f>'2025 SpaceFuncData-Input'!G32</f>
        <v>1.5</v>
      </c>
      <c r="I33" s="228">
        <f>'2025 SpaceFuncData-Input'!H32</f>
        <v>0.24</v>
      </c>
      <c r="J33" s="21" t="str">
        <f>'2025 SpaceFuncData-Input'!I32</f>
        <v>Gas</v>
      </c>
      <c r="K33" s="228">
        <f>'2025 SpaceFuncData-Input'!J32</f>
        <v>0.8</v>
      </c>
      <c r="L33" s="228">
        <f>'2025 SpaceFuncData-Input'!K32</f>
        <v>0</v>
      </c>
      <c r="M33" s="228">
        <f>'2025 SpaceFuncData-Input'!L32</f>
        <v>0</v>
      </c>
      <c r="N33" s="228">
        <f>'2025 SpaceFuncData-Input'!M32</f>
        <v>0</v>
      </c>
      <c r="O33" s="228">
        <f>'2025 SpaceFuncData-Input'!N32</f>
        <v>0</v>
      </c>
      <c r="P33" s="228">
        <f>'2025 SpaceFuncData-Input'!O32</f>
        <v>0</v>
      </c>
      <c r="Q33" s="228">
        <f>'2025 SpaceFuncData-Input'!P32</f>
        <v>0</v>
      </c>
      <c r="R33" s="228">
        <f>'2025 SpaceFuncData-Input'!Q32</f>
        <v>0</v>
      </c>
      <c r="S33" s="228">
        <f>'2025 SpaceFuncData-Input'!R32</f>
        <v>0</v>
      </c>
      <c r="T33" s="228">
        <f>'2025 SpaceFuncData-Input'!S32</f>
        <v>0</v>
      </c>
      <c r="U33" s="228">
        <f>'2025 SpaceFuncData-Input'!T32</f>
        <v>0</v>
      </c>
      <c r="V33" s="228">
        <f>'2025 SpaceFuncData-Input'!U32</f>
        <v>0</v>
      </c>
      <c r="W33" s="228">
        <f>'2025 SpaceFuncData-Input'!V32</f>
        <v>0</v>
      </c>
      <c r="X33" s="228">
        <f>'2025 SpaceFuncData-Input'!W32</f>
        <v>0.1</v>
      </c>
      <c r="Y33" s="228">
        <f>'2025 SpaceFuncData-Input'!X32</f>
        <v>0</v>
      </c>
      <c r="Z33" s="228">
        <f>'2025 SpaceFuncData-Input'!Y32</f>
        <v>0</v>
      </c>
      <c r="AA33" s="228">
        <f>'2025 SpaceFuncData-Input'!Z32</f>
        <v>0</v>
      </c>
      <c r="AB33" s="228">
        <f>'2025 SpaceFuncData-Input'!AA32</f>
        <v>0</v>
      </c>
      <c r="AC33" s="228">
        <f>'2025 SpaceFuncData-Input'!AB32</f>
        <v>0</v>
      </c>
      <c r="AD33" s="228">
        <f>'2025 SpaceFuncData-Input'!AC32</f>
        <v>0</v>
      </c>
      <c r="AE33" s="228">
        <f>'2025 SpaceFuncData-Input'!AD32</f>
        <v>0</v>
      </c>
      <c r="AF33" s="133">
        <f>'2025 SpaceFuncData-Input'!AE32</f>
        <v>150</v>
      </c>
      <c r="AG33" s="133">
        <f>'2025 SpaceFuncData-Input'!AF32</f>
        <v>150</v>
      </c>
      <c r="AH33" s="230">
        <f>'2025 SpaceFuncData-Input'!AG32</f>
        <v>0</v>
      </c>
      <c r="AI33" s="229">
        <f>'2025 SpaceFuncData-Input'!AH32</f>
        <v>0</v>
      </c>
      <c r="AJ33" s="133">
        <f>'2025 SpaceFuncData-Input'!AI32</f>
        <v>20</v>
      </c>
      <c r="AK33" s="21">
        <f>'2025 SpaceFuncData-Input'!AJ32</f>
        <v>200</v>
      </c>
      <c r="AL33" s="227">
        <f>'2025 SpaceFuncData-Input'!AK32</f>
        <v>1.5</v>
      </c>
      <c r="AM33" s="227">
        <f>'2025 SpaceFuncData-Input'!AL32</f>
        <v>2</v>
      </c>
      <c r="AN33" s="21" t="str">
        <f>'2025 SpaceFuncData-Input'!AM32</f>
        <v>Health</v>
      </c>
      <c r="AO33" s="21" t="str">
        <f t="shared" si="3"/>
        <v>HealthOccupancy</v>
      </c>
      <c r="AP33" s="21" t="str">
        <f t="shared" si="3"/>
        <v>HealthReceptacle</v>
      </c>
      <c r="AQ33" s="21" t="str">
        <f t="shared" si="3"/>
        <v>HealthServiceHotWater</v>
      </c>
      <c r="AR33" s="21" t="str">
        <f t="shared" si="3"/>
        <v>HealthLights</v>
      </c>
      <c r="AS33" s="21" t="str">
        <f t="shared" si="3"/>
        <v>HealthGasEquip</v>
      </c>
      <c r="AT33" s="21" t="str">
        <f t="shared" si="3"/>
        <v>HealthRefrigeration</v>
      </c>
      <c r="AU33" s="21" t="str">
        <f t="shared" si="3"/>
        <v>HealthInfiltration</v>
      </c>
      <c r="AV33" s="21" t="str">
        <f t="shared" si="3"/>
        <v>HealthHVACAvail</v>
      </c>
      <c r="AW33" s="21" t="str">
        <f t="shared" si="3"/>
        <v>HealthHtgSetpt</v>
      </c>
      <c r="AX33" s="21" t="str">
        <f t="shared" si="3"/>
        <v>HealthClgSetpt</v>
      </c>
      <c r="AY33" s="21" t="str">
        <f t="shared" si="3"/>
        <v>HealthElevator</v>
      </c>
      <c r="AZ33" s="21" t="str">
        <f t="shared" si="3"/>
        <v>HealthEscalator</v>
      </c>
      <c r="BA33" s="21" t="str">
        <f t="shared" si="3"/>
        <v>HealthWtrHtrSetpt</v>
      </c>
      <c r="BB33" s="21">
        <f>'2025 SpaceFuncData-Input'!AQ32</f>
        <v>330</v>
      </c>
      <c r="BC33" s="21">
        <f>'2025 SpaceFuncData-Input'!AN32</f>
        <v>1</v>
      </c>
      <c r="BD33" s="21">
        <f>'2025 SpaceFuncData-Input'!AO32</f>
        <v>0</v>
      </c>
      <c r="BE33" s="21">
        <f>'2025 SpaceFuncData-Input'!AP32</f>
        <v>0</v>
      </c>
      <c r="BF33" s="21" t="s">
        <v>1048</v>
      </c>
      <c r="BG33" s="21" t="s">
        <v>131</v>
      </c>
      <c r="BH33" s="226" t="s">
        <v>1271</v>
      </c>
      <c r="BI33" s="21" t="s">
        <v>269</v>
      </c>
      <c r="BJ33" s="21" t="str">
        <f t="shared" si="2"/>
        <v/>
      </c>
    </row>
    <row r="34" spans="2:62" x14ac:dyDescent="0.25">
      <c r="B34" s="21" t="str">
        <f>TRIM(LEFT('2025 SpaceFuncData-Input'!$A33,IF(ISNUMBER(FIND(" (Note",'2025 SpaceFuncData-Input'!$A33,1)),FIND(" (Note",'2025 SpaceFuncData-Input'!$A33,1),99)))</f>
        <v>Healthcare Facility and Hospitals (Nurse's Station)</v>
      </c>
      <c r="C34" s="21" t="str">
        <f>TRIM('2025 SpaceFuncData-Input'!B33)</f>
        <v>Misc - All others</v>
      </c>
      <c r="D34" s="21">
        <f>ROUND('2025 SpaceFuncData-Input'!C33,2)</f>
        <v>10</v>
      </c>
      <c r="E34" s="21">
        <f>'2025 SpaceFuncData-Input'!D33</f>
        <v>0.5</v>
      </c>
      <c r="F34" s="21">
        <f>'2025 SpaceFuncData-Input'!E33</f>
        <v>250</v>
      </c>
      <c r="G34" s="21">
        <f>'2025 SpaceFuncData-Input'!F33</f>
        <v>200</v>
      </c>
      <c r="H34" s="228">
        <f>'2025 SpaceFuncData-Input'!G33</f>
        <v>1.5</v>
      </c>
      <c r="I34" s="228">
        <f>'2025 SpaceFuncData-Input'!H33</f>
        <v>0.24</v>
      </c>
      <c r="J34" s="21" t="str">
        <f>'2025 SpaceFuncData-Input'!I33</f>
        <v>Gas</v>
      </c>
      <c r="K34" s="228">
        <f>'2025 SpaceFuncData-Input'!J33</f>
        <v>0.85</v>
      </c>
      <c r="L34" s="228">
        <f>'2025 SpaceFuncData-Input'!K33</f>
        <v>0</v>
      </c>
      <c r="M34" s="228">
        <f>'2025 SpaceFuncData-Input'!L33</f>
        <v>0.2</v>
      </c>
      <c r="N34" s="228">
        <f>'2025 SpaceFuncData-Input'!M33</f>
        <v>0</v>
      </c>
      <c r="O34" s="228">
        <f>'2025 SpaceFuncData-Input'!N33</f>
        <v>0</v>
      </c>
      <c r="P34" s="228">
        <f>'2025 SpaceFuncData-Input'!O33</f>
        <v>0</v>
      </c>
      <c r="Q34" s="228">
        <f>'2025 SpaceFuncData-Input'!P33</f>
        <v>0</v>
      </c>
      <c r="R34" s="228">
        <f>'2025 SpaceFuncData-Input'!Q33</f>
        <v>0</v>
      </c>
      <c r="S34" s="228">
        <f>'2025 SpaceFuncData-Input'!R33</f>
        <v>0</v>
      </c>
      <c r="T34" s="228">
        <f>'2025 SpaceFuncData-Input'!S33</f>
        <v>0</v>
      </c>
      <c r="U34" s="228">
        <f>'2025 SpaceFuncData-Input'!T33</f>
        <v>0</v>
      </c>
      <c r="V34" s="228">
        <f>'2025 SpaceFuncData-Input'!U33</f>
        <v>0</v>
      </c>
      <c r="W34" s="228">
        <f>'2025 SpaceFuncData-Input'!V33</f>
        <v>0</v>
      </c>
      <c r="X34" s="228">
        <f>'2025 SpaceFuncData-Input'!W33</f>
        <v>0.1</v>
      </c>
      <c r="Y34" s="228">
        <f>'2025 SpaceFuncData-Input'!X33</f>
        <v>0</v>
      </c>
      <c r="Z34" s="228">
        <f>'2025 SpaceFuncData-Input'!Y33</f>
        <v>0</v>
      </c>
      <c r="AA34" s="228">
        <f>'2025 SpaceFuncData-Input'!Z33</f>
        <v>0</v>
      </c>
      <c r="AB34" s="228">
        <f>'2025 SpaceFuncData-Input'!AA33</f>
        <v>0</v>
      </c>
      <c r="AC34" s="228">
        <f>'2025 SpaceFuncData-Input'!AB33</f>
        <v>0</v>
      </c>
      <c r="AD34" s="228">
        <f>'2025 SpaceFuncData-Input'!AC33</f>
        <v>0</v>
      </c>
      <c r="AE34" s="228">
        <f>'2025 SpaceFuncData-Input'!AD33</f>
        <v>0</v>
      </c>
      <c r="AF34" s="133">
        <f>'2025 SpaceFuncData-Input'!AE33</f>
        <v>150</v>
      </c>
      <c r="AG34" s="133">
        <f>'2025 SpaceFuncData-Input'!AF33</f>
        <v>150</v>
      </c>
      <c r="AH34" s="230">
        <f>'2025 SpaceFuncData-Input'!AG33</f>
        <v>0</v>
      </c>
      <c r="AI34" s="229">
        <f>'2025 SpaceFuncData-Input'!AH33</f>
        <v>0</v>
      </c>
      <c r="AJ34" s="133">
        <f>'2025 SpaceFuncData-Input'!AI33</f>
        <v>75</v>
      </c>
      <c r="AK34" s="21">
        <f>'2025 SpaceFuncData-Input'!AJ33</f>
        <v>500</v>
      </c>
      <c r="AL34" s="227">
        <f>'2025 SpaceFuncData-Input'!AK33</f>
        <v>1.5</v>
      </c>
      <c r="AM34" s="227">
        <f>'2025 SpaceFuncData-Input'!AL33</f>
        <v>2</v>
      </c>
      <c r="AN34" s="21" t="str">
        <f>'2025 SpaceFuncData-Input'!AM33</f>
        <v>Health</v>
      </c>
      <c r="AO34" s="21" t="str">
        <f t="shared" si="3"/>
        <v>HealthOccupancy</v>
      </c>
      <c r="AP34" s="21" t="str">
        <f t="shared" si="3"/>
        <v>HealthReceptacle</v>
      </c>
      <c r="AQ34" s="21" t="str">
        <f t="shared" si="3"/>
        <v>HealthServiceHotWater</v>
      </c>
      <c r="AR34" s="21" t="str">
        <f t="shared" si="3"/>
        <v>HealthLights</v>
      </c>
      <c r="AS34" s="21" t="str">
        <f t="shared" si="3"/>
        <v>HealthGasEquip</v>
      </c>
      <c r="AT34" s="21" t="str">
        <f t="shared" si="3"/>
        <v>HealthRefrigeration</v>
      </c>
      <c r="AU34" s="21" t="str">
        <f t="shared" si="3"/>
        <v>HealthInfiltration</v>
      </c>
      <c r="AV34" s="21" t="str">
        <f t="shared" si="3"/>
        <v>HealthHVACAvail</v>
      </c>
      <c r="AW34" s="21" t="str">
        <f t="shared" si="3"/>
        <v>HealthHtgSetpt</v>
      </c>
      <c r="AX34" s="21" t="str">
        <f t="shared" si="3"/>
        <v>HealthClgSetpt</v>
      </c>
      <c r="AY34" s="21" t="str">
        <f t="shared" si="3"/>
        <v>HealthElevator</v>
      </c>
      <c r="AZ34" s="21" t="str">
        <f t="shared" si="3"/>
        <v>HealthEscalator</v>
      </c>
      <c r="BA34" s="21" t="str">
        <f t="shared" si="3"/>
        <v>HealthWtrHtrSetpt</v>
      </c>
      <c r="BB34" s="21">
        <f>'2025 SpaceFuncData-Input'!AQ33</f>
        <v>331</v>
      </c>
      <c r="BC34" s="21">
        <f>'2025 SpaceFuncData-Input'!AN33</f>
        <v>1</v>
      </c>
      <c r="BD34" s="21">
        <f>'2025 SpaceFuncData-Input'!AO33</f>
        <v>0</v>
      </c>
      <c r="BE34" s="21">
        <f>'2025 SpaceFuncData-Input'!AP33</f>
        <v>0</v>
      </c>
      <c r="BF34" s="21" t="s">
        <v>1049</v>
      </c>
      <c r="BG34" s="21" t="s">
        <v>131</v>
      </c>
      <c r="BH34" s="226" t="s">
        <v>1271</v>
      </c>
      <c r="BI34" s="21" t="s">
        <v>269</v>
      </c>
      <c r="BJ34" s="21" t="str">
        <f t="shared" si="2"/>
        <v/>
      </c>
    </row>
    <row r="35" spans="2:62" x14ac:dyDescent="0.25">
      <c r="B35" s="21" t="str">
        <f>TRIM(LEFT('2025 SpaceFuncData-Input'!$A34,IF(ISNUMBER(FIND(" (Note",'2025 SpaceFuncData-Input'!$A34,1)),FIND(" (Note",'2025 SpaceFuncData-Input'!$A34,1),99)))</f>
        <v>Healthcare Facility and Hospitals (Operating Room)</v>
      </c>
      <c r="C35" s="21" t="str">
        <f>TRIM('2025 SpaceFuncData-Input'!B34)</f>
        <v>Misc - All others</v>
      </c>
      <c r="D35" s="21">
        <f>ROUND('2025 SpaceFuncData-Input'!C34,2)</f>
        <v>10</v>
      </c>
      <c r="E35" s="21">
        <f>'2025 SpaceFuncData-Input'!D34</f>
        <v>0.5</v>
      </c>
      <c r="F35" s="21">
        <f>'2025 SpaceFuncData-Input'!E34</f>
        <v>250</v>
      </c>
      <c r="G35" s="21">
        <f>'2025 SpaceFuncData-Input'!F34</f>
        <v>200</v>
      </c>
      <c r="H35" s="228">
        <f>'2025 SpaceFuncData-Input'!G34</f>
        <v>1.5</v>
      </c>
      <c r="I35" s="228">
        <f>'2025 SpaceFuncData-Input'!H34</f>
        <v>0.24</v>
      </c>
      <c r="J35" s="21" t="str">
        <f>'2025 SpaceFuncData-Input'!I34</f>
        <v>Gas</v>
      </c>
      <c r="K35" s="228">
        <f>'2025 SpaceFuncData-Input'!J34</f>
        <v>1.9</v>
      </c>
      <c r="L35" s="228">
        <f>'2025 SpaceFuncData-Input'!K34</f>
        <v>0</v>
      </c>
      <c r="M35" s="228">
        <f>'2025 SpaceFuncData-Input'!L34</f>
        <v>0</v>
      </c>
      <c r="N35" s="228">
        <f>'2025 SpaceFuncData-Input'!M34</f>
        <v>0</v>
      </c>
      <c r="O35" s="228">
        <f>'2025 SpaceFuncData-Input'!N34</f>
        <v>0</v>
      </c>
      <c r="P35" s="228">
        <f>'2025 SpaceFuncData-Input'!O34</f>
        <v>0</v>
      </c>
      <c r="Q35" s="228">
        <f>'2025 SpaceFuncData-Input'!P34</f>
        <v>0</v>
      </c>
      <c r="R35" s="228">
        <f>'2025 SpaceFuncData-Input'!Q34</f>
        <v>0</v>
      </c>
      <c r="S35" s="228">
        <f>'2025 SpaceFuncData-Input'!R34</f>
        <v>0</v>
      </c>
      <c r="T35" s="228">
        <f>'2025 SpaceFuncData-Input'!S34</f>
        <v>0</v>
      </c>
      <c r="U35" s="228">
        <f>'2025 SpaceFuncData-Input'!T34</f>
        <v>0</v>
      </c>
      <c r="V35" s="228">
        <f>'2025 SpaceFuncData-Input'!U34</f>
        <v>0</v>
      </c>
      <c r="W35" s="228">
        <f>'2025 SpaceFuncData-Input'!V34</f>
        <v>0</v>
      </c>
      <c r="X35" s="228">
        <f>'2025 SpaceFuncData-Input'!W34</f>
        <v>0</v>
      </c>
      <c r="Y35" s="228">
        <f>'2025 SpaceFuncData-Input'!X34</f>
        <v>0</v>
      </c>
      <c r="Z35" s="228">
        <f>'2025 SpaceFuncData-Input'!Y34</f>
        <v>0</v>
      </c>
      <c r="AA35" s="228">
        <f>'2025 SpaceFuncData-Input'!Z34</f>
        <v>0</v>
      </c>
      <c r="AB35" s="228">
        <f>'2025 SpaceFuncData-Input'!AA34</f>
        <v>0</v>
      </c>
      <c r="AC35" s="228">
        <f>'2025 SpaceFuncData-Input'!AB34</f>
        <v>0</v>
      </c>
      <c r="AD35" s="228">
        <f>'2025 SpaceFuncData-Input'!AC34</f>
        <v>0</v>
      </c>
      <c r="AE35" s="228">
        <f>'2025 SpaceFuncData-Input'!AD34</f>
        <v>0</v>
      </c>
      <c r="AF35" s="133">
        <f>'2025 SpaceFuncData-Input'!AE34</f>
        <v>150</v>
      </c>
      <c r="AG35" s="133">
        <f>'2025 SpaceFuncData-Input'!AF34</f>
        <v>150</v>
      </c>
      <c r="AH35" s="230">
        <f>'2025 SpaceFuncData-Input'!AG34</f>
        <v>0</v>
      </c>
      <c r="AI35" s="229">
        <f>'2025 SpaceFuncData-Input'!AH34</f>
        <v>0</v>
      </c>
      <c r="AJ35" s="133">
        <f>'2025 SpaceFuncData-Input'!AI34</f>
        <v>300</v>
      </c>
      <c r="AK35" s="21">
        <f>'2025 SpaceFuncData-Input'!AJ34</f>
        <v>3000</v>
      </c>
      <c r="AL35" s="227">
        <f>'2025 SpaceFuncData-Input'!AK34</f>
        <v>1.5</v>
      </c>
      <c r="AM35" s="227">
        <f>'2025 SpaceFuncData-Input'!AL34</f>
        <v>2</v>
      </c>
      <c r="AN35" s="21" t="str">
        <f>'2025 SpaceFuncData-Input'!AM34</f>
        <v>Health</v>
      </c>
      <c r="AO35" s="21" t="str">
        <f t="shared" ref="AO35:BA44" si="4">$AN35&amp;AO$90</f>
        <v>HealthOccupancy</v>
      </c>
      <c r="AP35" s="21" t="str">
        <f t="shared" si="4"/>
        <v>HealthReceptacle</v>
      </c>
      <c r="AQ35" s="21" t="str">
        <f t="shared" si="4"/>
        <v>HealthServiceHotWater</v>
      </c>
      <c r="AR35" s="21" t="str">
        <f t="shared" si="4"/>
        <v>HealthLights</v>
      </c>
      <c r="AS35" s="21" t="str">
        <f t="shared" si="4"/>
        <v>HealthGasEquip</v>
      </c>
      <c r="AT35" s="21" t="str">
        <f t="shared" si="4"/>
        <v>HealthRefrigeration</v>
      </c>
      <c r="AU35" s="21" t="str">
        <f t="shared" si="4"/>
        <v>HealthInfiltration</v>
      </c>
      <c r="AV35" s="21" t="str">
        <f t="shared" si="4"/>
        <v>HealthHVACAvail</v>
      </c>
      <c r="AW35" s="21" t="str">
        <f t="shared" si="4"/>
        <v>HealthHtgSetpt</v>
      </c>
      <c r="AX35" s="21" t="str">
        <f t="shared" si="4"/>
        <v>HealthClgSetpt</v>
      </c>
      <c r="AY35" s="21" t="str">
        <f t="shared" si="4"/>
        <v>HealthElevator</v>
      </c>
      <c r="AZ35" s="21" t="str">
        <f t="shared" si="4"/>
        <v>HealthEscalator</v>
      </c>
      <c r="BA35" s="21" t="str">
        <f t="shared" si="4"/>
        <v>HealthWtrHtrSetpt</v>
      </c>
      <c r="BB35" s="21">
        <f>'2025 SpaceFuncData-Input'!AQ34</f>
        <v>332</v>
      </c>
      <c r="BC35" s="21">
        <f>'2025 SpaceFuncData-Input'!AN34</f>
        <v>1</v>
      </c>
      <c r="BD35" s="21">
        <f>'2025 SpaceFuncData-Input'!AO34</f>
        <v>0</v>
      </c>
      <c r="BE35" s="21">
        <f>'2025 SpaceFuncData-Input'!AP34</f>
        <v>0</v>
      </c>
      <c r="BF35" s="21" t="s">
        <v>1050</v>
      </c>
      <c r="BG35" s="21" t="s">
        <v>131</v>
      </c>
      <c r="BH35" s="226" t="s">
        <v>1271</v>
      </c>
      <c r="BI35" s="21" t="s">
        <v>269</v>
      </c>
      <c r="BJ35" s="21" t="str">
        <f t="shared" si="2"/>
        <v/>
      </c>
    </row>
    <row r="36" spans="2:62" x14ac:dyDescent="0.25">
      <c r="B36" s="21" t="str">
        <f>TRIM(LEFT('2025 SpaceFuncData-Input'!$A35,IF(ISNUMBER(FIND(" (Note",'2025 SpaceFuncData-Input'!$A35,1)),FIND(" (Note",'2025 SpaceFuncData-Input'!$A35,1),99)))</f>
        <v>Healthcare Facility and Hospitals (Patient Room)</v>
      </c>
      <c r="C36" s="21" t="str">
        <f>TRIM('2025 SpaceFuncData-Input'!B35)</f>
        <v>Misc - All others</v>
      </c>
      <c r="D36" s="21">
        <f>ROUND('2025 SpaceFuncData-Input'!C35,2)</f>
        <v>10</v>
      </c>
      <c r="E36" s="21">
        <f>'2025 SpaceFuncData-Input'!D35</f>
        <v>0.5</v>
      </c>
      <c r="F36" s="21">
        <f>'2025 SpaceFuncData-Input'!E35</f>
        <v>250</v>
      </c>
      <c r="G36" s="21">
        <f>'2025 SpaceFuncData-Input'!F35</f>
        <v>200</v>
      </c>
      <c r="H36" s="228">
        <f>'2025 SpaceFuncData-Input'!G35</f>
        <v>1.5</v>
      </c>
      <c r="I36" s="228">
        <f>'2025 SpaceFuncData-Input'!H35</f>
        <v>0.24</v>
      </c>
      <c r="J36" s="21" t="str">
        <f>'2025 SpaceFuncData-Input'!I35</f>
        <v>Gas</v>
      </c>
      <c r="K36" s="228">
        <f>'2025 SpaceFuncData-Input'!J35</f>
        <v>0.7</v>
      </c>
      <c r="L36" s="228">
        <f>'2025 SpaceFuncData-Input'!K35</f>
        <v>0</v>
      </c>
      <c r="M36" s="228">
        <f>'2025 SpaceFuncData-Input'!L35</f>
        <v>0</v>
      </c>
      <c r="N36" s="228">
        <f>'2025 SpaceFuncData-Input'!M35</f>
        <v>0</v>
      </c>
      <c r="O36" s="228">
        <f>'2025 SpaceFuncData-Input'!N35</f>
        <v>0.15</v>
      </c>
      <c r="P36" s="228">
        <f>'2025 SpaceFuncData-Input'!O35</f>
        <v>0</v>
      </c>
      <c r="Q36" s="228">
        <f>'2025 SpaceFuncData-Input'!P35</f>
        <v>0</v>
      </c>
      <c r="R36" s="228">
        <f>'2025 SpaceFuncData-Input'!Q35</f>
        <v>0</v>
      </c>
      <c r="S36" s="228">
        <f>'2025 SpaceFuncData-Input'!R35</f>
        <v>0</v>
      </c>
      <c r="T36" s="228">
        <f>'2025 SpaceFuncData-Input'!S35</f>
        <v>0</v>
      </c>
      <c r="U36" s="228">
        <f>'2025 SpaceFuncData-Input'!T35</f>
        <v>0</v>
      </c>
      <c r="V36" s="228">
        <f>'2025 SpaceFuncData-Input'!U35</f>
        <v>0</v>
      </c>
      <c r="W36" s="228">
        <f>'2025 SpaceFuncData-Input'!V35</f>
        <v>0</v>
      </c>
      <c r="X36" s="228">
        <f>'2025 SpaceFuncData-Input'!W35</f>
        <v>0.1</v>
      </c>
      <c r="Y36" s="228">
        <f>'2025 SpaceFuncData-Input'!X35</f>
        <v>0</v>
      </c>
      <c r="Z36" s="228">
        <f>'2025 SpaceFuncData-Input'!Y35</f>
        <v>0</v>
      </c>
      <c r="AA36" s="228">
        <f>'2025 SpaceFuncData-Input'!Z35</f>
        <v>0</v>
      </c>
      <c r="AB36" s="228">
        <f>'2025 SpaceFuncData-Input'!AA35</f>
        <v>0</v>
      </c>
      <c r="AC36" s="228">
        <f>'2025 SpaceFuncData-Input'!AB35</f>
        <v>0</v>
      </c>
      <c r="AD36" s="228">
        <f>'2025 SpaceFuncData-Input'!AC35</f>
        <v>0</v>
      </c>
      <c r="AE36" s="228">
        <f>'2025 SpaceFuncData-Input'!AD35</f>
        <v>0</v>
      </c>
      <c r="AF36" s="133">
        <f>'2025 SpaceFuncData-Input'!AE35</f>
        <v>150</v>
      </c>
      <c r="AG36" s="133">
        <f>'2025 SpaceFuncData-Input'!AF35</f>
        <v>150</v>
      </c>
      <c r="AH36" s="230">
        <f>'2025 SpaceFuncData-Input'!AG35</f>
        <v>0</v>
      </c>
      <c r="AI36" s="229">
        <f>'2025 SpaceFuncData-Input'!AH35</f>
        <v>0</v>
      </c>
      <c r="AJ36" s="133">
        <f>'2025 SpaceFuncData-Input'!AI35</f>
        <v>20</v>
      </c>
      <c r="AK36" s="21">
        <f>'2025 SpaceFuncData-Input'!AJ35</f>
        <v>200</v>
      </c>
      <c r="AL36" s="227">
        <f>'2025 SpaceFuncData-Input'!AK35</f>
        <v>1.5</v>
      </c>
      <c r="AM36" s="227">
        <f>'2025 SpaceFuncData-Input'!AL35</f>
        <v>2</v>
      </c>
      <c r="AN36" s="21" t="str">
        <f>'2025 SpaceFuncData-Input'!AM35</f>
        <v>Health</v>
      </c>
      <c r="AO36" s="21" t="str">
        <f t="shared" si="4"/>
        <v>HealthOccupancy</v>
      </c>
      <c r="AP36" s="21" t="str">
        <f t="shared" si="4"/>
        <v>HealthReceptacle</v>
      </c>
      <c r="AQ36" s="21" t="str">
        <f t="shared" si="4"/>
        <v>HealthServiceHotWater</v>
      </c>
      <c r="AR36" s="21" t="str">
        <f t="shared" si="4"/>
        <v>HealthLights</v>
      </c>
      <c r="AS36" s="21" t="str">
        <f t="shared" si="4"/>
        <v>HealthGasEquip</v>
      </c>
      <c r="AT36" s="21" t="str">
        <f t="shared" si="4"/>
        <v>HealthRefrigeration</v>
      </c>
      <c r="AU36" s="21" t="str">
        <f t="shared" si="4"/>
        <v>HealthInfiltration</v>
      </c>
      <c r="AV36" s="21" t="str">
        <f t="shared" si="4"/>
        <v>HealthHVACAvail</v>
      </c>
      <c r="AW36" s="21" t="str">
        <f t="shared" si="4"/>
        <v>HealthHtgSetpt</v>
      </c>
      <c r="AX36" s="21" t="str">
        <f t="shared" si="4"/>
        <v>HealthClgSetpt</v>
      </c>
      <c r="AY36" s="21" t="str">
        <f t="shared" si="4"/>
        <v>HealthElevator</v>
      </c>
      <c r="AZ36" s="21" t="str">
        <f t="shared" si="4"/>
        <v>HealthEscalator</v>
      </c>
      <c r="BA36" s="21" t="str">
        <f t="shared" si="4"/>
        <v>HealthWtrHtrSetpt</v>
      </c>
      <c r="BB36" s="21">
        <f>'2025 SpaceFuncData-Input'!AQ35</f>
        <v>333</v>
      </c>
      <c r="BC36" s="21">
        <f>'2025 SpaceFuncData-Input'!AN35</f>
        <v>1</v>
      </c>
      <c r="BD36" s="21">
        <f>'2025 SpaceFuncData-Input'!AO35</f>
        <v>0</v>
      </c>
      <c r="BE36" s="21">
        <f>'2025 SpaceFuncData-Input'!AP35</f>
        <v>0</v>
      </c>
      <c r="BF36" s="21" t="s">
        <v>1051</v>
      </c>
      <c r="BG36" s="21" t="s">
        <v>131</v>
      </c>
      <c r="BH36" s="226" t="s">
        <v>1271</v>
      </c>
      <c r="BI36" s="21" t="s">
        <v>269</v>
      </c>
      <c r="BJ36" s="21" t="str">
        <f t="shared" si="2"/>
        <v/>
      </c>
    </row>
    <row r="37" spans="2:62" x14ac:dyDescent="0.25">
      <c r="B37" s="21" t="str">
        <f>TRIM(LEFT('2025 SpaceFuncData-Input'!$A36,IF(ISNUMBER(FIND(" (Note",'2025 SpaceFuncData-Input'!$A36,1)),FIND(" (Note",'2025 SpaceFuncData-Input'!$A36,1),99)))</f>
        <v>Healthcare Facility and Hospitals (Physical Therapy Room)</v>
      </c>
      <c r="C37" s="21" t="str">
        <f>TRIM('2025 SpaceFuncData-Input'!B36)</f>
        <v>Misc - All others</v>
      </c>
      <c r="D37" s="21">
        <f>ROUND('2025 SpaceFuncData-Input'!C36,2)</f>
        <v>10</v>
      </c>
      <c r="E37" s="21">
        <f>'2025 SpaceFuncData-Input'!D36</f>
        <v>0.5</v>
      </c>
      <c r="F37" s="21">
        <f>'2025 SpaceFuncData-Input'!E36</f>
        <v>250</v>
      </c>
      <c r="G37" s="21">
        <f>'2025 SpaceFuncData-Input'!F36</f>
        <v>200</v>
      </c>
      <c r="H37" s="228">
        <f>'2025 SpaceFuncData-Input'!G36</f>
        <v>1.5</v>
      </c>
      <c r="I37" s="228">
        <f>'2025 SpaceFuncData-Input'!H36</f>
        <v>0.24</v>
      </c>
      <c r="J37" s="21" t="str">
        <f>'2025 SpaceFuncData-Input'!I36</f>
        <v>Electric</v>
      </c>
      <c r="K37" s="228">
        <f>'2025 SpaceFuncData-Input'!J36</f>
        <v>0.75</v>
      </c>
      <c r="L37" s="228">
        <f>'2025 SpaceFuncData-Input'!K36</f>
        <v>0</v>
      </c>
      <c r="M37" s="228">
        <f>'2025 SpaceFuncData-Input'!L36</f>
        <v>0</v>
      </c>
      <c r="N37" s="228">
        <f>'2025 SpaceFuncData-Input'!M36</f>
        <v>0</v>
      </c>
      <c r="O37" s="228">
        <f>'2025 SpaceFuncData-Input'!N36</f>
        <v>0</v>
      </c>
      <c r="P37" s="228">
        <f>'2025 SpaceFuncData-Input'!O36</f>
        <v>0</v>
      </c>
      <c r="Q37" s="228">
        <f>'2025 SpaceFuncData-Input'!P36</f>
        <v>0</v>
      </c>
      <c r="R37" s="228">
        <f>'2025 SpaceFuncData-Input'!Q36</f>
        <v>0</v>
      </c>
      <c r="S37" s="228">
        <f>'2025 SpaceFuncData-Input'!R36</f>
        <v>0</v>
      </c>
      <c r="T37" s="228">
        <f>'2025 SpaceFuncData-Input'!S36</f>
        <v>0</v>
      </c>
      <c r="U37" s="228">
        <f>'2025 SpaceFuncData-Input'!T36</f>
        <v>0</v>
      </c>
      <c r="V37" s="228">
        <f>'2025 SpaceFuncData-Input'!U36</f>
        <v>0</v>
      </c>
      <c r="W37" s="228">
        <f>'2025 SpaceFuncData-Input'!V36</f>
        <v>0</v>
      </c>
      <c r="X37" s="228">
        <f>'2025 SpaceFuncData-Input'!W36</f>
        <v>0.1</v>
      </c>
      <c r="Y37" s="228">
        <f>'2025 SpaceFuncData-Input'!X36</f>
        <v>0</v>
      </c>
      <c r="Z37" s="228">
        <f>'2025 SpaceFuncData-Input'!Y36</f>
        <v>0</v>
      </c>
      <c r="AA37" s="228">
        <f>'2025 SpaceFuncData-Input'!Z36</f>
        <v>0</v>
      </c>
      <c r="AB37" s="228">
        <f>'2025 SpaceFuncData-Input'!AA36</f>
        <v>0</v>
      </c>
      <c r="AC37" s="228">
        <f>'2025 SpaceFuncData-Input'!AB36</f>
        <v>0</v>
      </c>
      <c r="AD37" s="228">
        <f>'2025 SpaceFuncData-Input'!AC36</f>
        <v>0</v>
      </c>
      <c r="AE37" s="228">
        <f>'2025 SpaceFuncData-Input'!AD36</f>
        <v>0</v>
      </c>
      <c r="AF37" s="133">
        <f>'2025 SpaceFuncData-Input'!AE36</f>
        <v>150</v>
      </c>
      <c r="AG37" s="133">
        <f>'2025 SpaceFuncData-Input'!AF36</f>
        <v>150</v>
      </c>
      <c r="AH37" s="230">
        <f>'2025 SpaceFuncData-Input'!AG36</f>
        <v>0</v>
      </c>
      <c r="AI37" s="229">
        <f>'2025 SpaceFuncData-Input'!AH36</f>
        <v>0</v>
      </c>
      <c r="AJ37" s="133">
        <f>'2025 SpaceFuncData-Input'!AI36</f>
        <v>75</v>
      </c>
      <c r="AK37" s="21">
        <f>'2025 SpaceFuncData-Input'!AJ36</f>
        <v>500</v>
      </c>
      <c r="AL37" s="227">
        <f>'2025 SpaceFuncData-Input'!AK36</f>
        <v>1.5</v>
      </c>
      <c r="AM37" s="227">
        <f>'2025 SpaceFuncData-Input'!AL36</f>
        <v>2</v>
      </c>
      <c r="AN37" s="21" t="str">
        <f>'2025 SpaceFuncData-Input'!AM36</f>
        <v>Health</v>
      </c>
      <c r="AO37" s="21" t="str">
        <f t="shared" si="4"/>
        <v>HealthOccupancy</v>
      </c>
      <c r="AP37" s="21" t="str">
        <f t="shared" si="4"/>
        <v>HealthReceptacle</v>
      </c>
      <c r="AQ37" s="21" t="str">
        <f t="shared" si="4"/>
        <v>HealthServiceHotWater</v>
      </c>
      <c r="AR37" s="21" t="str">
        <f t="shared" si="4"/>
        <v>HealthLights</v>
      </c>
      <c r="AS37" s="21" t="str">
        <f t="shared" si="4"/>
        <v>HealthGasEquip</v>
      </c>
      <c r="AT37" s="21" t="str">
        <f t="shared" si="4"/>
        <v>HealthRefrigeration</v>
      </c>
      <c r="AU37" s="21" t="str">
        <f t="shared" si="4"/>
        <v>HealthInfiltration</v>
      </c>
      <c r="AV37" s="21" t="str">
        <f t="shared" si="4"/>
        <v>HealthHVACAvail</v>
      </c>
      <c r="AW37" s="21" t="str">
        <f t="shared" si="4"/>
        <v>HealthHtgSetpt</v>
      </c>
      <c r="AX37" s="21" t="str">
        <f t="shared" si="4"/>
        <v>HealthClgSetpt</v>
      </c>
      <c r="AY37" s="21" t="str">
        <f t="shared" si="4"/>
        <v>HealthElevator</v>
      </c>
      <c r="AZ37" s="21" t="str">
        <f t="shared" si="4"/>
        <v>HealthEscalator</v>
      </c>
      <c r="BA37" s="21" t="str">
        <f t="shared" si="4"/>
        <v>HealthWtrHtrSetpt</v>
      </c>
      <c r="BB37" s="21">
        <f>'2025 SpaceFuncData-Input'!AQ36</f>
        <v>334</v>
      </c>
      <c r="BC37" s="21">
        <f>'2025 SpaceFuncData-Input'!AN36</f>
        <v>1</v>
      </c>
      <c r="BD37" s="21">
        <f>'2025 SpaceFuncData-Input'!AO36</f>
        <v>0</v>
      </c>
      <c r="BE37" s="21">
        <f>'2025 SpaceFuncData-Input'!AP36</f>
        <v>0</v>
      </c>
      <c r="BF37" s="21" t="s">
        <v>1052</v>
      </c>
      <c r="BG37" s="21" t="s">
        <v>131</v>
      </c>
      <c r="BH37" s="226" t="s">
        <v>1271</v>
      </c>
      <c r="BI37" s="21" t="s">
        <v>269</v>
      </c>
      <c r="BJ37" s="21" t="str">
        <f t="shared" si="2"/>
        <v/>
      </c>
    </row>
    <row r="38" spans="2:62" x14ac:dyDescent="0.25">
      <c r="B38" s="21" t="str">
        <f>TRIM(LEFT('2025 SpaceFuncData-Input'!$A37,IF(ISNUMBER(FIND(" (Note",'2025 SpaceFuncData-Input'!$A37,1)),FIND(" (Note",'2025 SpaceFuncData-Input'!$A37,1),99)))</f>
        <v>Healthcare Facility and Hospitals (Recovery Room)</v>
      </c>
      <c r="C38" s="21" t="str">
        <f>TRIM('2025 SpaceFuncData-Input'!B37)</f>
        <v>Misc - All others</v>
      </c>
      <c r="D38" s="21">
        <f>ROUND('2025 SpaceFuncData-Input'!C37,2)</f>
        <v>10</v>
      </c>
      <c r="E38" s="21">
        <f>'2025 SpaceFuncData-Input'!D37</f>
        <v>0.5</v>
      </c>
      <c r="F38" s="21">
        <f>'2025 SpaceFuncData-Input'!E37</f>
        <v>250</v>
      </c>
      <c r="G38" s="21">
        <f>'2025 SpaceFuncData-Input'!F37</f>
        <v>200</v>
      </c>
      <c r="H38" s="228">
        <f>'2025 SpaceFuncData-Input'!G37</f>
        <v>1.5</v>
      </c>
      <c r="I38" s="228">
        <f>'2025 SpaceFuncData-Input'!H37</f>
        <v>0.24</v>
      </c>
      <c r="J38" s="21" t="str">
        <f>'2025 SpaceFuncData-Input'!I37</f>
        <v>Gas</v>
      </c>
      <c r="K38" s="228">
        <f>'2025 SpaceFuncData-Input'!J37</f>
        <v>0.9</v>
      </c>
      <c r="L38" s="228">
        <f>'2025 SpaceFuncData-Input'!K37</f>
        <v>0</v>
      </c>
      <c r="M38" s="228">
        <f>'2025 SpaceFuncData-Input'!L37</f>
        <v>0</v>
      </c>
      <c r="N38" s="228">
        <f>'2025 SpaceFuncData-Input'!M37</f>
        <v>0</v>
      </c>
      <c r="O38" s="228">
        <f>'2025 SpaceFuncData-Input'!N37</f>
        <v>0</v>
      </c>
      <c r="P38" s="228">
        <f>'2025 SpaceFuncData-Input'!O37</f>
        <v>0</v>
      </c>
      <c r="Q38" s="228">
        <f>'2025 SpaceFuncData-Input'!P37</f>
        <v>0</v>
      </c>
      <c r="R38" s="228">
        <f>'2025 SpaceFuncData-Input'!Q37</f>
        <v>0</v>
      </c>
      <c r="S38" s="228">
        <f>'2025 SpaceFuncData-Input'!R37</f>
        <v>0</v>
      </c>
      <c r="T38" s="228">
        <f>'2025 SpaceFuncData-Input'!S37</f>
        <v>0</v>
      </c>
      <c r="U38" s="228">
        <f>'2025 SpaceFuncData-Input'!T37</f>
        <v>0</v>
      </c>
      <c r="V38" s="228">
        <f>'2025 SpaceFuncData-Input'!U37</f>
        <v>0</v>
      </c>
      <c r="W38" s="228">
        <f>'2025 SpaceFuncData-Input'!V37</f>
        <v>0</v>
      </c>
      <c r="X38" s="228">
        <f>'2025 SpaceFuncData-Input'!W37</f>
        <v>0.1</v>
      </c>
      <c r="Y38" s="228">
        <f>'2025 SpaceFuncData-Input'!X37</f>
        <v>0</v>
      </c>
      <c r="Z38" s="228">
        <f>'2025 SpaceFuncData-Input'!Y37</f>
        <v>0</v>
      </c>
      <c r="AA38" s="228">
        <f>'2025 SpaceFuncData-Input'!Z37</f>
        <v>0</v>
      </c>
      <c r="AB38" s="228">
        <f>'2025 SpaceFuncData-Input'!AA37</f>
        <v>0</v>
      </c>
      <c r="AC38" s="228">
        <f>'2025 SpaceFuncData-Input'!AB37</f>
        <v>0</v>
      </c>
      <c r="AD38" s="228">
        <f>'2025 SpaceFuncData-Input'!AC37</f>
        <v>0</v>
      </c>
      <c r="AE38" s="228">
        <f>'2025 SpaceFuncData-Input'!AD37</f>
        <v>0</v>
      </c>
      <c r="AF38" s="133">
        <f>'2025 SpaceFuncData-Input'!AE37</f>
        <v>150</v>
      </c>
      <c r="AG38" s="133">
        <f>'2025 SpaceFuncData-Input'!AF37</f>
        <v>150</v>
      </c>
      <c r="AH38" s="230">
        <f>'2025 SpaceFuncData-Input'!AG37</f>
        <v>0</v>
      </c>
      <c r="AI38" s="229">
        <f>'2025 SpaceFuncData-Input'!AH37</f>
        <v>0</v>
      </c>
      <c r="AJ38" s="133">
        <f>'2025 SpaceFuncData-Input'!AI37</f>
        <v>20</v>
      </c>
      <c r="AK38" s="21">
        <f>'2025 SpaceFuncData-Input'!AJ37</f>
        <v>200</v>
      </c>
      <c r="AL38" s="227">
        <f>'2025 SpaceFuncData-Input'!AK37</f>
        <v>1.5</v>
      </c>
      <c r="AM38" s="227">
        <f>'2025 SpaceFuncData-Input'!AL37</f>
        <v>2</v>
      </c>
      <c r="AN38" s="21" t="str">
        <f>'2025 SpaceFuncData-Input'!AM37</f>
        <v>Health</v>
      </c>
      <c r="AO38" s="21" t="str">
        <f t="shared" si="4"/>
        <v>HealthOccupancy</v>
      </c>
      <c r="AP38" s="21" t="str">
        <f t="shared" si="4"/>
        <v>HealthReceptacle</v>
      </c>
      <c r="AQ38" s="21" t="str">
        <f t="shared" si="4"/>
        <v>HealthServiceHotWater</v>
      </c>
      <c r="AR38" s="21" t="str">
        <f t="shared" si="4"/>
        <v>HealthLights</v>
      </c>
      <c r="AS38" s="21" t="str">
        <f t="shared" si="4"/>
        <v>HealthGasEquip</v>
      </c>
      <c r="AT38" s="21" t="str">
        <f t="shared" si="4"/>
        <v>HealthRefrigeration</v>
      </c>
      <c r="AU38" s="21" t="str">
        <f t="shared" si="4"/>
        <v>HealthInfiltration</v>
      </c>
      <c r="AV38" s="21" t="str">
        <f t="shared" si="4"/>
        <v>HealthHVACAvail</v>
      </c>
      <c r="AW38" s="21" t="str">
        <f t="shared" si="4"/>
        <v>HealthHtgSetpt</v>
      </c>
      <c r="AX38" s="21" t="str">
        <f t="shared" si="4"/>
        <v>HealthClgSetpt</v>
      </c>
      <c r="AY38" s="21" t="str">
        <f t="shared" si="4"/>
        <v>HealthElevator</v>
      </c>
      <c r="AZ38" s="21" t="str">
        <f t="shared" si="4"/>
        <v>HealthEscalator</v>
      </c>
      <c r="BA38" s="21" t="str">
        <f t="shared" si="4"/>
        <v>HealthWtrHtrSetpt</v>
      </c>
      <c r="BB38" s="21">
        <f>'2025 SpaceFuncData-Input'!AQ37</f>
        <v>335</v>
      </c>
      <c r="BC38" s="21">
        <f>'2025 SpaceFuncData-Input'!AN37</f>
        <v>1</v>
      </c>
      <c r="BD38" s="21">
        <f>'2025 SpaceFuncData-Input'!AO37</f>
        <v>0</v>
      </c>
      <c r="BE38" s="21">
        <f>'2025 SpaceFuncData-Input'!AP37</f>
        <v>0</v>
      </c>
      <c r="BF38" s="21" t="s">
        <v>1053</v>
      </c>
      <c r="BG38" s="21" t="s">
        <v>131</v>
      </c>
      <c r="BH38" s="226" t="s">
        <v>1271</v>
      </c>
      <c r="BI38" s="21" t="s">
        <v>269</v>
      </c>
      <c r="BJ38" s="21" t="str">
        <f t="shared" si="2"/>
        <v/>
      </c>
    </row>
    <row r="39" spans="2:62" x14ac:dyDescent="0.25">
      <c r="B39" s="21" t="str">
        <f>TRIM(LEFT('2025 SpaceFuncData-Input'!$A38,IF(ISNUMBER(FIND(" (Note",'2025 SpaceFuncData-Input'!$A38,1)),FIND(" (Note",'2025 SpaceFuncData-Input'!$A38,1),99)))</f>
        <v>High-Rise Residential Living Spaces</v>
      </c>
      <c r="C39" s="21" t="str">
        <f>TRIM('2025 SpaceFuncData-Input'!B38)</f>
        <v>NA</v>
      </c>
      <c r="D39" s="21">
        <f>ROUND('2025 SpaceFuncData-Input'!C38,2)</f>
        <v>5</v>
      </c>
      <c r="E39" s="21">
        <f>'2025 SpaceFuncData-Input'!D38</f>
        <v>0.5</v>
      </c>
      <c r="F39" s="21">
        <f>'2025 SpaceFuncData-Input'!E38</f>
        <v>245</v>
      </c>
      <c r="G39" s="21">
        <f>'2025 SpaceFuncData-Input'!F38</f>
        <v>155</v>
      </c>
      <c r="H39" s="228">
        <f>'2025 SpaceFuncData-Input'!G38</f>
        <v>0.5</v>
      </c>
      <c r="I39" s="228" t="str">
        <f>'2025 SpaceFuncData-Input'!H38</f>
        <v>RULE Spc:DwellingUnitXGalPerDay</v>
      </c>
      <c r="J39" s="21" t="str">
        <f>'2025 SpaceFuncData-Input'!I38</f>
        <v>Gas</v>
      </c>
      <c r="K39" s="228" t="str">
        <f>'2025 SpaceFuncData-Input'!J38</f>
        <v>na</v>
      </c>
      <c r="L39" s="228">
        <f>'2025 SpaceFuncData-Input'!K38</f>
        <v>0</v>
      </c>
      <c r="M39" s="228">
        <f>'2025 SpaceFuncData-Input'!L38</f>
        <v>0</v>
      </c>
      <c r="N39" s="228">
        <f>'2025 SpaceFuncData-Input'!M38</f>
        <v>0</v>
      </c>
      <c r="O39" s="228">
        <f>'2025 SpaceFuncData-Input'!N38</f>
        <v>0</v>
      </c>
      <c r="P39" s="228">
        <f>'2025 SpaceFuncData-Input'!O38</f>
        <v>0</v>
      </c>
      <c r="Q39" s="228">
        <f>'2025 SpaceFuncData-Input'!P38</f>
        <v>0</v>
      </c>
      <c r="R39" s="228">
        <f>'2025 SpaceFuncData-Input'!Q38</f>
        <v>0</v>
      </c>
      <c r="S39" s="228">
        <f>'2025 SpaceFuncData-Input'!R38</f>
        <v>0</v>
      </c>
      <c r="T39" s="228">
        <f>'2025 SpaceFuncData-Input'!S38</f>
        <v>0</v>
      </c>
      <c r="U39" s="228">
        <f>'2025 SpaceFuncData-Input'!T38</f>
        <v>0</v>
      </c>
      <c r="V39" s="228">
        <f>'2025 SpaceFuncData-Input'!U38</f>
        <v>0</v>
      </c>
      <c r="W39" s="228">
        <f>'2025 SpaceFuncData-Input'!V38</f>
        <v>0</v>
      </c>
      <c r="X39" s="228">
        <f>'2025 SpaceFuncData-Input'!W38</f>
        <v>0</v>
      </c>
      <c r="Y39" s="228">
        <f>'2025 SpaceFuncData-Input'!X38</f>
        <v>0</v>
      </c>
      <c r="Z39" s="228">
        <f>'2025 SpaceFuncData-Input'!Y38</f>
        <v>0</v>
      </c>
      <c r="AA39" s="228">
        <f>'2025 SpaceFuncData-Input'!Z38</f>
        <v>0</v>
      </c>
      <c r="AB39" s="228">
        <f>'2025 SpaceFuncData-Input'!AA38</f>
        <v>0</v>
      </c>
      <c r="AC39" s="228">
        <f>'2025 SpaceFuncData-Input'!AB38</f>
        <v>0</v>
      </c>
      <c r="AD39" s="228">
        <f>'2025 SpaceFuncData-Input'!AC38</f>
        <v>0</v>
      </c>
      <c r="AE39" s="228">
        <f>'2025 SpaceFuncData-Input'!AD38</f>
        <v>0</v>
      </c>
      <c r="AF39" s="133">
        <f>'2025 SpaceFuncData-Input'!AE38</f>
        <v>150</v>
      </c>
      <c r="AG39" s="133">
        <f>'2025 SpaceFuncData-Input'!AF38</f>
        <v>150</v>
      </c>
      <c r="AH39" s="230">
        <f>'2025 SpaceFuncData-Input'!AG38</f>
        <v>0.68240000000000001</v>
      </c>
      <c r="AI39" s="229">
        <f>'2025 SpaceFuncData-Input'!AH38</f>
        <v>0</v>
      </c>
      <c r="AJ39" s="133">
        <f>'2025 SpaceFuncData-Input'!AI38</f>
        <v>20</v>
      </c>
      <c r="AK39" s="21">
        <f>'2025 SpaceFuncData-Input'!AJ38</f>
        <v>200</v>
      </c>
      <c r="AL39" s="227">
        <f>'2025 SpaceFuncData-Input'!AK38</f>
        <v>1.5</v>
      </c>
      <c r="AM39" s="227">
        <f>'2025 SpaceFuncData-Input'!AL38</f>
        <v>2</v>
      </c>
      <c r="AN39" s="21" t="str">
        <f>'2025 SpaceFuncData-Input'!AM38</f>
        <v>ResidentialLiving</v>
      </c>
      <c r="AO39" s="21" t="str">
        <f t="shared" si="4"/>
        <v>ResidentialLivingOccupancy</v>
      </c>
      <c r="AP39" s="21" t="str">
        <f t="shared" si="4"/>
        <v>ResidentialLivingReceptacle</v>
      </c>
      <c r="AQ39" s="21" t="str">
        <f t="shared" si="4"/>
        <v>ResidentialLivingServiceHotWater</v>
      </c>
      <c r="AR39" s="21" t="str">
        <f t="shared" si="4"/>
        <v>ResidentialLivingLights</v>
      </c>
      <c r="AS39" s="21" t="str">
        <f t="shared" si="4"/>
        <v>ResidentialLivingGasEquip</v>
      </c>
      <c r="AT39" s="21" t="str">
        <f t="shared" si="4"/>
        <v>ResidentialLivingRefrigeration</v>
      </c>
      <c r="AU39" s="21" t="str">
        <f t="shared" si="4"/>
        <v>ResidentialLivingInfiltration</v>
      </c>
      <c r="AV39" s="21" t="str">
        <f t="shared" si="4"/>
        <v>ResidentialLivingHVACAvail</v>
      </c>
      <c r="AW39" s="21" t="str">
        <f t="shared" si="4"/>
        <v>ResidentialLivingHtgSetpt</v>
      </c>
      <c r="AX39" s="21" t="str">
        <f t="shared" si="4"/>
        <v>ResidentialLivingClgSetpt</v>
      </c>
      <c r="AY39" s="21" t="str">
        <f t="shared" si="4"/>
        <v>ResidentialLivingElevator</v>
      </c>
      <c r="AZ39" s="21" t="str">
        <f t="shared" si="4"/>
        <v>ResidentialLivingEscalator</v>
      </c>
      <c r="BA39" s="21" t="str">
        <f t="shared" si="4"/>
        <v>ResidentialLivingWtrHtrSetpt</v>
      </c>
      <c r="BB39" s="21">
        <f>'2025 SpaceFuncData-Input'!AQ38</f>
        <v>336</v>
      </c>
      <c r="BC39" s="21">
        <f>'2025 SpaceFuncData-Input'!AN38</f>
        <v>0</v>
      </c>
      <c r="BD39" s="21">
        <f>'2025 SpaceFuncData-Input'!AO38</f>
        <v>1</v>
      </c>
      <c r="BE39" s="21">
        <f>'2025 SpaceFuncData-Input'!AP38</f>
        <v>0</v>
      </c>
      <c r="BF39" s="21" t="s">
        <v>1054</v>
      </c>
      <c r="BG39" s="21" t="s">
        <v>131</v>
      </c>
      <c r="BH39" s="21" t="s">
        <v>1142</v>
      </c>
      <c r="BI39" s="21" t="s">
        <v>269</v>
      </c>
      <c r="BJ39" s="21" t="str">
        <f t="shared" si="2"/>
        <v>High-Rise Residential Living Spaces</v>
      </c>
    </row>
    <row r="40" spans="2:62" x14ac:dyDescent="0.25">
      <c r="B40" s="21" t="str">
        <f>TRIM(LEFT('2025 SpaceFuncData-Input'!$A39,IF(ISNUMBER(FIND(" (Note",'2025 SpaceFuncData-Input'!$A39,1)),FIND(" (Note",'2025 SpaceFuncData-Input'!$A39,1),99)))</f>
        <v>Hotel Function Area</v>
      </c>
      <c r="C40" s="21" t="str">
        <f>TRIM('2025 SpaceFuncData-Input'!B39)</f>
        <v>Lodging - Multipurpose assembly</v>
      </c>
      <c r="D40" s="21">
        <f>ROUND('2025 SpaceFuncData-Input'!C39,2)</f>
        <v>142.86000000000001</v>
      </c>
      <c r="E40" s="21">
        <f>'2025 SpaceFuncData-Input'!D39</f>
        <v>0.5</v>
      </c>
      <c r="F40" s="21">
        <f>'2025 SpaceFuncData-Input'!E39</f>
        <v>250</v>
      </c>
      <c r="G40" s="21">
        <f>'2025 SpaceFuncData-Input'!F39</f>
        <v>200</v>
      </c>
      <c r="H40" s="228">
        <f>'2025 SpaceFuncData-Input'!G39</f>
        <v>0.5</v>
      </c>
      <c r="I40" s="228">
        <f>'2025 SpaceFuncData-Input'!H39</f>
        <v>9.6000000000000002E-2</v>
      </c>
      <c r="J40" s="21" t="str">
        <f>'2025 SpaceFuncData-Input'!I39</f>
        <v>Gas</v>
      </c>
      <c r="K40" s="228">
        <f>'2025 SpaceFuncData-Input'!J39</f>
        <v>0.85</v>
      </c>
      <c r="L40" s="228">
        <f>'2025 SpaceFuncData-Input'!K39</f>
        <v>0</v>
      </c>
      <c r="M40" s="228">
        <f>'2025 SpaceFuncData-Input'!L39</f>
        <v>0</v>
      </c>
      <c r="N40" s="228">
        <f>'2025 SpaceFuncData-Input'!M39</f>
        <v>0</v>
      </c>
      <c r="O40" s="228">
        <f>'2025 SpaceFuncData-Input'!N39</f>
        <v>0.25</v>
      </c>
      <c r="P40" s="228">
        <f>'2025 SpaceFuncData-Input'!O39</f>
        <v>0</v>
      </c>
      <c r="Q40" s="228">
        <f>'2025 SpaceFuncData-Input'!P39</f>
        <v>0</v>
      </c>
      <c r="R40" s="228">
        <f>'2025 SpaceFuncData-Input'!Q39</f>
        <v>0</v>
      </c>
      <c r="S40" s="228">
        <f>'2025 SpaceFuncData-Input'!R39</f>
        <v>0</v>
      </c>
      <c r="T40" s="228">
        <f>'2025 SpaceFuncData-Input'!S39</f>
        <v>0</v>
      </c>
      <c r="U40" s="228">
        <f>'2025 SpaceFuncData-Input'!T39</f>
        <v>0</v>
      </c>
      <c r="V40" s="228">
        <f>'2025 SpaceFuncData-Input'!U39</f>
        <v>0</v>
      </c>
      <c r="W40" s="228">
        <f>'2025 SpaceFuncData-Input'!V39</f>
        <v>0</v>
      </c>
      <c r="X40" s="228">
        <f>'2025 SpaceFuncData-Input'!W39</f>
        <v>0</v>
      </c>
      <c r="Y40" s="228">
        <f>'2025 SpaceFuncData-Input'!X39</f>
        <v>0</v>
      </c>
      <c r="Z40" s="228">
        <f>'2025 SpaceFuncData-Input'!Y39</f>
        <v>0</v>
      </c>
      <c r="AA40" s="228">
        <f>'2025 SpaceFuncData-Input'!Z39</f>
        <v>0</v>
      </c>
      <c r="AB40" s="228">
        <f>'2025 SpaceFuncData-Input'!AA39</f>
        <v>0</v>
      </c>
      <c r="AC40" s="228">
        <f>'2025 SpaceFuncData-Input'!AB39</f>
        <v>0</v>
      </c>
      <c r="AD40" s="228">
        <f>'2025 SpaceFuncData-Input'!AC39</f>
        <v>0</v>
      </c>
      <c r="AE40" s="228">
        <f>'2025 SpaceFuncData-Input'!AD39</f>
        <v>0</v>
      </c>
      <c r="AF40" s="133">
        <f>'2025 SpaceFuncData-Input'!AE39</f>
        <v>150</v>
      </c>
      <c r="AG40" s="133">
        <f>'2025 SpaceFuncData-Input'!AF39</f>
        <v>150</v>
      </c>
      <c r="AH40" s="230">
        <f>'2025 SpaceFuncData-Input'!AG39</f>
        <v>0</v>
      </c>
      <c r="AI40" s="229">
        <f>'2025 SpaceFuncData-Input'!AH39</f>
        <v>0</v>
      </c>
      <c r="AJ40" s="133">
        <f>'2025 SpaceFuncData-Input'!AI39</f>
        <v>50</v>
      </c>
      <c r="AK40" s="21">
        <f>'2025 SpaceFuncData-Input'!AJ39</f>
        <v>300</v>
      </c>
      <c r="AL40" s="227">
        <f>'2025 SpaceFuncData-Input'!AK39</f>
        <v>1.5</v>
      </c>
      <c r="AM40" s="227">
        <f>'2025 SpaceFuncData-Input'!AL39</f>
        <v>2</v>
      </c>
      <c r="AN40" s="21" t="str">
        <f>'2025 SpaceFuncData-Input'!AM39</f>
        <v>Assembly</v>
      </c>
      <c r="AO40" s="21" t="str">
        <f t="shared" si="4"/>
        <v>AssemblyOccupancy</v>
      </c>
      <c r="AP40" s="21" t="str">
        <f t="shared" si="4"/>
        <v>AssemblyReceptacle</v>
      </c>
      <c r="AQ40" s="21" t="str">
        <f t="shared" si="4"/>
        <v>AssemblyServiceHotWater</v>
      </c>
      <c r="AR40" s="21" t="str">
        <f t="shared" si="4"/>
        <v>AssemblyLights</v>
      </c>
      <c r="AS40" s="21" t="str">
        <f t="shared" si="4"/>
        <v>AssemblyGasEquip</v>
      </c>
      <c r="AT40" s="21" t="str">
        <f t="shared" si="4"/>
        <v>AssemblyRefrigeration</v>
      </c>
      <c r="AU40" s="21" t="str">
        <f t="shared" si="4"/>
        <v>AssemblyInfiltration</v>
      </c>
      <c r="AV40" s="21" t="str">
        <f t="shared" si="4"/>
        <v>AssemblyHVACAvail</v>
      </c>
      <c r="AW40" s="21" t="str">
        <f t="shared" si="4"/>
        <v>AssemblyHtgSetpt</v>
      </c>
      <c r="AX40" s="21" t="str">
        <f t="shared" si="4"/>
        <v>AssemblyClgSetpt</v>
      </c>
      <c r="AY40" s="21" t="str">
        <f t="shared" si="4"/>
        <v>AssemblyElevator</v>
      </c>
      <c r="AZ40" s="21" t="str">
        <f t="shared" si="4"/>
        <v>AssemblyEscalator</v>
      </c>
      <c r="BA40" s="21" t="str">
        <f t="shared" si="4"/>
        <v>AssemblyWtrHtrSetpt</v>
      </c>
      <c r="BB40" s="21">
        <f>'2025 SpaceFuncData-Input'!AQ39</f>
        <v>337</v>
      </c>
      <c r="BC40" s="21">
        <f>'2025 SpaceFuncData-Input'!AN39</f>
        <v>0</v>
      </c>
      <c r="BD40" s="21">
        <f>'2025 SpaceFuncData-Input'!AO39</f>
        <v>0</v>
      </c>
      <c r="BE40" s="21">
        <f>'2025 SpaceFuncData-Input'!AP39</f>
        <v>0</v>
      </c>
      <c r="BF40" s="21" t="s">
        <v>1055</v>
      </c>
      <c r="BG40" s="21" t="s">
        <v>1166</v>
      </c>
      <c r="BH40" s="225" t="s">
        <v>1263</v>
      </c>
      <c r="BI40" s="21" t="s">
        <v>269</v>
      </c>
      <c r="BJ40" s="21" t="str">
        <f t="shared" si="2"/>
        <v>Hotel Function Area</v>
      </c>
    </row>
    <row r="41" spans="2:62" x14ac:dyDescent="0.25">
      <c r="B41" s="21" t="str">
        <f>TRIM(LEFT('2025 SpaceFuncData-Input'!$A40,IF(ISNUMBER(FIND(" (Note",'2025 SpaceFuncData-Input'!$A40,1)),FIND(" (Note",'2025 SpaceFuncData-Input'!$A40,1),99)))</f>
        <v>Hotel/Motel Guest Room</v>
      </c>
      <c r="C41" s="21" t="str">
        <f>TRIM('2025 SpaceFuncData-Input'!B40)</f>
        <v>Lodging - Bedroom/living room</v>
      </c>
      <c r="D41" s="21">
        <f>ROUND('2025 SpaceFuncData-Input'!C40,2)</f>
        <v>5</v>
      </c>
      <c r="E41" s="21">
        <f>'2025 SpaceFuncData-Input'!D40</f>
        <v>0.5</v>
      </c>
      <c r="F41" s="21">
        <f>'2025 SpaceFuncData-Input'!E40</f>
        <v>245</v>
      </c>
      <c r="G41" s="21">
        <f>'2025 SpaceFuncData-Input'!F40</f>
        <v>155</v>
      </c>
      <c r="H41" s="228">
        <f>'2025 SpaceFuncData-Input'!G40</f>
        <v>0.5</v>
      </c>
      <c r="I41" s="228">
        <f>'2025 SpaceFuncData-Input'!H40</f>
        <v>4.4800000000000004</v>
      </c>
      <c r="J41" s="21" t="str">
        <f>'2025 SpaceFuncData-Input'!I40</f>
        <v>Gas</v>
      </c>
      <c r="K41" s="228" t="str">
        <f>'2025 SpaceFuncData-Input'!J40</f>
        <v>na</v>
      </c>
      <c r="L41" s="228">
        <f>'2025 SpaceFuncData-Input'!K40</f>
        <v>0</v>
      </c>
      <c r="M41" s="228">
        <f>'2025 SpaceFuncData-Input'!L40</f>
        <v>0</v>
      </c>
      <c r="N41" s="228">
        <f>'2025 SpaceFuncData-Input'!M40</f>
        <v>0</v>
      </c>
      <c r="O41" s="228">
        <f>'2025 SpaceFuncData-Input'!N40</f>
        <v>0</v>
      </c>
      <c r="P41" s="228">
        <f>'2025 SpaceFuncData-Input'!O40</f>
        <v>0</v>
      </c>
      <c r="Q41" s="228">
        <f>'2025 SpaceFuncData-Input'!P40</f>
        <v>0</v>
      </c>
      <c r="R41" s="228">
        <f>'2025 SpaceFuncData-Input'!Q40</f>
        <v>0</v>
      </c>
      <c r="S41" s="228">
        <f>'2025 SpaceFuncData-Input'!R40</f>
        <v>0</v>
      </c>
      <c r="T41" s="228">
        <f>'2025 SpaceFuncData-Input'!S40</f>
        <v>0</v>
      </c>
      <c r="U41" s="228">
        <f>'2025 SpaceFuncData-Input'!T40</f>
        <v>0</v>
      </c>
      <c r="V41" s="228">
        <f>'2025 SpaceFuncData-Input'!U40</f>
        <v>0</v>
      </c>
      <c r="W41" s="228">
        <f>'2025 SpaceFuncData-Input'!V40</f>
        <v>0</v>
      </c>
      <c r="X41" s="228">
        <f>'2025 SpaceFuncData-Input'!W40</f>
        <v>0</v>
      </c>
      <c r="Y41" s="228">
        <f>'2025 SpaceFuncData-Input'!X40</f>
        <v>0</v>
      </c>
      <c r="Z41" s="228">
        <f>'2025 SpaceFuncData-Input'!Y40</f>
        <v>0</v>
      </c>
      <c r="AA41" s="228">
        <f>'2025 SpaceFuncData-Input'!Z40</f>
        <v>0</v>
      </c>
      <c r="AB41" s="228">
        <f>'2025 SpaceFuncData-Input'!AA40</f>
        <v>0</v>
      </c>
      <c r="AC41" s="228">
        <f>'2025 SpaceFuncData-Input'!AB40</f>
        <v>0</v>
      </c>
      <c r="AD41" s="228">
        <f>'2025 SpaceFuncData-Input'!AC40</f>
        <v>0</v>
      </c>
      <c r="AE41" s="228">
        <f>'2025 SpaceFuncData-Input'!AD40</f>
        <v>0</v>
      </c>
      <c r="AF41" s="133">
        <f>'2025 SpaceFuncData-Input'!AE40</f>
        <v>150</v>
      </c>
      <c r="AG41" s="133">
        <f>'2025 SpaceFuncData-Input'!AF40</f>
        <v>150</v>
      </c>
      <c r="AH41" s="230">
        <f>'2025 SpaceFuncData-Input'!AG40</f>
        <v>0</v>
      </c>
      <c r="AI41" s="229">
        <f>'2025 SpaceFuncData-Input'!AH40</f>
        <v>0</v>
      </c>
      <c r="AJ41" s="133">
        <f>'2025 SpaceFuncData-Input'!AI40</f>
        <v>20</v>
      </c>
      <c r="AK41" s="21">
        <f>'2025 SpaceFuncData-Input'!AJ40</f>
        <v>200</v>
      </c>
      <c r="AL41" s="227">
        <f>'2025 SpaceFuncData-Input'!AK40</f>
        <v>1.5</v>
      </c>
      <c r="AM41" s="227">
        <f>'2025 SpaceFuncData-Input'!AL40</f>
        <v>2</v>
      </c>
      <c r="AN41" s="21" t="str">
        <f>'2025 SpaceFuncData-Input'!AM40</f>
        <v>ResidentialLiving</v>
      </c>
      <c r="AO41" s="21" t="str">
        <f t="shared" si="4"/>
        <v>ResidentialLivingOccupancy</v>
      </c>
      <c r="AP41" s="21" t="str">
        <f t="shared" si="4"/>
        <v>ResidentialLivingReceptacle</v>
      </c>
      <c r="AQ41" s="21" t="str">
        <f t="shared" si="4"/>
        <v>ResidentialLivingServiceHotWater</v>
      </c>
      <c r="AR41" s="21" t="str">
        <f t="shared" si="4"/>
        <v>ResidentialLivingLights</v>
      </c>
      <c r="AS41" s="21" t="str">
        <f t="shared" si="4"/>
        <v>ResidentialLivingGasEquip</v>
      </c>
      <c r="AT41" s="21" t="str">
        <f t="shared" si="4"/>
        <v>ResidentialLivingRefrigeration</v>
      </c>
      <c r="AU41" s="21" t="str">
        <f t="shared" si="4"/>
        <v>ResidentialLivingInfiltration</v>
      </c>
      <c r="AV41" s="21" t="str">
        <f t="shared" si="4"/>
        <v>ResidentialLivingHVACAvail</v>
      </c>
      <c r="AW41" s="21" t="str">
        <f t="shared" si="4"/>
        <v>ResidentialLivingHtgSetpt</v>
      </c>
      <c r="AX41" s="21" t="str">
        <f t="shared" si="4"/>
        <v>ResidentialLivingClgSetpt</v>
      </c>
      <c r="AY41" s="21" t="str">
        <f t="shared" si="4"/>
        <v>ResidentialLivingElevator</v>
      </c>
      <c r="AZ41" s="21" t="str">
        <f t="shared" si="4"/>
        <v>ResidentialLivingEscalator</v>
      </c>
      <c r="BA41" s="21" t="str">
        <f t="shared" si="4"/>
        <v>ResidentialLivingWtrHtrSetpt</v>
      </c>
      <c r="BB41" s="21">
        <f>'2025 SpaceFuncData-Input'!AQ40</f>
        <v>338</v>
      </c>
      <c r="BC41" s="21">
        <f>'2025 SpaceFuncData-Input'!AN40</f>
        <v>0</v>
      </c>
      <c r="BD41" s="21">
        <f>'2025 SpaceFuncData-Input'!AO40</f>
        <v>0</v>
      </c>
      <c r="BE41" s="21">
        <f>'2025 SpaceFuncData-Input'!AP40</f>
        <v>0</v>
      </c>
      <c r="BF41" s="21" t="s">
        <v>1056</v>
      </c>
      <c r="BG41" s="21" t="s">
        <v>131</v>
      </c>
      <c r="BH41" s="225" t="s">
        <v>1263</v>
      </c>
      <c r="BI41" s="21" t="s">
        <v>269</v>
      </c>
      <c r="BJ41" s="21" t="str">
        <f t="shared" si="2"/>
        <v>Hotel/Motel Guest Room</v>
      </c>
    </row>
    <row r="42" spans="2:62" x14ac:dyDescent="0.25">
      <c r="B42" s="21" t="str">
        <f>TRIM(LEFT('2025 SpaceFuncData-Input'!$A41,IF(ISNUMBER(FIND(" (Note",'2025 SpaceFuncData-Input'!$A41,1)),FIND(" (Note",'2025 SpaceFuncData-Input'!$A41,1),99)))</f>
        <v>Kitchen/Food Preparation Area</v>
      </c>
      <c r="C42" s="21" t="str">
        <f>TRIM('2025 SpaceFuncData-Input'!B41)</f>
        <v>Food Service - Kitchen (cooking)</v>
      </c>
      <c r="D42" s="21">
        <f>ROUND('2025 SpaceFuncData-Input'!C41,2)</f>
        <v>5</v>
      </c>
      <c r="E42" s="21">
        <f>'2025 SpaceFuncData-Input'!D41</f>
        <v>0.5</v>
      </c>
      <c r="F42" s="21">
        <f>'2025 SpaceFuncData-Input'!E41</f>
        <v>275</v>
      </c>
      <c r="G42" s="21">
        <f>'2025 SpaceFuncData-Input'!F41</f>
        <v>475</v>
      </c>
      <c r="H42" s="228">
        <f>'2025 SpaceFuncData-Input'!G41</f>
        <v>1.5</v>
      </c>
      <c r="I42" s="228">
        <f>'2025 SpaceFuncData-Input'!H41</f>
        <v>0.57799999999999996</v>
      </c>
      <c r="J42" s="21" t="str">
        <f>'2025 SpaceFuncData-Input'!I41</f>
        <v>Gas</v>
      </c>
      <c r="K42" s="228">
        <f>'2025 SpaceFuncData-Input'!J41</f>
        <v>0.95</v>
      </c>
      <c r="L42" s="228">
        <f>'2025 SpaceFuncData-Input'!K41</f>
        <v>0</v>
      </c>
      <c r="M42" s="228">
        <f>'2025 SpaceFuncData-Input'!L41</f>
        <v>0</v>
      </c>
      <c r="N42" s="228">
        <f>'2025 SpaceFuncData-Input'!M41</f>
        <v>0</v>
      </c>
      <c r="O42" s="228">
        <f>'2025 SpaceFuncData-Input'!N41</f>
        <v>0</v>
      </c>
      <c r="P42" s="228">
        <f>'2025 SpaceFuncData-Input'!O41</f>
        <v>0</v>
      </c>
      <c r="Q42" s="228">
        <f>'2025 SpaceFuncData-Input'!P41</f>
        <v>0</v>
      </c>
      <c r="R42" s="228">
        <f>'2025 SpaceFuncData-Input'!Q41</f>
        <v>0</v>
      </c>
      <c r="S42" s="228">
        <f>'2025 SpaceFuncData-Input'!R41</f>
        <v>0</v>
      </c>
      <c r="T42" s="228">
        <f>'2025 SpaceFuncData-Input'!S41</f>
        <v>0</v>
      </c>
      <c r="U42" s="228">
        <f>'2025 SpaceFuncData-Input'!T41</f>
        <v>0</v>
      </c>
      <c r="V42" s="228">
        <f>'2025 SpaceFuncData-Input'!U41</f>
        <v>0</v>
      </c>
      <c r="W42" s="228">
        <f>'2025 SpaceFuncData-Input'!V41</f>
        <v>0</v>
      </c>
      <c r="X42" s="228">
        <f>'2025 SpaceFuncData-Input'!W41</f>
        <v>0</v>
      </c>
      <c r="Y42" s="228">
        <f>'2025 SpaceFuncData-Input'!X41</f>
        <v>0</v>
      </c>
      <c r="Z42" s="228">
        <f>'2025 SpaceFuncData-Input'!Y41</f>
        <v>0</v>
      </c>
      <c r="AA42" s="228">
        <f>'2025 SpaceFuncData-Input'!Z41</f>
        <v>0</v>
      </c>
      <c r="AB42" s="228">
        <f>'2025 SpaceFuncData-Input'!AA41</f>
        <v>0</v>
      </c>
      <c r="AC42" s="228">
        <f>'2025 SpaceFuncData-Input'!AB41</f>
        <v>0</v>
      </c>
      <c r="AD42" s="228">
        <f>'2025 SpaceFuncData-Input'!AC41</f>
        <v>0</v>
      </c>
      <c r="AE42" s="228">
        <f>'2025 SpaceFuncData-Input'!AD41</f>
        <v>0</v>
      </c>
      <c r="AF42" s="133">
        <f>'2025 SpaceFuncData-Input'!AE41</f>
        <v>150</v>
      </c>
      <c r="AG42" s="133">
        <f>'2025 SpaceFuncData-Input'!AF41</f>
        <v>150</v>
      </c>
      <c r="AH42" s="230">
        <f>'2025 SpaceFuncData-Input'!AG41</f>
        <v>17.537679999999998</v>
      </c>
      <c r="AI42" s="229">
        <f>'2025 SpaceFuncData-Input'!AH41</f>
        <v>1.1200000000000001</v>
      </c>
      <c r="AJ42" s="133">
        <f>'2025 SpaceFuncData-Input'!AI41</f>
        <v>100</v>
      </c>
      <c r="AK42" s="21">
        <f>'2025 SpaceFuncData-Input'!AJ41</f>
        <v>500</v>
      </c>
      <c r="AL42" s="227">
        <f>'2025 SpaceFuncData-Input'!AK41</f>
        <v>1.5</v>
      </c>
      <c r="AM42" s="227">
        <f>'2025 SpaceFuncData-Input'!AL41</f>
        <v>2</v>
      </c>
      <c r="AN42" s="21" t="str">
        <f>'2025 SpaceFuncData-Input'!AM41</f>
        <v>Restaurant</v>
      </c>
      <c r="AO42" s="21" t="str">
        <f t="shared" si="4"/>
        <v>RestaurantOccupancy</v>
      </c>
      <c r="AP42" s="21" t="str">
        <f t="shared" si="4"/>
        <v>RestaurantReceptacle</v>
      </c>
      <c r="AQ42" s="21" t="str">
        <f t="shared" si="4"/>
        <v>RestaurantServiceHotWater</v>
      </c>
      <c r="AR42" s="21" t="str">
        <f t="shared" si="4"/>
        <v>RestaurantLights</v>
      </c>
      <c r="AS42" s="21" t="str">
        <f t="shared" si="4"/>
        <v>RestaurantGasEquip</v>
      </c>
      <c r="AT42" s="21" t="str">
        <f t="shared" si="4"/>
        <v>RestaurantRefrigeration</v>
      </c>
      <c r="AU42" s="21" t="str">
        <f t="shared" si="4"/>
        <v>RestaurantInfiltration</v>
      </c>
      <c r="AV42" s="21" t="str">
        <f t="shared" si="4"/>
        <v>RestaurantHVACAvail</v>
      </c>
      <c r="AW42" s="21" t="str">
        <f t="shared" si="4"/>
        <v>RestaurantHtgSetpt</v>
      </c>
      <c r="AX42" s="21" t="str">
        <f t="shared" si="4"/>
        <v>RestaurantClgSetpt</v>
      </c>
      <c r="AY42" s="21" t="str">
        <f t="shared" si="4"/>
        <v>RestaurantElevator</v>
      </c>
      <c r="AZ42" s="21" t="str">
        <f t="shared" si="4"/>
        <v>RestaurantEscalator</v>
      </c>
      <c r="BA42" s="21" t="str">
        <f t="shared" si="4"/>
        <v>RestaurantWtrHtrSetpt</v>
      </c>
      <c r="BB42" s="21">
        <f>'2025 SpaceFuncData-Input'!AQ41</f>
        <v>339</v>
      </c>
      <c r="BC42" s="21">
        <f>'2025 SpaceFuncData-Input'!AN41</f>
        <v>1</v>
      </c>
      <c r="BD42" s="21">
        <f>'2025 SpaceFuncData-Input'!AO41</f>
        <v>0</v>
      </c>
      <c r="BE42" s="21">
        <f>'2025 SpaceFuncData-Input'!AP41</f>
        <v>1</v>
      </c>
      <c r="BF42" s="21" t="s">
        <v>1057</v>
      </c>
      <c r="BG42" s="21" t="s">
        <v>131</v>
      </c>
      <c r="BH42" s="21" t="s">
        <v>1164</v>
      </c>
      <c r="BI42" s="21" t="s">
        <v>269</v>
      </c>
      <c r="BJ42" s="21" t="str">
        <f t="shared" si="2"/>
        <v/>
      </c>
    </row>
    <row r="43" spans="2:62" x14ac:dyDescent="0.25">
      <c r="B43" s="21" t="str">
        <f>TRIM(LEFT('2025 SpaceFuncData-Input'!$A42,IF(ISNUMBER(FIND(" (Note",'2025 SpaceFuncData-Input'!$A42,1)),FIND(" (Note",'2025 SpaceFuncData-Input'!$A42,1),99)))</f>
        <v>Kitchenette or Residential Kitchen</v>
      </c>
      <c r="C43" s="21" t="str">
        <f>TRIM('2025 SpaceFuncData-Input'!B42)</f>
        <v>Exhaust - Kitchenettes</v>
      </c>
      <c r="D43" s="21">
        <f>ROUND('2025 SpaceFuncData-Input'!C42,2)</f>
        <v>5</v>
      </c>
      <c r="E43" s="21">
        <f>'2025 SpaceFuncData-Input'!D42</f>
        <v>0.5</v>
      </c>
      <c r="F43" s="21">
        <f>'2025 SpaceFuncData-Input'!E42</f>
        <v>275</v>
      </c>
      <c r="G43" s="21">
        <f>'2025 SpaceFuncData-Input'!F42</f>
        <v>475</v>
      </c>
      <c r="H43" s="228">
        <f>'2025 SpaceFuncData-Input'!G42</f>
        <v>1</v>
      </c>
      <c r="I43" s="228">
        <f>'2025 SpaceFuncData-Input'!H42</f>
        <v>0.36</v>
      </c>
      <c r="J43" s="21" t="str">
        <f>'2025 SpaceFuncData-Input'!I42</f>
        <v>Gas</v>
      </c>
      <c r="K43" s="228">
        <f>'2025 SpaceFuncData-Input'!J42</f>
        <v>0.95</v>
      </c>
      <c r="L43" s="228">
        <f>'2025 SpaceFuncData-Input'!K42</f>
        <v>0</v>
      </c>
      <c r="M43" s="228">
        <f>'2025 SpaceFuncData-Input'!L42</f>
        <v>0</v>
      </c>
      <c r="N43" s="228">
        <f>'2025 SpaceFuncData-Input'!M42</f>
        <v>0</v>
      </c>
      <c r="O43" s="228">
        <f>'2025 SpaceFuncData-Input'!N42</f>
        <v>0</v>
      </c>
      <c r="P43" s="228">
        <f>'2025 SpaceFuncData-Input'!O42</f>
        <v>0</v>
      </c>
      <c r="Q43" s="228">
        <f>'2025 SpaceFuncData-Input'!P42</f>
        <v>0</v>
      </c>
      <c r="R43" s="228">
        <f>'2025 SpaceFuncData-Input'!Q42</f>
        <v>0</v>
      </c>
      <c r="S43" s="228">
        <f>'2025 SpaceFuncData-Input'!R42</f>
        <v>0</v>
      </c>
      <c r="T43" s="228">
        <f>'2025 SpaceFuncData-Input'!S42</f>
        <v>0</v>
      </c>
      <c r="U43" s="228">
        <f>'2025 SpaceFuncData-Input'!T42</f>
        <v>0</v>
      </c>
      <c r="V43" s="228">
        <f>'2025 SpaceFuncData-Input'!U42</f>
        <v>0</v>
      </c>
      <c r="W43" s="228">
        <f>'2025 SpaceFuncData-Input'!V42</f>
        <v>0</v>
      </c>
      <c r="X43" s="228">
        <f>'2025 SpaceFuncData-Input'!W42</f>
        <v>0</v>
      </c>
      <c r="Y43" s="228">
        <f>'2025 SpaceFuncData-Input'!X42</f>
        <v>0</v>
      </c>
      <c r="Z43" s="228">
        <f>'2025 SpaceFuncData-Input'!Y42</f>
        <v>0</v>
      </c>
      <c r="AA43" s="228">
        <f>'2025 SpaceFuncData-Input'!Z42</f>
        <v>0</v>
      </c>
      <c r="AB43" s="228">
        <f>'2025 SpaceFuncData-Input'!AA42</f>
        <v>0</v>
      </c>
      <c r="AC43" s="228">
        <f>'2025 SpaceFuncData-Input'!AB42</f>
        <v>0</v>
      </c>
      <c r="AD43" s="228">
        <f>'2025 SpaceFuncData-Input'!AC42</f>
        <v>0</v>
      </c>
      <c r="AE43" s="228">
        <f>'2025 SpaceFuncData-Input'!AD42</f>
        <v>0</v>
      </c>
      <c r="AF43" s="133">
        <f>'2025 SpaceFuncData-Input'!AE42</f>
        <v>150</v>
      </c>
      <c r="AG43" s="133">
        <f>'2025 SpaceFuncData-Input'!AF42</f>
        <v>150</v>
      </c>
      <c r="AH43" s="230">
        <f>'2025 SpaceFuncData-Input'!AG42</f>
        <v>3</v>
      </c>
      <c r="AI43" s="229">
        <f>'2025 SpaceFuncData-Input'!AH42</f>
        <v>0.5</v>
      </c>
      <c r="AJ43" s="133">
        <f>'2025 SpaceFuncData-Input'!AI42</f>
        <v>100</v>
      </c>
      <c r="AK43" s="21">
        <f>'2025 SpaceFuncData-Input'!AJ42</f>
        <v>500</v>
      </c>
      <c r="AL43" s="227">
        <f>'2025 SpaceFuncData-Input'!AK42</f>
        <v>1.5</v>
      </c>
      <c r="AM43" s="227">
        <f>'2025 SpaceFuncData-Input'!AL42</f>
        <v>2</v>
      </c>
      <c r="AN43" s="21" t="str">
        <f>'2025 SpaceFuncData-Input'!AM42</f>
        <v>Office</v>
      </c>
      <c r="AO43" s="21" t="str">
        <f t="shared" si="4"/>
        <v>OfficeOccupancy</v>
      </c>
      <c r="AP43" s="21" t="str">
        <f t="shared" si="4"/>
        <v>OfficeReceptacle</v>
      </c>
      <c r="AQ43" s="21" t="str">
        <f t="shared" si="4"/>
        <v>OfficeServiceHotWater</v>
      </c>
      <c r="AR43" s="21" t="str">
        <f t="shared" si="4"/>
        <v>OfficeLights</v>
      </c>
      <c r="AS43" s="21" t="str">
        <f t="shared" si="4"/>
        <v>OfficeGasEquip</v>
      </c>
      <c r="AT43" s="21" t="str">
        <f t="shared" si="4"/>
        <v>OfficeRefrigeration</v>
      </c>
      <c r="AU43" s="21" t="str">
        <f t="shared" si="4"/>
        <v>OfficeInfiltration</v>
      </c>
      <c r="AV43" s="21" t="str">
        <f t="shared" si="4"/>
        <v>OfficeHVACAvail</v>
      </c>
      <c r="AW43" s="21" t="str">
        <f t="shared" si="4"/>
        <v>OfficeHtgSetpt</v>
      </c>
      <c r="AX43" s="21" t="str">
        <f t="shared" si="4"/>
        <v>OfficeClgSetpt</v>
      </c>
      <c r="AY43" s="21" t="str">
        <f t="shared" si="4"/>
        <v>OfficeElevator</v>
      </c>
      <c r="AZ43" s="21" t="str">
        <f t="shared" si="4"/>
        <v>OfficeEscalator</v>
      </c>
      <c r="BA43" s="21" t="str">
        <f t="shared" si="4"/>
        <v>OfficeWtrHtrSetpt</v>
      </c>
      <c r="BB43" s="21">
        <f>'2025 SpaceFuncData-Input'!AQ42</f>
        <v>340</v>
      </c>
      <c r="BC43" s="21">
        <f>'2025 SpaceFuncData-Input'!AN42</f>
        <v>1</v>
      </c>
      <c r="BD43" s="21">
        <f>'2025 SpaceFuncData-Input'!AO42</f>
        <v>0</v>
      </c>
      <c r="BE43" s="21">
        <f>'2025 SpaceFuncData-Input'!AP42</f>
        <v>0</v>
      </c>
      <c r="BF43" s="21" t="s">
        <v>1058</v>
      </c>
      <c r="BG43" s="21" t="s">
        <v>131</v>
      </c>
      <c r="BH43" s="21" t="s">
        <v>1164</v>
      </c>
      <c r="BI43" s="21" t="s">
        <v>269</v>
      </c>
      <c r="BJ43" s="21" t="str">
        <f t="shared" si="2"/>
        <v/>
      </c>
    </row>
    <row r="44" spans="2:62" x14ac:dyDescent="0.25">
      <c r="B44" s="21" t="str">
        <f>TRIM(LEFT('2025 SpaceFuncData-Input'!$A43,IF(ISNUMBER(FIND(" (Note",'2025 SpaceFuncData-Input'!$A43,1)),FIND(" (Note",'2025 SpaceFuncData-Input'!$A43,1),99)))</f>
        <v>Laboratory, Scientific</v>
      </c>
      <c r="C44" s="21" t="str">
        <f>TRIM('2025 SpaceFuncData-Input'!B43)</f>
        <v>Education - University/college laboratories</v>
      </c>
      <c r="D44" s="21">
        <f>ROUND('2025 SpaceFuncData-Input'!C43,2)</f>
        <v>10</v>
      </c>
      <c r="E44" s="21">
        <f>'2025 SpaceFuncData-Input'!D43</f>
        <v>0.5</v>
      </c>
      <c r="F44" s="21">
        <f>'2025 SpaceFuncData-Input'!E43</f>
        <v>250</v>
      </c>
      <c r="G44" s="21">
        <f>'2025 SpaceFuncData-Input'!F43</f>
        <v>200</v>
      </c>
      <c r="H44" s="228">
        <f>'2025 SpaceFuncData-Input'!G43</f>
        <v>2</v>
      </c>
      <c r="I44" s="228">
        <f>'2025 SpaceFuncData-Input'!H43</f>
        <v>0.18</v>
      </c>
      <c r="J44" s="21" t="str">
        <f>'2025 SpaceFuncData-Input'!I43</f>
        <v>Gas</v>
      </c>
      <c r="K44" s="228">
        <f>'2025 SpaceFuncData-Input'!J43</f>
        <v>0.9</v>
      </c>
      <c r="L44" s="228">
        <f>'2025 SpaceFuncData-Input'!K43</f>
        <v>0</v>
      </c>
      <c r="M44" s="228">
        <f>'2025 SpaceFuncData-Input'!L43</f>
        <v>0</v>
      </c>
      <c r="N44" s="228">
        <f>'2025 SpaceFuncData-Input'!M43</f>
        <v>0.35</v>
      </c>
      <c r="O44" s="228">
        <f>'2025 SpaceFuncData-Input'!N43</f>
        <v>0</v>
      </c>
      <c r="P44" s="228">
        <f>'2025 SpaceFuncData-Input'!O43</f>
        <v>0</v>
      </c>
      <c r="Q44" s="228">
        <f>'2025 SpaceFuncData-Input'!P43</f>
        <v>0</v>
      </c>
      <c r="R44" s="228">
        <f>'2025 SpaceFuncData-Input'!Q43</f>
        <v>0</v>
      </c>
      <c r="S44" s="228">
        <f>'2025 SpaceFuncData-Input'!R43</f>
        <v>0</v>
      </c>
      <c r="T44" s="228">
        <f>'2025 SpaceFuncData-Input'!S43</f>
        <v>0</v>
      </c>
      <c r="U44" s="228">
        <f>'2025 SpaceFuncData-Input'!T43</f>
        <v>0</v>
      </c>
      <c r="V44" s="228">
        <f>'2025 SpaceFuncData-Input'!U43</f>
        <v>0</v>
      </c>
      <c r="W44" s="228">
        <f>'2025 SpaceFuncData-Input'!V43</f>
        <v>0</v>
      </c>
      <c r="X44" s="228">
        <f>'2025 SpaceFuncData-Input'!W43</f>
        <v>0</v>
      </c>
      <c r="Y44" s="228">
        <f>'2025 SpaceFuncData-Input'!X43</f>
        <v>0</v>
      </c>
      <c r="Z44" s="228">
        <f>'2025 SpaceFuncData-Input'!Y43</f>
        <v>0</v>
      </c>
      <c r="AA44" s="228">
        <f>'2025 SpaceFuncData-Input'!Z43</f>
        <v>0</v>
      </c>
      <c r="AB44" s="228">
        <f>'2025 SpaceFuncData-Input'!AA43</f>
        <v>0</v>
      </c>
      <c r="AC44" s="228">
        <f>'2025 SpaceFuncData-Input'!AB43</f>
        <v>0</v>
      </c>
      <c r="AD44" s="228">
        <f>'2025 SpaceFuncData-Input'!AC43</f>
        <v>0</v>
      </c>
      <c r="AE44" s="228">
        <f>'2025 SpaceFuncData-Input'!AD43</f>
        <v>0</v>
      </c>
      <c r="AF44" s="133">
        <f>'2025 SpaceFuncData-Input'!AE43</f>
        <v>150</v>
      </c>
      <c r="AG44" s="133">
        <f>'2025 SpaceFuncData-Input'!AF43</f>
        <v>150</v>
      </c>
      <c r="AH44" s="230">
        <f>'2025 SpaceFuncData-Input'!AG43</f>
        <v>12.692640000000001</v>
      </c>
      <c r="AI44" s="229">
        <f>'2025 SpaceFuncData-Input'!AH43</f>
        <v>0.28000000000000003</v>
      </c>
      <c r="AJ44" s="133">
        <f>'2025 SpaceFuncData-Input'!AI43</f>
        <v>500</v>
      </c>
      <c r="AK44" s="133">
        <f>'2025 SpaceFuncData-Input'!AJ43</f>
        <v>1000</v>
      </c>
      <c r="AL44" s="227">
        <f>'2025 SpaceFuncData-Input'!AK43</f>
        <v>1.5</v>
      </c>
      <c r="AM44" s="227">
        <f>'2025 SpaceFuncData-Input'!AL43</f>
        <v>2</v>
      </c>
      <c r="AN44" s="133" t="str">
        <f>'2025 SpaceFuncData-Input'!AM43</f>
        <v>Laboratory</v>
      </c>
      <c r="AO44" s="21" t="str">
        <f t="shared" si="4"/>
        <v>LaboratoryOccupancy</v>
      </c>
      <c r="AP44" s="21" t="str">
        <f t="shared" si="4"/>
        <v>LaboratoryReceptacle</v>
      </c>
      <c r="AQ44" s="21" t="str">
        <f t="shared" si="4"/>
        <v>LaboratoryServiceHotWater</v>
      </c>
      <c r="AR44" s="21" t="str">
        <f t="shared" si="4"/>
        <v>LaboratoryLights</v>
      </c>
      <c r="AS44" s="21" t="str">
        <f t="shared" si="4"/>
        <v>LaboratoryGasEquip</v>
      </c>
      <c r="AT44" s="21" t="str">
        <f t="shared" si="4"/>
        <v>LaboratoryRefrigeration</v>
      </c>
      <c r="AU44" s="21" t="str">
        <f t="shared" si="4"/>
        <v>LaboratoryInfiltration</v>
      </c>
      <c r="AV44" s="21" t="str">
        <f t="shared" si="4"/>
        <v>LaboratoryHVACAvail</v>
      </c>
      <c r="AW44" s="21" t="str">
        <f t="shared" si="4"/>
        <v>LaboratoryHtgSetpt</v>
      </c>
      <c r="AX44" s="21" t="str">
        <f t="shared" si="4"/>
        <v>LaboratoryClgSetpt</v>
      </c>
      <c r="AY44" s="21" t="str">
        <f t="shared" si="4"/>
        <v>LaboratoryElevator</v>
      </c>
      <c r="AZ44" s="21" t="str">
        <f t="shared" si="4"/>
        <v>LaboratoryEscalator</v>
      </c>
      <c r="BA44" s="21" t="str">
        <f t="shared" si="4"/>
        <v>LaboratoryWtrHtrSetpt</v>
      </c>
      <c r="BB44" s="21">
        <f>'2025 SpaceFuncData-Input'!AQ43</f>
        <v>341</v>
      </c>
      <c r="BC44" s="279">
        <f>'2025 SpaceFuncData-Input'!AN43</f>
        <v>1</v>
      </c>
      <c r="BD44" s="279">
        <f>'2025 SpaceFuncData-Input'!AO43</f>
        <v>1</v>
      </c>
      <c r="BE44" s="279">
        <f>'2025 SpaceFuncData-Input'!AP43</f>
        <v>0</v>
      </c>
      <c r="BF44" s="280" t="s">
        <v>1075</v>
      </c>
      <c r="BG44" s="280" t="s">
        <v>131</v>
      </c>
      <c r="BH44" s="185" t="s">
        <v>1164</v>
      </c>
      <c r="BI44" s="21" t="s">
        <v>269</v>
      </c>
      <c r="BJ44" s="21" t="str">
        <f t="shared" si="2"/>
        <v/>
      </c>
    </row>
    <row r="45" spans="2:62" x14ac:dyDescent="0.25">
      <c r="B45" s="21" t="str">
        <f>TRIM(LEFT('2025 SpaceFuncData-Input'!$A44,IF(ISNUMBER(FIND(" (Note",'2025 SpaceFuncData-Input'!$A44,1)),FIND(" (Note",'2025 SpaceFuncData-Input'!$A44,1),99)))</f>
        <v>Laundry Area</v>
      </c>
      <c r="C45" s="21" t="str">
        <f>TRIM('2025 SpaceFuncData-Input'!B44)</f>
        <v>Lodging - Laundry rooms, central</v>
      </c>
      <c r="D45" s="21">
        <f>ROUND('2025 SpaceFuncData-Input'!C44,2)</f>
        <v>10</v>
      </c>
      <c r="E45" s="21">
        <f>'2025 SpaceFuncData-Input'!D44</f>
        <v>0.5</v>
      </c>
      <c r="F45" s="21">
        <f>'2025 SpaceFuncData-Input'!E44</f>
        <v>250</v>
      </c>
      <c r="G45" s="21">
        <f>'2025 SpaceFuncData-Input'!F44</f>
        <v>250</v>
      </c>
      <c r="H45" s="228">
        <f>'2025 SpaceFuncData-Input'!G44</f>
        <v>3</v>
      </c>
      <c r="I45" s="228">
        <f>'2025 SpaceFuncData-Input'!H44</f>
        <v>0.57799999999999996</v>
      </c>
      <c r="J45" s="21" t="str">
        <f>'2025 SpaceFuncData-Input'!I44</f>
        <v>Gas</v>
      </c>
      <c r="K45" s="228">
        <f>'2025 SpaceFuncData-Input'!J44</f>
        <v>0.45</v>
      </c>
      <c r="L45" s="228">
        <f>'2025 SpaceFuncData-Input'!K44</f>
        <v>0</v>
      </c>
      <c r="M45" s="228">
        <f>'2025 SpaceFuncData-Input'!L44</f>
        <v>0</v>
      </c>
      <c r="N45" s="228">
        <f>'2025 SpaceFuncData-Input'!M44</f>
        <v>0</v>
      </c>
      <c r="O45" s="228">
        <f>'2025 SpaceFuncData-Input'!N44</f>
        <v>0</v>
      </c>
      <c r="P45" s="228">
        <f>'2025 SpaceFuncData-Input'!O44</f>
        <v>0</v>
      </c>
      <c r="Q45" s="228">
        <f>'2025 SpaceFuncData-Input'!P44</f>
        <v>0</v>
      </c>
      <c r="R45" s="228">
        <f>'2025 SpaceFuncData-Input'!Q44</f>
        <v>0</v>
      </c>
      <c r="S45" s="228">
        <f>'2025 SpaceFuncData-Input'!R44</f>
        <v>0</v>
      </c>
      <c r="T45" s="228">
        <f>'2025 SpaceFuncData-Input'!S44</f>
        <v>0</v>
      </c>
      <c r="U45" s="228">
        <f>'2025 SpaceFuncData-Input'!T44</f>
        <v>0</v>
      </c>
      <c r="V45" s="228">
        <f>'2025 SpaceFuncData-Input'!U44</f>
        <v>0</v>
      </c>
      <c r="W45" s="228">
        <f>'2025 SpaceFuncData-Input'!V44</f>
        <v>0</v>
      </c>
      <c r="X45" s="228">
        <f>'2025 SpaceFuncData-Input'!W44</f>
        <v>0</v>
      </c>
      <c r="Y45" s="228">
        <f>'2025 SpaceFuncData-Input'!X44</f>
        <v>0</v>
      </c>
      <c r="Z45" s="228">
        <f>'2025 SpaceFuncData-Input'!Y44</f>
        <v>0</v>
      </c>
      <c r="AA45" s="228">
        <f>'2025 SpaceFuncData-Input'!Z44</f>
        <v>0</v>
      </c>
      <c r="AB45" s="228">
        <f>'2025 SpaceFuncData-Input'!AA44</f>
        <v>0</v>
      </c>
      <c r="AC45" s="228">
        <f>'2025 SpaceFuncData-Input'!AB44</f>
        <v>0</v>
      </c>
      <c r="AD45" s="228">
        <f>'2025 SpaceFuncData-Input'!AC44</f>
        <v>0</v>
      </c>
      <c r="AE45" s="228">
        <f>'2025 SpaceFuncData-Input'!AD44</f>
        <v>0</v>
      </c>
      <c r="AF45" s="133">
        <f>'2025 SpaceFuncData-Input'!AE44</f>
        <v>8760</v>
      </c>
      <c r="AG45" s="133">
        <f>'2025 SpaceFuncData-Input'!AF44</f>
        <v>8760</v>
      </c>
      <c r="AH45" s="230">
        <f>'2025 SpaceFuncData-Input'!AG44</f>
        <v>0.75063999999999997</v>
      </c>
      <c r="AI45" s="229">
        <f>'2025 SpaceFuncData-Input'!AH44</f>
        <v>0</v>
      </c>
      <c r="AJ45" s="133">
        <f>'2025 SpaceFuncData-Input'!AI44</f>
        <v>100</v>
      </c>
      <c r="AK45" s="21">
        <f>'2025 SpaceFuncData-Input'!AJ44</f>
        <v>300</v>
      </c>
      <c r="AL45" s="227">
        <f>'2025 SpaceFuncData-Input'!AK44</f>
        <v>1.5</v>
      </c>
      <c r="AM45" s="227">
        <f>'2025 SpaceFuncData-Input'!AL44</f>
        <v>2</v>
      </c>
      <c r="AN45" s="21" t="str">
        <f>'2025 SpaceFuncData-Input'!AM44</f>
        <v>ResidentialCommon</v>
      </c>
      <c r="AO45" s="21" t="str">
        <f t="shared" ref="AO45:BA54" si="5">$AN45&amp;AO$90</f>
        <v>ResidentialCommonOccupancy</v>
      </c>
      <c r="AP45" s="21" t="str">
        <f t="shared" si="5"/>
        <v>ResidentialCommonReceptacle</v>
      </c>
      <c r="AQ45" s="21" t="str">
        <f t="shared" si="5"/>
        <v>ResidentialCommonServiceHotWater</v>
      </c>
      <c r="AR45" s="21" t="str">
        <f t="shared" si="5"/>
        <v>ResidentialCommonLights</v>
      </c>
      <c r="AS45" s="21" t="str">
        <f t="shared" si="5"/>
        <v>ResidentialCommonGasEquip</v>
      </c>
      <c r="AT45" s="21" t="str">
        <f t="shared" si="5"/>
        <v>ResidentialCommonRefrigeration</v>
      </c>
      <c r="AU45" s="21" t="str">
        <f t="shared" si="5"/>
        <v>ResidentialCommonInfiltration</v>
      </c>
      <c r="AV45" s="21" t="str">
        <f t="shared" si="5"/>
        <v>ResidentialCommonHVACAvail</v>
      </c>
      <c r="AW45" s="21" t="str">
        <f t="shared" si="5"/>
        <v>ResidentialCommonHtgSetpt</v>
      </c>
      <c r="AX45" s="21" t="str">
        <f t="shared" si="5"/>
        <v>ResidentialCommonClgSetpt</v>
      </c>
      <c r="AY45" s="21" t="str">
        <f t="shared" si="5"/>
        <v>ResidentialCommonElevator</v>
      </c>
      <c r="AZ45" s="21" t="str">
        <f t="shared" si="5"/>
        <v>ResidentialCommonEscalator</v>
      </c>
      <c r="BA45" s="21" t="str">
        <f t="shared" si="5"/>
        <v>ResidentialCommonWtrHtrSetpt</v>
      </c>
      <c r="BB45" s="21">
        <f>'2025 SpaceFuncData-Input'!AQ44</f>
        <v>342</v>
      </c>
      <c r="BC45" s="21">
        <f>'2025 SpaceFuncData-Input'!AN44</f>
        <v>1</v>
      </c>
      <c r="BD45" s="21">
        <f>'2025 SpaceFuncData-Input'!AO44</f>
        <v>0</v>
      </c>
      <c r="BE45" s="21">
        <f>'2025 SpaceFuncData-Input'!AP44</f>
        <v>1</v>
      </c>
      <c r="BF45" s="21" t="s">
        <v>8</v>
      </c>
      <c r="BG45" s="21" t="s">
        <v>131</v>
      </c>
      <c r="BH45" s="185" t="s">
        <v>1164</v>
      </c>
      <c r="BI45" s="21" t="s">
        <v>269</v>
      </c>
      <c r="BJ45" s="21" t="str">
        <f t="shared" si="2"/>
        <v/>
      </c>
    </row>
    <row r="46" spans="2:62" x14ac:dyDescent="0.25">
      <c r="B46" s="21" t="str">
        <f>TRIM(LEFT('2025 SpaceFuncData-Input'!$A45,IF(ISNUMBER(FIND(" (Note",'2025 SpaceFuncData-Input'!$A45,1)),FIND(" (Note",'2025 SpaceFuncData-Input'!$A45,1),99)))</f>
        <v>Library (Reading Area)</v>
      </c>
      <c r="C46" s="21" t="str">
        <f>TRIM('2025 SpaceFuncData-Input'!B45)</f>
        <v>Assembly - Libraries (reading rooms and stack areas)</v>
      </c>
      <c r="D46" s="21">
        <f>ROUND('2025 SpaceFuncData-Input'!C45,2)</f>
        <v>20</v>
      </c>
      <c r="E46" s="21">
        <f>'2025 SpaceFuncData-Input'!D45</f>
        <v>0.5</v>
      </c>
      <c r="F46" s="21">
        <f>'2025 SpaceFuncData-Input'!E45</f>
        <v>250</v>
      </c>
      <c r="G46" s="21">
        <f>'2025 SpaceFuncData-Input'!F45</f>
        <v>200</v>
      </c>
      <c r="H46" s="228">
        <f>'2025 SpaceFuncData-Input'!G45</f>
        <v>1.5</v>
      </c>
      <c r="I46" s="228">
        <f>'2025 SpaceFuncData-Input'!H45</f>
        <v>0.18</v>
      </c>
      <c r="J46" s="21" t="str">
        <f>'2025 SpaceFuncData-Input'!I45</f>
        <v>Electric</v>
      </c>
      <c r="K46" s="228">
        <f>'2025 SpaceFuncData-Input'!J45</f>
        <v>0.8</v>
      </c>
      <c r="L46" s="228">
        <f>'2025 SpaceFuncData-Input'!K45</f>
        <v>0</v>
      </c>
      <c r="M46" s="228">
        <f>'2025 SpaceFuncData-Input'!L45</f>
        <v>0</v>
      </c>
      <c r="N46" s="228">
        <f>'2025 SpaceFuncData-Input'!M45</f>
        <v>0</v>
      </c>
      <c r="O46" s="228">
        <f>'2025 SpaceFuncData-Input'!N45</f>
        <v>0.25</v>
      </c>
      <c r="P46" s="228">
        <f>'2025 SpaceFuncData-Input'!O45</f>
        <v>0</v>
      </c>
      <c r="Q46" s="228">
        <f>'2025 SpaceFuncData-Input'!P45</f>
        <v>0</v>
      </c>
      <c r="R46" s="228">
        <f>'2025 SpaceFuncData-Input'!Q45</f>
        <v>0</v>
      </c>
      <c r="S46" s="228">
        <f>'2025 SpaceFuncData-Input'!R45</f>
        <v>0</v>
      </c>
      <c r="T46" s="228">
        <f>'2025 SpaceFuncData-Input'!S45</f>
        <v>0</v>
      </c>
      <c r="U46" s="228">
        <f>'2025 SpaceFuncData-Input'!T45</f>
        <v>0</v>
      </c>
      <c r="V46" s="228">
        <f>'2025 SpaceFuncData-Input'!U45</f>
        <v>0</v>
      </c>
      <c r="W46" s="228">
        <f>'2025 SpaceFuncData-Input'!V45</f>
        <v>0</v>
      </c>
      <c r="X46" s="228">
        <f>'2025 SpaceFuncData-Input'!W45</f>
        <v>0</v>
      </c>
      <c r="Y46" s="228">
        <f>'2025 SpaceFuncData-Input'!X45</f>
        <v>0</v>
      </c>
      <c r="Z46" s="228">
        <f>'2025 SpaceFuncData-Input'!Y45</f>
        <v>0</v>
      </c>
      <c r="AA46" s="228">
        <f>'2025 SpaceFuncData-Input'!Z45</f>
        <v>0</v>
      </c>
      <c r="AB46" s="228">
        <f>'2025 SpaceFuncData-Input'!AA45</f>
        <v>0</v>
      </c>
      <c r="AC46" s="228">
        <f>'2025 SpaceFuncData-Input'!AB45</f>
        <v>0</v>
      </c>
      <c r="AD46" s="228">
        <f>'2025 SpaceFuncData-Input'!AC45</f>
        <v>0</v>
      </c>
      <c r="AE46" s="228">
        <f>'2025 SpaceFuncData-Input'!AD45</f>
        <v>0</v>
      </c>
      <c r="AF46" s="133">
        <f>'2025 SpaceFuncData-Input'!AE45</f>
        <v>150</v>
      </c>
      <c r="AG46" s="133">
        <f>'2025 SpaceFuncData-Input'!AF45</f>
        <v>150</v>
      </c>
      <c r="AH46" s="230">
        <f>'2025 SpaceFuncData-Input'!AG45</f>
        <v>0</v>
      </c>
      <c r="AI46" s="229">
        <f>'2025 SpaceFuncData-Input'!AH45</f>
        <v>0</v>
      </c>
      <c r="AJ46" s="133">
        <f>'2025 SpaceFuncData-Input'!AI45</f>
        <v>150</v>
      </c>
      <c r="AK46" s="21">
        <f>'2025 SpaceFuncData-Input'!AJ45</f>
        <v>500</v>
      </c>
      <c r="AL46" s="227">
        <f>'2025 SpaceFuncData-Input'!AK45</f>
        <v>1.5</v>
      </c>
      <c r="AM46" s="227">
        <f>'2025 SpaceFuncData-Input'!AL45</f>
        <v>2</v>
      </c>
      <c r="AN46" s="21" t="str">
        <f>'2025 SpaceFuncData-Input'!AM45</f>
        <v>Office</v>
      </c>
      <c r="AO46" s="21" t="str">
        <f t="shared" si="5"/>
        <v>OfficeOccupancy</v>
      </c>
      <c r="AP46" s="21" t="str">
        <f t="shared" si="5"/>
        <v>OfficeReceptacle</v>
      </c>
      <c r="AQ46" s="21" t="str">
        <f t="shared" si="5"/>
        <v>OfficeServiceHotWater</v>
      </c>
      <c r="AR46" s="21" t="str">
        <f t="shared" si="5"/>
        <v>OfficeLights</v>
      </c>
      <c r="AS46" s="21" t="str">
        <f t="shared" si="5"/>
        <v>OfficeGasEquip</v>
      </c>
      <c r="AT46" s="21" t="str">
        <f t="shared" si="5"/>
        <v>OfficeRefrigeration</v>
      </c>
      <c r="AU46" s="21" t="str">
        <f t="shared" si="5"/>
        <v>OfficeInfiltration</v>
      </c>
      <c r="AV46" s="21" t="str">
        <f t="shared" si="5"/>
        <v>OfficeHVACAvail</v>
      </c>
      <c r="AW46" s="21" t="str">
        <f t="shared" si="5"/>
        <v>OfficeHtgSetpt</v>
      </c>
      <c r="AX46" s="21" t="str">
        <f t="shared" si="5"/>
        <v>OfficeClgSetpt</v>
      </c>
      <c r="AY46" s="21" t="str">
        <f t="shared" si="5"/>
        <v>OfficeElevator</v>
      </c>
      <c r="AZ46" s="21" t="str">
        <f t="shared" si="5"/>
        <v>OfficeEscalator</v>
      </c>
      <c r="BA46" s="21" t="str">
        <f t="shared" si="5"/>
        <v>OfficeWtrHtrSetpt</v>
      </c>
      <c r="BB46" s="21">
        <f>'2025 SpaceFuncData-Input'!AQ45</f>
        <v>343</v>
      </c>
      <c r="BC46" s="21">
        <f>'2025 SpaceFuncData-Input'!AN45</f>
        <v>1</v>
      </c>
      <c r="BD46" s="21">
        <f>'2025 SpaceFuncData-Input'!AO45</f>
        <v>0</v>
      </c>
      <c r="BE46" s="21">
        <f>'2025 SpaceFuncData-Input'!AP45</f>
        <v>0</v>
      </c>
      <c r="BF46" s="21" t="s">
        <v>1059</v>
      </c>
      <c r="BG46" s="21" t="s">
        <v>131</v>
      </c>
      <c r="BH46" s="225" t="s">
        <v>1262</v>
      </c>
      <c r="BI46" s="21" t="s">
        <v>269</v>
      </c>
      <c r="BJ46" s="21" t="str">
        <f t="shared" ref="BJ46:BJ69" si="6">IF(BC46=0,B46,"")</f>
        <v/>
      </c>
    </row>
    <row r="47" spans="2:62" x14ac:dyDescent="0.25">
      <c r="B47" s="21" t="str">
        <f>TRIM(LEFT('2025 SpaceFuncData-Input'!$A46,IF(ISNUMBER(FIND(" (Note",'2025 SpaceFuncData-Input'!$A46,1)),FIND(" (Note",'2025 SpaceFuncData-Input'!$A46,1),99)))</f>
        <v>Library (Stacks Area)</v>
      </c>
      <c r="C47" s="21" t="str">
        <f>TRIM('2025 SpaceFuncData-Input'!B46)</f>
        <v>Assembly - Libraries (reading rooms and stack areas)</v>
      </c>
      <c r="D47" s="21">
        <f>ROUND('2025 SpaceFuncData-Input'!C46,2)</f>
        <v>10</v>
      </c>
      <c r="E47" s="21">
        <f>'2025 SpaceFuncData-Input'!D46</f>
        <v>0.5</v>
      </c>
      <c r="F47" s="21">
        <f>'2025 SpaceFuncData-Input'!E46</f>
        <v>250</v>
      </c>
      <c r="G47" s="21">
        <f>'2025 SpaceFuncData-Input'!F46</f>
        <v>200</v>
      </c>
      <c r="H47" s="228">
        <f>'2025 SpaceFuncData-Input'!G46</f>
        <v>1.5</v>
      </c>
      <c r="I47" s="228">
        <f>'2025 SpaceFuncData-Input'!H46</f>
        <v>0.18</v>
      </c>
      <c r="J47" s="21" t="str">
        <f>'2025 SpaceFuncData-Input'!I46</f>
        <v>Electric</v>
      </c>
      <c r="K47" s="228">
        <f>'2025 SpaceFuncData-Input'!J46</f>
        <v>1</v>
      </c>
      <c r="L47" s="228">
        <f>'2025 SpaceFuncData-Input'!K46</f>
        <v>0</v>
      </c>
      <c r="M47" s="228">
        <f>'2025 SpaceFuncData-Input'!L46</f>
        <v>0</v>
      </c>
      <c r="N47" s="228">
        <f>'2025 SpaceFuncData-Input'!M46</f>
        <v>0</v>
      </c>
      <c r="O47" s="228">
        <f>'2025 SpaceFuncData-Input'!N46</f>
        <v>0</v>
      </c>
      <c r="P47" s="228">
        <f>'2025 SpaceFuncData-Input'!O46</f>
        <v>0</v>
      </c>
      <c r="Q47" s="228">
        <f>'2025 SpaceFuncData-Input'!P46</f>
        <v>0</v>
      </c>
      <c r="R47" s="228">
        <f>'2025 SpaceFuncData-Input'!Q46</f>
        <v>0</v>
      </c>
      <c r="S47" s="228">
        <f>'2025 SpaceFuncData-Input'!R46</f>
        <v>0</v>
      </c>
      <c r="T47" s="228">
        <f>'2025 SpaceFuncData-Input'!S46</f>
        <v>0</v>
      </c>
      <c r="U47" s="228">
        <f>'2025 SpaceFuncData-Input'!T46</f>
        <v>0</v>
      </c>
      <c r="V47" s="228">
        <f>'2025 SpaceFuncData-Input'!U46</f>
        <v>0</v>
      </c>
      <c r="W47" s="228">
        <f>'2025 SpaceFuncData-Input'!V46</f>
        <v>0</v>
      </c>
      <c r="X47" s="228">
        <f>'2025 SpaceFuncData-Input'!W46</f>
        <v>0</v>
      </c>
      <c r="Y47" s="228">
        <f>'2025 SpaceFuncData-Input'!X46</f>
        <v>0</v>
      </c>
      <c r="Z47" s="228">
        <f>'2025 SpaceFuncData-Input'!Y46</f>
        <v>0</v>
      </c>
      <c r="AA47" s="228">
        <f>'2025 SpaceFuncData-Input'!Z46</f>
        <v>0</v>
      </c>
      <c r="AB47" s="228">
        <f>'2025 SpaceFuncData-Input'!AA46</f>
        <v>0</v>
      </c>
      <c r="AC47" s="228">
        <f>'2025 SpaceFuncData-Input'!AB46</f>
        <v>0</v>
      </c>
      <c r="AD47" s="228">
        <f>'2025 SpaceFuncData-Input'!AC46</f>
        <v>0</v>
      </c>
      <c r="AE47" s="228">
        <f>'2025 SpaceFuncData-Input'!AD46</f>
        <v>0</v>
      </c>
      <c r="AF47" s="133">
        <f>'2025 SpaceFuncData-Input'!AE46</f>
        <v>150</v>
      </c>
      <c r="AG47" s="133">
        <f>'2025 SpaceFuncData-Input'!AF46</f>
        <v>150</v>
      </c>
      <c r="AH47" s="230">
        <f>'2025 SpaceFuncData-Input'!AG46</f>
        <v>0</v>
      </c>
      <c r="AI47" s="229">
        <f>'2025 SpaceFuncData-Input'!AH46</f>
        <v>0</v>
      </c>
      <c r="AJ47" s="133">
        <f>'2025 SpaceFuncData-Input'!AI46</f>
        <v>200</v>
      </c>
      <c r="AK47" s="21">
        <f>'2025 SpaceFuncData-Input'!AJ46</f>
        <v>300</v>
      </c>
      <c r="AL47" s="227">
        <f>'2025 SpaceFuncData-Input'!AK46</f>
        <v>1</v>
      </c>
      <c r="AM47" s="227">
        <f>'2025 SpaceFuncData-Input'!AL46</f>
        <v>4</v>
      </c>
      <c r="AN47" s="21" t="str">
        <f>'2025 SpaceFuncData-Input'!AM46</f>
        <v>Office</v>
      </c>
      <c r="AO47" s="21" t="str">
        <f t="shared" si="5"/>
        <v>OfficeOccupancy</v>
      </c>
      <c r="AP47" s="21" t="str">
        <f t="shared" si="5"/>
        <v>OfficeReceptacle</v>
      </c>
      <c r="AQ47" s="21" t="str">
        <f t="shared" si="5"/>
        <v>OfficeServiceHotWater</v>
      </c>
      <c r="AR47" s="21" t="str">
        <f t="shared" si="5"/>
        <v>OfficeLights</v>
      </c>
      <c r="AS47" s="21" t="str">
        <f t="shared" si="5"/>
        <v>OfficeGasEquip</v>
      </c>
      <c r="AT47" s="21" t="str">
        <f t="shared" si="5"/>
        <v>OfficeRefrigeration</v>
      </c>
      <c r="AU47" s="21" t="str">
        <f t="shared" si="5"/>
        <v>OfficeInfiltration</v>
      </c>
      <c r="AV47" s="21" t="str">
        <f t="shared" si="5"/>
        <v>OfficeHVACAvail</v>
      </c>
      <c r="AW47" s="21" t="str">
        <f t="shared" si="5"/>
        <v>OfficeHtgSetpt</v>
      </c>
      <c r="AX47" s="21" t="str">
        <f t="shared" si="5"/>
        <v>OfficeClgSetpt</v>
      </c>
      <c r="AY47" s="21" t="str">
        <f t="shared" si="5"/>
        <v>OfficeElevator</v>
      </c>
      <c r="AZ47" s="21" t="str">
        <f t="shared" si="5"/>
        <v>OfficeEscalator</v>
      </c>
      <c r="BA47" s="21" t="str">
        <f t="shared" si="5"/>
        <v>OfficeWtrHtrSetpt</v>
      </c>
      <c r="BB47" s="21">
        <f>'2025 SpaceFuncData-Input'!AQ46</f>
        <v>344</v>
      </c>
      <c r="BC47" s="21">
        <f>'2025 SpaceFuncData-Input'!AN46</f>
        <v>1</v>
      </c>
      <c r="BD47" s="21">
        <f>'2025 SpaceFuncData-Input'!AO46</f>
        <v>0</v>
      </c>
      <c r="BE47" s="21">
        <f>'2025 SpaceFuncData-Input'!AP46</f>
        <v>0</v>
      </c>
      <c r="BF47" s="21" t="s">
        <v>1060</v>
      </c>
      <c r="BG47" s="21" t="s">
        <v>131</v>
      </c>
      <c r="BH47" s="225" t="s">
        <v>1262</v>
      </c>
      <c r="BI47" s="21" t="s">
        <v>269</v>
      </c>
      <c r="BJ47" s="21" t="str">
        <f t="shared" si="6"/>
        <v/>
      </c>
    </row>
    <row r="48" spans="2:62" x14ac:dyDescent="0.25">
      <c r="B48" s="21" t="str">
        <f>TRIM(LEFT('2025 SpaceFuncData-Input'!$A47,IF(ISNUMBER(FIND(" (Note",'2025 SpaceFuncData-Input'!$A47,1)),FIND(" (Note",'2025 SpaceFuncData-Input'!$A47,1),99)))</f>
        <v>Lobby, Main Entry</v>
      </c>
      <c r="C48" s="21" t="str">
        <f>TRIM('2025 SpaceFuncData-Input'!B47)</f>
        <v>Office - Main entry lobbies</v>
      </c>
      <c r="D48" s="21">
        <f>ROUND('2025 SpaceFuncData-Input'!C47,2)</f>
        <v>66.67</v>
      </c>
      <c r="E48" s="21">
        <f>'2025 SpaceFuncData-Input'!D47</f>
        <v>0.5</v>
      </c>
      <c r="F48" s="21">
        <f>'2025 SpaceFuncData-Input'!E47</f>
        <v>250</v>
      </c>
      <c r="G48" s="21">
        <f>'2025 SpaceFuncData-Input'!F47</f>
        <v>250</v>
      </c>
      <c r="H48" s="228">
        <f>'2025 SpaceFuncData-Input'!G47</f>
        <v>0.5</v>
      </c>
      <c r="I48" s="228">
        <f>'2025 SpaceFuncData-Input'!H47</f>
        <v>0.09</v>
      </c>
      <c r="J48" s="21" t="str">
        <f>'2025 SpaceFuncData-Input'!I47</f>
        <v>Electric</v>
      </c>
      <c r="K48" s="228">
        <f>'2025 SpaceFuncData-Input'!J47</f>
        <v>0.7</v>
      </c>
      <c r="L48" s="228">
        <f>'2025 SpaceFuncData-Input'!K47</f>
        <v>0</v>
      </c>
      <c r="M48" s="228">
        <f>'2025 SpaceFuncData-Input'!L47</f>
        <v>0</v>
      </c>
      <c r="N48" s="228">
        <f>'2025 SpaceFuncData-Input'!M47</f>
        <v>0</v>
      </c>
      <c r="O48" s="228">
        <f>'2025 SpaceFuncData-Input'!N47</f>
        <v>0.25</v>
      </c>
      <c r="P48" s="228">
        <f>'2025 SpaceFuncData-Input'!O47</f>
        <v>0</v>
      </c>
      <c r="Q48" s="228">
        <f>'2025 SpaceFuncData-Input'!P47</f>
        <v>0</v>
      </c>
      <c r="R48" s="228">
        <f>'2025 SpaceFuncData-Input'!Q47</f>
        <v>0</v>
      </c>
      <c r="S48" s="228">
        <f>'2025 SpaceFuncData-Input'!R47</f>
        <v>0</v>
      </c>
      <c r="T48" s="228">
        <f>'2025 SpaceFuncData-Input'!S47</f>
        <v>0</v>
      </c>
      <c r="U48" s="228">
        <f>'2025 SpaceFuncData-Input'!T47</f>
        <v>0</v>
      </c>
      <c r="V48" s="228">
        <f>'2025 SpaceFuncData-Input'!U47</f>
        <v>0</v>
      </c>
      <c r="W48" s="228">
        <f>'2025 SpaceFuncData-Input'!V47</f>
        <v>0</v>
      </c>
      <c r="X48" s="228">
        <f>'2025 SpaceFuncData-Input'!W47</f>
        <v>0</v>
      </c>
      <c r="Y48" s="228">
        <f>'2025 SpaceFuncData-Input'!X47</f>
        <v>3</v>
      </c>
      <c r="Z48" s="228">
        <f>'2025 SpaceFuncData-Input'!Y47</f>
        <v>3.5</v>
      </c>
      <c r="AA48" s="228">
        <f>'2025 SpaceFuncData-Input'!Z47</f>
        <v>4</v>
      </c>
      <c r="AB48" s="228">
        <f>'2025 SpaceFuncData-Input'!AA47</f>
        <v>0</v>
      </c>
      <c r="AC48" s="228">
        <f>'2025 SpaceFuncData-Input'!AB47</f>
        <v>0</v>
      </c>
      <c r="AD48" s="228">
        <f>'2025 SpaceFuncData-Input'!AC47</f>
        <v>0</v>
      </c>
      <c r="AE48" s="228">
        <f>'2025 SpaceFuncData-Input'!AD47</f>
        <v>0</v>
      </c>
      <c r="AF48" s="133">
        <f>'2025 SpaceFuncData-Input'!AE47</f>
        <v>150</v>
      </c>
      <c r="AG48" s="133">
        <f>'2025 SpaceFuncData-Input'!AF47</f>
        <v>150</v>
      </c>
      <c r="AH48" s="230">
        <f>'2025 SpaceFuncData-Input'!AG47</f>
        <v>0</v>
      </c>
      <c r="AI48" s="229">
        <f>'2025 SpaceFuncData-Input'!AH47</f>
        <v>0</v>
      </c>
      <c r="AJ48" s="133">
        <f>'2025 SpaceFuncData-Input'!AI47</f>
        <v>50</v>
      </c>
      <c r="AK48" s="133">
        <f>'2025 SpaceFuncData-Input'!AJ47</f>
        <v>200</v>
      </c>
      <c r="AL48" s="231">
        <f>'2025 SpaceFuncData-Input'!AK47</f>
        <v>1.5</v>
      </c>
      <c r="AM48" s="227">
        <f>'2025 SpaceFuncData-Input'!AL47</f>
        <v>2</v>
      </c>
      <c r="AN48" s="133" t="str">
        <f>'2025 SpaceFuncData-Input'!AM47</f>
        <v>Assembly</v>
      </c>
      <c r="AO48" s="21" t="str">
        <f t="shared" si="5"/>
        <v>AssemblyOccupancy</v>
      </c>
      <c r="AP48" s="21" t="str">
        <f t="shared" si="5"/>
        <v>AssemblyReceptacle</v>
      </c>
      <c r="AQ48" s="21" t="str">
        <f t="shared" si="5"/>
        <v>AssemblyServiceHotWater</v>
      </c>
      <c r="AR48" s="21" t="str">
        <f t="shared" si="5"/>
        <v>AssemblyLights</v>
      </c>
      <c r="AS48" s="21" t="str">
        <f t="shared" si="5"/>
        <v>AssemblyGasEquip</v>
      </c>
      <c r="AT48" s="21" t="str">
        <f t="shared" si="5"/>
        <v>AssemblyRefrigeration</v>
      </c>
      <c r="AU48" s="21" t="str">
        <f t="shared" si="5"/>
        <v>AssemblyInfiltration</v>
      </c>
      <c r="AV48" s="21" t="str">
        <f t="shared" si="5"/>
        <v>AssemblyHVACAvail</v>
      </c>
      <c r="AW48" s="21" t="str">
        <f t="shared" si="5"/>
        <v>AssemblyHtgSetpt</v>
      </c>
      <c r="AX48" s="21" t="str">
        <f t="shared" si="5"/>
        <v>AssemblyClgSetpt</v>
      </c>
      <c r="AY48" s="21" t="str">
        <f t="shared" si="5"/>
        <v>AssemblyElevator</v>
      </c>
      <c r="AZ48" s="21" t="str">
        <f t="shared" si="5"/>
        <v>AssemblyEscalator</v>
      </c>
      <c r="BA48" s="21" t="str">
        <f t="shared" si="5"/>
        <v>AssemblyWtrHtrSetpt</v>
      </c>
      <c r="BB48" s="21">
        <f>'2025 SpaceFuncData-Input'!AQ47</f>
        <v>345</v>
      </c>
      <c r="BC48" s="279">
        <f>'2025 SpaceFuncData-Input'!AN47</f>
        <v>1</v>
      </c>
      <c r="BD48" s="279">
        <f>'2025 SpaceFuncData-Input'!AO47</f>
        <v>0</v>
      </c>
      <c r="BE48" s="279">
        <f>'2025 SpaceFuncData-Input'!AP47</f>
        <v>1</v>
      </c>
      <c r="BF48" s="280" t="s">
        <v>1064</v>
      </c>
      <c r="BG48" s="280" t="s">
        <v>1151</v>
      </c>
      <c r="BH48" s="21" t="s">
        <v>1164</v>
      </c>
      <c r="BI48" s="21" t="s">
        <v>269</v>
      </c>
      <c r="BJ48" s="21" t="str">
        <f t="shared" si="6"/>
        <v/>
      </c>
    </row>
    <row r="49" spans="2:62" x14ac:dyDescent="0.25">
      <c r="B49" s="21" t="str">
        <f>TRIM(LEFT('2025 SpaceFuncData-Input'!$A48,IF(ISNUMBER(FIND(" (Note",'2025 SpaceFuncData-Input'!$A48,1)),FIND(" (Note",'2025 SpaceFuncData-Input'!$A48,1),99)))</f>
        <v>Locker Room</v>
      </c>
      <c r="C49" s="21" t="str">
        <f>TRIM('2025 SpaceFuncData-Input'!B48)</f>
        <v>Exhaust - Locker rooms for athletic or industrial facilities</v>
      </c>
      <c r="D49" s="21">
        <f>ROUND('2025 SpaceFuncData-Input'!C48,2)</f>
        <v>20</v>
      </c>
      <c r="E49" s="21">
        <f>'2025 SpaceFuncData-Input'!D48</f>
        <v>0.5</v>
      </c>
      <c r="F49" s="21">
        <f>'2025 SpaceFuncData-Input'!E48</f>
        <v>255</v>
      </c>
      <c r="G49" s="21">
        <f>'2025 SpaceFuncData-Input'!F48</f>
        <v>475</v>
      </c>
      <c r="H49" s="228">
        <f>'2025 SpaceFuncData-Input'!G48</f>
        <v>0.5</v>
      </c>
      <c r="I49" s="228">
        <f>'2025 SpaceFuncData-Input'!H48</f>
        <v>0.57799999999999996</v>
      </c>
      <c r="J49" s="21" t="str">
        <f>'2025 SpaceFuncData-Input'!I48</f>
        <v>Gas</v>
      </c>
      <c r="K49" s="228">
        <f>'2025 SpaceFuncData-Input'!J48</f>
        <v>0.45</v>
      </c>
      <c r="L49" s="228">
        <f>'2025 SpaceFuncData-Input'!K48</f>
        <v>0</v>
      </c>
      <c r="M49" s="228">
        <f>'2025 SpaceFuncData-Input'!L48</f>
        <v>0</v>
      </c>
      <c r="N49" s="228">
        <f>'2025 SpaceFuncData-Input'!M48</f>
        <v>0</v>
      </c>
      <c r="O49" s="228">
        <f>'2025 SpaceFuncData-Input'!N48</f>
        <v>0</v>
      </c>
      <c r="P49" s="228">
        <f>'2025 SpaceFuncData-Input'!O48</f>
        <v>0</v>
      </c>
      <c r="Q49" s="228">
        <f>'2025 SpaceFuncData-Input'!P48</f>
        <v>0</v>
      </c>
      <c r="R49" s="228">
        <f>'2025 SpaceFuncData-Input'!Q48</f>
        <v>0</v>
      </c>
      <c r="S49" s="228">
        <f>'2025 SpaceFuncData-Input'!R48</f>
        <v>0</v>
      </c>
      <c r="T49" s="228">
        <f>'2025 SpaceFuncData-Input'!S48</f>
        <v>0</v>
      </c>
      <c r="U49" s="228">
        <f>'2025 SpaceFuncData-Input'!T48</f>
        <v>0</v>
      </c>
      <c r="V49" s="228">
        <f>'2025 SpaceFuncData-Input'!U48</f>
        <v>0</v>
      </c>
      <c r="W49" s="228">
        <f>'2025 SpaceFuncData-Input'!V48</f>
        <v>0</v>
      </c>
      <c r="X49" s="228">
        <f>'2025 SpaceFuncData-Input'!W48</f>
        <v>0</v>
      </c>
      <c r="Y49" s="228">
        <f>'2025 SpaceFuncData-Input'!X48</f>
        <v>0</v>
      </c>
      <c r="Z49" s="228">
        <f>'2025 SpaceFuncData-Input'!Y48</f>
        <v>0</v>
      </c>
      <c r="AA49" s="228">
        <f>'2025 SpaceFuncData-Input'!Z48</f>
        <v>0</v>
      </c>
      <c r="AB49" s="228">
        <f>'2025 SpaceFuncData-Input'!AA48</f>
        <v>0</v>
      </c>
      <c r="AC49" s="228">
        <f>'2025 SpaceFuncData-Input'!AB48</f>
        <v>0</v>
      </c>
      <c r="AD49" s="228">
        <f>'2025 SpaceFuncData-Input'!AC48</f>
        <v>0</v>
      </c>
      <c r="AE49" s="228">
        <f>'2025 SpaceFuncData-Input'!AD48</f>
        <v>0</v>
      </c>
      <c r="AF49" s="133">
        <f>'2025 SpaceFuncData-Input'!AE48</f>
        <v>8760</v>
      </c>
      <c r="AG49" s="133">
        <f>'2025 SpaceFuncData-Input'!AF48</f>
        <v>8760</v>
      </c>
      <c r="AH49" s="230">
        <f>'2025 SpaceFuncData-Input'!AG48</f>
        <v>0</v>
      </c>
      <c r="AI49" s="229">
        <f>'2025 SpaceFuncData-Input'!AH48</f>
        <v>0</v>
      </c>
      <c r="AJ49" s="133">
        <f>'2025 SpaceFuncData-Input'!AI48</f>
        <v>20</v>
      </c>
      <c r="AK49" s="21">
        <f>'2025 SpaceFuncData-Input'!AJ48</f>
        <v>200</v>
      </c>
      <c r="AL49" s="227">
        <f>'2025 SpaceFuncData-Input'!AK48</f>
        <v>1</v>
      </c>
      <c r="AM49" s="227">
        <f>'2025 SpaceFuncData-Input'!AL48</f>
        <v>4</v>
      </c>
      <c r="AN49" s="21" t="str">
        <f>'2025 SpaceFuncData-Input'!AM48</f>
        <v>Assembly</v>
      </c>
      <c r="AO49" s="21" t="str">
        <f t="shared" si="5"/>
        <v>AssemblyOccupancy</v>
      </c>
      <c r="AP49" s="21" t="str">
        <f t="shared" si="5"/>
        <v>AssemblyReceptacle</v>
      </c>
      <c r="AQ49" s="21" t="str">
        <f t="shared" si="5"/>
        <v>AssemblyServiceHotWater</v>
      </c>
      <c r="AR49" s="21" t="str">
        <f t="shared" si="5"/>
        <v>AssemblyLights</v>
      </c>
      <c r="AS49" s="21" t="str">
        <f t="shared" si="5"/>
        <v>AssemblyGasEquip</v>
      </c>
      <c r="AT49" s="21" t="str">
        <f t="shared" si="5"/>
        <v>AssemblyRefrigeration</v>
      </c>
      <c r="AU49" s="21" t="str">
        <f t="shared" si="5"/>
        <v>AssemblyInfiltration</v>
      </c>
      <c r="AV49" s="21" t="str">
        <f t="shared" si="5"/>
        <v>AssemblyHVACAvail</v>
      </c>
      <c r="AW49" s="21" t="str">
        <f t="shared" si="5"/>
        <v>AssemblyHtgSetpt</v>
      </c>
      <c r="AX49" s="21" t="str">
        <f t="shared" si="5"/>
        <v>AssemblyClgSetpt</v>
      </c>
      <c r="AY49" s="21" t="str">
        <f t="shared" si="5"/>
        <v>AssemblyElevator</v>
      </c>
      <c r="AZ49" s="21" t="str">
        <f t="shared" si="5"/>
        <v>AssemblyEscalator</v>
      </c>
      <c r="BA49" s="21" t="str">
        <f t="shared" si="5"/>
        <v>AssemblyWtrHtrSetpt</v>
      </c>
      <c r="BB49" s="21">
        <f>'2025 SpaceFuncData-Input'!AQ48</f>
        <v>346</v>
      </c>
      <c r="BC49" s="21">
        <f>'2025 SpaceFuncData-Input'!AN48</f>
        <v>1</v>
      </c>
      <c r="BD49" s="21">
        <f>'2025 SpaceFuncData-Input'!AO48</f>
        <v>0</v>
      </c>
      <c r="BE49" s="21">
        <f>'2025 SpaceFuncData-Input'!AP48</f>
        <v>1</v>
      </c>
      <c r="BF49" s="21" t="s">
        <v>1061</v>
      </c>
      <c r="BG49" s="21" t="s">
        <v>131</v>
      </c>
      <c r="BH49" s="21" t="s">
        <v>1164</v>
      </c>
      <c r="BI49" s="21" t="s">
        <v>269</v>
      </c>
      <c r="BJ49" s="21" t="str">
        <f t="shared" si="6"/>
        <v/>
      </c>
    </row>
    <row r="50" spans="2:62" x14ac:dyDescent="0.25">
      <c r="B50" s="21" t="str">
        <f>TRIM(LEFT('2025 SpaceFuncData-Input'!$A49,IF(ISNUMBER(FIND(" (Note",'2025 SpaceFuncData-Input'!$A49,1)),FIND(" (Note",'2025 SpaceFuncData-Input'!$A49,1),99)))</f>
        <v>Lounge, Breakroom, or Waiting Area</v>
      </c>
      <c r="C50" s="21" t="str">
        <f>TRIM('2025 SpaceFuncData-Input'!B49)</f>
        <v>General - Break rooms</v>
      </c>
      <c r="D50" s="21">
        <f>ROUND('2025 SpaceFuncData-Input'!C49,2)</f>
        <v>66.67</v>
      </c>
      <c r="E50" s="21">
        <f>'2025 SpaceFuncData-Input'!D49</f>
        <v>0.5</v>
      </c>
      <c r="F50" s="21">
        <f>'2025 SpaceFuncData-Input'!E49</f>
        <v>275</v>
      </c>
      <c r="G50" s="21">
        <f>'2025 SpaceFuncData-Input'!F49</f>
        <v>275</v>
      </c>
      <c r="H50" s="228">
        <f>'2025 SpaceFuncData-Input'!G49</f>
        <v>1</v>
      </c>
      <c r="I50" s="228">
        <f>'2025 SpaceFuncData-Input'!H49</f>
        <v>0.09</v>
      </c>
      <c r="J50" s="21" t="str">
        <f>'2025 SpaceFuncData-Input'!I49</f>
        <v>Gas</v>
      </c>
      <c r="K50" s="228">
        <f>'2025 SpaceFuncData-Input'!J49</f>
        <v>0.55000000000000004</v>
      </c>
      <c r="L50" s="228">
        <f>'2025 SpaceFuncData-Input'!K49</f>
        <v>0</v>
      </c>
      <c r="M50" s="228">
        <f>'2025 SpaceFuncData-Input'!L49</f>
        <v>0</v>
      </c>
      <c r="N50" s="228">
        <f>'2025 SpaceFuncData-Input'!M49</f>
        <v>0</v>
      </c>
      <c r="O50" s="228">
        <f>'2025 SpaceFuncData-Input'!N49</f>
        <v>0.25</v>
      </c>
      <c r="P50" s="228">
        <f>'2025 SpaceFuncData-Input'!O49</f>
        <v>0</v>
      </c>
      <c r="Q50" s="228">
        <f>'2025 SpaceFuncData-Input'!P49</f>
        <v>0</v>
      </c>
      <c r="R50" s="228">
        <f>'2025 SpaceFuncData-Input'!Q49</f>
        <v>0</v>
      </c>
      <c r="S50" s="228">
        <f>'2025 SpaceFuncData-Input'!R49</f>
        <v>0</v>
      </c>
      <c r="T50" s="228">
        <f>'2025 SpaceFuncData-Input'!S49</f>
        <v>0</v>
      </c>
      <c r="U50" s="228">
        <f>'2025 SpaceFuncData-Input'!T49</f>
        <v>0</v>
      </c>
      <c r="V50" s="228">
        <f>'2025 SpaceFuncData-Input'!U49</f>
        <v>0</v>
      </c>
      <c r="W50" s="228">
        <f>'2025 SpaceFuncData-Input'!V49</f>
        <v>0</v>
      </c>
      <c r="X50" s="228">
        <f>'2025 SpaceFuncData-Input'!W49</f>
        <v>0</v>
      </c>
      <c r="Y50" s="228">
        <f>'2025 SpaceFuncData-Input'!X49</f>
        <v>0</v>
      </c>
      <c r="Z50" s="228">
        <f>'2025 SpaceFuncData-Input'!Y49</f>
        <v>0</v>
      </c>
      <c r="AA50" s="228">
        <f>'2025 SpaceFuncData-Input'!Z49</f>
        <v>0</v>
      </c>
      <c r="AB50" s="228">
        <f>'2025 SpaceFuncData-Input'!AA49</f>
        <v>0</v>
      </c>
      <c r="AC50" s="228">
        <f>'2025 SpaceFuncData-Input'!AB49</f>
        <v>0</v>
      </c>
      <c r="AD50" s="228">
        <f>'2025 SpaceFuncData-Input'!AC49</f>
        <v>0</v>
      </c>
      <c r="AE50" s="228">
        <f>'2025 SpaceFuncData-Input'!AD49</f>
        <v>0</v>
      </c>
      <c r="AF50" s="133">
        <f>'2025 SpaceFuncData-Input'!AE49</f>
        <v>150</v>
      </c>
      <c r="AG50" s="133">
        <f>'2025 SpaceFuncData-Input'!AF49</f>
        <v>150</v>
      </c>
      <c r="AH50" s="230">
        <f>'2025 SpaceFuncData-Input'!AG49</f>
        <v>0</v>
      </c>
      <c r="AI50" s="229">
        <f>'2025 SpaceFuncData-Input'!AH49</f>
        <v>0</v>
      </c>
      <c r="AJ50" s="133">
        <f>'2025 SpaceFuncData-Input'!AI49</f>
        <v>40</v>
      </c>
      <c r="AK50" s="21">
        <f>'2025 SpaceFuncData-Input'!AJ49</f>
        <v>300</v>
      </c>
      <c r="AL50" s="227">
        <f>'2025 SpaceFuncData-Input'!AK49</f>
        <v>1.5</v>
      </c>
      <c r="AM50" s="227">
        <f>'2025 SpaceFuncData-Input'!AL49</f>
        <v>2</v>
      </c>
      <c r="AN50" s="21" t="str">
        <f>'2025 SpaceFuncData-Input'!AM49</f>
        <v>Assembly</v>
      </c>
      <c r="AO50" s="21" t="str">
        <f t="shared" si="5"/>
        <v>AssemblyOccupancy</v>
      </c>
      <c r="AP50" s="21" t="str">
        <f t="shared" si="5"/>
        <v>AssemblyReceptacle</v>
      </c>
      <c r="AQ50" s="21" t="str">
        <f t="shared" si="5"/>
        <v>AssemblyServiceHotWater</v>
      </c>
      <c r="AR50" s="21" t="str">
        <f t="shared" si="5"/>
        <v>AssemblyLights</v>
      </c>
      <c r="AS50" s="21" t="str">
        <f t="shared" si="5"/>
        <v>AssemblyGasEquip</v>
      </c>
      <c r="AT50" s="21" t="str">
        <f t="shared" si="5"/>
        <v>AssemblyRefrigeration</v>
      </c>
      <c r="AU50" s="21" t="str">
        <f t="shared" si="5"/>
        <v>AssemblyInfiltration</v>
      </c>
      <c r="AV50" s="21" t="str">
        <f t="shared" si="5"/>
        <v>AssemblyHVACAvail</v>
      </c>
      <c r="AW50" s="21" t="str">
        <f t="shared" si="5"/>
        <v>AssemblyHtgSetpt</v>
      </c>
      <c r="AX50" s="21" t="str">
        <f t="shared" si="5"/>
        <v>AssemblyClgSetpt</v>
      </c>
      <c r="AY50" s="21" t="str">
        <f t="shared" si="5"/>
        <v>AssemblyElevator</v>
      </c>
      <c r="AZ50" s="21" t="str">
        <f t="shared" si="5"/>
        <v>AssemblyEscalator</v>
      </c>
      <c r="BA50" s="21" t="str">
        <f t="shared" si="5"/>
        <v>AssemblyWtrHtrSetpt</v>
      </c>
      <c r="BB50" s="21">
        <f>'2025 SpaceFuncData-Input'!AQ49</f>
        <v>347</v>
      </c>
      <c r="BC50" s="21">
        <f>'2025 SpaceFuncData-Input'!AN49</f>
        <v>1</v>
      </c>
      <c r="BD50" s="21">
        <f>'2025 SpaceFuncData-Input'!AO49</f>
        <v>1</v>
      </c>
      <c r="BE50" s="21">
        <f>'2025 SpaceFuncData-Input'!AP49</f>
        <v>0</v>
      </c>
      <c r="BF50" s="21" t="s">
        <v>1062</v>
      </c>
      <c r="BG50" s="21" t="s">
        <v>131</v>
      </c>
      <c r="BH50" s="21" t="s">
        <v>1164</v>
      </c>
      <c r="BI50" s="21" t="s">
        <v>269</v>
      </c>
      <c r="BJ50" s="21" t="str">
        <f t="shared" si="6"/>
        <v/>
      </c>
    </row>
    <row r="51" spans="2:62" x14ac:dyDescent="0.25">
      <c r="B51" s="21" t="str">
        <f>TRIM(LEFT('2025 SpaceFuncData-Input'!$A50,IF(ISNUMBER(FIND(" (Note",'2025 SpaceFuncData-Input'!$A50,1)),FIND(" (Note",'2025 SpaceFuncData-Input'!$A50,1),99)))</f>
        <v>Manufacturing, Commercial &amp; Industrial Work Area (Low Bay)</v>
      </c>
      <c r="C51" s="21" t="str">
        <f>TRIM('2025 SpaceFuncData-Input'!B50)</f>
        <v>Misc - General manufacturing (excludes heavy industrial and process using chemicals)</v>
      </c>
      <c r="D51" s="21">
        <f>ROUND('2025 SpaceFuncData-Input'!C50,2)</f>
        <v>10</v>
      </c>
      <c r="E51" s="21">
        <f>'2025 SpaceFuncData-Input'!D50</f>
        <v>0.5</v>
      </c>
      <c r="F51" s="21">
        <f>'2025 SpaceFuncData-Input'!E50</f>
        <v>275</v>
      </c>
      <c r="G51" s="21">
        <f>'2025 SpaceFuncData-Input'!F50</f>
        <v>475</v>
      </c>
      <c r="H51" s="228">
        <f>'2025 SpaceFuncData-Input'!G50</f>
        <v>1</v>
      </c>
      <c r="I51" s="228">
        <f>'2025 SpaceFuncData-Input'!H50</f>
        <v>0.18</v>
      </c>
      <c r="J51" s="21" t="str">
        <f>'2025 SpaceFuncData-Input'!I50</f>
        <v>Gas</v>
      </c>
      <c r="K51" s="228">
        <f>'2025 SpaceFuncData-Input'!J50</f>
        <v>0.6</v>
      </c>
      <c r="L51" s="228">
        <f>'2025 SpaceFuncData-Input'!K50</f>
        <v>0</v>
      </c>
      <c r="M51" s="228">
        <f>'2025 SpaceFuncData-Input'!L50</f>
        <v>0.2</v>
      </c>
      <c r="N51" s="228">
        <f>'2025 SpaceFuncData-Input'!M50</f>
        <v>0</v>
      </c>
      <c r="O51" s="228">
        <f>'2025 SpaceFuncData-Input'!N50</f>
        <v>0</v>
      </c>
      <c r="P51" s="228">
        <f>'2025 SpaceFuncData-Input'!O50</f>
        <v>0</v>
      </c>
      <c r="Q51" s="228">
        <f>'2025 SpaceFuncData-Input'!P50</f>
        <v>0</v>
      </c>
      <c r="R51" s="228">
        <f>'2025 SpaceFuncData-Input'!Q50</f>
        <v>0</v>
      </c>
      <c r="S51" s="228">
        <f>'2025 SpaceFuncData-Input'!R50</f>
        <v>0</v>
      </c>
      <c r="T51" s="228">
        <f>'2025 SpaceFuncData-Input'!S50</f>
        <v>0</v>
      </c>
      <c r="U51" s="228">
        <f>'2025 SpaceFuncData-Input'!T50</f>
        <v>0</v>
      </c>
      <c r="V51" s="228">
        <f>'2025 SpaceFuncData-Input'!U50</f>
        <v>0</v>
      </c>
      <c r="W51" s="228">
        <f>'2025 SpaceFuncData-Input'!V50</f>
        <v>0</v>
      </c>
      <c r="X51" s="228">
        <f>'2025 SpaceFuncData-Input'!W50</f>
        <v>0</v>
      </c>
      <c r="Y51" s="228">
        <f>'2025 SpaceFuncData-Input'!X50</f>
        <v>0</v>
      </c>
      <c r="Z51" s="228">
        <f>'2025 SpaceFuncData-Input'!Y50</f>
        <v>0</v>
      </c>
      <c r="AA51" s="228">
        <f>'2025 SpaceFuncData-Input'!Z50</f>
        <v>0</v>
      </c>
      <c r="AB51" s="228">
        <f>'2025 SpaceFuncData-Input'!AA50</f>
        <v>0</v>
      </c>
      <c r="AC51" s="228">
        <f>'2025 SpaceFuncData-Input'!AB50</f>
        <v>0</v>
      </c>
      <c r="AD51" s="228">
        <f>'2025 SpaceFuncData-Input'!AC50</f>
        <v>0</v>
      </c>
      <c r="AE51" s="228">
        <f>'2025 SpaceFuncData-Input'!AD50</f>
        <v>0</v>
      </c>
      <c r="AF51" s="133">
        <f>'2025 SpaceFuncData-Input'!AE50</f>
        <v>150</v>
      </c>
      <c r="AG51" s="133">
        <f>'2025 SpaceFuncData-Input'!AF50</f>
        <v>150</v>
      </c>
      <c r="AH51" s="230">
        <f>'2025 SpaceFuncData-Input'!AG50</f>
        <v>0</v>
      </c>
      <c r="AI51" s="229">
        <f>'2025 SpaceFuncData-Input'!AH50</f>
        <v>0</v>
      </c>
      <c r="AJ51" s="133">
        <f>'2025 SpaceFuncData-Input'!AI50</f>
        <v>300</v>
      </c>
      <c r="AK51" s="133">
        <f>'2025 SpaceFuncData-Input'!AJ50</f>
        <v>1000</v>
      </c>
      <c r="AL51" s="227">
        <f>'2025 SpaceFuncData-Input'!AK50</f>
        <v>1.5</v>
      </c>
      <c r="AM51" s="227">
        <f>'2025 SpaceFuncData-Input'!AL50</f>
        <v>2</v>
      </c>
      <c r="AN51" s="133" t="str">
        <f>'2025 SpaceFuncData-Input'!AM50</f>
        <v>Manufacturing</v>
      </c>
      <c r="AO51" s="21" t="str">
        <f t="shared" si="5"/>
        <v>ManufacturingOccupancy</v>
      </c>
      <c r="AP51" s="21" t="str">
        <f t="shared" si="5"/>
        <v>ManufacturingReceptacle</v>
      </c>
      <c r="AQ51" s="21" t="str">
        <f t="shared" si="5"/>
        <v>ManufacturingServiceHotWater</v>
      </c>
      <c r="AR51" s="21" t="str">
        <f t="shared" si="5"/>
        <v>ManufacturingLights</v>
      </c>
      <c r="AS51" s="21" t="str">
        <f t="shared" si="5"/>
        <v>ManufacturingGasEquip</v>
      </c>
      <c r="AT51" s="21" t="str">
        <f t="shared" si="5"/>
        <v>ManufacturingRefrigeration</v>
      </c>
      <c r="AU51" s="21" t="str">
        <f t="shared" si="5"/>
        <v>ManufacturingInfiltration</v>
      </c>
      <c r="AV51" s="21" t="str">
        <f t="shared" si="5"/>
        <v>ManufacturingHVACAvail</v>
      </c>
      <c r="AW51" s="21" t="str">
        <f t="shared" si="5"/>
        <v>ManufacturingHtgSetpt</v>
      </c>
      <c r="AX51" s="21" t="str">
        <f t="shared" si="5"/>
        <v>ManufacturingClgSetpt</v>
      </c>
      <c r="AY51" s="21" t="str">
        <f t="shared" si="5"/>
        <v>ManufacturingElevator</v>
      </c>
      <c r="AZ51" s="21" t="str">
        <f t="shared" si="5"/>
        <v>ManufacturingEscalator</v>
      </c>
      <c r="BA51" s="21" t="str">
        <f t="shared" si="5"/>
        <v>ManufacturingWtrHtrSetpt</v>
      </c>
      <c r="BB51" s="21">
        <f>'2025 SpaceFuncData-Input'!AQ50</f>
        <v>348</v>
      </c>
      <c r="BC51" s="279">
        <f>'2025 SpaceFuncData-Input'!AN50</f>
        <v>1</v>
      </c>
      <c r="BD51" s="279">
        <f>'2025 SpaceFuncData-Input'!AO50</f>
        <v>0</v>
      </c>
      <c r="BE51" s="279">
        <f>'2025 SpaceFuncData-Input'!AP50</f>
        <v>0</v>
      </c>
      <c r="BF51" s="280" t="s">
        <v>1043</v>
      </c>
      <c r="BG51" s="280" t="s">
        <v>131</v>
      </c>
      <c r="BH51" s="21" t="s">
        <v>1143</v>
      </c>
      <c r="BI51" s="21" t="s">
        <v>269</v>
      </c>
      <c r="BJ51" s="21" t="str">
        <f t="shared" si="6"/>
        <v/>
      </c>
    </row>
    <row r="52" spans="2:62" x14ac:dyDescent="0.25">
      <c r="B52" s="21" t="str">
        <f>TRIM(LEFT('2025 SpaceFuncData-Input'!$A51,IF(ISNUMBER(FIND(" (Note",'2025 SpaceFuncData-Input'!$A51,1)),FIND(" (Note",'2025 SpaceFuncData-Input'!$A51,1),99)))</f>
        <v>Manufacturing, Commercial &amp; Industrial Work Area (High Bay)</v>
      </c>
      <c r="C52" s="21" t="str">
        <f>TRIM('2025 SpaceFuncData-Input'!B51)</f>
        <v>Misc - General manufacturing (excludes heavy industrial and process using chemicals)</v>
      </c>
      <c r="D52" s="21">
        <f>ROUND('2025 SpaceFuncData-Input'!C51,2)</f>
        <v>10</v>
      </c>
      <c r="E52" s="21">
        <f>'2025 SpaceFuncData-Input'!D51</f>
        <v>0.5</v>
      </c>
      <c r="F52" s="21">
        <f>'2025 SpaceFuncData-Input'!E51</f>
        <v>275</v>
      </c>
      <c r="G52" s="21">
        <f>'2025 SpaceFuncData-Input'!F51</f>
        <v>475</v>
      </c>
      <c r="H52" s="228">
        <f>'2025 SpaceFuncData-Input'!G51</f>
        <v>1</v>
      </c>
      <c r="I52" s="228">
        <f>'2025 SpaceFuncData-Input'!H51</f>
        <v>0.18</v>
      </c>
      <c r="J52" s="21" t="str">
        <f>'2025 SpaceFuncData-Input'!I51</f>
        <v>Gas</v>
      </c>
      <c r="K52" s="228">
        <f>'2025 SpaceFuncData-Input'!J51</f>
        <v>0.65</v>
      </c>
      <c r="L52" s="228">
        <f>'2025 SpaceFuncData-Input'!K51</f>
        <v>0</v>
      </c>
      <c r="M52" s="228">
        <f>'2025 SpaceFuncData-Input'!L51</f>
        <v>0.2</v>
      </c>
      <c r="N52" s="228">
        <f>'2025 SpaceFuncData-Input'!M51</f>
        <v>0</v>
      </c>
      <c r="O52" s="228">
        <f>'2025 SpaceFuncData-Input'!N51</f>
        <v>0</v>
      </c>
      <c r="P52" s="228">
        <f>'2025 SpaceFuncData-Input'!O51</f>
        <v>0</v>
      </c>
      <c r="Q52" s="228">
        <f>'2025 SpaceFuncData-Input'!P51</f>
        <v>0</v>
      </c>
      <c r="R52" s="228">
        <f>'2025 SpaceFuncData-Input'!Q51</f>
        <v>0</v>
      </c>
      <c r="S52" s="228">
        <f>'2025 SpaceFuncData-Input'!R51</f>
        <v>0</v>
      </c>
      <c r="T52" s="228">
        <f>'2025 SpaceFuncData-Input'!S51</f>
        <v>0</v>
      </c>
      <c r="U52" s="228">
        <f>'2025 SpaceFuncData-Input'!T51</f>
        <v>0</v>
      </c>
      <c r="V52" s="228">
        <f>'2025 SpaceFuncData-Input'!U51</f>
        <v>0</v>
      </c>
      <c r="W52" s="228">
        <f>'2025 SpaceFuncData-Input'!V51</f>
        <v>0</v>
      </c>
      <c r="X52" s="228">
        <f>'2025 SpaceFuncData-Input'!W51</f>
        <v>0</v>
      </c>
      <c r="Y52" s="228">
        <f>'2025 SpaceFuncData-Input'!X51</f>
        <v>0</v>
      </c>
      <c r="Z52" s="228">
        <f>'2025 SpaceFuncData-Input'!Y51</f>
        <v>0</v>
      </c>
      <c r="AA52" s="228">
        <f>'2025 SpaceFuncData-Input'!Z51</f>
        <v>0</v>
      </c>
      <c r="AB52" s="228">
        <f>'2025 SpaceFuncData-Input'!AA51</f>
        <v>0</v>
      </c>
      <c r="AC52" s="228">
        <f>'2025 SpaceFuncData-Input'!AB51</f>
        <v>0</v>
      </c>
      <c r="AD52" s="228">
        <f>'2025 SpaceFuncData-Input'!AC51</f>
        <v>0</v>
      </c>
      <c r="AE52" s="228">
        <f>'2025 SpaceFuncData-Input'!AD51</f>
        <v>0</v>
      </c>
      <c r="AF52" s="133">
        <f>'2025 SpaceFuncData-Input'!AE51</f>
        <v>150</v>
      </c>
      <c r="AG52" s="133">
        <f>'2025 SpaceFuncData-Input'!AF51</f>
        <v>150</v>
      </c>
      <c r="AH52" s="230">
        <f>'2025 SpaceFuncData-Input'!AG51</f>
        <v>0</v>
      </c>
      <c r="AI52" s="229">
        <f>'2025 SpaceFuncData-Input'!AH51</f>
        <v>0</v>
      </c>
      <c r="AJ52" s="133">
        <f>'2025 SpaceFuncData-Input'!AI51</f>
        <v>300</v>
      </c>
      <c r="AK52" s="133">
        <f>'2025 SpaceFuncData-Input'!AJ51</f>
        <v>1000</v>
      </c>
      <c r="AL52" s="227">
        <f>'2025 SpaceFuncData-Input'!AK51</f>
        <v>1.5</v>
      </c>
      <c r="AM52" s="227">
        <f>'2025 SpaceFuncData-Input'!AL51</f>
        <v>2</v>
      </c>
      <c r="AN52" s="133" t="str">
        <f>'2025 SpaceFuncData-Input'!AM51</f>
        <v>Manufacturing</v>
      </c>
      <c r="AO52" s="21" t="str">
        <f t="shared" si="5"/>
        <v>ManufacturingOccupancy</v>
      </c>
      <c r="AP52" s="21" t="str">
        <f t="shared" si="5"/>
        <v>ManufacturingReceptacle</v>
      </c>
      <c r="AQ52" s="21" t="str">
        <f t="shared" si="5"/>
        <v>ManufacturingServiceHotWater</v>
      </c>
      <c r="AR52" s="21" t="str">
        <f t="shared" si="5"/>
        <v>ManufacturingLights</v>
      </c>
      <c r="AS52" s="21" t="str">
        <f t="shared" si="5"/>
        <v>ManufacturingGasEquip</v>
      </c>
      <c r="AT52" s="21" t="str">
        <f t="shared" si="5"/>
        <v>ManufacturingRefrigeration</v>
      </c>
      <c r="AU52" s="21" t="str">
        <f t="shared" si="5"/>
        <v>ManufacturingInfiltration</v>
      </c>
      <c r="AV52" s="21" t="str">
        <f t="shared" si="5"/>
        <v>ManufacturingHVACAvail</v>
      </c>
      <c r="AW52" s="21" t="str">
        <f t="shared" si="5"/>
        <v>ManufacturingHtgSetpt</v>
      </c>
      <c r="AX52" s="21" t="str">
        <f t="shared" si="5"/>
        <v>ManufacturingClgSetpt</v>
      </c>
      <c r="AY52" s="21" t="str">
        <f t="shared" si="5"/>
        <v>ManufacturingElevator</v>
      </c>
      <c r="AZ52" s="21" t="str">
        <f t="shared" si="5"/>
        <v>ManufacturingEscalator</v>
      </c>
      <c r="BA52" s="21" t="str">
        <f t="shared" si="5"/>
        <v>ManufacturingWtrHtrSetpt</v>
      </c>
      <c r="BB52" s="21">
        <f>'2025 SpaceFuncData-Input'!AQ51</f>
        <v>349</v>
      </c>
      <c r="BC52" s="279">
        <f>'2025 SpaceFuncData-Input'!AN51</f>
        <v>1</v>
      </c>
      <c r="BD52" s="279">
        <f>'2025 SpaceFuncData-Input'!AO51</f>
        <v>0</v>
      </c>
      <c r="BE52" s="279">
        <f>'2025 SpaceFuncData-Input'!AP51</f>
        <v>0</v>
      </c>
      <c r="BF52" s="280" t="s">
        <v>1042</v>
      </c>
      <c r="BG52" s="280" t="s">
        <v>131</v>
      </c>
      <c r="BH52" s="21" t="s">
        <v>1143</v>
      </c>
      <c r="BI52" s="21" t="s">
        <v>269</v>
      </c>
      <c r="BJ52" s="21" t="str">
        <f t="shared" si="6"/>
        <v/>
      </c>
    </row>
    <row r="53" spans="2:62" x14ac:dyDescent="0.25">
      <c r="B53" s="21" t="str">
        <f>TRIM(LEFT('2025 SpaceFuncData-Input'!$A52,IF(ISNUMBER(FIND(" (Note",'2025 SpaceFuncData-Input'!$A52,1)),FIND(" (Note",'2025 SpaceFuncData-Input'!$A52,1),99)))</f>
        <v>Manufacturing, Commercial &amp; Industrial Work Area (Precision)</v>
      </c>
      <c r="C53" s="21" t="str">
        <f>TRIM('2025 SpaceFuncData-Input'!B52)</f>
        <v>Misc - General manufacturing (excludes heavy industrial and process using chemicals)</v>
      </c>
      <c r="D53" s="21">
        <f>ROUND('2025 SpaceFuncData-Input'!C52,2)</f>
        <v>10</v>
      </c>
      <c r="E53" s="21">
        <f>'2025 SpaceFuncData-Input'!D52</f>
        <v>0.5</v>
      </c>
      <c r="F53" s="21">
        <f>'2025 SpaceFuncData-Input'!E52</f>
        <v>250</v>
      </c>
      <c r="G53" s="21">
        <f>'2025 SpaceFuncData-Input'!F52</f>
        <v>200</v>
      </c>
      <c r="H53" s="228">
        <f>'2025 SpaceFuncData-Input'!G52</f>
        <v>1</v>
      </c>
      <c r="I53" s="228">
        <f>'2025 SpaceFuncData-Input'!H52</f>
        <v>0.18</v>
      </c>
      <c r="J53" s="21" t="str">
        <f>'2025 SpaceFuncData-Input'!I52</f>
        <v>Gas</v>
      </c>
      <c r="K53" s="228">
        <f>'2025 SpaceFuncData-Input'!J52</f>
        <v>0.85</v>
      </c>
      <c r="L53" s="228">
        <f>'2025 SpaceFuncData-Input'!K52</f>
        <v>0</v>
      </c>
      <c r="M53" s="228">
        <f>'2025 SpaceFuncData-Input'!L52</f>
        <v>0</v>
      </c>
      <c r="N53" s="228">
        <f>'2025 SpaceFuncData-Input'!M52</f>
        <v>0</v>
      </c>
      <c r="O53" s="228">
        <f>'2025 SpaceFuncData-Input'!N52</f>
        <v>0</v>
      </c>
      <c r="P53" s="228">
        <f>'2025 SpaceFuncData-Input'!O52</f>
        <v>0.7</v>
      </c>
      <c r="Q53" s="228">
        <f>'2025 SpaceFuncData-Input'!P52</f>
        <v>0</v>
      </c>
      <c r="R53" s="228">
        <f>'2025 SpaceFuncData-Input'!Q52</f>
        <v>0</v>
      </c>
      <c r="S53" s="228">
        <f>'2025 SpaceFuncData-Input'!R52</f>
        <v>0</v>
      </c>
      <c r="T53" s="228">
        <f>'2025 SpaceFuncData-Input'!S52</f>
        <v>0</v>
      </c>
      <c r="U53" s="228">
        <f>'2025 SpaceFuncData-Input'!T52</f>
        <v>0</v>
      </c>
      <c r="V53" s="228">
        <f>'2025 SpaceFuncData-Input'!U52</f>
        <v>0</v>
      </c>
      <c r="W53" s="228">
        <f>'2025 SpaceFuncData-Input'!V52</f>
        <v>0</v>
      </c>
      <c r="X53" s="228">
        <f>'2025 SpaceFuncData-Input'!W52</f>
        <v>0</v>
      </c>
      <c r="Y53" s="228">
        <f>'2025 SpaceFuncData-Input'!X52</f>
        <v>0</v>
      </c>
      <c r="Z53" s="228">
        <f>'2025 SpaceFuncData-Input'!Y52</f>
        <v>0</v>
      </c>
      <c r="AA53" s="228">
        <f>'2025 SpaceFuncData-Input'!Z52</f>
        <v>0</v>
      </c>
      <c r="AB53" s="228">
        <f>'2025 SpaceFuncData-Input'!AA52</f>
        <v>0</v>
      </c>
      <c r="AC53" s="228">
        <f>'2025 SpaceFuncData-Input'!AB52</f>
        <v>0</v>
      </c>
      <c r="AD53" s="228">
        <f>'2025 SpaceFuncData-Input'!AC52</f>
        <v>0</v>
      </c>
      <c r="AE53" s="228">
        <f>'2025 SpaceFuncData-Input'!AD52</f>
        <v>0</v>
      </c>
      <c r="AF53" s="133">
        <f>'2025 SpaceFuncData-Input'!AE52</f>
        <v>150</v>
      </c>
      <c r="AG53" s="133">
        <f>'2025 SpaceFuncData-Input'!AF52</f>
        <v>150</v>
      </c>
      <c r="AH53" s="230">
        <f>'2025 SpaceFuncData-Input'!AG52</f>
        <v>0</v>
      </c>
      <c r="AI53" s="229">
        <f>'2025 SpaceFuncData-Input'!AH52</f>
        <v>0</v>
      </c>
      <c r="AJ53" s="133">
        <f>'2025 SpaceFuncData-Input'!AI52</f>
        <v>1000</v>
      </c>
      <c r="AK53" s="133">
        <f>'2025 SpaceFuncData-Input'!AJ52</f>
        <v>3000</v>
      </c>
      <c r="AL53" s="227">
        <f>'2025 SpaceFuncData-Input'!AK52</f>
        <v>1.5</v>
      </c>
      <c r="AM53" s="227">
        <f>'2025 SpaceFuncData-Input'!AL52</f>
        <v>2</v>
      </c>
      <c r="AN53" s="133" t="str">
        <f>'2025 SpaceFuncData-Input'!AM52</f>
        <v>Manufacturing</v>
      </c>
      <c r="AO53" s="21" t="str">
        <f t="shared" si="5"/>
        <v>ManufacturingOccupancy</v>
      </c>
      <c r="AP53" s="21" t="str">
        <f t="shared" si="5"/>
        <v>ManufacturingReceptacle</v>
      </c>
      <c r="AQ53" s="21" t="str">
        <f t="shared" si="5"/>
        <v>ManufacturingServiceHotWater</v>
      </c>
      <c r="AR53" s="21" t="str">
        <f t="shared" si="5"/>
        <v>ManufacturingLights</v>
      </c>
      <c r="AS53" s="21" t="str">
        <f t="shared" si="5"/>
        <v>ManufacturingGasEquip</v>
      </c>
      <c r="AT53" s="21" t="str">
        <f t="shared" si="5"/>
        <v>ManufacturingRefrigeration</v>
      </c>
      <c r="AU53" s="21" t="str">
        <f t="shared" si="5"/>
        <v>ManufacturingInfiltration</v>
      </c>
      <c r="AV53" s="21" t="str">
        <f t="shared" si="5"/>
        <v>ManufacturingHVACAvail</v>
      </c>
      <c r="AW53" s="21" t="str">
        <f t="shared" si="5"/>
        <v>ManufacturingHtgSetpt</v>
      </c>
      <c r="AX53" s="21" t="str">
        <f t="shared" si="5"/>
        <v>ManufacturingClgSetpt</v>
      </c>
      <c r="AY53" s="21" t="str">
        <f t="shared" si="5"/>
        <v>ManufacturingElevator</v>
      </c>
      <c r="AZ53" s="21" t="str">
        <f t="shared" si="5"/>
        <v>ManufacturingEscalator</v>
      </c>
      <c r="BA53" s="21" t="str">
        <f t="shared" si="5"/>
        <v>ManufacturingWtrHtrSetpt</v>
      </c>
      <c r="BB53" s="21">
        <f>'2025 SpaceFuncData-Input'!AQ52</f>
        <v>350</v>
      </c>
      <c r="BC53" s="279">
        <f>'2025 SpaceFuncData-Input'!AN52</f>
        <v>1</v>
      </c>
      <c r="BD53" s="279">
        <f>'2025 SpaceFuncData-Input'!AO52</f>
        <v>0</v>
      </c>
      <c r="BE53" s="279">
        <f>'2025 SpaceFuncData-Input'!AP52</f>
        <v>0</v>
      </c>
      <c r="BF53" s="280" t="s">
        <v>1044</v>
      </c>
      <c r="BG53" s="280" t="s">
        <v>131</v>
      </c>
      <c r="BH53" s="21" t="s">
        <v>1143</v>
      </c>
      <c r="BI53" s="21" t="s">
        <v>269</v>
      </c>
      <c r="BJ53" s="21" t="str">
        <f t="shared" si="6"/>
        <v/>
      </c>
    </row>
    <row r="54" spans="2:62" x14ac:dyDescent="0.25">
      <c r="B54" s="21" t="str">
        <f>TRIM(LEFT('2025 SpaceFuncData-Input'!$A53,IF(ISNUMBER(FIND(" (Note",'2025 SpaceFuncData-Input'!$A53,1)),FIND(" (Note",'2025 SpaceFuncData-Input'!$A53,1),99)))</f>
        <v>Museum Area (Exhibition/Display)</v>
      </c>
      <c r="C54" s="21" t="str">
        <f>TRIM('2025 SpaceFuncData-Input'!B53)</f>
        <v>Assembly - Museums/galleries</v>
      </c>
      <c r="D54" s="21">
        <f>ROUND('2025 SpaceFuncData-Input'!C53,2)</f>
        <v>66.67</v>
      </c>
      <c r="E54" s="21">
        <f>'2025 SpaceFuncData-Input'!D53</f>
        <v>0.5</v>
      </c>
      <c r="F54" s="21">
        <f>'2025 SpaceFuncData-Input'!E53</f>
        <v>250</v>
      </c>
      <c r="G54" s="21">
        <f>'2025 SpaceFuncData-Input'!F53</f>
        <v>250</v>
      </c>
      <c r="H54" s="228">
        <f>'2025 SpaceFuncData-Input'!G53</f>
        <v>1.5</v>
      </c>
      <c r="I54" s="228">
        <f>'2025 SpaceFuncData-Input'!H53</f>
        <v>0.09</v>
      </c>
      <c r="J54" s="21" t="str">
        <f>'2025 SpaceFuncData-Input'!I53</f>
        <v>Electric</v>
      </c>
      <c r="K54" s="228">
        <f>'2025 SpaceFuncData-Input'!J53</f>
        <v>0.6</v>
      </c>
      <c r="L54" s="228">
        <f>'2025 SpaceFuncData-Input'!K53</f>
        <v>0</v>
      </c>
      <c r="M54" s="228">
        <f>'2025 SpaceFuncData-Input'!L53</f>
        <v>0</v>
      </c>
      <c r="N54" s="228">
        <f>'2025 SpaceFuncData-Input'!M53</f>
        <v>0</v>
      </c>
      <c r="O54" s="228">
        <f>'2025 SpaceFuncData-Input'!N53</f>
        <v>0.45</v>
      </c>
      <c r="P54" s="228">
        <f>'2025 SpaceFuncData-Input'!O53</f>
        <v>0</v>
      </c>
      <c r="Q54" s="228">
        <f>'2025 SpaceFuncData-Input'!P53</f>
        <v>0</v>
      </c>
      <c r="R54" s="228">
        <f>'2025 SpaceFuncData-Input'!Q53</f>
        <v>0</v>
      </c>
      <c r="S54" s="228">
        <f>'2025 SpaceFuncData-Input'!R53</f>
        <v>0</v>
      </c>
      <c r="T54" s="228">
        <f>'2025 SpaceFuncData-Input'!S53</f>
        <v>0</v>
      </c>
      <c r="U54" s="228">
        <f>'2025 SpaceFuncData-Input'!T53</f>
        <v>0</v>
      </c>
      <c r="V54" s="228">
        <f>'2025 SpaceFuncData-Input'!U53</f>
        <v>0</v>
      </c>
      <c r="W54" s="228">
        <f>'2025 SpaceFuncData-Input'!V53</f>
        <v>0</v>
      </c>
      <c r="X54" s="228">
        <f>'2025 SpaceFuncData-Input'!W53</f>
        <v>0</v>
      </c>
      <c r="Y54" s="228">
        <f>'2025 SpaceFuncData-Input'!X53</f>
        <v>0</v>
      </c>
      <c r="Z54" s="228">
        <f>'2025 SpaceFuncData-Input'!Y53</f>
        <v>0</v>
      </c>
      <c r="AA54" s="228">
        <f>'2025 SpaceFuncData-Input'!Z53</f>
        <v>0</v>
      </c>
      <c r="AB54" s="228">
        <f>'2025 SpaceFuncData-Input'!AA53</f>
        <v>0</v>
      </c>
      <c r="AC54" s="228">
        <f>'2025 SpaceFuncData-Input'!AB53</f>
        <v>0</v>
      </c>
      <c r="AD54" s="228">
        <f>'2025 SpaceFuncData-Input'!AC53</f>
        <v>0</v>
      </c>
      <c r="AE54" s="228">
        <f>'2025 SpaceFuncData-Input'!AD53</f>
        <v>0</v>
      </c>
      <c r="AF54" s="133">
        <f>'2025 SpaceFuncData-Input'!AE53</f>
        <v>150</v>
      </c>
      <c r="AG54" s="133">
        <f>'2025 SpaceFuncData-Input'!AF53</f>
        <v>150</v>
      </c>
      <c r="AH54" s="230">
        <f>'2025 SpaceFuncData-Input'!AG53</f>
        <v>0</v>
      </c>
      <c r="AI54" s="229">
        <f>'2025 SpaceFuncData-Input'!AH53</f>
        <v>0</v>
      </c>
      <c r="AJ54" s="133">
        <f>'2025 SpaceFuncData-Input'!AI53</f>
        <v>150</v>
      </c>
      <c r="AK54" s="21">
        <f>'2025 SpaceFuncData-Input'!AJ53</f>
        <v>500</v>
      </c>
      <c r="AL54" s="227">
        <f>'2025 SpaceFuncData-Input'!AK53</f>
        <v>1.5</v>
      </c>
      <c r="AM54" s="227">
        <f>'2025 SpaceFuncData-Input'!AL53</f>
        <v>2</v>
      </c>
      <c r="AN54" s="21" t="str">
        <f>'2025 SpaceFuncData-Input'!AM53</f>
        <v>Assembly</v>
      </c>
      <c r="AO54" s="21" t="str">
        <f t="shared" si="5"/>
        <v>AssemblyOccupancy</v>
      </c>
      <c r="AP54" s="21" t="str">
        <f t="shared" si="5"/>
        <v>AssemblyReceptacle</v>
      </c>
      <c r="AQ54" s="21" t="str">
        <f t="shared" si="5"/>
        <v>AssemblyServiceHotWater</v>
      </c>
      <c r="AR54" s="21" t="str">
        <f t="shared" si="5"/>
        <v>AssemblyLights</v>
      </c>
      <c r="AS54" s="21" t="str">
        <f t="shared" si="5"/>
        <v>AssemblyGasEquip</v>
      </c>
      <c r="AT54" s="21" t="str">
        <f t="shared" si="5"/>
        <v>AssemblyRefrigeration</v>
      </c>
      <c r="AU54" s="21" t="str">
        <f t="shared" si="5"/>
        <v>AssemblyInfiltration</v>
      </c>
      <c r="AV54" s="21" t="str">
        <f t="shared" si="5"/>
        <v>AssemblyHVACAvail</v>
      </c>
      <c r="AW54" s="21" t="str">
        <f t="shared" si="5"/>
        <v>AssemblyHtgSetpt</v>
      </c>
      <c r="AX54" s="21" t="str">
        <f t="shared" si="5"/>
        <v>AssemblyClgSetpt</v>
      </c>
      <c r="AY54" s="21" t="str">
        <f t="shared" si="5"/>
        <v>AssemblyElevator</v>
      </c>
      <c r="AZ54" s="21" t="str">
        <f t="shared" si="5"/>
        <v>AssemblyEscalator</v>
      </c>
      <c r="BA54" s="21" t="str">
        <f t="shared" si="5"/>
        <v>AssemblyWtrHtrSetpt</v>
      </c>
      <c r="BB54" s="21">
        <f>'2025 SpaceFuncData-Input'!AQ53</f>
        <v>351</v>
      </c>
      <c r="BC54" s="21">
        <f>'2025 SpaceFuncData-Input'!AN53</f>
        <v>1</v>
      </c>
      <c r="BD54" s="21">
        <f>'2025 SpaceFuncData-Input'!AO53</f>
        <v>0</v>
      </c>
      <c r="BE54" s="21">
        <f>'2025 SpaceFuncData-Input'!AP53</f>
        <v>0</v>
      </c>
      <c r="BF54" s="21" t="s">
        <v>1097</v>
      </c>
      <c r="BG54" s="21" t="s">
        <v>1097</v>
      </c>
      <c r="BH54" s="225" t="s">
        <v>1274</v>
      </c>
      <c r="BI54" s="21" t="s">
        <v>269</v>
      </c>
      <c r="BJ54" s="21" t="str">
        <f t="shared" si="6"/>
        <v/>
      </c>
    </row>
    <row r="55" spans="2:62" x14ac:dyDescent="0.25">
      <c r="B55" s="21" t="str">
        <f>TRIM(LEFT('2025 SpaceFuncData-Input'!$A54,IF(ISNUMBER(FIND(" (Note",'2025 SpaceFuncData-Input'!$A54,1)),FIND(" (Note",'2025 SpaceFuncData-Input'!$A54,1),99)))</f>
        <v>Museum Area (Restoration Room)</v>
      </c>
      <c r="C55" s="21" t="str">
        <f>TRIM('2025 SpaceFuncData-Input'!B54)</f>
        <v>Misc - General manufacturing (excludes heavy industrial and process using chemicals)</v>
      </c>
      <c r="D55" s="21">
        <f>ROUND('2025 SpaceFuncData-Input'!C54,2)</f>
        <v>10</v>
      </c>
      <c r="E55" s="21">
        <f>'2025 SpaceFuncData-Input'!D54</f>
        <v>0.5</v>
      </c>
      <c r="F55" s="21">
        <f>'2025 SpaceFuncData-Input'!E54</f>
        <v>250</v>
      </c>
      <c r="G55" s="21">
        <f>'2025 SpaceFuncData-Input'!F54</f>
        <v>250</v>
      </c>
      <c r="H55" s="228">
        <f>'2025 SpaceFuncData-Input'!G54</f>
        <v>1.5</v>
      </c>
      <c r="I55" s="228">
        <f>'2025 SpaceFuncData-Input'!H54</f>
        <v>0.18</v>
      </c>
      <c r="J55" s="21" t="str">
        <f>'2025 SpaceFuncData-Input'!I54</f>
        <v>Electric</v>
      </c>
      <c r="K55" s="228">
        <f>'2025 SpaceFuncData-Input'!J54</f>
        <v>0.7</v>
      </c>
      <c r="L55" s="228">
        <f>'2025 SpaceFuncData-Input'!K54</f>
        <v>0</v>
      </c>
      <c r="M55" s="228">
        <f>'2025 SpaceFuncData-Input'!L54</f>
        <v>0.35</v>
      </c>
      <c r="N55" s="228">
        <f>'2025 SpaceFuncData-Input'!M54</f>
        <v>0</v>
      </c>
      <c r="O55" s="228">
        <f>'2025 SpaceFuncData-Input'!N54</f>
        <v>0</v>
      </c>
      <c r="P55" s="228">
        <f>'2025 SpaceFuncData-Input'!O54</f>
        <v>0</v>
      </c>
      <c r="Q55" s="228">
        <f>'2025 SpaceFuncData-Input'!P54</f>
        <v>0</v>
      </c>
      <c r="R55" s="228">
        <f>'2025 SpaceFuncData-Input'!Q54</f>
        <v>0</v>
      </c>
      <c r="S55" s="228">
        <f>'2025 SpaceFuncData-Input'!R54</f>
        <v>0</v>
      </c>
      <c r="T55" s="228">
        <f>'2025 SpaceFuncData-Input'!S54</f>
        <v>0</v>
      </c>
      <c r="U55" s="228">
        <f>'2025 SpaceFuncData-Input'!T54</f>
        <v>0</v>
      </c>
      <c r="V55" s="228">
        <f>'2025 SpaceFuncData-Input'!U54</f>
        <v>0</v>
      </c>
      <c r="W55" s="228">
        <f>'2025 SpaceFuncData-Input'!V54</f>
        <v>0</v>
      </c>
      <c r="X55" s="228">
        <f>'2025 SpaceFuncData-Input'!W54</f>
        <v>0</v>
      </c>
      <c r="Y55" s="228">
        <f>'2025 SpaceFuncData-Input'!X54</f>
        <v>0</v>
      </c>
      <c r="Z55" s="228">
        <f>'2025 SpaceFuncData-Input'!Y54</f>
        <v>0</v>
      </c>
      <c r="AA55" s="228">
        <f>'2025 SpaceFuncData-Input'!Z54</f>
        <v>0</v>
      </c>
      <c r="AB55" s="228">
        <f>'2025 SpaceFuncData-Input'!AA54</f>
        <v>0</v>
      </c>
      <c r="AC55" s="228">
        <f>'2025 SpaceFuncData-Input'!AB54</f>
        <v>0</v>
      </c>
      <c r="AD55" s="228">
        <f>'2025 SpaceFuncData-Input'!AC54</f>
        <v>0</v>
      </c>
      <c r="AE55" s="228">
        <f>'2025 SpaceFuncData-Input'!AD54</f>
        <v>0</v>
      </c>
      <c r="AF55" s="133">
        <f>'2025 SpaceFuncData-Input'!AE54</f>
        <v>150</v>
      </c>
      <c r="AG55" s="133">
        <f>'2025 SpaceFuncData-Input'!AF54</f>
        <v>150</v>
      </c>
      <c r="AH55" s="230">
        <f>'2025 SpaceFuncData-Input'!AG54</f>
        <v>0</v>
      </c>
      <c r="AI55" s="229">
        <f>'2025 SpaceFuncData-Input'!AH54</f>
        <v>0</v>
      </c>
      <c r="AJ55" s="133">
        <f>'2025 SpaceFuncData-Input'!AI54</f>
        <v>150</v>
      </c>
      <c r="AK55" s="21">
        <f>'2025 SpaceFuncData-Input'!AJ54</f>
        <v>500</v>
      </c>
      <c r="AL55" s="227">
        <f>'2025 SpaceFuncData-Input'!AK54</f>
        <v>1.5</v>
      </c>
      <c r="AM55" s="227">
        <f>'2025 SpaceFuncData-Input'!AL54</f>
        <v>2</v>
      </c>
      <c r="AN55" s="21" t="str">
        <f>'2025 SpaceFuncData-Input'!AM54</f>
        <v>Assembly</v>
      </c>
      <c r="AO55" s="21" t="str">
        <f t="shared" ref="AO55:BA64" si="7">$AN55&amp;AO$90</f>
        <v>AssemblyOccupancy</v>
      </c>
      <c r="AP55" s="21" t="str">
        <f t="shared" si="7"/>
        <v>AssemblyReceptacle</v>
      </c>
      <c r="AQ55" s="21" t="str">
        <f t="shared" si="7"/>
        <v>AssemblyServiceHotWater</v>
      </c>
      <c r="AR55" s="21" t="str">
        <f t="shared" si="7"/>
        <v>AssemblyLights</v>
      </c>
      <c r="AS55" s="21" t="str">
        <f t="shared" si="7"/>
        <v>AssemblyGasEquip</v>
      </c>
      <c r="AT55" s="21" t="str">
        <f t="shared" si="7"/>
        <v>AssemblyRefrigeration</v>
      </c>
      <c r="AU55" s="21" t="str">
        <f t="shared" si="7"/>
        <v>AssemblyInfiltration</v>
      </c>
      <c r="AV55" s="21" t="str">
        <f t="shared" si="7"/>
        <v>AssemblyHVACAvail</v>
      </c>
      <c r="AW55" s="21" t="str">
        <f t="shared" si="7"/>
        <v>AssemblyHtgSetpt</v>
      </c>
      <c r="AX55" s="21" t="str">
        <f t="shared" si="7"/>
        <v>AssemblyClgSetpt</v>
      </c>
      <c r="AY55" s="21" t="str">
        <f t="shared" si="7"/>
        <v>AssemblyElevator</v>
      </c>
      <c r="AZ55" s="21" t="str">
        <f t="shared" si="7"/>
        <v>AssemblyEscalator</v>
      </c>
      <c r="BA55" s="21" t="str">
        <f t="shared" si="7"/>
        <v>AssemblyWtrHtrSetpt</v>
      </c>
      <c r="BB55" s="21">
        <f>'2025 SpaceFuncData-Input'!AQ54</f>
        <v>352</v>
      </c>
      <c r="BC55" s="21">
        <f>'2025 SpaceFuncData-Input'!AN54</f>
        <v>1</v>
      </c>
      <c r="BD55" s="21">
        <f>'2025 SpaceFuncData-Input'!AO54</f>
        <v>0</v>
      </c>
      <c r="BE55" s="21">
        <f>'2025 SpaceFuncData-Input'!AP54</f>
        <v>0</v>
      </c>
      <c r="BF55" s="21" t="s">
        <v>1065</v>
      </c>
      <c r="BG55" s="21" t="s">
        <v>131</v>
      </c>
      <c r="BH55" s="226" t="s">
        <v>1274</v>
      </c>
      <c r="BI55" s="21" t="s">
        <v>269</v>
      </c>
      <c r="BJ55" s="21" t="str">
        <f t="shared" si="6"/>
        <v/>
      </c>
    </row>
    <row r="56" spans="2:62" x14ac:dyDescent="0.25">
      <c r="B56" s="21" t="str">
        <f>TRIM(LEFT('2025 SpaceFuncData-Input'!$A55,IF(ISNUMBER(FIND(" (Note",'2025 SpaceFuncData-Input'!$A55,1)),FIND(" (Note",'2025 SpaceFuncData-Input'!$A55,1),99)))</f>
        <v>Office Area (&gt;250 square feet)</v>
      </c>
      <c r="C56" s="21" t="str">
        <f>TRIM('2025 SpaceFuncData-Input'!B55)</f>
        <v>Office - Office space</v>
      </c>
      <c r="D56" s="21">
        <f>ROUND('2025 SpaceFuncData-Input'!C55,2)</f>
        <v>10</v>
      </c>
      <c r="E56" s="21">
        <f>'2025 SpaceFuncData-Input'!D55</f>
        <v>0.5</v>
      </c>
      <c r="F56" s="21">
        <f>'2025 SpaceFuncData-Input'!E55</f>
        <v>250</v>
      </c>
      <c r="G56" s="21">
        <f>'2025 SpaceFuncData-Input'!F55</f>
        <v>200</v>
      </c>
      <c r="H56" s="228">
        <f>'2025 SpaceFuncData-Input'!G55</f>
        <v>1.5</v>
      </c>
      <c r="I56" s="228">
        <f>'2025 SpaceFuncData-Input'!H55</f>
        <v>0.18</v>
      </c>
      <c r="J56" s="21" t="str">
        <f>'2025 SpaceFuncData-Input'!I55</f>
        <v>Electric</v>
      </c>
      <c r="K56" s="228">
        <f>'2025 SpaceFuncData-Input'!J55</f>
        <v>0.6</v>
      </c>
      <c r="L56" s="228">
        <f>'2025 SpaceFuncData-Input'!K55</f>
        <v>0</v>
      </c>
      <c r="M56" s="228">
        <f>'2025 SpaceFuncData-Input'!L55</f>
        <v>0</v>
      </c>
      <c r="N56" s="228">
        <f>'2025 SpaceFuncData-Input'!M55</f>
        <v>0</v>
      </c>
      <c r="O56" s="228">
        <f>'2025 SpaceFuncData-Input'!N55</f>
        <v>0</v>
      </c>
      <c r="P56" s="228">
        <f>'2025 SpaceFuncData-Input'!O55</f>
        <v>0</v>
      </c>
      <c r="Q56" s="228">
        <f>'2025 SpaceFuncData-Input'!P55</f>
        <v>0</v>
      </c>
      <c r="R56" s="228">
        <f>'2025 SpaceFuncData-Input'!Q55</f>
        <v>0</v>
      </c>
      <c r="S56" s="228">
        <f>'2025 SpaceFuncData-Input'!R55</f>
        <v>0</v>
      </c>
      <c r="T56" s="228">
        <f>'2025 SpaceFuncData-Input'!S55</f>
        <v>0.2</v>
      </c>
      <c r="U56" s="228">
        <f>'2025 SpaceFuncData-Input'!T55</f>
        <v>0</v>
      </c>
      <c r="V56" s="228">
        <f>'2025 SpaceFuncData-Input'!U55</f>
        <v>0</v>
      </c>
      <c r="W56" s="228">
        <f>'2025 SpaceFuncData-Input'!V55</f>
        <v>0</v>
      </c>
      <c r="X56" s="228">
        <f>'2025 SpaceFuncData-Input'!W55</f>
        <v>0</v>
      </c>
      <c r="Y56" s="228">
        <f>'2025 SpaceFuncData-Input'!X55</f>
        <v>0</v>
      </c>
      <c r="Z56" s="228">
        <f>'2025 SpaceFuncData-Input'!Y55</f>
        <v>0</v>
      </c>
      <c r="AA56" s="228">
        <f>'2025 SpaceFuncData-Input'!Z55</f>
        <v>0</v>
      </c>
      <c r="AB56" s="228">
        <f>'2025 SpaceFuncData-Input'!AA55</f>
        <v>0</v>
      </c>
      <c r="AC56" s="228">
        <f>'2025 SpaceFuncData-Input'!AB55</f>
        <v>0</v>
      </c>
      <c r="AD56" s="228">
        <f>'2025 SpaceFuncData-Input'!AC55</f>
        <v>0</v>
      </c>
      <c r="AE56" s="228">
        <f>'2025 SpaceFuncData-Input'!AD55</f>
        <v>0</v>
      </c>
      <c r="AF56" s="133">
        <f>'2025 SpaceFuncData-Input'!AE55</f>
        <v>150</v>
      </c>
      <c r="AG56" s="133">
        <f>'2025 SpaceFuncData-Input'!AF55</f>
        <v>150</v>
      </c>
      <c r="AH56" s="230">
        <f>'2025 SpaceFuncData-Input'!AG55</f>
        <v>0</v>
      </c>
      <c r="AI56" s="229">
        <f>'2025 SpaceFuncData-Input'!AH55</f>
        <v>0</v>
      </c>
      <c r="AJ56" s="133">
        <f>'2025 SpaceFuncData-Input'!AI55</f>
        <v>75</v>
      </c>
      <c r="AK56" s="21">
        <f>'2025 SpaceFuncData-Input'!AJ55</f>
        <v>500</v>
      </c>
      <c r="AL56" s="227">
        <f>'2025 SpaceFuncData-Input'!AK55</f>
        <v>1</v>
      </c>
      <c r="AM56" s="227">
        <f>'2025 SpaceFuncData-Input'!AL55</f>
        <v>4</v>
      </c>
      <c r="AN56" s="21" t="str">
        <f>'2025 SpaceFuncData-Input'!AM55</f>
        <v>Office</v>
      </c>
      <c r="AO56" s="21" t="str">
        <f t="shared" si="7"/>
        <v>OfficeOccupancy</v>
      </c>
      <c r="AP56" s="21" t="str">
        <f t="shared" si="7"/>
        <v>OfficeReceptacle</v>
      </c>
      <c r="AQ56" s="21" t="str">
        <f t="shared" si="7"/>
        <v>OfficeServiceHotWater</v>
      </c>
      <c r="AR56" s="21" t="str">
        <f t="shared" si="7"/>
        <v>OfficeLights</v>
      </c>
      <c r="AS56" s="21" t="str">
        <f t="shared" si="7"/>
        <v>OfficeGasEquip</v>
      </c>
      <c r="AT56" s="21" t="str">
        <f t="shared" si="7"/>
        <v>OfficeRefrigeration</v>
      </c>
      <c r="AU56" s="21" t="str">
        <f t="shared" si="7"/>
        <v>OfficeInfiltration</v>
      </c>
      <c r="AV56" s="21" t="str">
        <f t="shared" si="7"/>
        <v>OfficeHVACAvail</v>
      </c>
      <c r="AW56" s="21" t="str">
        <f t="shared" si="7"/>
        <v>OfficeHtgSetpt</v>
      </c>
      <c r="AX56" s="21" t="str">
        <f t="shared" si="7"/>
        <v>OfficeClgSetpt</v>
      </c>
      <c r="AY56" s="21" t="str">
        <f t="shared" si="7"/>
        <v>OfficeElevator</v>
      </c>
      <c r="AZ56" s="21" t="str">
        <f t="shared" si="7"/>
        <v>OfficeEscalator</v>
      </c>
      <c r="BA56" s="21" t="str">
        <f t="shared" si="7"/>
        <v>OfficeWtrHtrSetpt</v>
      </c>
      <c r="BB56" s="21">
        <f>'2025 SpaceFuncData-Input'!AQ55</f>
        <v>353</v>
      </c>
      <c r="BC56" s="21">
        <f>'2025 SpaceFuncData-Input'!AN55</f>
        <v>1</v>
      </c>
      <c r="BD56" s="21">
        <f>'2025 SpaceFuncData-Input'!AO55</f>
        <v>0</v>
      </c>
      <c r="BE56" s="21">
        <f>'2025 SpaceFuncData-Input'!AP55</f>
        <v>0</v>
      </c>
      <c r="BF56" s="21" t="s">
        <v>1023</v>
      </c>
      <c r="BG56" s="21" t="s">
        <v>131</v>
      </c>
      <c r="BH56" s="225" t="s">
        <v>1271</v>
      </c>
      <c r="BI56" s="21" t="s">
        <v>269</v>
      </c>
      <c r="BJ56" s="21" t="str">
        <f t="shared" si="6"/>
        <v/>
      </c>
    </row>
    <row r="57" spans="2:62" x14ac:dyDescent="0.25">
      <c r="B57" s="21" t="str">
        <f>TRIM(LEFT('2025 SpaceFuncData-Input'!$A56,IF(ISNUMBER(FIND(" (Note",'2025 SpaceFuncData-Input'!$A56,1)),FIND(" (Note",'2025 SpaceFuncData-Input'!$A56,1),99)))</f>
        <v>Office Area (&lt;=250 square feet)</v>
      </c>
      <c r="C57" s="21" t="str">
        <f>TRIM('2025 SpaceFuncData-Input'!B56)</f>
        <v>Office - Office space</v>
      </c>
      <c r="D57" s="21">
        <f>ROUND('2025 SpaceFuncData-Input'!C56,2)</f>
        <v>10</v>
      </c>
      <c r="E57" s="21">
        <f>'2025 SpaceFuncData-Input'!D56</f>
        <v>0.5</v>
      </c>
      <c r="F57" s="21">
        <f>'2025 SpaceFuncData-Input'!E56</f>
        <v>250</v>
      </c>
      <c r="G57" s="21">
        <f>'2025 SpaceFuncData-Input'!F56</f>
        <v>200</v>
      </c>
      <c r="H57" s="228">
        <f>'2025 SpaceFuncData-Input'!G56</f>
        <v>1.5</v>
      </c>
      <c r="I57" s="228">
        <f>'2025 SpaceFuncData-Input'!H56</f>
        <v>0.18</v>
      </c>
      <c r="J57" s="21" t="str">
        <f>'2025 SpaceFuncData-Input'!I56</f>
        <v>Electric</v>
      </c>
      <c r="K57" s="228">
        <f>'2025 SpaceFuncData-Input'!J56</f>
        <v>0.65</v>
      </c>
      <c r="L57" s="228">
        <f>'2025 SpaceFuncData-Input'!K56</f>
        <v>0</v>
      </c>
      <c r="M57" s="228">
        <f>'2025 SpaceFuncData-Input'!L56</f>
        <v>0</v>
      </c>
      <c r="N57" s="228">
        <f>'2025 SpaceFuncData-Input'!M56</f>
        <v>0</v>
      </c>
      <c r="O57" s="228">
        <f>'2025 SpaceFuncData-Input'!N56</f>
        <v>0</v>
      </c>
      <c r="P57" s="228">
        <f>'2025 SpaceFuncData-Input'!O56</f>
        <v>0</v>
      </c>
      <c r="Q57" s="228">
        <f>'2025 SpaceFuncData-Input'!P56</f>
        <v>0</v>
      </c>
      <c r="R57" s="228">
        <f>'2025 SpaceFuncData-Input'!Q56</f>
        <v>0</v>
      </c>
      <c r="S57" s="228">
        <f>'2025 SpaceFuncData-Input'!R56</f>
        <v>0</v>
      </c>
      <c r="T57" s="228">
        <f>'2025 SpaceFuncData-Input'!S56</f>
        <v>0.2</v>
      </c>
      <c r="U57" s="228">
        <f>'2025 SpaceFuncData-Input'!T56</f>
        <v>0</v>
      </c>
      <c r="V57" s="228">
        <f>'2025 SpaceFuncData-Input'!U56</f>
        <v>0</v>
      </c>
      <c r="W57" s="228">
        <f>'2025 SpaceFuncData-Input'!V56</f>
        <v>0</v>
      </c>
      <c r="X57" s="228">
        <f>'2025 SpaceFuncData-Input'!W56</f>
        <v>0</v>
      </c>
      <c r="Y57" s="228">
        <f>'2025 SpaceFuncData-Input'!X56</f>
        <v>0</v>
      </c>
      <c r="Z57" s="228">
        <f>'2025 SpaceFuncData-Input'!Y56</f>
        <v>0</v>
      </c>
      <c r="AA57" s="228">
        <f>'2025 SpaceFuncData-Input'!Z56</f>
        <v>0</v>
      </c>
      <c r="AB57" s="228">
        <f>'2025 SpaceFuncData-Input'!AA56</f>
        <v>0</v>
      </c>
      <c r="AC57" s="228">
        <f>'2025 SpaceFuncData-Input'!AB56</f>
        <v>0</v>
      </c>
      <c r="AD57" s="228">
        <f>'2025 SpaceFuncData-Input'!AC56</f>
        <v>0</v>
      </c>
      <c r="AE57" s="228">
        <f>'2025 SpaceFuncData-Input'!AD56</f>
        <v>0</v>
      </c>
      <c r="AF57" s="133">
        <f>'2025 SpaceFuncData-Input'!AE56</f>
        <v>150</v>
      </c>
      <c r="AG57" s="133">
        <f>'2025 SpaceFuncData-Input'!AF56</f>
        <v>150</v>
      </c>
      <c r="AH57" s="230">
        <f>'2025 SpaceFuncData-Input'!AG56</f>
        <v>0</v>
      </c>
      <c r="AI57" s="229">
        <f>'2025 SpaceFuncData-Input'!AH56</f>
        <v>0</v>
      </c>
      <c r="AJ57" s="133">
        <f>'2025 SpaceFuncData-Input'!AI56</f>
        <v>75</v>
      </c>
      <c r="AK57" s="21">
        <f>'2025 SpaceFuncData-Input'!AJ56</f>
        <v>500</v>
      </c>
      <c r="AL57" s="227">
        <f>'2025 SpaceFuncData-Input'!AK56</f>
        <v>1.5</v>
      </c>
      <c r="AM57" s="227">
        <f>'2025 SpaceFuncData-Input'!AL56</f>
        <v>2</v>
      </c>
      <c r="AN57" s="21" t="str">
        <f>'2025 SpaceFuncData-Input'!AM56</f>
        <v>Office</v>
      </c>
      <c r="AO57" s="21" t="str">
        <f t="shared" si="7"/>
        <v>OfficeOccupancy</v>
      </c>
      <c r="AP57" s="21" t="str">
        <f t="shared" si="7"/>
        <v>OfficeReceptacle</v>
      </c>
      <c r="AQ57" s="21" t="str">
        <f t="shared" si="7"/>
        <v>OfficeServiceHotWater</v>
      </c>
      <c r="AR57" s="21" t="str">
        <f t="shared" si="7"/>
        <v>OfficeLights</v>
      </c>
      <c r="AS57" s="21" t="str">
        <f t="shared" si="7"/>
        <v>OfficeGasEquip</v>
      </c>
      <c r="AT57" s="21" t="str">
        <f t="shared" si="7"/>
        <v>OfficeRefrigeration</v>
      </c>
      <c r="AU57" s="21" t="str">
        <f t="shared" si="7"/>
        <v>OfficeInfiltration</v>
      </c>
      <c r="AV57" s="21" t="str">
        <f t="shared" si="7"/>
        <v>OfficeHVACAvail</v>
      </c>
      <c r="AW57" s="21" t="str">
        <f t="shared" si="7"/>
        <v>OfficeHtgSetpt</v>
      </c>
      <c r="AX57" s="21" t="str">
        <f t="shared" si="7"/>
        <v>OfficeClgSetpt</v>
      </c>
      <c r="AY57" s="21" t="str">
        <f t="shared" si="7"/>
        <v>OfficeElevator</v>
      </c>
      <c r="AZ57" s="21" t="str">
        <f t="shared" si="7"/>
        <v>OfficeEscalator</v>
      </c>
      <c r="BA57" s="21" t="str">
        <f t="shared" si="7"/>
        <v>OfficeWtrHtrSetpt</v>
      </c>
      <c r="BB57" s="21">
        <f>'2025 SpaceFuncData-Input'!AQ56</f>
        <v>354</v>
      </c>
      <c r="BC57" s="21">
        <f>'2025 SpaceFuncData-Input'!AN56</f>
        <v>1</v>
      </c>
      <c r="BD57" s="21">
        <f>'2025 SpaceFuncData-Input'!AO56</f>
        <v>0</v>
      </c>
      <c r="BE57" s="21">
        <f>'2025 SpaceFuncData-Input'!AP56</f>
        <v>0</v>
      </c>
      <c r="BF57" s="21" t="s">
        <v>1066</v>
      </c>
      <c r="BG57" s="21" t="s">
        <v>131</v>
      </c>
      <c r="BH57" s="225" t="s">
        <v>1271</v>
      </c>
      <c r="BI57" s="21" t="s">
        <v>269</v>
      </c>
      <c r="BJ57" s="21" t="str">
        <f t="shared" si="6"/>
        <v/>
      </c>
    </row>
    <row r="58" spans="2:62" x14ac:dyDescent="0.25">
      <c r="B58" s="21" t="str">
        <f>TRIM(LEFT('2025 SpaceFuncData-Input'!$A57,IF(ISNUMBER(FIND(" (Note",'2025 SpaceFuncData-Input'!$A57,1)),FIND(" (Note",'2025 SpaceFuncData-Input'!$A57,1),99)))</f>
        <v>Parking Garage Area (Parking Zone and Ramps)</v>
      </c>
      <c r="C58" s="21" t="str">
        <f>TRIM('2025 SpaceFuncData-Input'!B57)</f>
        <v>Exhaust - Parking garages</v>
      </c>
      <c r="D58" s="21">
        <f>ROUND('2025 SpaceFuncData-Input'!C57,2)</f>
        <v>5</v>
      </c>
      <c r="E58" s="21">
        <f>'2025 SpaceFuncData-Input'!D57</f>
        <v>0.5</v>
      </c>
      <c r="F58" s="21">
        <f>'2025 SpaceFuncData-Input'!E57</f>
        <v>250</v>
      </c>
      <c r="G58" s="21">
        <f>'2025 SpaceFuncData-Input'!F57</f>
        <v>200</v>
      </c>
      <c r="H58" s="228">
        <f>'2025 SpaceFuncData-Input'!G57</f>
        <v>0</v>
      </c>
      <c r="I58" s="228">
        <f>'2025 SpaceFuncData-Input'!H57</f>
        <v>0</v>
      </c>
      <c r="J58" s="21" t="str">
        <f>'2025 SpaceFuncData-Input'!I57</f>
        <v>Electric</v>
      </c>
      <c r="K58" s="228">
        <f>'2025 SpaceFuncData-Input'!J57</f>
        <v>0.1</v>
      </c>
      <c r="L58" s="228">
        <f>'2025 SpaceFuncData-Input'!K57</f>
        <v>0</v>
      </c>
      <c r="M58" s="228">
        <f>'2025 SpaceFuncData-Input'!L57</f>
        <v>0</v>
      </c>
      <c r="N58" s="228">
        <f>'2025 SpaceFuncData-Input'!M57</f>
        <v>0</v>
      </c>
      <c r="O58" s="228">
        <f>'2025 SpaceFuncData-Input'!N57</f>
        <v>0</v>
      </c>
      <c r="P58" s="228">
        <f>'2025 SpaceFuncData-Input'!O57</f>
        <v>0</v>
      </c>
      <c r="Q58" s="228">
        <f>'2025 SpaceFuncData-Input'!P57</f>
        <v>0</v>
      </c>
      <c r="R58" s="228">
        <f>'2025 SpaceFuncData-Input'!Q57</f>
        <v>0</v>
      </c>
      <c r="S58" s="228" t="str">
        <f>'2025 SpaceFuncData-Input'!R57</f>
        <v>First 100 + 50 for each additional one</v>
      </c>
      <c r="T58" s="228">
        <f>'2025 SpaceFuncData-Input'!S57</f>
        <v>0</v>
      </c>
      <c r="U58" s="228">
        <f>'2025 SpaceFuncData-Input'!T57</f>
        <v>0</v>
      </c>
      <c r="V58" s="228">
        <f>'2025 SpaceFuncData-Input'!U57</f>
        <v>0</v>
      </c>
      <c r="W58" s="228">
        <f>'2025 SpaceFuncData-Input'!V57</f>
        <v>0</v>
      </c>
      <c r="X58" s="228">
        <f>'2025 SpaceFuncData-Input'!W57</f>
        <v>0</v>
      </c>
      <c r="Y58" s="228">
        <f>'2025 SpaceFuncData-Input'!X57</f>
        <v>0</v>
      </c>
      <c r="Z58" s="228">
        <f>'2025 SpaceFuncData-Input'!Y57</f>
        <v>0</v>
      </c>
      <c r="AA58" s="228">
        <f>'2025 SpaceFuncData-Input'!Z57</f>
        <v>0</v>
      </c>
      <c r="AB58" s="228">
        <f>'2025 SpaceFuncData-Input'!AA57</f>
        <v>0</v>
      </c>
      <c r="AC58" s="228">
        <f>'2025 SpaceFuncData-Input'!AB57</f>
        <v>0</v>
      </c>
      <c r="AD58" s="228">
        <f>'2025 SpaceFuncData-Input'!AC57</f>
        <v>0</v>
      </c>
      <c r="AE58" s="228">
        <f>'2025 SpaceFuncData-Input'!AD57</f>
        <v>0</v>
      </c>
      <c r="AF58" s="133">
        <f>'2025 SpaceFuncData-Input'!AE57</f>
        <v>8760</v>
      </c>
      <c r="AG58" s="133">
        <f>'2025 SpaceFuncData-Input'!AF57</f>
        <v>8760</v>
      </c>
      <c r="AH58" s="230">
        <f>'2025 SpaceFuncData-Input'!AG57</f>
        <v>0</v>
      </c>
      <c r="AI58" s="229">
        <f>'2025 SpaceFuncData-Input'!AH57</f>
        <v>0</v>
      </c>
      <c r="AJ58" s="133">
        <f>'2025 SpaceFuncData-Input'!AI57</f>
        <v>10</v>
      </c>
      <c r="AK58" s="133">
        <f>'2025 SpaceFuncData-Input'!AJ57</f>
        <v>40</v>
      </c>
      <c r="AL58" s="227">
        <f>'2025 SpaceFuncData-Input'!AK57</f>
        <v>1.5</v>
      </c>
      <c r="AM58" s="227">
        <f>'2025 SpaceFuncData-Input'!AL57</f>
        <v>2</v>
      </c>
      <c r="AN58" s="133" t="str">
        <f>'2025 SpaceFuncData-Input'!AM57</f>
        <v>Parking</v>
      </c>
      <c r="AO58" s="21" t="str">
        <f t="shared" si="7"/>
        <v>ParkingOccupancy</v>
      </c>
      <c r="AP58" s="21" t="str">
        <f t="shared" si="7"/>
        <v>ParkingReceptacle</v>
      </c>
      <c r="AQ58" s="21" t="str">
        <f t="shared" si="7"/>
        <v>ParkingServiceHotWater</v>
      </c>
      <c r="AR58" s="21" t="str">
        <f t="shared" si="7"/>
        <v>ParkingLights</v>
      </c>
      <c r="AS58" s="21" t="str">
        <f t="shared" si="7"/>
        <v>ParkingGasEquip</v>
      </c>
      <c r="AT58" s="21" t="str">
        <f t="shared" si="7"/>
        <v>ParkingRefrigeration</v>
      </c>
      <c r="AU58" s="21" t="str">
        <f t="shared" si="7"/>
        <v>ParkingInfiltration</v>
      </c>
      <c r="AV58" s="21" t="str">
        <f t="shared" si="7"/>
        <v>ParkingHVACAvail</v>
      </c>
      <c r="AW58" s="21" t="str">
        <f t="shared" si="7"/>
        <v>ParkingHtgSetpt</v>
      </c>
      <c r="AX58" s="21" t="str">
        <f t="shared" si="7"/>
        <v>ParkingClgSetpt</v>
      </c>
      <c r="AY58" s="21" t="str">
        <f t="shared" si="7"/>
        <v>ParkingElevator</v>
      </c>
      <c r="AZ58" s="21" t="str">
        <f t="shared" si="7"/>
        <v>ParkingEscalator</v>
      </c>
      <c r="BA58" s="21" t="str">
        <f t="shared" si="7"/>
        <v>ParkingWtrHtrSetpt</v>
      </c>
      <c r="BB58" s="21">
        <f>'2025 SpaceFuncData-Input'!AQ57</f>
        <v>355</v>
      </c>
      <c r="BC58" s="279">
        <f>'2025 SpaceFuncData-Input'!AN57</f>
        <v>1</v>
      </c>
      <c r="BD58" s="279">
        <f>'2025 SpaceFuncData-Input'!AO57</f>
        <v>1</v>
      </c>
      <c r="BE58" s="279">
        <f>'2025 SpaceFuncData-Input'!AP57</f>
        <v>0</v>
      </c>
      <c r="BF58" s="267" t="s">
        <v>1068</v>
      </c>
      <c r="BG58" s="267" t="s">
        <v>131</v>
      </c>
      <c r="BH58" s="21" t="s">
        <v>1143</v>
      </c>
      <c r="BI58" s="21" t="s">
        <v>269</v>
      </c>
      <c r="BJ58" s="21" t="str">
        <f t="shared" si="6"/>
        <v/>
      </c>
    </row>
    <row r="59" spans="2:62" x14ac:dyDescent="0.25">
      <c r="B59" s="21" t="str">
        <f>TRIM(LEFT('2025 SpaceFuncData-Input'!$A58,IF(ISNUMBER(FIND(" (Note",'2025 SpaceFuncData-Input'!$A58,1)),FIND(" (Note",'2025 SpaceFuncData-Input'!$A58,1),99)))</f>
        <v>Parking Garage Area (Daylight Adaptation Zones)</v>
      </c>
      <c r="C59" s="21" t="str">
        <f>TRIM('2025 SpaceFuncData-Input'!B58)</f>
        <v>Exhaust - Parking garages</v>
      </c>
      <c r="D59" s="21">
        <f>ROUND('2025 SpaceFuncData-Input'!C58,2)</f>
        <v>5</v>
      </c>
      <c r="E59" s="21">
        <f>'2025 SpaceFuncData-Input'!D58</f>
        <v>0.5</v>
      </c>
      <c r="F59" s="21">
        <f>'2025 SpaceFuncData-Input'!E58</f>
        <v>250</v>
      </c>
      <c r="G59" s="21">
        <f>'2025 SpaceFuncData-Input'!F58</f>
        <v>200</v>
      </c>
      <c r="H59" s="228">
        <f>'2025 SpaceFuncData-Input'!G58</f>
        <v>0</v>
      </c>
      <c r="I59" s="228">
        <f>'2025 SpaceFuncData-Input'!H58</f>
        <v>0</v>
      </c>
      <c r="J59" s="21" t="str">
        <f>'2025 SpaceFuncData-Input'!I58</f>
        <v>Electric</v>
      </c>
      <c r="K59" s="228">
        <f>'2025 SpaceFuncData-Input'!J58</f>
        <v>1</v>
      </c>
      <c r="L59" s="228">
        <f>'2025 SpaceFuncData-Input'!K58</f>
        <v>0</v>
      </c>
      <c r="M59" s="228">
        <f>'2025 SpaceFuncData-Input'!L58</f>
        <v>0</v>
      </c>
      <c r="N59" s="228">
        <f>'2025 SpaceFuncData-Input'!M58</f>
        <v>0</v>
      </c>
      <c r="O59" s="228">
        <f>'2025 SpaceFuncData-Input'!N58</f>
        <v>0</v>
      </c>
      <c r="P59" s="228">
        <f>'2025 SpaceFuncData-Input'!O58</f>
        <v>0</v>
      </c>
      <c r="Q59" s="228">
        <f>'2025 SpaceFuncData-Input'!P58</f>
        <v>0</v>
      </c>
      <c r="R59" s="228">
        <f>'2025 SpaceFuncData-Input'!Q58</f>
        <v>0</v>
      </c>
      <c r="S59" s="228">
        <f>'2025 SpaceFuncData-Input'!R58</f>
        <v>0</v>
      </c>
      <c r="T59" s="228">
        <f>'2025 SpaceFuncData-Input'!S58</f>
        <v>0</v>
      </c>
      <c r="U59" s="228">
        <f>'2025 SpaceFuncData-Input'!T58</f>
        <v>0</v>
      </c>
      <c r="V59" s="228">
        <f>'2025 SpaceFuncData-Input'!U58</f>
        <v>0</v>
      </c>
      <c r="W59" s="228">
        <f>'2025 SpaceFuncData-Input'!V58</f>
        <v>0</v>
      </c>
      <c r="X59" s="228">
        <f>'2025 SpaceFuncData-Input'!W58</f>
        <v>0</v>
      </c>
      <c r="Y59" s="228">
        <f>'2025 SpaceFuncData-Input'!X58</f>
        <v>0</v>
      </c>
      <c r="Z59" s="228">
        <f>'2025 SpaceFuncData-Input'!Y58</f>
        <v>0</v>
      </c>
      <c r="AA59" s="228">
        <f>'2025 SpaceFuncData-Input'!Z58</f>
        <v>0</v>
      </c>
      <c r="AB59" s="228">
        <f>'2025 SpaceFuncData-Input'!AA58</f>
        <v>0</v>
      </c>
      <c r="AC59" s="228">
        <f>'2025 SpaceFuncData-Input'!AB58</f>
        <v>0</v>
      </c>
      <c r="AD59" s="228">
        <f>'2025 SpaceFuncData-Input'!AC58</f>
        <v>0</v>
      </c>
      <c r="AE59" s="228">
        <f>'2025 SpaceFuncData-Input'!AD58</f>
        <v>0</v>
      </c>
      <c r="AF59" s="133">
        <f>'2025 SpaceFuncData-Input'!AE58</f>
        <v>8760</v>
      </c>
      <c r="AG59" s="133">
        <f>'2025 SpaceFuncData-Input'!AF58</f>
        <v>8760</v>
      </c>
      <c r="AH59" s="230">
        <f>'2025 SpaceFuncData-Input'!AG58</f>
        <v>0</v>
      </c>
      <c r="AI59" s="229">
        <f>'2025 SpaceFuncData-Input'!AH58</f>
        <v>0</v>
      </c>
      <c r="AJ59" s="133">
        <f>'2025 SpaceFuncData-Input'!AI58</f>
        <v>10</v>
      </c>
      <c r="AK59" s="21">
        <f>'2025 SpaceFuncData-Input'!AJ58</f>
        <v>40</v>
      </c>
      <c r="AL59" s="227">
        <f>'2025 SpaceFuncData-Input'!AK58</f>
        <v>1.5</v>
      </c>
      <c r="AM59" s="227">
        <f>'2025 SpaceFuncData-Input'!AL58</f>
        <v>2</v>
      </c>
      <c r="AN59" s="21" t="str">
        <f>'2025 SpaceFuncData-Input'!AM58</f>
        <v>Parking</v>
      </c>
      <c r="AO59" s="21" t="str">
        <f t="shared" si="7"/>
        <v>ParkingOccupancy</v>
      </c>
      <c r="AP59" s="21" t="str">
        <f t="shared" si="7"/>
        <v>ParkingReceptacle</v>
      </c>
      <c r="AQ59" s="21" t="str">
        <f t="shared" si="7"/>
        <v>ParkingServiceHotWater</v>
      </c>
      <c r="AR59" s="21" t="str">
        <f t="shared" si="7"/>
        <v>ParkingLights</v>
      </c>
      <c r="AS59" s="21" t="str">
        <f t="shared" si="7"/>
        <v>ParkingGasEquip</v>
      </c>
      <c r="AT59" s="21" t="str">
        <f t="shared" si="7"/>
        <v>ParkingRefrigeration</v>
      </c>
      <c r="AU59" s="21" t="str">
        <f t="shared" si="7"/>
        <v>ParkingInfiltration</v>
      </c>
      <c r="AV59" s="21" t="str">
        <f t="shared" si="7"/>
        <v>ParkingHVACAvail</v>
      </c>
      <c r="AW59" s="21" t="str">
        <f t="shared" si="7"/>
        <v>ParkingHtgSetpt</v>
      </c>
      <c r="AX59" s="21" t="str">
        <f t="shared" si="7"/>
        <v>ParkingClgSetpt</v>
      </c>
      <c r="AY59" s="21" t="str">
        <f t="shared" si="7"/>
        <v>ParkingElevator</v>
      </c>
      <c r="AZ59" s="21" t="str">
        <f t="shared" si="7"/>
        <v>ParkingEscalator</v>
      </c>
      <c r="BA59" s="21" t="str">
        <f t="shared" si="7"/>
        <v>ParkingWtrHtrSetpt</v>
      </c>
      <c r="BB59" s="21">
        <f>'2025 SpaceFuncData-Input'!AQ58</f>
        <v>356</v>
      </c>
      <c r="BC59" s="21">
        <f>'2025 SpaceFuncData-Input'!AN58</f>
        <v>1</v>
      </c>
      <c r="BD59" s="21">
        <f>'2025 SpaceFuncData-Input'!AO58</f>
        <v>1</v>
      </c>
      <c r="BE59" s="21">
        <f>'2025 SpaceFuncData-Input'!AP58</f>
        <v>0</v>
      </c>
      <c r="BF59" s="21" t="s">
        <v>1067</v>
      </c>
      <c r="BG59" s="21" t="s">
        <v>131</v>
      </c>
      <c r="BH59" s="21" t="s">
        <v>1143</v>
      </c>
      <c r="BI59" s="21" t="s">
        <v>269</v>
      </c>
      <c r="BJ59" s="21" t="str">
        <f t="shared" si="6"/>
        <v/>
      </c>
    </row>
    <row r="60" spans="2:62" x14ac:dyDescent="0.25">
      <c r="B60" s="21" t="str">
        <f>TRIM(LEFT('2025 SpaceFuncData-Input'!$A59,IF(ISNUMBER(FIND(" (Note",'2025 SpaceFuncData-Input'!$A59,1)),FIND(" (Note",'2025 SpaceFuncData-Input'!$A59,1),99)))</f>
        <v>Pharmacy Area</v>
      </c>
      <c r="C60" s="21" t="str">
        <f>TRIM('2025 SpaceFuncData-Input'!B59)</f>
        <v>Misc - Pharmacy (preparation area)</v>
      </c>
      <c r="D60" s="21">
        <f>ROUND('2025 SpaceFuncData-Input'!C59,2)</f>
        <v>10</v>
      </c>
      <c r="E60" s="21">
        <f>'2025 SpaceFuncData-Input'!D59</f>
        <v>0.5</v>
      </c>
      <c r="F60" s="21">
        <f>'2025 SpaceFuncData-Input'!E59</f>
        <v>250</v>
      </c>
      <c r="G60" s="21">
        <f>'2025 SpaceFuncData-Input'!F59</f>
        <v>200</v>
      </c>
      <c r="H60" s="228">
        <f>'2025 SpaceFuncData-Input'!G59</f>
        <v>5</v>
      </c>
      <c r="I60" s="228">
        <f>'2025 SpaceFuncData-Input'!H59</f>
        <v>0.18</v>
      </c>
      <c r="J60" s="21" t="str">
        <f>'2025 SpaceFuncData-Input'!I59</f>
        <v>Electric</v>
      </c>
      <c r="K60" s="228">
        <f>'2025 SpaceFuncData-Input'!J59</f>
        <v>1</v>
      </c>
      <c r="L60" s="228">
        <f>'2025 SpaceFuncData-Input'!K59</f>
        <v>0</v>
      </c>
      <c r="M60" s="228">
        <f>'2025 SpaceFuncData-Input'!L59</f>
        <v>0</v>
      </c>
      <c r="N60" s="228">
        <f>'2025 SpaceFuncData-Input'!M59</f>
        <v>0.35</v>
      </c>
      <c r="O60" s="228">
        <f>'2025 SpaceFuncData-Input'!N59</f>
        <v>0</v>
      </c>
      <c r="P60" s="228">
        <f>'2025 SpaceFuncData-Input'!O59</f>
        <v>0</v>
      </c>
      <c r="Q60" s="228">
        <f>'2025 SpaceFuncData-Input'!P59</f>
        <v>0</v>
      </c>
      <c r="R60" s="228">
        <f>'2025 SpaceFuncData-Input'!Q59</f>
        <v>0</v>
      </c>
      <c r="S60" s="228">
        <f>'2025 SpaceFuncData-Input'!R59</f>
        <v>0</v>
      </c>
      <c r="T60" s="228">
        <f>'2025 SpaceFuncData-Input'!S59</f>
        <v>0</v>
      </c>
      <c r="U60" s="228">
        <f>'2025 SpaceFuncData-Input'!T59</f>
        <v>0</v>
      </c>
      <c r="V60" s="228">
        <f>'2025 SpaceFuncData-Input'!U59</f>
        <v>0</v>
      </c>
      <c r="W60" s="228">
        <f>'2025 SpaceFuncData-Input'!V59</f>
        <v>0</v>
      </c>
      <c r="X60" s="228">
        <f>'2025 SpaceFuncData-Input'!W59</f>
        <v>0</v>
      </c>
      <c r="Y60" s="228">
        <f>'2025 SpaceFuncData-Input'!X59</f>
        <v>0</v>
      </c>
      <c r="Z60" s="228">
        <f>'2025 SpaceFuncData-Input'!Y59</f>
        <v>0</v>
      </c>
      <c r="AA60" s="228">
        <f>'2025 SpaceFuncData-Input'!Z59</f>
        <v>0</v>
      </c>
      <c r="AB60" s="228">
        <f>'2025 SpaceFuncData-Input'!AA59</f>
        <v>0</v>
      </c>
      <c r="AC60" s="228">
        <f>'2025 SpaceFuncData-Input'!AB59</f>
        <v>0</v>
      </c>
      <c r="AD60" s="228">
        <f>'2025 SpaceFuncData-Input'!AC59</f>
        <v>0</v>
      </c>
      <c r="AE60" s="228">
        <f>'2025 SpaceFuncData-Input'!AD59</f>
        <v>0</v>
      </c>
      <c r="AF60" s="133">
        <f>'2025 SpaceFuncData-Input'!AE59</f>
        <v>150</v>
      </c>
      <c r="AG60" s="133">
        <f>'2025 SpaceFuncData-Input'!AF59</f>
        <v>150</v>
      </c>
      <c r="AH60" s="230">
        <f>'2025 SpaceFuncData-Input'!AG59</f>
        <v>0</v>
      </c>
      <c r="AI60" s="229">
        <f>'2025 SpaceFuncData-Input'!AH59</f>
        <v>1</v>
      </c>
      <c r="AJ60" s="133">
        <f>'2025 SpaceFuncData-Input'!AI59</f>
        <v>100</v>
      </c>
      <c r="AK60" s="21">
        <f>'2025 SpaceFuncData-Input'!AJ59</f>
        <v>1000</v>
      </c>
      <c r="AL60" s="227">
        <f>'2025 SpaceFuncData-Input'!AK59</f>
        <v>1.5</v>
      </c>
      <c r="AM60" s="227">
        <f>'2025 SpaceFuncData-Input'!AL59</f>
        <v>2</v>
      </c>
      <c r="AN60" s="21" t="str">
        <f>'2025 SpaceFuncData-Input'!AM59</f>
        <v>Retail</v>
      </c>
      <c r="AO60" s="21" t="str">
        <f t="shared" si="7"/>
        <v>RetailOccupancy</v>
      </c>
      <c r="AP60" s="21" t="str">
        <f t="shared" si="7"/>
        <v>RetailReceptacle</v>
      </c>
      <c r="AQ60" s="21" t="str">
        <f t="shared" si="7"/>
        <v>RetailServiceHotWater</v>
      </c>
      <c r="AR60" s="21" t="str">
        <f t="shared" si="7"/>
        <v>RetailLights</v>
      </c>
      <c r="AS60" s="21" t="str">
        <f t="shared" si="7"/>
        <v>RetailGasEquip</v>
      </c>
      <c r="AT60" s="21" t="str">
        <f t="shared" si="7"/>
        <v>RetailRefrigeration</v>
      </c>
      <c r="AU60" s="21" t="str">
        <f t="shared" si="7"/>
        <v>RetailInfiltration</v>
      </c>
      <c r="AV60" s="21" t="str">
        <f t="shared" si="7"/>
        <v>RetailHVACAvail</v>
      </c>
      <c r="AW60" s="21" t="str">
        <f t="shared" si="7"/>
        <v>RetailHtgSetpt</v>
      </c>
      <c r="AX60" s="21" t="str">
        <f t="shared" si="7"/>
        <v>RetailClgSetpt</v>
      </c>
      <c r="AY60" s="21" t="str">
        <f t="shared" si="7"/>
        <v>RetailElevator</v>
      </c>
      <c r="AZ60" s="21" t="str">
        <f t="shared" si="7"/>
        <v>RetailEscalator</v>
      </c>
      <c r="BA60" s="21" t="str">
        <f t="shared" si="7"/>
        <v>RetailWtrHtrSetpt</v>
      </c>
      <c r="BB60" s="21">
        <f>'2025 SpaceFuncData-Input'!AQ59</f>
        <v>357</v>
      </c>
      <c r="BC60" s="21">
        <f>'2025 SpaceFuncData-Input'!AN59</f>
        <v>1</v>
      </c>
      <c r="BD60" s="21">
        <f>'2025 SpaceFuncData-Input'!AO59</f>
        <v>0</v>
      </c>
      <c r="BE60" s="21">
        <f>'2025 SpaceFuncData-Input'!AP59</f>
        <v>0</v>
      </c>
      <c r="BF60" s="21" t="s">
        <v>1069</v>
      </c>
      <c r="BG60" s="21" t="s">
        <v>131</v>
      </c>
      <c r="BH60" s="185" t="s">
        <v>1164</v>
      </c>
      <c r="BI60" s="21" t="s">
        <v>269</v>
      </c>
      <c r="BJ60" s="21" t="str">
        <f t="shared" si="6"/>
        <v/>
      </c>
    </row>
    <row r="61" spans="2:62" x14ac:dyDescent="0.25">
      <c r="B61" s="21" t="str">
        <f>TRIM(LEFT('2025 SpaceFuncData-Input'!$A60,IF(ISNUMBER(FIND(" (Note",'2025 SpaceFuncData-Input'!$A60,1)),FIND(" (Note",'2025 SpaceFuncData-Input'!$A60,1),99)))</f>
        <v>Retail Sales Area (Grocery Sales)</v>
      </c>
      <c r="C61" s="21" t="str">
        <f>TRIM('2025 SpaceFuncData-Input'!B60)</f>
        <v>Retail - Supermarket</v>
      </c>
      <c r="D61" s="21">
        <f>ROUND('2025 SpaceFuncData-Input'!C60,2)</f>
        <v>16.670000000000002</v>
      </c>
      <c r="E61" s="21">
        <f>'2025 SpaceFuncData-Input'!D60</f>
        <v>0.5</v>
      </c>
      <c r="F61" s="21">
        <f>'2025 SpaceFuncData-Input'!E60</f>
        <v>250</v>
      </c>
      <c r="G61" s="21">
        <f>'2025 SpaceFuncData-Input'!F60</f>
        <v>200</v>
      </c>
      <c r="H61" s="228">
        <f>'2025 SpaceFuncData-Input'!G60</f>
        <v>1</v>
      </c>
      <c r="I61" s="228">
        <f>'2025 SpaceFuncData-Input'!H60</f>
        <v>0.18</v>
      </c>
      <c r="J61" s="21" t="str">
        <f>'2025 SpaceFuncData-Input'!I60</f>
        <v>Gas</v>
      </c>
      <c r="K61" s="228">
        <f>'2025 SpaceFuncData-Input'!J60</f>
        <v>1</v>
      </c>
      <c r="L61" s="228">
        <f>'2025 SpaceFuncData-Input'!K60</f>
        <v>0.1</v>
      </c>
      <c r="M61" s="228">
        <f>'2025 SpaceFuncData-Input'!L60</f>
        <v>0</v>
      </c>
      <c r="N61" s="228">
        <f>'2025 SpaceFuncData-Input'!M60</f>
        <v>0</v>
      </c>
      <c r="O61" s="228">
        <f>'2025 SpaceFuncData-Input'!N60</f>
        <v>0.35</v>
      </c>
      <c r="P61" s="228">
        <f>'2025 SpaceFuncData-Input'!O60</f>
        <v>0</v>
      </c>
      <c r="Q61" s="228">
        <f>'2025 SpaceFuncData-Input'!P60</f>
        <v>0</v>
      </c>
      <c r="R61" s="228">
        <f>'2025 SpaceFuncData-Input'!Q60</f>
        <v>0</v>
      </c>
      <c r="S61" s="228">
        <f>'2025 SpaceFuncData-Input'!R60</f>
        <v>0</v>
      </c>
      <c r="T61" s="228">
        <f>'2025 SpaceFuncData-Input'!S60</f>
        <v>0</v>
      </c>
      <c r="U61" s="228">
        <f>'2025 SpaceFuncData-Input'!T60</f>
        <v>0</v>
      </c>
      <c r="V61" s="228">
        <f>'2025 SpaceFuncData-Input'!U60</f>
        <v>0</v>
      </c>
      <c r="W61" s="228">
        <f>'2025 SpaceFuncData-Input'!V60</f>
        <v>0</v>
      </c>
      <c r="X61" s="228">
        <f>'2025 SpaceFuncData-Input'!W60</f>
        <v>0</v>
      </c>
      <c r="Y61" s="228">
        <f>'2025 SpaceFuncData-Input'!X60</f>
        <v>6.6</v>
      </c>
      <c r="Z61" s="228">
        <f>'2025 SpaceFuncData-Input'!Y60</f>
        <v>7.76</v>
      </c>
      <c r="AA61" s="228">
        <f>'2025 SpaceFuncData-Input'!Z60</f>
        <v>8.8000000000000007</v>
      </c>
      <c r="AB61" s="228">
        <f>'2025 SpaceFuncData-Input'!AA60</f>
        <v>0.6</v>
      </c>
      <c r="AC61" s="228">
        <f>'2025 SpaceFuncData-Input'!AB60</f>
        <v>0.7</v>
      </c>
      <c r="AD61" s="228">
        <f>'2025 SpaceFuncData-Input'!AC60</f>
        <v>0.8</v>
      </c>
      <c r="AE61" s="228">
        <f>'2025 SpaceFuncData-Input'!AD60</f>
        <v>0</v>
      </c>
      <c r="AF61" s="133">
        <f>'2025 SpaceFuncData-Input'!AE60</f>
        <v>150</v>
      </c>
      <c r="AG61" s="133">
        <f>'2025 SpaceFuncData-Input'!AF60</f>
        <v>150</v>
      </c>
      <c r="AH61" s="230">
        <f>'2025 SpaceFuncData-Input'!AG60</f>
        <v>0</v>
      </c>
      <c r="AI61" s="229">
        <f>'2025 SpaceFuncData-Input'!AH60</f>
        <v>5</v>
      </c>
      <c r="AJ61" s="133">
        <f>'2025 SpaceFuncData-Input'!AI60</f>
        <v>100</v>
      </c>
      <c r="AK61" s="21">
        <f>'2025 SpaceFuncData-Input'!AJ60</f>
        <v>1000</v>
      </c>
      <c r="AL61" s="227">
        <f>'2025 SpaceFuncData-Input'!AK60</f>
        <v>1.5</v>
      </c>
      <c r="AM61" s="227">
        <f>'2025 SpaceFuncData-Input'!AL60</f>
        <v>2</v>
      </c>
      <c r="AN61" s="21" t="str">
        <f>'2025 SpaceFuncData-Input'!AM60</f>
        <v>Retail</v>
      </c>
      <c r="AO61" s="21" t="str">
        <f t="shared" si="7"/>
        <v>RetailOccupancy</v>
      </c>
      <c r="AP61" s="21" t="str">
        <f t="shared" si="7"/>
        <v>RetailReceptacle</v>
      </c>
      <c r="AQ61" s="21" t="str">
        <f t="shared" si="7"/>
        <v>RetailServiceHotWater</v>
      </c>
      <c r="AR61" s="21" t="str">
        <f t="shared" si="7"/>
        <v>RetailLights</v>
      </c>
      <c r="AS61" s="21" t="str">
        <f t="shared" si="7"/>
        <v>RetailGasEquip</v>
      </c>
      <c r="AT61" s="21" t="str">
        <f t="shared" si="7"/>
        <v>RetailRefrigeration</v>
      </c>
      <c r="AU61" s="21" t="str">
        <f t="shared" si="7"/>
        <v>RetailInfiltration</v>
      </c>
      <c r="AV61" s="21" t="str">
        <f t="shared" si="7"/>
        <v>RetailHVACAvail</v>
      </c>
      <c r="AW61" s="21" t="str">
        <f t="shared" si="7"/>
        <v>RetailHtgSetpt</v>
      </c>
      <c r="AX61" s="21" t="str">
        <f t="shared" si="7"/>
        <v>RetailClgSetpt</v>
      </c>
      <c r="AY61" s="21" t="str">
        <f t="shared" si="7"/>
        <v>RetailElevator</v>
      </c>
      <c r="AZ61" s="21" t="str">
        <f t="shared" si="7"/>
        <v>RetailEscalator</v>
      </c>
      <c r="BA61" s="21" t="str">
        <f t="shared" si="7"/>
        <v>RetailWtrHtrSetpt</v>
      </c>
      <c r="BB61" s="21">
        <f>'2025 SpaceFuncData-Input'!AQ60</f>
        <v>358</v>
      </c>
      <c r="BC61" s="21">
        <f>'2025 SpaceFuncData-Input'!AN60</f>
        <v>1</v>
      </c>
      <c r="BD61" s="21">
        <f>'2025 SpaceFuncData-Input'!AO60</f>
        <v>0</v>
      </c>
      <c r="BE61" s="21">
        <f>'2025 SpaceFuncData-Input'!AP60</f>
        <v>0</v>
      </c>
      <c r="BF61" s="21" t="s">
        <v>1073</v>
      </c>
      <c r="BG61" s="21" t="s">
        <v>1167</v>
      </c>
      <c r="BH61" s="225" t="s">
        <v>1266</v>
      </c>
      <c r="BI61" s="21" t="s">
        <v>269</v>
      </c>
      <c r="BJ61" s="21" t="str">
        <f t="shared" si="6"/>
        <v/>
      </c>
    </row>
    <row r="62" spans="2:62" x14ac:dyDescent="0.25">
      <c r="B62" s="21" t="str">
        <f>TRIM(LEFT('2025 SpaceFuncData-Input'!$A61,IF(ISNUMBER(FIND(" (Note",'2025 SpaceFuncData-Input'!$A61,1)),FIND(" (Note",'2025 SpaceFuncData-Input'!$A61,1),99)))</f>
        <v>Retail Sales Area (Retail Merchandise Sales)</v>
      </c>
      <c r="C62" s="21" t="str">
        <f>TRIM('2025 SpaceFuncData-Input'!B61)</f>
        <v>Retail - Sales</v>
      </c>
      <c r="D62" s="21">
        <f>ROUND('2025 SpaceFuncData-Input'!C61,2)</f>
        <v>16.670000000000002</v>
      </c>
      <c r="E62" s="21">
        <f>'2025 SpaceFuncData-Input'!D61</f>
        <v>0.5</v>
      </c>
      <c r="F62" s="21">
        <f>'2025 SpaceFuncData-Input'!E61</f>
        <v>250</v>
      </c>
      <c r="G62" s="21">
        <f>'2025 SpaceFuncData-Input'!F61</f>
        <v>200</v>
      </c>
      <c r="H62" s="228">
        <f>'2025 SpaceFuncData-Input'!G61</f>
        <v>1</v>
      </c>
      <c r="I62" s="228">
        <f>'2025 SpaceFuncData-Input'!H61</f>
        <v>0.18</v>
      </c>
      <c r="J62" s="21" t="str">
        <f>'2025 SpaceFuncData-Input'!I61</f>
        <v>Electric</v>
      </c>
      <c r="K62" s="228">
        <f>'2025 SpaceFuncData-Input'!J61</f>
        <v>0.95</v>
      </c>
      <c r="L62" s="228">
        <f>'2025 SpaceFuncData-Input'!K61</f>
        <v>0.1</v>
      </c>
      <c r="M62" s="228">
        <f>'2025 SpaceFuncData-Input'!L61</f>
        <v>0</v>
      </c>
      <c r="N62" s="228">
        <f>'2025 SpaceFuncData-Input'!M61</f>
        <v>0</v>
      </c>
      <c r="O62" s="228">
        <f>'2025 SpaceFuncData-Input'!N61</f>
        <v>0.35</v>
      </c>
      <c r="P62" s="228">
        <f>'2025 SpaceFuncData-Input'!O61</f>
        <v>0</v>
      </c>
      <c r="Q62" s="228">
        <f>'2025 SpaceFuncData-Input'!P61</f>
        <v>0</v>
      </c>
      <c r="R62" s="228">
        <f>'2025 SpaceFuncData-Input'!Q61</f>
        <v>0</v>
      </c>
      <c r="S62" s="228">
        <f>'2025 SpaceFuncData-Input'!R61</f>
        <v>0</v>
      </c>
      <c r="T62" s="228">
        <f>'2025 SpaceFuncData-Input'!S61</f>
        <v>0</v>
      </c>
      <c r="U62" s="228">
        <f>'2025 SpaceFuncData-Input'!T61</f>
        <v>0</v>
      </c>
      <c r="V62" s="228">
        <f>'2025 SpaceFuncData-Input'!U61</f>
        <v>0</v>
      </c>
      <c r="W62" s="228">
        <f>'2025 SpaceFuncData-Input'!V61</f>
        <v>0</v>
      </c>
      <c r="X62" s="228">
        <f>'2025 SpaceFuncData-Input'!W61</f>
        <v>0</v>
      </c>
      <c r="Y62" s="228">
        <f>'2025 SpaceFuncData-Input'!X61</f>
        <v>9.5</v>
      </c>
      <c r="Z62" s="228">
        <f>'2025 SpaceFuncData-Input'!Y61</f>
        <v>11.2</v>
      </c>
      <c r="AA62" s="228">
        <f>'2025 SpaceFuncData-Input'!Z61</f>
        <v>12.7</v>
      </c>
      <c r="AB62" s="228">
        <f>'2025 SpaceFuncData-Input'!AA61</f>
        <v>0.45</v>
      </c>
      <c r="AC62" s="228">
        <f>'2025 SpaceFuncData-Input'!AB61</f>
        <v>0.52</v>
      </c>
      <c r="AD62" s="228">
        <f>'2025 SpaceFuncData-Input'!AC61</f>
        <v>0.6</v>
      </c>
      <c r="AE62" s="228">
        <f>'2025 SpaceFuncData-Input'!AD61</f>
        <v>0.5</v>
      </c>
      <c r="AF62" s="133">
        <f>'2025 SpaceFuncData-Input'!AE61</f>
        <v>150</v>
      </c>
      <c r="AG62" s="133">
        <f>'2025 SpaceFuncData-Input'!AF61</f>
        <v>150</v>
      </c>
      <c r="AH62" s="230">
        <f>'2025 SpaceFuncData-Input'!AG61</f>
        <v>0</v>
      </c>
      <c r="AI62" s="229">
        <f>'2025 SpaceFuncData-Input'!AH61</f>
        <v>0</v>
      </c>
      <c r="AJ62" s="133">
        <f>'2025 SpaceFuncData-Input'!AI61</f>
        <v>100</v>
      </c>
      <c r="AK62" s="21">
        <f>'2025 SpaceFuncData-Input'!AJ61</f>
        <v>1000</v>
      </c>
      <c r="AL62" s="227">
        <f>'2025 SpaceFuncData-Input'!AK61</f>
        <v>1.5</v>
      </c>
      <c r="AM62" s="227">
        <f>'2025 SpaceFuncData-Input'!AL61</f>
        <v>2</v>
      </c>
      <c r="AN62" s="21" t="str">
        <f>'2025 SpaceFuncData-Input'!AM61</f>
        <v>Retail</v>
      </c>
      <c r="AO62" s="21" t="str">
        <f t="shared" si="7"/>
        <v>RetailOccupancy</v>
      </c>
      <c r="AP62" s="21" t="str">
        <f t="shared" si="7"/>
        <v>RetailReceptacle</v>
      </c>
      <c r="AQ62" s="21" t="str">
        <f t="shared" si="7"/>
        <v>RetailServiceHotWater</v>
      </c>
      <c r="AR62" s="21" t="str">
        <f t="shared" si="7"/>
        <v>RetailLights</v>
      </c>
      <c r="AS62" s="21" t="str">
        <f t="shared" si="7"/>
        <v>RetailGasEquip</v>
      </c>
      <c r="AT62" s="21" t="str">
        <f t="shared" si="7"/>
        <v>RetailRefrigeration</v>
      </c>
      <c r="AU62" s="21" t="str">
        <f t="shared" si="7"/>
        <v>RetailInfiltration</v>
      </c>
      <c r="AV62" s="21" t="str">
        <f t="shared" si="7"/>
        <v>RetailHVACAvail</v>
      </c>
      <c r="AW62" s="21" t="str">
        <f t="shared" si="7"/>
        <v>RetailHtgSetpt</v>
      </c>
      <c r="AX62" s="21" t="str">
        <f t="shared" si="7"/>
        <v>RetailClgSetpt</v>
      </c>
      <c r="AY62" s="21" t="str">
        <f t="shared" si="7"/>
        <v>RetailElevator</v>
      </c>
      <c r="AZ62" s="21" t="str">
        <f t="shared" si="7"/>
        <v>RetailEscalator</v>
      </c>
      <c r="BA62" s="21" t="str">
        <f t="shared" si="7"/>
        <v>RetailWtrHtrSetpt</v>
      </c>
      <c r="BB62" s="21">
        <f>'2025 SpaceFuncData-Input'!AQ61</f>
        <v>359</v>
      </c>
      <c r="BC62" s="21">
        <f>'2025 SpaceFuncData-Input'!AN61</f>
        <v>1</v>
      </c>
      <c r="BD62" s="21">
        <f>'2025 SpaceFuncData-Input'!AO61</f>
        <v>0</v>
      </c>
      <c r="BE62" s="21">
        <f>'2025 SpaceFuncData-Input'!AP61</f>
        <v>0</v>
      </c>
      <c r="BF62" s="21" t="s">
        <v>1074</v>
      </c>
      <c r="BG62" s="21" t="s">
        <v>1152</v>
      </c>
      <c r="BH62" s="225" t="s">
        <v>1266</v>
      </c>
      <c r="BI62" s="21" t="s">
        <v>269</v>
      </c>
      <c r="BJ62" s="21" t="str">
        <f t="shared" si="6"/>
        <v/>
      </c>
    </row>
    <row r="63" spans="2:62" x14ac:dyDescent="0.25">
      <c r="B63" s="21" t="str">
        <f>TRIM(LEFT('2025 SpaceFuncData-Input'!$A62,IF(ISNUMBER(FIND(" (Note",'2025 SpaceFuncData-Input'!$A62,1)),FIND(" (Note",'2025 SpaceFuncData-Input'!$A62,1),99)))</f>
        <v>Retail Sales Area (Fitting Room)</v>
      </c>
      <c r="C63" s="21" t="str">
        <f>TRIM('2025 SpaceFuncData-Input'!B62)</f>
        <v>Retail - Sales</v>
      </c>
      <c r="D63" s="21">
        <f>ROUND('2025 SpaceFuncData-Input'!C62,2)</f>
        <v>16.670000000000002</v>
      </c>
      <c r="E63" s="21">
        <f>'2025 SpaceFuncData-Input'!D62</f>
        <v>0.5</v>
      </c>
      <c r="F63" s="21">
        <f>'2025 SpaceFuncData-Input'!E62</f>
        <v>250</v>
      </c>
      <c r="G63" s="21">
        <f>'2025 SpaceFuncData-Input'!F62</f>
        <v>200</v>
      </c>
      <c r="H63" s="228">
        <f>'2025 SpaceFuncData-Input'!G62</f>
        <v>1</v>
      </c>
      <c r="I63" s="228">
        <f>'2025 SpaceFuncData-Input'!H62</f>
        <v>0.18</v>
      </c>
      <c r="J63" s="21" t="str">
        <f>'2025 SpaceFuncData-Input'!I62</f>
        <v>Electric</v>
      </c>
      <c r="K63" s="228">
        <f>'2025 SpaceFuncData-Input'!J62</f>
        <v>0.6</v>
      </c>
      <c r="L63" s="228">
        <f>'2025 SpaceFuncData-Input'!K62</f>
        <v>0</v>
      </c>
      <c r="M63" s="228">
        <f>'2025 SpaceFuncData-Input'!L62</f>
        <v>0</v>
      </c>
      <c r="N63" s="228">
        <f>'2025 SpaceFuncData-Input'!M62</f>
        <v>0</v>
      </c>
      <c r="O63" s="228">
        <f>'2025 SpaceFuncData-Input'!N62</f>
        <v>0</v>
      </c>
      <c r="P63" s="228">
        <f>'2025 SpaceFuncData-Input'!O62</f>
        <v>0</v>
      </c>
      <c r="Q63" s="228">
        <f>'2025 SpaceFuncData-Input'!P62</f>
        <v>0</v>
      </c>
      <c r="R63" s="228">
        <f>'2025 SpaceFuncData-Input'!Q62</f>
        <v>0</v>
      </c>
      <c r="S63" s="228">
        <f>'2025 SpaceFuncData-Input'!R62</f>
        <v>0</v>
      </c>
      <c r="T63" s="228">
        <f>'2025 SpaceFuncData-Input'!S62</f>
        <v>0</v>
      </c>
      <c r="U63" s="228">
        <f>'2025 SpaceFuncData-Input'!T62</f>
        <v>40</v>
      </c>
      <c r="V63" s="228">
        <f>'2025 SpaceFuncData-Input'!U62</f>
        <v>120</v>
      </c>
      <c r="W63" s="228">
        <f>'2025 SpaceFuncData-Input'!V62</f>
        <v>0</v>
      </c>
      <c r="X63" s="228">
        <f>'2025 SpaceFuncData-Input'!W62</f>
        <v>0</v>
      </c>
      <c r="Y63" s="228">
        <f>'2025 SpaceFuncData-Input'!X62</f>
        <v>0</v>
      </c>
      <c r="Z63" s="228">
        <f>'2025 SpaceFuncData-Input'!Y62</f>
        <v>0</v>
      </c>
      <c r="AA63" s="228">
        <f>'2025 SpaceFuncData-Input'!Z62</f>
        <v>0</v>
      </c>
      <c r="AB63" s="228">
        <f>'2025 SpaceFuncData-Input'!AA62</f>
        <v>0</v>
      </c>
      <c r="AC63" s="228">
        <f>'2025 SpaceFuncData-Input'!AB62</f>
        <v>0</v>
      </c>
      <c r="AD63" s="228">
        <f>'2025 SpaceFuncData-Input'!AC62</f>
        <v>0</v>
      </c>
      <c r="AE63" s="228">
        <f>'2025 SpaceFuncData-Input'!AD62</f>
        <v>0</v>
      </c>
      <c r="AF63" s="133">
        <f>'2025 SpaceFuncData-Input'!AE62</f>
        <v>150</v>
      </c>
      <c r="AG63" s="133">
        <f>'2025 SpaceFuncData-Input'!AF62</f>
        <v>150</v>
      </c>
      <c r="AH63" s="230">
        <f>'2025 SpaceFuncData-Input'!AG62</f>
        <v>0</v>
      </c>
      <c r="AI63" s="229">
        <f>'2025 SpaceFuncData-Input'!AH62</f>
        <v>0</v>
      </c>
      <c r="AJ63" s="133">
        <f>'2025 SpaceFuncData-Input'!AI62</f>
        <v>100</v>
      </c>
      <c r="AK63" s="21">
        <f>'2025 SpaceFuncData-Input'!AJ62</f>
        <v>1000</v>
      </c>
      <c r="AL63" s="227">
        <f>'2025 SpaceFuncData-Input'!AK62</f>
        <v>1.5</v>
      </c>
      <c r="AM63" s="227">
        <f>'2025 SpaceFuncData-Input'!AL62</f>
        <v>2</v>
      </c>
      <c r="AN63" s="21" t="str">
        <f>'2025 SpaceFuncData-Input'!AM62</f>
        <v>Retail</v>
      </c>
      <c r="AO63" s="21" t="str">
        <f t="shared" si="7"/>
        <v>RetailOccupancy</v>
      </c>
      <c r="AP63" s="21" t="str">
        <f t="shared" si="7"/>
        <v>RetailReceptacle</v>
      </c>
      <c r="AQ63" s="21" t="str">
        <f t="shared" si="7"/>
        <v>RetailServiceHotWater</v>
      </c>
      <c r="AR63" s="21" t="str">
        <f t="shared" si="7"/>
        <v>RetailLights</v>
      </c>
      <c r="AS63" s="21" t="str">
        <f t="shared" si="7"/>
        <v>RetailGasEquip</v>
      </c>
      <c r="AT63" s="21" t="str">
        <f t="shared" si="7"/>
        <v>RetailRefrigeration</v>
      </c>
      <c r="AU63" s="21" t="str">
        <f t="shared" si="7"/>
        <v>RetailInfiltration</v>
      </c>
      <c r="AV63" s="21" t="str">
        <f t="shared" si="7"/>
        <v>RetailHVACAvail</v>
      </c>
      <c r="AW63" s="21" t="str">
        <f t="shared" si="7"/>
        <v>RetailHtgSetpt</v>
      </c>
      <c r="AX63" s="21" t="str">
        <f t="shared" si="7"/>
        <v>RetailClgSetpt</v>
      </c>
      <c r="AY63" s="21" t="str">
        <f t="shared" si="7"/>
        <v>RetailElevator</v>
      </c>
      <c r="AZ63" s="21" t="str">
        <f t="shared" si="7"/>
        <v>RetailEscalator</v>
      </c>
      <c r="BA63" s="21" t="str">
        <f t="shared" si="7"/>
        <v>RetailWtrHtrSetpt</v>
      </c>
      <c r="BB63" s="21">
        <f>'2025 SpaceFuncData-Input'!AQ62</f>
        <v>360</v>
      </c>
      <c r="BC63" s="21">
        <f>'2025 SpaceFuncData-Input'!AN62</f>
        <v>1</v>
      </c>
      <c r="BD63" s="21">
        <f>'2025 SpaceFuncData-Input'!AO62</f>
        <v>0</v>
      </c>
      <c r="BE63" s="21">
        <f>'2025 SpaceFuncData-Input'!AP62</f>
        <v>0</v>
      </c>
      <c r="BF63" s="21" t="s">
        <v>1072</v>
      </c>
      <c r="BG63" s="21" t="s">
        <v>131</v>
      </c>
      <c r="BH63" s="225" t="s">
        <v>1266</v>
      </c>
      <c r="BI63" s="21" t="s">
        <v>269</v>
      </c>
      <c r="BJ63" s="21" t="str">
        <f t="shared" si="6"/>
        <v/>
      </c>
    </row>
    <row r="64" spans="2:62" x14ac:dyDescent="0.25">
      <c r="B64" s="21" t="str">
        <f>TRIM(LEFT('2025 SpaceFuncData-Input'!$A63,IF(ISNUMBER(FIND(" (Note",'2025 SpaceFuncData-Input'!$A63,1)),FIND(" (Note",'2025 SpaceFuncData-Input'!$A63,1),99)))</f>
        <v>Religious Worship Area</v>
      </c>
      <c r="C64" s="21" t="str">
        <f>TRIM('2025 SpaceFuncData-Input'!B63)</f>
        <v>Assembly - Places of religious worship</v>
      </c>
      <c r="D64" s="21">
        <f>ROUND('2025 SpaceFuncData-Input'!C63,2)</f>
        <v>142.86000000000001</v>
      </c>
      <c r="E64" s="21">
        <f>'2025 SpaceFuncData-Input'!D63</f>
        <v>0.5</v>
      </c>
      <c r="F64" s="21">
        <f>'2025 SpaceFuncData-Input'!E63</f>
        <v>245</v>
      </c>
      <c r="G64" s="21">
        <f>'2025 SpaceFuncData-Input'!F63</f>
        <v>105</v>
      </c>
      <c r="H64" s="228">
        <f>'2025 SpaceFuncData-Input'!G63</f>
        <v>0.5</v>
      </c>
      <c r="I64" s="228">
        <f>'2025 SpaceFuncData-Input'!H63</f>
        <v>0.09</v>
      </c>
      <c r="J64" s="21" t="str">
        <f>'2025 SpaceFuncData-Input'!I63</f>
        <v>Electric</v>
      </c>
      <c r="K64" s="228">
        <f>'2025 SpaceFuncData-Input'!J63</f>
        <v>0.95</v>
      </c>
      <c r="L64" s="228">
        <f>'2025 SpaceFuncData-Input'!K63</f>
        <v>0</v>
      </c>
      <c r="M64" s="228">
        <f>'2025 SpaceFuncData-Input'!L63</f>
        <v>0</v>
      </c>
      <c r="N64" s="228">
        <f>'2025 SpaceFuncData-Input'!M63</f>
        <v>0</v>
      </c>
      <c r="O64" s="228">
        <f>'2025 SpaceFuncData-Input'!N63</f>
        <v>0.25</v>
      </c>
      <c r="P64" s="228">
        <f>'2025 SpaceFuncData-Input'!O63</f>
        <v>0</v>
      </c>
      <c r="Q64" s="228">
        <f>'2025 SpaceFuncData-Input'!P63</f>
        <v>0</v>
      </c>
      <c r="R64" s="228">
        <f>'2025 SpaceFuncData-Input'!Q63</f>
        <v>0</v>
      </c>
      <c r="S64" s="228">
        <f>'2025 SpaceFuncData-Input'!R63</f>
        <v>0</v>
      </c>
      <c r="T64" s="228">
        <f>'2025 SpaceFuncData-Input'!S63</f>
        <v>0</v>
      </c>
      <c r="U64" s="228">
        <f>'2025 SpaceFuncData-Input'!T63</f>
        <v>0</v>
      </c>
      <c r="V64" s="228">
        <f>'2025 SpaceFuncData-Input'!U63</f>
        <v>0</v>
      </c>
      <c r="W64" s="228">
        <f>'2025 SpaceFuncData-Input'!V63</f>
        <v>0</v>
      </c>
      <c r="X64" s="228">
        <f>'2025 SpaceFuncData-Input'!W63</f>
        <v>0</v>
      </c>
      <c r="Y64" s="228">
        <f>'2025 SpaceFuncData-Input'!X63</f>
        <v>0</v>
      </c>
      <c r="Z64" s="228">
        <f>'2025 SpaceFuncData-Input'!Y63</f>
        <v>0</v>
      </c>
      <c r="AA64" s="228">
        <f>'2025 SpaceFuncData-Input'!Z63</f>
        <v>0</v>
      </c>
      <c r="AB64" s="228">
        <f>'2025 SpaceFuncData-Input'!AA63</f>
        <v>0</v>
      </c>
      <c r="AC64" s="228">
        <f>'2025 SpaceFuncData-Input'!AB63</f>
        <v>0</v>
      </c>
      <c r="AD64" s="228">
        <f>'2025 SpaceFuncData-Input'!AC63</f>
        <v>0</v>
      </c>
      <c r="AE64" s="228">
        <f>'2025 SpaceFuncData-Input'!AD63</f>
        <v>0</v>
      </c>
      <c r="AF64" s="133">
        <f>'2025 SpaceFuncData-Input'!AE63</f>
        <v>150</v>
      </c>
      <c r="AG64" s="133">
        <f>'2025 SpaceFuncData-Input'!AF63</f>
        <v>150</v>
      </c>
      <c r="AH64" s="230">
        <f>'2025 SpaceFuncData-Input'!AG63</f>
        <v>0</v>
      </c>
      <c r="AI64" s="229">
        <f>'2025 SpaceFuncData-Input'!AH63</f>
        <v>0</v>
      </c>
      <c r="AJ64" s="133">
        <f>'2025 SpaceFuncData-Input'!AI63</f>
        <v>200</v>
      </c>
      <c r="AK64" s="21">
        <f>'2025 SpaceFuncData-Input'!AJ63</f>
        <v>1500</v>
      </c>
      <c r="AL64" s="227">
        <f>'2025 SpaceFuncData-Input'!AK63</f>
        <v>1.5</v>
      </c>
      <c r="AM64" s="227">
        <f>'2025 SpaceFuncData-Input'!AL63</f>
        <v>2</v>
      </c>
      <c r="AN64" s="21" t="str">
        <f>'2025 SpaceFuncData-Input'!AM63</f>
        <v>Assembly</v>
      </c>
      <c r="AO64" s="21" t="str">
        <f t="shared" si="7"/>
        <v>AssemblyOccupancy</v>
      </c>
      <c r="AP64" s="21" t="str">
        <f t="shared" si="7"/>
        <v>AssemblyReceptacle</v>
      </c>
      <c r="AQ64" s="21" t="str">
        <f t="shared" si="7"/>
        <v>AssemblyServiceHotWater</v>
      </c>
      <c r="AR64" s="21" t="str">
        <f t="shared" si="7"/>
        <v>AssemblyLights</v>
      </c>
      <c r="AS64" s="21" t="str">
        <f t="shared" si="7"/>
        <v>AssemblyGasEquip</v>
      </c>
      <c r="AT64" s="21" t="str">
        <f t="shared" si="7"/>
        <v>AssemblyRefrigeration</v>
      </c>
      <c r="AU64" s="21" t="str">
        <f t="shared" si="7"/>
        <v>AssemblyInfiltration</v>
      </c>
      <c r="AV64" s="21" t="str">
        <f t="shared" si="7"/>
        <v>AssemblyHVACAvail</v>
      </c>
      <c r="AW64" s="21" t="str">
        <f t="shared" si="7"/>
        <v>AssemblyHtgSetpt</v>
      </c>
      <c r="AX64" s="21" t="str">
        <f t="shared" si="7"/>
        <v>AssemblyClgSetpt</v>
      </c>
      <c r="AY64" s="21" t="str">
        <f t="shared" si="7"/>
        <v>AssemblyElevator</v>
      </c>
      <c r="AZ64" s="21" t="str">
        <f t="shared" si="7"/>
        <v>AssemblyEscalator</v>
      </c>
      <c r="BA64" s="21" t="str">
        <f t="shared" si="7"/>
        <v>AssemblyWtrHtrSetpt</v>
      </c>
      <c r="BB64" s="21">
        <f>'2025 SpaceFuncData-Input'!AQ63</f>
        <v>361</v>
      </c>
      <c r="BC64" s="21">
        <f>'2025 SpaceFuncData-Input'!AN63</f>
        <v>1</v>
      </c>
      <c r="BD64" s="21">
        <f>'2025 SpaceFuncData-Input'!AO63</f>
        <v>0</v>
      </c>
      <c r="BE64" s="21">
        <f>'2025 SpaceFuncData-Input'!AP63</f>
        <v>0</v>
      </c>
      <c r="BF64" s="21" t="s">
        <v>1070</v>
      </c>
      <c r="BG64" s="21" t="s">
        <v>1070</v>
      </c>
      <c r="BH64" s="225" t="s">
        <v>1267</v>
      </c>
      <c r="BI64" s="21" t="s">
        <v>269</v>
      </c>
      <c r="BJ64" s="21" t="str">
        <f t="shared" si="6"/>
        <v/>
      </c>
    </row>
    <row r="65" spans="2:62" x14ac:dyDescent="0.25">
      <c r="B65" s="21" t="str">
        <f>TRIM(LEFT('2025 SpaceFuncData-Input'!$A64,IF(ISNUMBER(FIND(" (Note",'2025 SpaceFuncData-Input'!$A64,1)),FIND(" (Note",'2025 SpaceFuncData-Input'!$A64,1),99)))</f>
        <v>Restrooms</v>
      </c>
      <c r="C65" s="21" t="str">
        <f>TRIM('2025 SpaceFuncData-Input'!B64)</f>
        <v>Exhaust - Toilets, public</v>
      </c>
      <c r="D65" s="21">
        <f>ROUND('2025 SpaceFuncData-Input'!C64,2)</f>
        <v>10</v>
      </c>
      <c r="E65" s="21">
        <f>'2025 SpaceFuncData-Input'!D64</f>
        <v>0.5</v>
      </c>
      <c r="F65" s="21">
        <f>'2025 SpaceFuncData-Input'!E64</f>
        <v>250</v>
      </c>
      <c r="G65" s="21">
        <f>'2025 SpaceFuncData-Input'!F64</f>
        <v>250</v>
      </c>
      <c r="H65" s="228">
        <f>'2025 SpaceFuncData-Input'!G64</f>
        <v>0</v>
      </c>
      <c r="I65" s="228">
        <f>'2025 SpaceFuncData-Input'!H64</f>
        <v>0</v>
      </c>
      <c r="J65" s="21" t="str">
        <f>'2025 SpaceFuncData-Input'!I64</f>
        <v>Gas</v>
      </c>
      <c r="K65" s="228">
        <f>'2025 SpaceFuncData-Input'!J64</f>
        <v>0.65</v>
      </c>
      <c r="L65" s="228">
        <f>'2025 SpaceFuncData-Input'!K64</f>
        <v>0</v>
      </c>
      <c r="M65" s="228">
        <f>'2025 SpaceFuncData-Input'!L64</f>
        <v>0</v>
      </c>
      <c r="N65" s="228">
        <f>'2025 SpaceFuncData-Input'!M64</f>
        <v>0</v>
      </c>
      <c r="O65" s="228">
        <f>'2025 SpaceFuncData-Input'!N64</f>
        <v>0.35</v>
      </c>
      <c r="P65" s="228">
        <f>'2025 SpaceFuncData-Input'!O64</f>
        <v>0</v>
      </c>
      <c r="Q65" s="228">
        <f>'2025 SpaceFuncData-Input'!P64</f>
        <v>0</v>
      </c>
      <c r="R65" s="228">
        <f>'2025 SpaceFuncData-Input'!Q64</f>
        <v>0</v>
      </c>
      <c r="S65" s="228">
        <f>'2025 SpaceFuncData-Input'!R64</f>
        <v>0</v>
      </c>
      <c r="T65" s="228">
        <f>'2025 SpaceFuncData-Input'!S64</f>
        <v>0</v>
      </c>
      <c r="U65" s="228">
        <f>'2025 SpaceFuncData-Input'!T64</f>
        <v>0</v>
      </c>
      <c r="V65" s="228">
        <f>'2025 SpaceFuncData-Input'!U64</f>
        <v>0</v>
      </c>
      <c r="W65" s="228">
        <f>'2025 SpaceFuncData-Input'!V64</f>
        <v>0</v>
      </c>
      <c r="X65" s="228">
        <f>'2025 SpaceFuncData-Input'!W64</f>
        <v>0</v>
      </c>
      <c r="Y65" s="228">
        <f>'2025 SpaceFuncData-Input'!X64</f>
        <v>0</v>
      </c>
      <c r="Z65" s="228">
        <f>'2025 SpaceFuncData-Input'!Y64</f>
        <v>0</v>
      </c>
      <c r="AA65" s="228">
        <f>'2025 SpaceFuncData-Input'!Z64</f>
        <v>0</v>
      </c>
      <c r="AB65" s="228">
        <f>'2025 SpaceFuncData-Input'!AA64</f>
        <v>0</v>
      </c>
      <c r="AC65" s="228">
        <f>'2025 SpaceFuncData-Input'!AB64</f>
        <v>0</v>
      </c>
      <c r="AD65" s="228">
        <f>'2025 SpaceFuncData-Input'!AC64</f>
        <v>0</v>
      </c>
      <c r="AE65" s="228">
        <f>'2025 SpaceFuncData-Input'!AD64</f>
        <v>0</v>
      </c>
      <c r="AF65" s="133">
        <f>'2025 SpaceFuncData-Input'!AE64</f>
        <v>8760</v>
      </c>
      <c r="AG65" s="133">
        <f>'2025 SpaceFuncData-Input'!AF64</f>
        <v>8760</v>
      </c>
      <c r="AH65" s="230">
        <f>'2025 SpaceFuncData-Input'!AG64</f>
        <v>0</v>
      </c>
      <c r="AI65" s="229">
        <f>'2025 SpaceFuncData-Input'!AH64</f>
        <v>0</v>
      </c>
      <c r="AJ65" s="133">
        <f>'2025 SpaceFuncData-Input'!AI64</f>
        <v>50</v>
      </c>
      <c r="AK65" s="21">
        <f>'2025 SpaceFuncData-Input'!AJ64</f>
        <v>100</v>
      </c>
      <c r="AL65" s="227">
        <f>'2025 SpaceFuncData-Input'!AK64</f>
        <v>1.5</v>
      </c>
      <c r="AM65" s="227">
        <f>'2025 SpaceFuncData-Input'!AL64</f>
        <v>2</v>
      </c>
      <c r="AN65" s="21" t="str">
        <f>'2025 SpaceFuncData-Input'!AM64</f>
        <v>Office</v>
      </c>
      <c r="AO65" s="21" t="str">
        <f t="shared" ref="AO65:BA74" si="8">$AN65&amp;AO$90</f>
        <v>OfficeOccupancy</v>
      </c>
      <c r="AP65" s="21" t="str">
        <f t="shared" si="8"/>
        <v>OfficeReceptacle</v>
      </c>
      <c r="AQ65" s="21" t="str">
        <f t="shared" si="8"/>
        <v>OfficeServiceHotWater</v>
      </c>
      <c r="AR65" s="21" t="str">
        <f t="shared" si="8"/>
        <v>OfficeLights</v>
      </c>
      <c r="AS65" s="21" t="str">
        <f t="shared" si="8"/>
        <v>OfficeGasEquip</v>
      </c>
      <c r="AT65" s="21" t="str">
        <f t="shared" si="8"/>
        <v>OfficeRefrigeration</v>
      </c>
      <c r="AU65" s="21" t="str">
        <f t="shared" si="8"/>
        <v>OfficeInfiltration</v>
      </c>
      <c r="AV65" s="21" t="str">
        <f t="shared" si="8"/>
        <v>OfficeHVACAvail</v>
      </c>
      <c r="AW65" s="21" t="str">
        <f t="shared" si="8"/>
        <v>OfficeHtgSetpt</v>
      </c>
      <c r="AX65" s="21" t="str">
        <f t="shared" si="8"/>
        <v>OfficeClgSetpt</v>
      </c>
      <c r="AY65" s="21" t="str">
        <f t="shared" si="8"/>
        <v>OfficeElevator</v>
      </c>
      <c r="AZ65" s="21" t="str">
        <f t="shared" si="8"/>
        <v>OfficeEscalator</v>
      </c>
      <c r="BA65" s="21" t="str">
        <f t="shared" si="8"/>
        <v>OfficeWtrHtrSetpt</v>
      </c>
      <c r="BB65" s="21">
        <f>'2025 SpaceFuncData-Input'!AQ64</f>
        <v>362</v>
      </c>
      <c r="BC65" s="21">
        <f>'2025 SpaceFuncData-Input'!AN64</f>
        <v>1</v>
      </c>
      <c r="BD65" s="21">
        <f>'2025 SpaceFuncData-Input'!AO64</f>
        <v>1</v>
      </c>
      <c r="BE65" s="21">
        <f>'2025 SpaceFuncData-Input'!AP64</f>
        <v>0</v>
      </c>
      <c r="BF65" s="21" t="s">
        <v>1071</v>
      </c>
      <c r="BG65" s="21" t="s">
        <v>131</v>
      </c>
      <c r="BH65" s="21" t="s">
        <v>1164</v>
      </c>
      <c r="BI65" s="21" t="s">
        <v>269</v>
      </c>
      <c r="BJ65" s="21" t="str">
        <f t="shared" si="6"/>
        <v/>
      </c>
    </row>
    <row r="66" spans="2:62" x14ac:dyDescent="0.25">
      <c r="B66" s="21" t="str">
        <f>TRIM(LEFT('2025 SpaceFuncData-Input'!$A65,IF(ISNUMBER(FIND(" (Note",'2025 SpaceFuncData-Input'!$A65,1)),FIND(" (Note",'2025 SpaceFuncData-Input'!$A65,1),99)))</f>
        <v>Stairwell</v>
      </c>
      <c r="C66" s="21" t="str">
        <f>TRIM('2025 SpaceFuncData-Input'!B65)</f>
        <v>General - Corridors</v>
      </c>
      <c r="D66" s="21">
        <f>ROUND('2025 SpaceFuncData-Input'!C65,2)</f>
        <v>10</v>
      </c>
      <c r="E66" s="21">
        <f>'2025 SpaceFuncData-Input'!D65</f>
        <v>0.5</v>
      </c>
      <c r="F66" s="21">
        <f>'2025 SpaceFuncData-Input'!E65</f>
        <v>250</v>
      </c>
      <c r="G66" s="21">
        <f>'2025 SpaceFuncData-Input'!F65</f>
        <v>250</v>
      </c>
      <c r="H66" s="228">
        <f>'2025 SpaceFuncData-Input'!G65</f>
        <v>0</v>
      </c>
      <c r="I66" s="228">
        <f>'2025 SpaceFuncData-Input'!H65</f>
        <v>0</v>
      </c>
      <c r="J66" s="21" t="str">
        <f>'2025 SpaceFuncData-Input'!I65</f>
        <v>Electric</v>
      </c>
      <c r="K66" s="228">
        <f>'2025 SpaceFuncData-Input'!J65</f>
        <v>0.6</v>
      </c>
      <c r="L66" s="228">
        <f>'2025 SpaceFuncData-Input'!K65</f>
        <v>0</v>
      </c>
      <c r="M66" s="228">
        <f>'2025 SpaceFuncData-Input'!L65</f>
        <v>0</v>
      </c>
      <c r="N66" s="228">
        <f>'2025 SpaceFuncData-Input'!M65</f>
        <v>0</v>
      </c>
      <c r="O66" s="228">
        <f>'2025 SpaceFuncData-Input'!N65</f>
        <v>0.35</v>
      </c>
      <c r="P66" s="228">
        <f>'2025 SpaceFuncData-Input'!O65</f>
        <v>0</v>
      </c>
      <c r="Q66" s="228">
        <f>'2025 SpaceFuncData-Input'!P65</f>
        <v>0</v>
      </c>
      <c r="R66" s="228">
        <f>'2025 SpaceFuncData-Input'!Q65</f>
        <v>0</v>
      </c>
      <c r="S66" s="228">
        <f>'2025 SpaceFuncData-Input'!R65</f>
        <v>0</v>
      </c>
      <c r="T66" s="228">
        <f>'2025 SpaceFuncData-Input'!S65</f>
        <v>0</v>
      </c>
      <c r="U66" s="228">
        <f>'2025 SpaceFuncData-Input'!T65</f>
        <v>0</v>
      </c>
      <c r="V66" s="228">
        <f>'2025 SpaceFuncData-Input'!U65</f>
        <v>0</v>
      </c>
      <c r="W66" s="228">
        <f>'2025 SpaceFuncData-Input'!V65</f>
        <v>0</v>
      </c>
      <c r="X66" s="228">
        <f>'2025 SpaceFuncData-Input'!W65</f>
        <v>0</v>
      </c>
      <c r="Y66" s="228">
        <f>'2025 SpaceFuncData-Input'!X65</f>
        <v>0</v>
      </c>
      <c r="Z66" s="228">
        <f>'2025 SpaceFuncData-Input'!Y65</f>
        <v>0</v>
      </c>
      <c r="AA66" s="228">
        <f>'2025 SpaceFuncData-Input'!Z65</f>
        <v>0</v>
      </c>
      <c r="AB66" s="228">
        <f>'2025 SpaceFuncData-Input'!AA65</f>
        <v>0</v>
      </c>
      <c r="AC66" s="228">
        <f>'2025 SpaceFuncData-Input'!AB65</f>
        <v>0</v>
      </c>
      <c r="AD66" s="228">
        <f>'2025 SpaceFuncData-Input'!AC65</f>
        <v>0</v>
      </c>
      <c r="AE66" s="228">
        <f>'2025 SpaceFuncData-Input'!AD65</f>
        <v>0</v>
      </c>
      <c r="AF66" s="133">
        <f>'2025 SpaceFuncData-Input'!AE65</f>
        <v>8760</v>
      </c>
      <c r="AG66" s="133">
        <f>'2025 SpaceFuncData-Input'!AF65</f>
        <v>8760</v>
      </c>
      <c r="AH66" s="230">
        <f>'2025 SpaceFuncData-Input'!AG65</f>
        <v>0</v>
      </c>
      <c r="AI66" s="229">
        <f>'2025 SpaceFuncData-Input'!AH65</f>
        <v>0</v>
      </c>
      <c r="AJ66" s="133">
        <f>'2025 SpaceFuncData-Input'!AI65</f>
        <v>50</v>
      </c>
      <c r="AK66" s="21">
        <f>'2025 SpaceFuncData-Input'!AJ65</f>
        <v>100</v>
      </c>
      <c r="AL66" s="227">
        <f>'2025 SpaceFuncData-Input'!AK65</f>
        <v>1.5</v>
      </c>
      <c r="AM66" s="227">
        <f>'2025 SpaceFuncData-Input'!AL65</f>
        <v>2</v>
      </c>
      <c r="AN66" s="21" t="str">
        <f>'2025 SpaceFuncData-Input'!AM65</f>
        <v>Office</v>
      </c>
      <c r="AO66" s="21" t="str">
        <f t="shared" si="8"/>
        <v>OfficeOccupancy</v>
      </c>
      <c r="AP66" s="21" t="str">
        <f t="shared" si="8"/>
        <v>OfficeReceptacle</v>
      </c>
      <c r="AQ66" s="21" t="str">
        <f t="shared" si="8"/>
        <v>OfficeServiceHotWater</v>
      </c>
      <c r="AR66" s="21" t="str">
        <f t="shared" si="8"/>
        <v>OfficeLights</v>
      </c>
      <c r="AS66" s="21" t="str">
        <f t="shared" si="8"/>
        <v>OfficeGasEquip</v>
      </c>
      <c r="AT66" s="21" t="str">
        <f t="shared" si="8"/>
        <v>OfficeRefrigeration</v>
      </c>
      <c r="AU66" s="21" t="str">
        <f t="shared" si="8"/>
        <v>OfficeInfiltration</v>
      </c>
      <c r="AV66" s="21" t="str">
        <f t="shared" si="8"/>
        <v>OfficeHVACAvail</v>
      </c>
      <c r="AW66" s="21" t="str">
        <f t="shared" si="8"/>
        <v>OfficeHtgSetpt</v>
      </c>
      <c r="AX66" s="21" t="str">
        <f t="shared" si="8"/>
        <v>OfficeClgSetpt</v>
      </c>
      <c r="AY66" s="21" t="str">
        <f t="shared" si="8"/>
        <v>OfficeElevator</v>
      </c>
      <c r="AZ66" s="21" t="str">
        <f t="shared" si="8"/>
        <v>OfficeEscalator</v>
      </c>
      <c r="BA66" s="21" t="str">
        <f t="shared" si="8"/>
        <v>OfficeWtrHtrSetpt</v>
      </c>
      <c r="BB66" s="21">
        <f>'2025 SpaceFuncData-Input'!AQ65</f>
        <v>363</v>
      </c>
      <c r="BC66" s="21">
        <f>'2025 SpaceFuncData-Input'!AN65</f>
        <v>1</v>
      </c>
      <c r="BD66" s="21">
        <f>'2025 SpaceFuncData-Input'!AO65</f>
        <v>1</v>
      </c>
      <c r="BE66" s="21">
        <f>'2025 SpaceFuncData-Input'!AP65</f>
        <v>0</v>
      </c>
      <c r="BF66" s="21" t="s">
        <v>593</v>
      </c>
      <c r="BG66" s="21" t="s">
        <v>131</v>
      </c>
      <c r="BH66" s="21" t="s">
        <v>1164</v>
      </c>
      <c r="BI66" s="21" t="s">
        <v>269</v>
      </c>
      <c r="BJ66" s="21" t="str">
        <f t="shared" si="6"/>
        <v/>
      </c>
    </row>
    <row r="67" spans="2:62" x14ac:dyDescent="0.25">
      <c r="B67" s="21" t="str">
        <f>TRIM(LEFT('2025 SpaceFuncData-Input'!$A66,IF(ISNUMBER(FIND(" (Note",'2025 SpaceFuncData-Input'!$A66,1)),FIND(" (Note",'2025 SpaceFuncData-Input'!$A66,1),99)))</f>
        <v>Storage, Commercial/Industrial (Warehouse)</v>
      </c>
      <c r="C67" s="21" t="str">
        <f>TRIM('2025 SpaceFuncData-Input'!B66)</f>
        <v>Misc - Warehouses</v>
      </c>
      <c r="D67" s="21">
        <f>ROUND('2025 SpaceFuncData-Input'!C66,2)</f>
        <v>2</v>
      </c>
      <c r="E67" s="21">
        <f>'2025 SpaceFuncData-Input'!D66</f>
        <v>0.5</v>
      </c>
      <c r="F67" s="21">
        <f>'2025 SpaceFuncData-Input'!E66</f>
        <v>275</v>
      </c>
      <c r="G67" s="21">
        <f>'2025 SpaceFuncData-Input'!F66</f>
        <v>475</v>
      </c>
      <c r="H67" s="228">
        <f>'2025 SpaceFuncData-Input'!G66</f>
        <v>0.2</v>
      </c>
      <c r="I67" s="228">
        <f>'2025 SpaceFuncData-Input'!H66</f>
        <v>0.18</v>
      </c>
      <c r="J67" s="21" t="str">
        <f>'2025 SpaceFuncData-Input'!I66</f>
        <v>Electric</v>
      </c>
      <c r="K67" s="228">
        <f>'2025 SpaceFuncData-Input'!J66</f>
        <v>0.4</v>
      </c>
      <c r="L67" s="228">
        <f>'2025 SpaceFuncData-Input'!K66</f>
        <v>0</v>
      </c>
      <c r="M67" s="228">
        <f>'2025 SpaceFuncData-Input'!L66</f>
        <v>0</v>
      </c>
      <c r="N67" s="228">
        <f>'2025 SpaceFuncData-Input'!M66</f>
        <v>0</v>
      </c>
      <c r="O67" s="228">
        <f>'2025 SpaceFuncData-Input'!N66</f>
        <v>0</v>
      </c>
      <c r="P67" s="228">
        <f>'2025 SpaceFuncData-Input'!O66</f>
        <v>0</v>
      </c>
      <c r="Q67" s="228">
        <f>'2025 SpaceFuncData-Input'!P66</f>
        <v>0</v>
      </c>
      <c r="R67" s="228">
        <f>'2025 SpaceFuncData-Input'!Q66</f>
        <v>0</v>
      </c>
      <c r="S67" s="228">
        <f>'2025 SpaceFuncData-Input'!R66</f>
        <v>0</v>
      </c>
      <c r="T67" s="228">
        <f>'2025 SpaceFuncData-Input'!S66</f>
        <v>0</v>
      </c>
      <c r="U67" s="228">
        <f>'2025 SpaceFuncData-Input'!T66</f>
        <v>0</v>
      </c>
      <c r="V67" s="228">
        <f>'2025 SpaceFuncData-Input'!U66</f>
        <v>0</v>
      </c>
      <c r="W67" s="228">
        <f>'2025 SpaceFuncData-Input'!V66</f>
        <v>0</v>
      </c>
      <c r="X67" s="228">
        <f>'2025 SpaceFuncData-Input'!W66</f>
        <v>0</v>
      </c>
      <c r="Y67" s="228">
        <f>'2025 SpaceFuncData-Input'!X66</f>
        <v>0</v>
      </c>
      <c r="Z67" s="228">
        <f>'2025 SpaceFuncData-Input'!Y66</f>
        <v>0</v>
      </c>
      <c r="AA67" s="228">
        <f>'2025 SpaceFuncData-Input'!Z66</f>
        <v>0</v>
      </c>
      <c r="AB67" s="228">
        <f>'2025 SpaceFuncData-Input'!AA66</f>
        <v>0</v>
      </c>
      <c r="AC67" s="228">
        <f>'2025 SpaceFuncData-Input'!AB66</f>
        <v>0</v>
      </c>
      <c r="AD67" s="228">
        <f>'2025 SpaceFuncData-Input'!AC66</f>
        <v>0</v>
      </c>
      <c r="AE67" s="228">
        <f>'2025 SpaceFuncData-Input'!AD66</f>
        <v>0</v>
      </c>
      <c r="AF67" s="133">
        <f>'2025 SpaceFuncData-Input'!AE66</f>
        <v>8760</v>
      </c>
      <c r="AG67" s="133">
        <f>'2025 SpaceFuncData-Input'!AF66</f>
        <v>8760</v>
      </c>
      <c r="AH67" s="230">
        <f>'2025 SpaceFuncData-Input'!AG66</f>
        <v>0</v>
      </c>
      <c r="AI67" s="229">
        <f>'2025 SpaceFuncData-Input'!AH66</f>
        <v>0</v>
      </c>
      <c r="AJ67" s="133">
        <f>'2025 SpaceFuncData-Input'!AI66</f>
        <v>50</v>
      </c>
      <c r="AK67" s="133">
        <f>'2025 SpaceFuncData-Input'!AJ66</f>
        <v>300</v>
      </c>
      <c r="AL67" s="227">
        <f>'2025 SpaceFuncData-Input'!AK66</f>
        <v>1.5</v>
      </c>
      <c r="AM67" s="227">
        <f>'2025 SpaceFuncData-Input'!AL66</f>
        <v>2</v>
      </c>
      <c r="AN67" s="133" t="str">
        <f>'2025 SpaceFuncData-Input'!AM66</f>
        <v>Warehouse</v>
      </c>
      <c r="AO67" s="21" t="str">
        <f t="shared" si="8"/>
        <v>WarehouseOccupancy</v>
      </c>
      <c r="AP67" s="21" t="str">
        <f t="shared" si="8"/>
        <v>WarehouseReceptacle</v>
      </c>
      <c r="AQ67" s="21" t="str">
        <f t="shared" si="8"/>
        <v>WarehouseServiceHotWater</v>
      </c>
      <c r="AR67" s="21" t="str">
        <f t="shared" si="8"/>
        <v>WarehouseLights</v>
      </c>
      <c r="AS67" s="21" t="str">
        <f t="shared" si="8"/>
        <v>WarehouseGasEquip</v>
      </c>
      <c r="AT67" s="21" t="str">
        <f t="shared" si="8"/>
        <v>WarehouseRefrigeration</v>
      </c>
      <c r="AU67" s="21" t="str">
        <f t="shared" si="8"/>
        <v>WarehouseInfiltration</v>
      </c>
      <c r="AV67" s="21" t="str">
        <f t="shared" si="8"/>
        <v>WarehouseHVACAvail</v>
      </c>
      <c r="AW67" s="21" t="str">
        <f t="shared" si="8"/>
        <v>WarehouseHtgSetpt</v>
      </c>
      <c r="AX67" s="21" t="str">
        <f t="shared" si="8"/>
        <v>WarehouseClgSetpt</v>
      </c>
      <c r="AY67" s="21" t="str">
        <f t="shared" si="8"/>
        <v>WarehouseElevator</v>
      </c>
      <c r="AZ67" s="21" t="str">
        <f t="shared" si="8"/>
        <v>WarehouseEscalator</v>
      </c>
      <c r="BA67" s="21" t="str">
        <f t="shared" si="8"/>
        <v>WarehouseWtrHtrSetpt</v>
      </c>
      <c r="BB67" s="21">
        <f>'2025 SpaceFuncData-Input'!AQ66</f>
        <v>364</v>
      </c>
      <c r="BC67" s="279">
        <f>'2025 SpaceFuncData-Input'!AN66</f>
        <v>1</v>
      </c>
      <c r="BD67" s="279">
        <f>'2025 SpaceFuncData-Input'!AO66</f>
        <v>0</v>
      </c>
      <c r="BE67" s="279">
        <f>'2025 SpaceFuncData-Input'!AP66</f>
        <v>0</v>
      </c>
      <c r="BF67" s="280" t="s">
        <v>1031</v>
      </c>
      <c r="BG67" s="280" t="s">
        <v>131</v>
      </c>
      <c r="BH67" s="21" t="s">
        <v>57</v>
      </c>
      <c r="BI67" s="21" t="s">
        <v>269</v>
      </c>
      <c r="BJ67" s="21" t="str">
        <f t="shared" si="6"/>
        <v/>
      </c>
    </row>
    <row r="68" spans="2:62" x14ac:dyDescent="0.25">
      <c r="B68" s="21" t="str">
        <f>TRIM(LEFT('2025 SpaceFuncData-Input'!$A67,IF(ISNUMBER(FIND(" (Note",'2025 SpaceFuncData-Input'!$A67,1)),FIND(" (Note",'2025 SpaceFuncData-Input'!$A67,1),99)))</f>
        <v>Storage, Commercial/Industrial (Refrigerated)</v>
      </c>
      <c r="C68" s="21" t="str">
        <f>TRIM('2025 SpaceFuncData-Input'!B67)</f>
        <v>Misc - Freezer and refrigerated spaces (&lt;50F)</v>
      </c>
      <c r="D68" s="21">
        <f>ROUND('2025 SpaceFuncData-Input'!C67,2)</f>
        <v>0</v>
      </c>
      <c r="E68" s="21">
        <f>'2025 SpaceFuncData-Input'!D67</f>
        <v>0.5</v>
      </c>
      <c r="F68" s="21">
        <f>'2025 SpaceFuncData-Input'!E67</f>
        <v>275</v>
      </c>
      <c r="G68" s="21">
        <f>'2025 SpaceFuncData-Input'!F67</f>
        <v>475</v>
      </c>
      <c r="H68" s="228">
        <f>'2025 SpaceFuncData-Input'!G67</f>
        <v>0.2</v>
      </c>
      <c r="I68" s="228">
        <f>'2025 SpaceFuncData-Input'!H67</f>
        <v>0.18</v>
      </c>
      <c r="J68" s="21" t="str">
        <f>'2025 SpaceFuncData-Input'!I67</f>
        <v>Electric</v>
      </c>
      <c r="K68" s="228">
        <f>'2025 SpaceFuncData-Input'!J67</f>
        <v>0.4</v>
      </c>
      <c r="L68" s="228">
        <f>'2025 SpaceFuncData-Input'!K67</f>
        <v>0</v>
      </c>
      <c r="M68" s="228">
        <f>'2025 SpaceFuncData-Input'!L67</f>
        <v>0</v>
      </c>
      <c r="N68" s="228">
        <f>'2025 SpaceFuncData-Input'!M67</f>
        <v>0</v>
      </c>
      <c r="O68" s="228">
        <f>'2025 SpaceFuncData-Input'!N67</f>
        <v>0</v>
      </c>
      <c r="P68" s="228">
        <f>'2025 SpaceFuncData-Input'!O67</f>
        <v>0</v>
      </c>
      <c r="Q68" s="228">
        <f>'2025 SpaceFuncData-Input'!P67</f>
        <v>0</v>
      </c>
      <c r="R68" s="228">
        <f>'2025 SpaceFuncData-Input'!Q67</f>
        <v>0</v>
      </c>
      <c r="S68" s="228">
        <f>'2025 SpaceFuncData-Input'!R67</f>
        <v>0</v>
      </c>
      <c r="T68" s="228">
        <f>'2025 SpaceFuncData-Input'!S67</f>
        <v>0</v>
      </c>
      <c r="U68" s="228">
        <f>'2025 SpaceFuncData-Input'!T67</f>
        <v>0</v>
      </c>
      <c r="V68" s="228">
        <f>'2025 SpaceFuncData-Input'!U67</f>
        <v>0</v>
      </c>
      <c r="W68" s="228">
        <f>'2025 SpaceFuncData-Input'!V67</f>
        <v>0</v>
      </c>
      <c r="X68" s="228">
        <f>'2025 SpaceFuncData-Input'!W67</f>
        <v>0</v>
      </c>
      <c r="Y68" s="228">
        <f>'2025 SpaceFuncData-Input'!X67</f>
        <v>0</v>
      </c>
      <c r="Z68" s="228">
        <f>'2025 SpaceFuncData-Input'!Y67</f>
        <v>0</v>
      </c>
      <c r="AA68" s="228">
        <f>'2025 SpaceFuncData-Input'!Z67</f>
        <v>0</v>
      </c>
      <c r="AB68" s="228">
        <f>'2025 SpaceFuncData-Input'!AA67</f>
        <v>0</v>
      </c>
      <c r="AC68" s="228">
        <f>'2025 SpaceFuncData-Input'!AB67</f>
        <v>0</v>
      </c>
      <c r="AD68" s="228">
        <f>'2025 SpaceFuncData-Input'!AC67</f>
        <v>0</v>
      </c>
      <c r="AE68" s="228">
        <f>'2025 SpaceFuncData-Input'!AD67</f>
        <v>0</v>
      </c>
      <c r="AF68" s="133">
        <f>'2025 SpaceFuncData-Input'!AE67</f>
        <v>8760</v>
      </c>
      <c r="AG68" s="133">
        <f>'2025 SpaceFuncData-Input'!AF67</f>
        <v>8760</v>
      </c>
      <c r="AH68" s="230">
        <f>'2025 SpaceFuncData-Input'!AG67</f>
        <v>0</v>
      </c>
      <c r="AI68" s="229">
        <f>'2025 SpaceFuncData-Input'!AH67</f>
        <v>10</v>
      </c>
      <c r="AJ68" s="133">
        <f>'2025 SpaceFuncData-Input'!AI67</f>
        <v>50</v>
      </c>
      <c r="AK68" s="133">
        <f>'2025 SpaceFuncData-Input'!AJ67</f>
        <v>300</v>
      </c>
      <c r="AL68" s="227">
        <f>'2025 SpaceFuncData-Input'!AK67</f>
        <v>1.5</v>
      </c>
      <c r="AM68" s="227">
        <f>'2025 SpaceFuncData-Input'!AL67</f>
        <v>2</v>
      </c>
      <c r="AN68" s="133" t="str">
        <f>'2025 SpaceFuncData-Input'!AM67</f>
        <v>Warehouse</v>
      </c>
      <c r="AO68" s="21" t="str">
        <f t="shared" si="8"/>
        <v>WarehouseOccupancy</v>
      </c>
      <c r="AP68" s="21" t="str">
        <f t="shared" si="8"/>
        <v>WarehouseReceptacle</v>
      </c>
      <c r="AQ68" s="21" t="str">
        <f t="shared" si="8"/>
        <v>WarehouseServiceHotWater</v>
      </c>
      <c r="AR68" s="21" t="str">
        <f t="shared" si="8"/>
        <v>WarehouseLights</v>
      </c>
      <c r="AS68" s="21" t="str">
        <f t="shared" si="8"/>
        <v>WarehouseGasEquip</v>
      </c>
      <c r="AT68" s="21" t="str">
        <f t="shared" si="8"/>
        <v>WarehouseRefrigeration</v>
      </c>
      <c r="AU68" s="21" t="str">
        <f t="shared" si="8"/>
        <v>WarehouseInfiltration</v>
      </c>
      <c r="AV68" s="21" t="str">
        <f t="shared" si="8"/>
        <v>WarehouseHVACAvail</v>
      </c>
      <c r="AW68" s="21" t="str">
        <f t="shared" si="8"/>
        <v>WarehouseHtgSetpt</v>
      </c>
      <c r="AX68" s="21" t="str">
        <f t="shared" si="8"/>
        <v>WarehouseClgSetpt</v>
      </c>
      <c r="AY68" s="21" t="str">
        <f t="shared" si="8"/>
        <v>WarehouseElevator</v>
      </c>
      <c r="AZ68" s="21" t="str">
        <f t="shared" si="8"/>
        <v>WarehouseEscalator</v>
      </c>
      <c r="BA68" s="21" t="str">
        <f t="shared" si="8"/>
        <v>WarehouseWtrHtrSetpt</v>
      </c>
      <c r="BB68" s="21">
        <f>'2025 SpaceFuncData-Input'!AQ67</f>
        <v>365</v>
      </c>
      <c r="BC68" s="279">
        <f>'2025 SpaceFuncData-Input'!AN67</f>
        <v>1</v>
      </c>
      <c r="BD68" s="279">
        <f>'2025 SpaceFuncData-Input'!AO67</f>
        <v>0</v>
      </c>
      <c r="BE68" s="279">
        <f>'2025 SpaceFuncData-Input'!AP67</f>
        <v>0</v>
      </c>
      <c r="BF68" s="280" t="s">
        <v>1029</v>
      </c>
      <c r="BG68" s="280" t="s">
        <v>131</v>
      </c>
      <c r="BH68" s="21" t="s">
        <v>57</v>
      </c>
      <c r="BI68" s="21" t="s">
        <v>269</v>
      </c>
      <c r="BJ68" s="21" t="str">
        <f t="shared" si="6"/>
        <v/>
      </c>
    </row>
    <row r="69" spans="2:62" x14ac:dyDescent="0.25">
      <c r="B69" s="21" t="str">
        <f>TRIM(LEFT('2025 SpaceFuncData-Input'!$A68,IF(ISNUMBER(FIND(" (Note",'2025 SpaceFuncData-Input'!$A68,1)),FIND(" (Note",'2025 SpaceFuncData-Input'!$A68,1),99)))</f>
        <v>Storage, Commercial/Industrial (Shipping &amp; Handling)</v>
      </c>
      <c r="C69" s="21" t="str">
        <f>TRIM('2025 SpaceFuncData-Input'!B68)</f>
        <v>Misc - Shipping/receiving</v>
      </c>
      <c r="D69" s="21">
        <f>ROUND('2025 SpaceFuncData-Input'!C68,2)</f>
        <v>5</v>
      </c>
      <c r="E69" s="21">
        <f>'2025 SpaceFuncData-Input'!D68</f>
        <v>0.5</v>
      </c>
      <c r="F69" s="21">
        <f>'2025 SpaceFuncData-Input'!E68</f>
        <v>275</v>
      </c>
      <c r="G69" s="21">
        <f>'2025 SpaceFuncData-Input'!F68</f>
        <v>475</v>
      </c>
      <c r="H69" s="228">
        <f>'2025 SpaceFuncData-Input'!G68</f>
        <v>0.5</v>
      </c>
      <c r="I69" s="228">
        <f>'2025 SpaceFuncData-Input'!H68</f>
        <v>0.18</v>
      </c>
      <c r="J69" s="21" t="str">
        <f>'2025 SpaceFuncData-Input'!I68</f>
        <v>Electric</v>
      </c>
      <c r="K69" s="228">
        <f>'2025 SpaceFuncData-Input'!J68</f>
        <v>0.6</v>
      </c>
      <c r="L69" s="228">
        <f>'2025 SpaceFuncData-Input'!K68</f>
        <v>0</v>
      </c>
      <c r="M69" s="228">
        <f>'2025 SpaceFuncData-Input'!L68</f>
        <v>0</v>
      </c>
      <c r="N69" s="228">
        <f>'2025 SpaceFuncData-Input'!M68</f>
        <v>0</v>
      </c>
      <c r="O69" s="228">
        <f>'2025 SpaceFuncData-Input'!N68</f>
        <v>0</v>
      </c>
      <c r="P69" s="228">
        <f>'2025 SpaceFuncData-Input'!O68</f>
        <v>0</v>
      </c>
      <c r="Q69" s="228">
        <f>'2025 SpaceFuncData-Input'!P68</f>
        <v>0</v>
      </c>
      <c r="R69" s="228">
        <f>'2025 SpaceFuncData-Input'!Q68</f>
        <v>0</v>
      </c>
      <c r="S69" s="228">
        <f>'2025 SpaceFuncData-Input'!R68</f>
        <v>0</v>
      </c>
      <c r="T69" s="228">
        <f>'2025 SpaceFuncData-Input'!S68</f>
        <v>0</v>
      </c>
      <c r="U69" s="228">
        <f>'2025 SpaceFuncData-Input'!T68</f>
        <v>0</v>
      </c>
      <c r="V69" s="228">
        <f>'2025 SpaceFuncData-Input'!U68</f>
        <v>0</v>
      </c>
      <c r="W69" s="228">
        <f>'2025 SpaceFuncData-Input'!V68</f>
        <v>0</v>
      </c>
      <c r="X69" s="228">
        <f>'2025 SpaceFuncData-Input'!W68</f>
        <v>0</v>
      </c>
      <c r="Y69" s="228">
        <f>'2025 SpaceFuncData-Input'!X68</f>
        <v>0</v>
      </c>
      <c r="Z69" s="228">
        <f>'2025 SpaceFuncData-Input'!Y68</f>
        <v>0</v>
      </c>
      <c r="AA69" s="228">
        <f>'2025 SpaceFuncData-Input'!Z68</f>
        <v>0</v>
      </c>
      <c r="AB69" s="228">
        <f>'2025 SpaceFuncData-Input'!AA68</f>
        <v>0</v>
      </c>
      <c r="AC69" s="228">
        <f>'2025 SpaceFuncData-Input'!AB68</f>
        <v>0</v>
      </c>
      <c r="AD69" s="228">
        <f>'2025 SpaceFuncData-Input'!AC68</f>
        <v>0</v>
      </c>
      <c r="AE69" s="228">
        <f>'2025 SpaceFuncData-Input'!AD68</f>
        <v>0</v>
      </c>
      <c r="AF69" s="133">
        <f>'2025 SpaceFuncData-Input'!AE68</f>
        <v>8760</v>
      </c>
      <c r="AG69" s="133">
        <f>'2025 SpaceFuncData-Input'!AF68</f>
        <v>8760</v>
      </c>
      <c r="AH69" s="230">
        <f>'2025 SpaceFuncData-Input'!AG68</f>
        <v>0</v>
      </c>
      <c r="AI69" s="229">
        <f>'2025 SpaceFuncData-Input'!AH68</f>
        <v>0</v>
      </c>
      <c r="AJ69" s="133">
        <f>'2025 SpaceFuncData-Input'!AI68</f>
        <v>50</v>
      </c>
      <c r="AK69" s="133">
        <f>'2025 SpaceFuncData-Input'!AJ68</f>
        <v>300</v>
      </c>
      <c r="AL69" s="227">
        <f>'2025 SpaceFuncData-Input'!AK68</f>
        <v>1.5</v>
      </c>
      <c r="AM69" s="227">
        <f>'2025 SpaceFuncData-Input'!AL68</f>
        <v>2</v>
      </c>
      <c r="AN69" s="133" t="str">
        <f>'2025 SpaceFuncData-Input'!AM68</f>
        <v>Warehouse</v>
      </c>
      <c r="AO69" s="21" t="str">
        <f t="shared" si="8"/>
        <v>WarehouseOccupancy</v>
      </c>
      <c r="AP69" s="21" t="str">
        <f t="shared" si="8"/>
        <v>WarehouseReceptacle</v>
      </c>
      <c r="AQ69" s="21" t="str">
        <f t="shared" si="8"/>
        <v>WarehouseServiceHotWater</v>
      </c>
      <c r="AR69" s="21" t="str">
        <f t="shared" si="8"/>
        <v>WarehouseLights</v>
      </c>
      <c r="AS69" s="21" t="str">
        <f t="shared" si="8"/>
        <v>WarehouseGasEquip</v>
      </c>
      <c r="AT69" s="21" t="str">
        <f t="shared" si="8"/>
        <v>WarehouseRefrigeration</v>
      </c>
      <c r="AU69" s="21" t="str">
        <f t="shared" si="8"/>
        <v>WarehouseInfiltration</v>
      </c>
      <c r="AV69" s="21" t="str">
        <f t="shared" si="8"/>
        <v>WarehouseHVACAvail</v>
      </c>
      <c r="AW69" s="21" t="str">
        <f t="shared" si="8"/>
        <v>WarehouseHtgSetpt</v>
      </c>
      <c r="AX69" s="21" t="str">
        <f t="shared" si="8"/>
        <v>WarehouseClgSetpt</v>
      </c>
      <c r="AY69" s="21" t="str">
        <f t="shared" si="8"/>
        <v>WarehouseElevator</v>
      </c>
      <c r="AZ69" s="21" t="str">
        <f t="shared" si="8"/>
        <v>WarehouseEscalator</v>
      </c>
      <c r="BA69" s="21" t="str">
        <f t="shared" si="8"/>
        <v>WarehouseWtrHtrSetpt</v>
      </c>
      <c r="BB69" s="21">
        <f>'2025 SpaceFuncData-Input'!AQ68</f>
        <v>366</v>
      </c>
      <c r="BC69" s="279">
        <f>'2025 SpaceFuncData-Input'!AN68</f>
        <v>1</v>
      </c>
      <c r="BD69" s="279">
        <f>'2025 SpaceFuncData-Input'!AO68</f>
        <v>0</v>
      </c>
      <c r="BE69" s="279">
        <f>'2025 SpaceFuncData-Input'!AP68</f>
        <v>0</v>
      </c>
      <c r="BF69" s="280" t="s">
        <v>1030</v>
      </c>
      <c r="BG69" s="280" t="s">
        <v>131</v>
      </c>
      <c r="BH69" s="21" t="s">
        <v>57</v>
      </c>
      <c r="BI69" s="21" t="s">
        <v>269</v>
      </c>
      <c r="BJ69" s="21" t="str">
        <f t="shared" si="6"/>
        <v/>
      </c>
    </row>
    <row r="70" spans="2:62" x14ac:dyDescent="0.25">
      <c r="B70" s="21" t="str">
        <f>TRIM(LEFT('2025 SpaceFuncData-Input'!$A69,IF(ISNUMBER(FIND(" (Note",'2025 SpaceFuncData-Input'!$A69,1)),FIND(" (Note",'2025 SpaceFuncData-Input'!$A69,1),99)))</f>
        <v>Storage, General</v>
      </c>
      <c r="C70" s="21" t="str">
        <f>TRIM('2025 SpaceFuncData-Input'!B69)</f>
        <v>Misc - All others</v>
      </c>
      <c r="D70" s="21">
        <f>ROUND('2025 SpaceFuncData-Input'!C69,2)</f>
        <v>0</v>
      </c>
      <c r="E70" s="21">
        <f>'2025 SpaceFuncData-Input'!D69</f>
        <v>0.5</v>
      </c>
      <c r="F70" s="21">
        <f>'2025 SpaceFuncData-Input'!E69</f>
        <v>250</v>
      </c>
      <c r="G70" s="21">
        <f>'2025 SpaceFuncData-Input'!F69</f>
        <v>200</v>
      </c>
      <c r="H70" s="228">
        <f>'2025 SpaceFuncData-Input'!G69</f>
        <v>0.2</v>
      </c>
      <c r="I70" s="228">
        <f>'2025 SpaceFuncData-Input'!H69</f>
        <v>0</v>
      </c>
      <c r="J70" s="21" t="str">
        <f>'2025 SpaceFuncData-Input'!I69</f>
        <v>Electric</v>
      </c>
      <c r="K70" s="228">
        <f>'2025 SpaceFuncData-Input'!J69</f>
        <v>0.4</v>
      </c>
      <c r="L70" s="228">
        <f>'2025 SpaceFuncData-Input'!K69</f>
        <v>0</v>
      </c>
      <c r="M70" s="228">
        <f>'2025 SpaceFuncData-Input'!L69</f>
        <v>0</v>
      </c>
      <c r="N70" s="228">
        <f>'2025 SpaceFuncData-Input'!M69</f>
        <v>0</v>
      </c>
      <c r="O70" s="228">
        <f>'2025 SpaceFuncData-Input'!N69</f>
        <v>0</v>
      </c>
      <c r="P70" s="228">
        <f>'2025 SpaceFuncData-Input'!O69</f>
        <v>0</v>
      </c>
      <c r="Q70" s="228">
        <f>'2025 SpaceFuncData-Input'!P69</f>
        <v>0</v>
      </c>
      <c r="R70" s="228">
        <f>'2025 SpaceFuncData-Input'!Q69</f>
        <v>0</v>
      </c>
      <c r="S70" s="228">
        <f>'2025 SpaceFuncData-Input'!R69</f>
        <v>0</v>
      </c>
      <c r="T70" s="228">
        <f>'2025 SpaceFuncData-Input'!S69</f>
        <v>0</v>
      </c>
      <c r="U70" s="228">
        <f>'2025 SpaceFuncData-Input'!T69</f>
        <v>0</v>
      </c>
      <c r="V70" s="228">
        <f>'2025 SpaceFuncData-Input'!U69</f>
        <v>0</v>
      </c>
      <c r="W70" s="228">
        <f>'2025 SpaceFuncData-Input'!V69</f>
        <v>0</v>
      </c>
      <c r="X70" s="228">
        <f>'2025 SpaceFuncData-Input'!W69</f>
        <v>0</v>
      </c>
      <c r="Y70" s="228">
        <f>'2025 SpaceFuncData-Input'!X69</f>
        <v>0</v>
      </c>
      <c r="Z70" s="228">
        <f>'2025 SpaceFuncData-Input'!Y69</f>
        <v>0</v>
      </c>
      <c r="AA70" s="228">
        <f>'2025 SpaceFuncData-Input'!Z69</f>
        <v>0</v>
      </c>
      <c r="AB70" s="228">
        <f>'2025 SpaceFuncData-Input'!AA69</f>
        <v>0</v>
      </c>
      <c r="AC70" s="228">
        <f>'2025 SpaceFuncData-Input'!AB69</f>
        <v>0</v>
      </c>
      <c r="AD70" s="228">
        <f>'2025 SpaceFuncData-Input'!AC69</f>
        <v>0</v>
      </c>
      <c r="AE70" s="228">
        <f>'2025 SpaceFuncData-Input'!AD69</f>
        <v>0</v>
      </c>
      <c r="AF70" s="133">
        <f>'2025 SpaceFuncData-Input'!AE69</f>
        <v>8760</v>
      </c>
      <c r="AG70" s="133">
        <f>'2025 SpaceFuncData-Input'!AF69</f>
        <v>8760</v>
      </c>
      <c r="AH70" s="230">
        <f>'2025 SpaceFuncData-Input'!AG69</f>
        <v>0</v>
      </c>
      <c r="AI70" s="229">
        <f>'2025 SpaceFuncData-Input'!AH69</f>
        <v>0</v>
      </c>
      <c r="AJ70" s="133">
        <f>'2025 SpaceFuncData-Input'!AI69</f>
        <v>50</v>
      </c>
      <c r="AK70" s="133">
        <f>'2025 SpaceFuncData-Input'!AJ69</f>
        <v>300</v>
      </c>
      <c r="AL70" s="227">
        <f>'2025 SpaceFuncData-Input'!AK69</f>
        <v>1.5</v>
      </c>
      <c r="AM70" s="227">
        <f>'2025 SpaceFuncData-Input'!AL69</f>
        <v>2</v>
      </c>
      <c r="AN70" s="133" t="str">
        <f>'2025 SpaceFuncData-Input'!AM69</f>
        <v>Warehouse</v>
      </c>
      <c r="AO70" s="21" t="str">
        <f t="shared" si="8"/>
        <v>WarehouseOccupancy</v>
      </c>
      <c r="AP70" s="21" t="str">
        <f t="shared" si="8"/>
        <v>WarehouseReceptacle</v>
      </c>
      <c r="AQ70" s="21" t="str">
        <f t="shared" si="8"/>
        <v>WarehouseServiceHotWater</v>
      </c>
      <c r="AR70" s="21" t="str">
        <f t="shared" si="8"/>
        <v>WarehouseLights</v>
      </c>
      <c r="AS70" s="21" t="str">
        <f t="shared" si="8"/>
        <v>WarehouseGasEquip</v>
      </c>
      <c r="AT70" s="21" t="str">
        <f t="shared" si="8"/>
        <v>WarehouseRefrigeration</v>
      </c>
      <c r="AU70" s="21" t="str">
        <f t="shared" si="8"/>
        <v>WarehouseInfiltration</v>
      </c>
      <c r="AV70" s="21" t="str">
        <f t="shared" si="8"/>
        <v>WarehouseHVACAvail</v>
      </c>
      <c r="AW70" s="21" t="str">
        <f t="shared" si="8"/>
        <v>WarehouseHtgSetpt</v>
      </c>
      <c r="AX70" s="21" t="str">
        <f t="shared" si="8"/>
        <v>WarehouseClgSetpt</v>
      </c>
      <c r="AY70" s="21" t="str">
        <f t="shared" si="8"/>
        <v>WarehouseElevator</v>
      </c>
      <c r="AZ70" s="21" t="str">
        <f t="shared" si="8"/>
        <v>WarehouseEscalator</v>
      </c>
      <c r="BA70" s="21" t="str">
        <f t="shared" si="8"/>
        <v>WarehouseWtrHtrSetpt</v>
      </c>
      <c r="BB70" s="21">
        <f>'2025 SpaceFuncData-Input'!AQ69</f>
        <v>380</v>
      </c>
      <c r="BC70" s="279">
        <f>'2025 SpaceFuncData-Input'!AN69</f>
        <v>1</v>
      </c>
      <c r="BD70" s="279">
        <f>'2025 SpaceFuncData-Input'!AO69</f>
        <v>1</v>
      </c>
      <c r="BE70" s="279">
        <f>'2025 SpaceFuncData-Input'!AP69</f>
        <v>0</v>
      </c>
      <c r="BF70" s="280" t="s">
        <v>1162</v>
      </c>
      <c r="BG70" s="280" t="s">
        <v>131</v>
      </c>
      <c r="BH70" s="185" t="s">
        <v>1164</v>
      </c>
      <c r="BI70" s="21" t="s">
        <v>269</v>
      </c>
    </row>
    <row r="71" spans="2:62" x14ac:dyDescent="0.25">
      <c r="B71" s="21" t="str">
        <f>TRIM(LEFT('2025 SpaceFuncData-Input'!$A70,IF(ISNUMBER(FIND(" (Note",'2025 SpaceFuncData-Input'!$A70,1)),FIND(" (Note",'2025 SpaceFuncData-Input'!$A70,1),99)))</f>
        <v>Sports Arena - Playing Area (&gt; 5,000 Spectators)</v>
      </c>
      <c r="C71" s="21" t="str">
        <f>TRIM('2025 SpaceFuncData-Input'!B70)</f>
        <v>Sports/Entertainment - Gym, sports arena (play area)</v>
      </c>
      <c r="D71" s="21">
        <f>ROUND('2025 SpaceFuncData-Input'!C70,2)</f>
        <v>80</v>
      </c>
      <c r="E71" s="21">
        <f>'2025 SpaceFuncData-Input'!D70</f>
        <v>0.5</v>
      </c>
      <c r="F71" s="21">
        <f>'2025 SpaceFuncData-Input'!E70</f>
        <v>255</v>
      </c>
      <c r="G71" s="21">
        <f>'2025 SpaceFuncData-Input'!F70</f>
        <v>875</v>
      </c>
      <c r="H71" s="228">
        <f>'2025 SpaceFuncData-Input'!G70</f>
        <v>0.5</v>
      </c>
      <c r="I71" s="228">
        <f>'2025 SpaceFuncData-Input'!H70</f>
        <v>0.18</v>
      </c>
      <c r="J71" s="21" t="str">
        <f>'2025 SpaceFuncData-Input'!I70</f>
        <v>Gas</v>
      </c>
      <c r="K71" s="228">
        <f>'2025 SpaceFuncData-Input'!J70</f>
        <v>2.25</v>
      </c>
      <c r="L71" s="228">
        <f>'2025 SpaceFuncData-Input'!K70</f>
        <v>0</v>
      </c>
      <c r="M71" s="228">
        <f>'2025 SpaceFuncData-Input'!L70</f>
        <v>0</v>
      </c>
      <c r="N71" s="228">
        <f>'2025 SpaceFuncData-Input'!M70</f>
        <v>0</v>
      </c>
      <c r="O71" s="228">
        <f>'2025 SpaceFuncData-Input'!N70</f>
        <v>0</v>
      </c>
      <c r="P71" s="228">
        <f>'2025 SpaceFuncData-Input'!O70</f>
        <v>0</v>
      </c>
      <c r="Q71" s="228">
        <f>'2025 SpaceFuncData-Input'!P70</f>
        <v>0</v>
      </c>
      <c r="R71" s="228">
        <f>'2025 SpaceFuncData-Input'!Q70</f>
        <v>0</v>
      </c>
      <c r="S71" s="228">
        <f>'2025 SpaceFuncData-Input'!R70</f>
        <v>0</v>
      </c>
      <c r="T71" s="228">
        <f>'2025 SpaceFuncData-Input'!S70</f>
        <v>0</v>
      </c>
      <c r="U71" s="228">
        <f>'2025 SpaceFuncData-Input'!T70</f>
        <v>0</v>
      </c>
      <c r="V71" s="228">
        <f>'2025 SpaceFuncData-Input'!U70</f>
        <v>0</v>
      </c>
      <c r="W71" s="228">
        <f>'2025 SpaceFuncData-Input'!V70</f>
        <v>0</v>
      </c>
      <c r="X71" s="228">
        <f>'2025 SpaceFuncData-Input'!W70</f>
        <v>0</v>
      </c>
      <c r="Y71" s="228">
        <f>'2025 SpaceFuncData-Input'!X70</f>
        <v>0</v>
      </c>
      <c r="Z71" s="228">
        <f>'2025 SpaceFuncData-Input'!Y70</f>
        <v>0</v>
      </c>
      <c r="AA71" s="228">
        <f>'2025 SpaceFuncData-Input'!Z70</f>
        <v>0</v>
      </c>
      <c r="AB71" s="228">
        <f>'2025 SpaceFuncData-Input'!AA70</f>
        <v>0</v>
      </c>
      <c r="AC71" s="228">
        <f>'2025 SpaceFuncData-Input'!AB70</f>
        <v>0</v>
      </c>
      <c r="AD71" s="228">
        <f>'2025 SpaceFuncData-Input'!AC70</f>
        <v>0</v>
      </c>
      <c r="AE71" s="228">
        <f>'2025 SpaceFuncData-Input'!AD70</f>
        <v>0</v>
      </c>
      <c r="AF71" s="133">
        <f>'2025 SpaceFuncData-Input'!AE70</f>
        <v>150</v>
      </c>
      <c r="AG71" s="133">
        <f>'2025 SpaceFuncData-Input'!AF70</f>
        <v>150</v>
      </c>
      <c r="AH71" s="230">
        <f>'2025 SpaceFuncData-Input'!AG70</f>
        <v>0</v>
      </c>
      <c r="AI71" s="229">
        <f>'2025 SpaceFuncData-Input'!AH70</f>
        <v>0</v>
      </c>
      <c r="AJ71" s="133">
        <f>'2025 SpaceFuncData-Input'!AI70</f>
        <v>150</v>
      </c>
      <c r="AK71" s="21">
        <f>'2025 SpaceFuncData-Input'!AJ70</f>
        <v>400</v>
      </c>
      <c r="AL71" s="227">
        <f>'2025 SpaceFuncData-Input'!AK70</f>
        <v>1.5</v>
      </c>
      <c r="AM71" s="227">
        <f>'2025 SpaceFuncData-Input'!AL70</f>
        <v>2</v>
      </c>
      <c r="AN71" s="21" t="str">
        <f>'2025 SpaceFuncData-Input'!AM70</f>
        <v>Retail</v>
      </c>
      <c r="AO71" s="21" t="str">
        <f t="shared" si="8"/>
        <v>RetailOccupancy</v>
      </c>
      <c r="AP71" s="21" t="str">
        <f t="shared" si="8"/>
        <v>RetailReceptacle</v>
      </c>
      <c r="AQ71" s="21" t="str">
        <f t="shared" si="8"/>
        <v>RetailServiceHotWater</v>
      </c>
      <c r="AR71" s="21" t="str">
        <f t="shared" si="8"/>
        <v>RetailLights</v>
      </c>
      <c r="AS71" s="21" t="str">
        <f t="shared" si="8"/>
        <v>RetailGasEquip</v>
      </c>
      <c r="AT71" s="21" t="str">
        <f t="shared" si="8"/>
        <v>RetailRefrigeration</v>
      </c>
      <c r="AU71" s="21" t="str">
        <f t="shared" si="8"/>
        <v>RetailInfiltration</v>
      </c>
      <c r="AV71" s="21" t="str">
        <f t="shared" si="8"/>
        <v>RetailHVACAvail</v>
      </c>
      <c r="AW71" s="21" t="str">
        <f t="shared" si="8"/>
        <v>RetailHtgSetpt</v>
      </c>
      <c r="AX71" s="21" t="str">
        <f t="shared" si="8"/>
        <v>RetailClgSetpt</v>
      </c>
      <c r="AY71" s="21" t="str">
        <f t="shared" si="8"/>
        <v>RetailElevator</v>
      </c>
      <c r="AZ71" s="21" t="str">
        <f t="shared" si="8"/>
        <v>RetailEscalator</v>
      </c>
      <c r="BA71" s="21" t="str">
        <f t="shared" si="8"/>
        <v>RetailWtrHtrSetpt</v>
      </c>
      <c r="BB71" s="21">
        <f>'2025 SpaceFuncData-Input'!AQ70</f>
        <v>367</v>
      </c>
      <c r="BC71" s="21">
        <f>'2025 SpaceFuncData-Input'!AN70</f>
        <v>0</v>
      </c>
      <c r="BD71" s="21">
        <f>'2025 SpaceFuncData-Input'!AO70</f>
        <v>0</v>
      </c>
      <c r="BE71" s="21">
        <f>'2025 SpaceFuncData-Input'!AP70</f>
        <v>0</v>
      </c>
      <c r="BF71" s="21" t="s">
        <v>1076</v>
      </c>
      <c r="BG71" s="21" t="s">
        <v>131</v>
      </c>
      <c r="BH71" s="185" t="s">
        <v>1143</v>
      </c>
      <c r="BI71" s="21" t="s">
        <v>269</v>
      </c>
      <c r="BJ71" s="21" t="str">
        <f t="shared" ref="BJ71:BJ83" si="9">IF(BC71=0,B71,"")</f>
        <v>Sports Arena - Playing Area (&gt; 5,000 Spectators)</v>
      </c>
    </row>
    <row r="72" spans="2:62" x14ac:dyDescent="0.25">
      <c r="B72" s="21" t="str">
        <f>TRIM(LEFT('2025 SpaceFuncData-Input'!$A71,IF(ISNUMBER(FIND(" (Note",'2025 SpaceFuncData-Input'!$A71,1)),FIND(" (Note",'2025 SpaceFuncData-Input'!$A71,1),99)))</f>
        <v>Sports Arena - Playing Area (2,000 - 5,000 Spectators)</v>
      </c>
      <c r="C72" s="21" t="str">
        <f>TRIM('2025 SpaceFuncData-Input'!B71)</f>
        <v>Sports/Entertainment - Gym, sports arena (play area)</v>
      </c>
      <c r="D72" s="21">
        <f>ROUND('2025 SpaceFuncData-Input'!C71,2)</f>
        <v>66.67</v>
      </c>
      <c r="E72" s="21">
        <f>'2025 SpaceFuncData-Input'!D71</f>
        <v>0.5</v>
      </c>
      <c r="F72" s="21">
        <f>'2025 SpaceFuncData-Input'!E71</f>
        <v>255</v>
      </c>
      <c r="G72" s="21">
        <f>'2025 SpaceFuncData-Input'!F71</f>
        <v>875</v>
      </c>
      <c r="H72" s="228">
        <f>'2025 SpaceFuncData-Input'!G71</f>
        <v>0.5</v>
      </c>
      <c r="I72" s="228">
        <f>'2025 SpaceFuncData-Input'!H71</f>
        <v>0.18</v>
      </c>
      <c r="J72" s="21" t="str">
        <f>'2025 SpaceFuncData-Input'!I71</f>
        <v>Gas</v>
      </c>
      <c r="K72" s="228">
        <f>'2025 SpaceFuncData-Input'!J71</f>
        <v>1.45</v>
      </c>
      <c r="L72" s="228">
        <f>'2025 SpaceFuncData-Input'!K71</f>
        <v>0</v>
      </c>
      <c r="M72" s="228">
        <f>'2025 SpaceFuncData-Input'!L71</f>
        <v>0</v>
      </c>
      <c r="N72" s="228">
        <f>'2025 SpaceFuncData-Input'!M71</f>
        <v>0</v>
      </c>
      <c r="O72" s="228">
        <f>'2025 SpaceFuncData-Input'!N71</f>
        <v>0</v>
      </c>
      <c r="P72" s="228">
        <f>'2025 SpaceFuncData-Input'!O71</f>
        <v>0</v>
      </c>
      <c r="Q72" s="228">
        <f>'2025 SpaceFuncData-Input'!P71</f>
        <v>0</v>
      </c>
      <c r="R72" s="228">
        <f>'2025 SpaceFuncData-Input'!Q71</f>
        <v>0</v>
      </c>
      <c r="S72" s="228">
        <f>'2025 SpaceFuncData-Input'!R71</f>
        <v>0</v>
      </c>
      <c r="T72" s="228">
        <f>'2025 SpaceFuncData-Input'!S71</f>
        <v>0</v>
      </c>
      <c r="U72" s="228">
        <f>'2025 SpaceFuncData-Input'!T71</f>
        <v>0</v>
      </c>
      <c r="V72" s="228">
        <f>'2025 SpaceFuncData-Input'!U71</f>
        <v>0</v>
      </c>
      <c r="W72" s="228">
        <f>'2025 SpaceFuncData-Input'!V71</f>
        <v>0</v>
      </c>
      <c r="X72" s="228">
        <f>'2025 SpaceFuncData-Input'!W71</f>
        <v>0</v>
      </c>
      <c r="Y72" s="228">
        <f>'2025 SpaceFuncData-Input'!X71</f>
        <v>0</v>
      </c>
      <c r="Z72" s="228">
        <f>'2025 SpaceFuncData-Input'!Y71</f>
        <v>0</v>
      </c>
      <c r="AA72" s="228">
        <f>'2025 SpaceFuncData-Input'!Z71</f>
        <v>0</v>
      </c>
      <c r="AB72" s="228">
        <f>'2025 SpaceFuncData-Input'!AA71</f>
        <v>0</v>
      </c>
      <c r="AC72" s="228">
        <f>'2025 SpaceFuncData-Input'!AB71</f>
        <v>0</v>
      </c>
      <c r="AD72" s="228">
        <f>'2025 SpaceFuncData-Input'!AC71</f>
        <v>0</v>
      </c>
      <c r="AE72" s="228">
        <f>'2025 SpaceFuncData-Input'!AD71</f>
        <v>0</v>
      </c>
      <c r="AF72" s="133">
        <f>'2025 SpaceFuncData-Input'!AE71</f>
        <v>150</v>
      </c>
      <c r="AG72" s="133">
        <f>'2025 SpaceFuncData-Input'!AF71</f>
        <v>150</v>
      </c>
      <c r="AH72" s="230">
        <f>'2025 SpaceFuncData-Input'!AG71</f>
        <v>0</v>
      </c>
      <c r="AI72" s="229">
        <f>'2025 SpaceFuncData-Input'!AH71</f>
        <v>0</v>
      </c>
      <c r="AJ72" s="133">
        <f>'2025 SpaceFuncData-Input'!AI71</f>
        <v>150</v>
      </c>
      <c r="AK72" s="21">
        <f>'2025 SpaceFuncData-Input'!AJ71</f>
        <v>400</v>
      </c>
      <c r="AL72" s="227">
        <f>'2025 SpaceFuncData-Input'!AK71</f>
        <v>1.5</v>
      </c>
      <c r="AM72" s="227">
        <f>'2025 SpaceFuncData-Input'!AL71</f>
        <v>2</v>
      </c>
      <c r="AN72" s="21" t="str">
        <f>'2025 SpaceFuncData-Input'!AM71</f>
        <v>Retail</v>
      </c>
      <c r="AO72" s="21" t="str">
        <f t="shared" si="8"/>
        <v>RetailOccupancy</v>
      </c>
      <c r="AP72" s="21" t="str">
        <f t="shared" si="8"/>
        <v>RetailReceptacle</v>
      </c>
      <c r="AQ72" s="21" t="str">
        <f t="shared" si="8"/>
        <v>RetailServiceHotWater</v>
      </c>
      <c r="AR72" s="21" t="str">
        <f t="shared" si="8"/>
        <v>RetailLights</v>
      </c>
      <c r="AS72" s="21" t="str">
        <f t="shared" si="8"/>
        <v>RetailGasEquip</v>
      </c>
      <c r="AT72" s="21" t="str">
        <f t="shared" si="8"/>
        <v>RetailRefrigeration</v>
      </c>
      <c r="AU72" s="21" t="str">
        <f t="shared" si="8"/>
        <v>RetailInfiltration</v>
      </c>
      <c r="AV72" s="21" t="str">
        <f t="shared" si="8"/>
        <v>RetailHVACAvail</v>
      </c>
      <c r="AW72" s="21" t="str">
        <f t="shared" si="8"/>
        <v>RetailHtgSetpt</v>
      </c>
      <c r="AX72" s="21" t="str">
        <f t="shared" si="8"/>
        <v>RetailClgSetpt</v>
      </c>
      <c r="AY72" s="21" t="str">
        <f t="shared" si="8"/>
        <v>RetailElevator</v>
      </c>
      <c r="AZ72" s="21" t="str">
        <f t="shared" si="8"/>
        <v>RetailEscalator</v>
      </c>
      <c r="BA72" s="21" t="str">
        <f t="shared" si="8"/>
        <v>RetailWtrHtrSetpt</v>
      </c>
      <c r="BB72" s="21">
        <f>'2025 SpaceFuncData-Input'!AQ71</f>
        <v>368</v>
      </c>
      <c r="BC72" s="21">
        <f>'2025 SpaceFuncData-Input'!AN71</f>
        <v>0</v>
      </c>
      <c r="BD72" s="21">
        <f>'2025 SpaceFuncData-Input'!AO71</f>
        <v>0</v>
      </c>
      <c r="BE72" s="21">
        <f>'2025 SpaceFuncData-Input'!AP71</f>
        <v>0</v>
      </c>
      <c r="BF72" s="21" t="s">
        <v>1078</v>
      </c>
      <c r="BG72" s="21" t="s">
        <v>131</v>
      </c>
      <c r="BH72" s="185" t="s">
        <v>1143</v>
      </c>
      <c r="BI72" s="21" t="s">
        <v>269</v>
      </c>
      <c r="BJ72" s="21" t="str">
        <f t="shared" si="9"/>
        <v>Sports Arena - Playing Area (2,000 - 5,000 Spectators)</v>
      </c>
    </row>
    <row r="73" spans="2:62" x14ac:dyDescent="0.25">
      <c r="B73" s="21" t="str">
        <f>TRIM(LEFT('2025 SpaceFuncData-Input'!$A72,IF(ISNUMBER(FIND(" (Note",'2025 SpaceFuncData-Input'!$A72,1)),FIND(" (Note",'2025 SpaceFuncData-Input'!$A72,1),99)))</f>
        <v>Sports Arena - Playing Area (&lt; 2,000 Spectators)</v>
      </c>
      <c r="C73" s="21" t="str">
        <f>TRIM('2025 SpaceFuncData-Input'!B72)</f>
        <v>Sports/Entertainment - Gym, sports arena (play area)</v>
      </c>
      <c r="D73" s="21">
        <f>ROUND('2025 SpaceFuncData-Input'!C72,2)</f>
        <v>50</v>
      </c>
      <c r="E73" s="21">
        <f>'2025 SpaceFuncData-Input'!D72</f>
        <v>0.5</v>
      </c>
      <c r="F73" s="21">
        <f>'2025 SpaceFuncData-Input'!E72</f>
        <v>255</v>
      </c>
      <c r="G73" s="21">
        <f>'2025 SpaceFuncData-Input'!F72</f>
        <v>875</v>
      </c>
      <c r="H73" s="228">
        <f>'2025 SpaceFuncData-Input'!G72</f>
        <v>0.5</v>
      </c>
      <c r="I73" s="228">
        <f>'2025 SpaceFuncData-Input'!H72</f>
        <v>0.18</v>
      </c>
      <c r="J73" s="21" t="str">
        <f>'2025 SpaceFuncData-Input'!I72</f>
        <v>Gas</v>
      </c>
      <c r="K73" s="228">
        <f>'2025 SpaceFuncData-Input'!J72</f>
        <v>1.1000000000000001</v>
      </c>
      <c r="L73" s="228">
        <f>'2025 SpaceFuncData-Input'!K72</f>
        <v>0</v>
      </c>
      <c r="M73" s="228">
        <f>'2025 SpaceFuncData-Input'!L72</f>
        <v>0</v>
      </c>
      <c r="N73" s="228">
        <f>'2025 SpaceFuncData-Input'!M72</f>
        <v>0</v>
      </c>
      <c r="O73" s="228">
        <f>'2025 SpaceFuncData-Input'!N72</f>
        <v>0</v>
      </c>
      <c r="P73" s="228">
        <f>'2025 SpaceFuncData-Input'!O72</f>
        <v>0</v>
      </c>
      <c r="Q73" s="228">
        <f>'2025 SpaceFuncData-Input'!P72</f>
        <v>0</v>
      </c>
      <c r="R73" s="228">
        <f>'2025 SpaceFuncData-Input'!Q72</f>
        <v>0</v>
      </c>
      <c r="S73" s="228">
        <f>'2025 SpaceFuncData-Input'!R72</f>
        <v>0</v>
      </c>
      <c r="T73" s="228">
        <f>'2025 SpaceFuncData-Input'!S72</f>
        <v>0</v>
      </c>
      <c r="U73" s="228">
        <f>'2025 SpaceFuncData-Input'!T72</f>
        <v>0</v>
      </c>
      <c r="V73" s="228">
        <f>'2025 SpaceFuncData-Input'!U72</f>
        <v>0</v>
      </c>
      <c r="W73" s="228">
        <f>'2025 SpaceFuncData-Input'!V72</f>
        <v>0</v>
      </c>
      <c r="X73" s="228">
        <f>'2025 SpaceFuncData-Input'!W72</f>
        <v>0</v>
      </c>
      <c r="Y73" s="228">
        <f>'2025 SpaceFuncData-Input'!X72</f>
        <v>0</v>
      </c>
      <c r="Z73" s="228">
        <f>'2025 SpaceFuncData-Input'!Y72</f>
        <v>0</v>
      </c>
      <c r="AA73" s="228">
        <f>'2025 SpaceFuncData-Input'!Z72</f>
        <v>0</v>
      </c>
      <c r="AB73" s="228">
        <f>'2025 SpaceFuncData-Input'!AA72</f>
        <v>0</v>
      </c>
      <c r="AC73" s="228">
        <f>'2025 SpaceFuncData-Input'!AB72</f>
        <v>0</v>
      </c>
      <c r="AD73" s="228">
        <f>'2025 SpaceFuncData-Input'!AC72</f>
        <v>0</v>
      </c>
      <c r="AE73" s="228">
        <f>'2025 SpaceFuncData-Input'!AD72</f>
        <v>0</v>
      </c>
      <c r="AF73" s="133">
        <f>'2025 SpaceFuncData-Input'!AE72</f>
        <v>150</v>
      </c>
      <c r="AG73" s="133">
        <f>'2025 SpaceFuncData-Input'!AF72</f>
        <v>150</v>
      </c>
      <c r="AH73" s="230">
        <f>'2025 SpaceFuncData-Input'!AG72</f>
        <v>0</v>
      </c>
      <c r="AI73" s="229">
        <f>'2025 SpaceFuncData-Input'!AH72</f>
        <v>0</v>
      </c>
      <c r="AJ73" s="133">
        <f>'2025 SpaceFuncData-Input'!AI72</f>
        <v>150</v>
      </c>
      <c r="AK73" s="21">
        <f>'2025 SpaceFuncData-Input'!AJ72</f>
        <v>400</v>
      </c>
      <c r="AL73" s="227">
        <f>'2025 SpaceFuncData-Input'!AK72</f>
        <v>1.5</v>
      </c>
      <c r="AM73" s="227">
        <f>'2025 SpaceFuncData-Input'!AL72</f>
        <v>2</v>
      </c>
      <c r="AN73" s="21" t="str">
        <f>'2025 SpaceFuncData-Input'!AM72</f>
        <v>Retail</v>
      </c>
      <c r="AO73" s="21" t="str">
        <f t="shared" si="8"/>
        <v>RetailOccupancy</v>
      </c>
      <c r="AP73" s="21" t="str">
        <f t="shared" si="8"/>
        <v>RetailReceptacle</v>
      </c>
      <c r="AQ73" s="21" t="str">
        <f t="shared" si="8"/>
        <v>RetailServiceHotWater</v>
      </c>
      <c r="AR73" s="21" t="str">
        <f t="shared" si="8"/>
        <v>RetailLights</v>
      </c>
      <c r="AS73" s="21" t="str">
        <f t="shared" si="8"/>
        <v>RetailGasEquip</v>
      </c>
      <c r="AT73" s="21" t="str">
        <f t="shared" si="8"/>
        <v>RetailRefrigeration</v>
      </c>
      <c r="AU73" s="21" t="str">
        <f t="shared" si="8"/>
        <v>RetailInfiltration</v>
      </c>
      <c r="AV73" s="21" t="str">
        <f t="shared" si="8"/>
        <v>RetailHVACAvail</v>
      </c>
      <c r="AW73" s="21" t="str">
        <f t="shared" si="8"/>
        <v>RetailHtgSetpt</v>
      </c>
      <c r="AX73" s="21" t="str">
        <f t="shared" si="8"/>
        <v>RetailClgSetpt</v>
      </c>
      <c r="AY73" s="21" t="str">
        <f t="shared" si="8"/>
        <v>RetailElevator</v>
      </c>
      <c r="AZ73" s="21" t="str">
        <f t="shared" si="8"/>
        <v>RetailEscalator</v>
      </c>
      <c r="BA73" s="21" t="str">
        <f t="shared" si="8"/>
        <v>RetailWtrHtrSetpt</v>
      </c>
      <c r="BB73" s="21">
        <f>'2025 SpaceFuncData-Input'!AQ72</f>
        <v>369</v>
      </c>
      <c r="BC73" s="21">
        <f>'2025 SpaceFuncData-Input'!AN72</f>
        <v>0</v>
      </c>
      <c r="BD73" s="21">
        <f>'2025 SpaceFuncData-Input'!AO72</f>
        <v>0</v>
      </c>
      <c r="BE73" s="21">
        <f>'2025 SpaceFuncData-Input'!AP72</f>
        <v>0</v>
      </c>
      <c r="BF73" s="21" t="s">
        <v>1077</v>
      </c>
      <c r="BG73" s="21" t="s">
        <v>131</v>
      </c>
      <c r="BH73" s="185" t="s">
        <v>1143</v>
      </c>
      <c r="BI73" s="21" t="s">
        <v>269</v>
      </c>
      <c r="BJ73" s="21" t="str">
        <f t="shared" si="9"/>
        <v>Sports Arena - Playing Area (&lt; 2,000 Spectators)</v>
      </c>
    </row>
    <row r="74" spans="2:62" x14ac:dyDescent="0.25">
      <c r="B74" s="21" t="str">
        <f>TRIM(LEFT('2025 SpaceFuncData-Input'!$A73,IF(ISNUMBER(FIND(" (Note",'2025 SpaceFuncData-Input'!$A73,1)),FIND(" (Note",'2025 SpaceFuncData-Input'!$A73,1),99)))</f>
        <v>Sports Arena - Playing Area (Recreational)</v>
      </c>
      <c r="C74" s="21" t="str">
        <f>TRIM('2025 SpaceFuncData-Input'!B73)</f>
        <v>Sports/Entertainment - Gym, sports arena (play area)</v>
      </c>
      <c r="D74" s="21">
        <f>ROUND('2025 SpaceFuncData-Input'!C73,2)</f>
        <v>20</v>
      </c>
      <c r="E74" s="21">
        <f>'2025 SpaceFuncData-Input'!D73</f>
        <v>0.5</v>
      </c>
      <c r="F74" s="21">
        <f>'2025 SpaceFuncData-Input'!E73</f>
        <v>255</v>
      </c>
      <c r="G74" s="21">
        <f>'2025 SpaceFuncData-Input'!F73</f>
        <v>875</v>
      </c>
      <c r="H74" s="228">
        <f>'2025 SpaceFuncData-Input'!G73</f>
        <v>0.2</v>
      </c>
      <c r="I74" s="228">
        <f>'2025 SpaceFuncData-Input'!H73</f>
        <v>0.89999999999999991</v>
      </c>
      <c r="J74" s="21" t="str">
        <f>'2025 SpaceFuncData-Input'!I73</f>
        <v>Gas</v>
      </c>
      <c r="K74" s="228">
        <f>'2025 SpaceFuncData-Input'!J73</f>
        <v>0.75</v>
      </c>
      <c r="L74" s="228">
        <f>'2025 SpaceFuncData-Input'!K73</f>
        <v>0</v>
      </c>
      <c r="M74" s="228">
        <f>'2025 SpaceFuncData-Input'!L73</f>
        <v>0</v>
      </c>
      <c r="N74" s="228">
        <f>'2025 SpaceFuncData-Input'!M73</f>
        <v>0</v>
      </c>
      <c r="O74" s="228">
        <f>'2025 SpaceFuncData-Input'!N73</f>
        <v>0</v>
      </c>
      <c r="P74" s="228">
        <f>'2025 SpaceFuncData-Input'!O73</f>
        <v>0</v>
      </c>
      <c r="Q74" s="228">
        <f>'2025 SpaceFuncData-Input'!P73</f>
        <v>0</v>
      </c>
      <c r="R74" s="228">
        <f>'2025 SpaceFuncData-Input'!Q73</f>
        <v>0</v>
      </c>
      <c r="S74" s="228">
        <f>'2025 SpaceFuncData-Input'!R73</f>
        <v>0</v>
      </c>
      <c r="T74" s="228">
        <f>'2025 SpaceFuncData-Input'!S73</f>
        <v>0</v>
      </c>
      <c r="U74" s="228">
        <f>'2025 SpaceFuncData-Input'!T73</f>
        <v>0</v>
      </c>
      <c r="V74" s="228">
        <f>'2025 SpaceFuncData-Input'!U73</f>
        <v>0</v>
      </c>
      <c r="W74" s="228">
        <f>'2025 SpaceFuncData-Input'!V73</f>
        <v>0</v>
      </c>
      <c r="X74" s="228">
        <f>'2025 SpaceFuncData-Input'!W73</f>
        <v>0</v>
      </c>
      <c r="Y74" s="228">
        <f>'2025 SpaceFuncData-Input'!X73</f>
        <v>0</v>
      </c>
      <c r="Z74" s="228">
        <f>'2025 SpaceFuncData-Input'!Y73</f>
        <v>0</v>
      </c>
      <c r="AA74" s="228">
        <f>'2025 SpaceFuncData-Input'!Z73</f>
        <v>0</v>
      </c>
      <c r="AB74" s="228">
        <f>'2025 SpaceFuncData-Input'!AA73</f>
        <v>0</v>
      </c>
      <c r="AC74" s="228">
        <f>'2025 SpaceFuncData-Input'!AB73</f>
        <v>0</v>
      </c>
      <c r="AD74" s="228">
        <f>'2025 SpaceFuncData-Input'!AC73</f>
        <v>0</v>
      </c>
      <c r="AE74" s="228">
        <f>'2025 SpaceFuncData-Input'!AD73</f>
        <v>0</v>
      </c>
      <c r="AF74" s="133">
        <f>'2025 SpaceFuncData-Input'!AE73</f>
        <v>150</v>
      </c>
      <c r="AG74" s="133">
        <f>'2025 SpaceFuncData-Input'!AF73</f>
        <v>150</v>
      </c>
      <c r="AH74" s="230">
        <f>'2025 SpaceFuncData-Input'!AG73</f>
        <v>0</v>
      </c>
      <c r="AI74" s="229">
        <f>'2025 SpaceFuncData-Input'!AH73</f>
        <v>0</v>
      </c>
      <c r="AJ74" s="133">
        <f>'2025 SpaceFuncData-Input'!AI73</f>
        <v>150</v>
      </c>
      <c r="AK74" s="21">
        <f>'2025 SpaceFuncData-Input'!AJ73</f>
        <v>400</v>
      </c>
      <c r="AL74" s="227">
        <f>'2025 SpaceFuncData-Input'!AK73</f>
        <v>1.5</v>
      </c>
      <c r="AM74" s="227">
        <f>'2025 SpaceFuncData-Input'!AL73</f>
        <v>2</v>
      </c>
      <c r="AN74" s="21" t="str">
        <f>'2025 SpaceFuncData-Input'!AM73</f>
        <v>Retail</v>
      </c>
      <c r="AO74" s="21" t="str">
        <f t="shared" si="8"/>
        <v>RetailOccupancy</v>
      </c>
      <c r="AP74" s="21" t="str">
        <f t="shared" si="8"/>
        <v>RetailReceptacle</v>
      </c>
      <c r="AQ74" s="21" t="str">
        <f t="shared" si="8"/>
        <v>RetailServiceHotWater</v>
      </c>
      <c r="AR74" s="21" t="str">
        <f t="shared" si="8"/>
        <v>RetailLights</v>
      </c>
      <c r="AS74" s="21" t="str">
        <f t="shared" si="8"/>
        <v>RetailGasEquip</v>
      </c>
      <c r="AT74" s="21" t="str">
        <f t="shared" si="8"/>
        <v>RetailRefrigeration</v>
      </c>
      <c r="AU74" s="21" t="str">
        <f t="shared" si="8"/>
        <v>RetailInfiltration</v>
      </c>
      <c r="AV74" s="21" t="str">
        <f t="shared" si="8"/>
        <v>RetailHVACAvail</v>
      </c>
      <c r="AW74" s="21" t="str">
        <f t="shared" si="8"/>
        <v>RetailHtgSetpt</v>
      </c>
      <c r="AX74" s="21" t="str">
        <f t="shared" si="8"/>
        <v>RetailClgSetpt</v>
      </c>
      <c r="AY74" s="21" t="str">
        <f t="shared" si="8"/>
        <v>RetailElevator</v>
      </c>
      <c r="AZ74" s="21" t="str">
        <f t="shared" si="8"/>
        <v>RetailEscalator</v>
      </c>
      <c r="BA74" s="21" t="str">
        <f t="shared" si="8"/>
        <v>RetailWtrHtrSetpt</v>
      </c>
      <c r="BB74" s="21">
        <f>'2025 SpaceFuncData-Input'!AQ73</f>
        <v>370</v>
      </c>
      <c r="BC74" s="21">
        <f>'2025 SpaceFuncData-Input'!AN73</f>
        <v>1</v>
      </c>
      <c r="BD74" s="21">
        <f>'2025 SpaceFuncData-Input'!AO73</f>
        <v>0</v>
      </c>
      <c r="BE74" s="21">
        <f>'2025 SpaceFuncData-Input'!AP73</f>
        <v>0</v>
      </c>
      <c r="BF74" s="21" t="s">
        <v>1079</v>
      </c>
      <c r="BG74" s="21" t="s">
        <v>131</v>
      </c>
      <c r="BH74" s="226" t="s">
        <v>1275</v>
      </c>
      <c r="BI74" s="21" t="s">
        <v>269</v>
      </c>
      <c r="BJ74" s="21" t="str">
        <f t="shared" si="9"/>
        <v/>
      </c>
    </row>
    <row r="75" spans="2:62" x14ac:dyDescent="0.25">
      <c r="B75" s="21" t="str">
        <f>TRIM(LEFT('2025 SpaceFuncData-Input'!$A74,IF(ISNUMBER(FIND(" (Note",'2025 SpaceFuncData-Input'!$A74,1)),FIND(" (Note",'2025 SpaceFuncData-Input'!$A74,1),99)))</f>
        <v>Theater Area (Motion Picture)</v>
      </c>
      <c r="C75" s="21" t="str">
        <f>TRIM('2025 SpaceFuncData-Input'!B74)</f>
        <v>Assembly - Auditorium seating area</v>
      </c>
      <c r="D75" s="21">
        <f>ROUND('2025 SpaceFuncData-Input'!C74,2)</f>
        <v>142.86000000000001</v>
      </c>
      <c r="E75" s="21">
        <f>'2025 SpaceFuncData-Input'!D74</f>
        <v>0.5</v>
      </c>
      <c r="F75" s="21">
        <f>'2025 SpaceFuncData-Input'!E74</f>
        <v>245</v>
      </c>
      <c r="G75" s="21">
        <f>'2025 SpaceFuncData-Input'!F74</f>
        <v>105</v>
      </c>
      <c r="H75" s="228">
        <f>'2025 SpaceFuncData-Input'!G74</f>
        <v>0.5</v>
      </c>
      <c r="I75" s="228">
        <f>'2025 SpaceFuncData-Input'!H74</f>
        <v>0.09</v>
      </c>
      <c r="J75" s="21" t="str">
        <f>'2025 SpaceFuncData-Input'!I74</f>
        <v>Electric</v>
      </c>
      <c r="K75" s="228">
        <f>'2025 SpaceFuncData-Input'!J74</f>
        <v>0.5</v>
      </c>
      <c r="L75" s="228">
        <f>'2025 SpaceFuncData-Input'!K74</f>
        <v>0</v>
      </c>
      <c r="M75" s="228">
        <f>'2025 SpaceFuncData-Input'!L74</f>
        <v>0</v>
      </c>
      <c r="N75" s="228">
        <f>'2025 SpaceFuncData-Input'!M74</f>
        <v>0</v>
      </c>
      <c r="O75" s="228">
        <f>'2025 SpaceFuncData-Input'!N74</f>
        <v>0.25</v>
      </c>
      <c r="P75" s="228">
        <f>'2025 SpaceFuncData-Input'!O74</f>
        <v>0</v>
      </c>
      <c r="Q75" s="228">
        <f>'2025 SpaceFuncData-Input'!P74</f>
        <v>0</v>
      </c>
      <c r="R75" s="228">
        <f>'2025 SpaceFuncData-Input'!Q74</f>
        <v>0</v>
      </c>
      <c r="S75" s="228">
        <f>'2025 SpaceFuncData-Input'!R74</f>
        <v>0</v>
      </c>
      <c r="T75" s="228">
        <f>'2025 SpaceFuncData-Input'!S74</f>
        <v>0</v>
      </c>
      <c r="U75" s="228">
        <f>'2025 SpaceFuncData-Input'!T74</f>
        <v>0</v>
      </c>
      <c r="V75" s="228">
        <f>'2025 SpaceFuncData-Input'!U74</f>
        <v>0</v>
      </c>
      <c r="W75" s="228">
        <f>'2025 SpaceFuncData-Input'!V74</f>
        <v>0</v>
      </c>
      <c r="X75" s="228">
        <f>'2025 SpaceFuncData-Input'!W74</f>
        <v>0</v>
      </c>
      <c r="Y75" s="228">
        <f>'2025 SpaceFuncData-Input'!X74</f>
        <v>0</v>
      </c>
      <c r="Z75" s="228">
        <f>'2025 SpaceFuncData-Input'!Y74</f>
        <v>0</v>
      </c>
      <c r="AA75" s="228">
        <f>'2025 SpaceFuncData-Input'!Z74</f>
        <v>0</v>
      </c>
      <c r="AB75" s="228">
        <f>'2025 SpaceFuncData-Input'!AA74</f>
        <v>0</v>
      </c>
      <c r="AC75" s="228">
        <f>'2025 SpaceFuncData-Input'!AB74</f>
        <v>0</v>
      </c>
      <c r="AD75" s="228">
        <f>'2025 SpaceFuncData-Input'!AC74</f>
        <v>0</v>
      </c>
      <c r="AE75" s="228">
        <f>'2025 SpaceFuncData-Input'!AD74</f>
        <v>0</v>
      </c>
      <c r="AF75" s="133">
        <f>'2025 SpaceFuncData-Input'!AE74</f>
        <v>150</v>
      </c>
      <c r="AG75" s="133">
        <f>'2025 SpaceFuncData-Input'!AF74</f>
        <v>150</v>
      </c>
      <c r="AH75" s="230">
        <f>'2025 SpaceFuncData-Input'!AG74</f>
        <v>0</v>
      </c>
      <c r="AI75" s="229">
        <f>'2025 SpaceFuncData-Input'!AH74</f>
        <v>0</v>
      </c>
      <c r="AJ75" s="133">
        <f>'2025 SpaceFuncData-Input'!AI74</f>
        <v>2</v>
      </c>
      <c r="AK75" s="21">
        <f>'2025 SpaceFuncData-Input'!AJ74</f>
        <v>50</v>
      </c>
      <c r="AL75" s="227">
        <f>'2025 SpaceFuncData-Input'!AK74</f>
        <v>1.5</v>
      </c>
      <c r="AM75" s="227">
        <f>'2025 SpaceFuncData-Input'!AL74</f>
        <v>2</v>
      </c>
      <c r="AN75" s="21" t="str">
        <f>'2025 SpaceFuncData-Input'!AM74</f>
        <v>Assembly</v>
      </c>
      <c r="AO75" s="21" t="str">
        <f t="shared" ref="AO75:BA87" si="10">$AN75&amp;AO$90</f>
        <v>AssemblyOccupancy</v>
      </c>
      <c r="AP75" s="21" t="str">
        <f t="shared" si="10"/>
        <v>AssemblyReceptacle</v>
      </c>
      <c r="AQ75" s="21" t="str">
        <f t="shared" si="10"/>
        <v>AssemblyServiceHotWater</v>
      </c>
      <c r="AR75" s="21" t="str">
        <f t="shared" si="10"/>
        <v>AssemblyLights</v>
      </c>
      <c r="AS75" s="21" t="str">
        <f t="shared" si="10"/>
        <v>AssemblyGasEquip</v>
      </c>
      <c r="AT75" s="21" t="str">
        <f t="shared" si="10"/>
        <v>AssemblyRefrigeration</v>
      </c>
      <c r="AU75" s="21" t="str">
        <f t="shared" si="10"/>
        <v>AssemblyInfiltration</v>
      </c>
      <c r="AV75" s="21" t="str">
        <f t="shared" si="10"/>
        <v>AssemblyHVACAvail</v>
      </c>
      <c r="AW75" s="21" t="str">
        <f t="shared" si="10"/>
        <v>AssemblyHtgSetpt</v>
      </c>
      <c r="AX75" s="21" t="str">
        <f t="shared" si="10"/>
        <v>AssemblyClgSetpt</v>
      </c>
      <c r="AY75" s="21" t="str">
        <f t="shared" si="10"/>
        <v>AssemblyElevator</v>
      </c>
      <c r="AZ75" s="21" t="str">
        <f t="shared" si="10"/>
        <v>AssemblyEscalator</v>
      </c>
      <c r="BA75" s="21" t="str">
        <f t="shared" si="10"/>
        <v>AssemblyWtrHtrSetpt</v>
      </c>
      <c r="BB75" s="21">
        <f>'2025 SpaceFuncData-Input'!AQ74</f>
        <v>371</v>
      </c>
      <c r="BC75" s="21">
        <f>'2025 SpaceFuncData-Input'!AN74</f>
        <v>1</v>
      </c>
      <c r="BD75" s="21">
        <f>'2025 SpaceFuncData-Input'!AO74</f>
        <v>0</v>
      </c>
      <c r="BE75" s="21">
        <f>'2025 SpaceFuncData-Input'!AP74</f>
        <v>0</v>
      </c>
      <c r="BF75" s="21" t="s">
        <v>1080</v>
      </c>
      <c r="BG75" s="21" t="s">
        <v>1168</v>
      </c>
      <c r="BH75" s="226" t="s">
        <v>1274</v>
      </c>
      <c r="BI75" s="21" t="s">
        <v>269</v>
      </c>
      <c r="BJ75" s="21" t="str">
        <f t="shared" si="9"/>
        <v/>
      </c>
    </row>
    <row r="76" spans="2:62" x14ac:dyDescent="0.25">
      <c r="B76" s="21" t="str">
        <f>TRIM(LEFT('2025 SpaceFuncData-Input'!$A75,IF(ISNUMBER(FIND(" (Note",'2025 SpaceFuncData-Input'!$A75,1)),FIND(" (Note",'2025 SpaceFuncData-Input'!$A75,1),99)))</f>
        <v>Theater Area (Performance)</v>
      </c>
      <c r="C76" s="21" t="str">
        <f>TRIM('2025 SpaceFuncData-Input'!B75)</f>
        <v>Sports/Entertainment - Stages, studios</v>
      </c>
      <c r="D76" s="21">
        <f>ROUND('2025 SpaceFuncData-Input'!C75,2)</f>
        <v>142.86000000000001</v>
      </c>
      <c r="E76" s="21">
        <f>'2025 SpaceFuncData-Input'!D75</f>
        <v>0.5</v>
      </c>
      <c r="F76" s="21">
        <f>'2025 SpaceFuncData-Input'!E75</f>
        <v>245</v>
      </c>
      <c r="G76" s="21">
        <f>'2025 SpaceFuncData-Input'!F75</f>
        <v>105</v>
      </c>
      <c r="H76" s="228">
        <f>'2025 SpaceFuncData-Input'!G75</f>
        <v>0.5</v>
      </c>
      <c r="I76" s="228">
        <f>'2025 SpaceFuncData-Input'!H75</f>
        <v>0.09</v>
      </c>
      <c r="J76" s="21" t="str">
        <f>'2025 SpaceFuncData-Input'!I75</f>
        <v>Gas</v>
      </c>
      <c r="K76" s="228">
        <f>'2025 SpaceFuncData-Input'!J75</f>
        <v>0.8</v>
      </c>
      <c r="L76" s="228">
        <f>'2025 SpaceFuncData-Input'!K75</f>
        <v>0</v>
      </c>
      <c r="M76" s="228">
        <f>'2025 SpaceFuncData-Input'!L75</f>
        <v>0</v>
      </c>
      <c r="N76" s="228">
        <f>'2025 SpaceFuncData-Input'!M75</f>
        <v>0</v>
      </c>
      <c r="O76" s="228">
        <f>'2025 SpaceFuncData-Input'!N75</f>
        <v>0.25</v>
      </c>
      <c r="P76" s="228">
        <f>'2025 SpaceFuncData-Input'!O75</f>
        <v>0</v>
      </c>
      <c r="Q76" s="228">
        <f>'2025 SpaceFuncData-Input'!P75</f>
        <v>0</v>
      </c>
      <c r="R76" s="228">
        <f>'2025 SpaceFuncData-Input'!Q75</f>
        <v>0</v>
      </c>
      <c r="S76" s="228">
        <f>'2025 SpaceFuncData-Input'!R75</f>
        <v>0</v>
      </c>
      <c r="T76" s="228">
        <f>'2025 SpaceFuncData-Input'!S75</f>
        <v>0</v>
      </c>
      <c r="U76" s="228">
        <f>'2025 SpaceFuncData-Input'!T75</f>
        <v>0</v>
      </c>
      <c r="V76" s="228">
        <f>'2025 SpaceFuncData-Input'!U75</f>
        <v>0</v>
      </c>
      <c r="W76" s="228">
        <f>'2025 SpaceFuncData-Input'!V75</f>
        <v>0</v>
      </c>
      <c r="X76" s="228">
        <f>'2025 SpaceFuncData-Input'!W75</f>
        <v>0</v>
      </c>
      <c r="Y76" s="228">
        <f>'2025 SpaceFuncData-Input'!X75</f>
        <v>0</v>
      </c>
      <c r="Z76" s="228">
        <f>'2025 SpaceFuncData-Input'!Y75</f>
        <v>0</v>
      </c>
      <c r="AA76" s="228">
        <f>'2025 SpaceFuncData-Input'!Z75</f>
        <v>0</v>
      </c>
      <c r="AB76" s="228">
        <f>'2025 SpaceFuncData-Input'!AA75</f>
        <v>0</v>
      </c>
      <c r="AC76" s="228">
        <f>'2025 SpaceFuncData-Input'!AB75</f>
        <v>0</v>
      </c>
      <c r="AD76" s="228">
        <f>'2025 SpaceFuncData-Input'!AC75</f>
        <v>0</v>
      </c>
      <c r="AE76" s="228">
        <f>'2025 SpaceFuncData-Input'!AD75</f>
        <v>0</v>
      </c>
      <c r="AF76" s="133">
        <f>'2025 SpaceFuncData-Input'!AE75</f>
        <v>150</v>
      </c>
      <c r="AG76" s="133">
        <f>'2025 SpaceFuncData-Input'!AF75</f>
        <v>150</v>
      </c>
      <c r="AH76" s="230">
        <f>'2025 SpaceFuncData-Input'!AG75</f>
        <v>0</v>
      </c>
      <c r="AI76" s="229">
        <f>'2025 SpaceFuncData-Input'!AH75</f>
        <v>0</v>
      </c>
      <c r="AJ76" s="133">
        <f>'2025 SpaceFuncData-Input'!AI75</f>
        <v>2</v>
      </c>
      <c r="AK76" s="21">
        <f>'2025 SpaceFuncData-Input'!AJ75</f>
        <v>200</v>
      </c>
      <c r="AL76" s="227">
        <f>'2025 SpaceFuncData-Input'!AK75</f>
        <v>1.5</v>
      </c>
      <c r="AM76" s="227">
        <f>'2025 SpaceFuncData-Input'!AL75</f>
        <v>2</v>
      </c>
      <c r="AN76" s="21" t="str">
        <f>'2025 SpaceFuncData-Input'!AM75</f>
        <v>Assembly</v>
      </c>
      <c r="AO76" s="21" t="str">
        <f t="shared" si="10"/>
        <v>AssemblyOccupancy</v>
      </c>
      <c r="AP76" s="21" t="str">
        <f t="shared" si="10"/>
        <v>AssemblyReceptacle</v>
      </c>
      <c r="AQ76" s="21" t="str">
        <f t="shared" si="10"/>
        <v>AssemblyServiceHotWater</v>
      </c>
      <c r="AR76" s="21" t="str">
        <f t="shared" si="10"/>
        <v>AssemblyLights</v>
      </c>
      <c r="AS76" s="21" t="str">
        <f t="shared" si="10"/>
        <v>AssemblyGasEquip</v>
      </c>
      <c r="AT76" s="21" t="str">
        <f t="shared" si="10"/>
        <v>AssemblyRefrigeration</v>
      </c>
      <c r="AU76" s="21" t="str">
        <f t="shared" si="10"/>
        <v>AssemblyInfiltration</v>
      </c>
      <c r="AV76" s="21" t="str">
        <f t="shared" si="10"/>
        <v>AssemblyHVACAvail</v>
      </c>
      <c r="AW76" s="21" t="str">
        <f t="shared" si="10"/>
        <v>AssemblyHtgSetpt</v>
      </c>
      <c r="AX76" s="21" t="str">
        <f t="shared" si="10"/>
        <v>AssemblyClgSetpt</v>
      </c>
      <c r="AY76" s="21" t="str">
        <f t="shared" si="10"/>
        <v>AssemblyElevator</v>
      </c>
      <c r="AZ76" s="21" t="str">
        <f t="shared" si="10"/>
        <v>AssemblyEscalator</v>
      </c>
      <c r="BA76" s="21" t="str">
        <f t="shared" si="10"/>
        <v>AssemblyWtrHtrSetpt</v>
      </c>
      <c r="BB76" s="21">
        <f>'2025 SpaceFuncData-Input'!AQ75</f>
        <v>372</v>
      </c>
      <c r="BC76" s="21">
        <f>'2025 SpaceFuncData-Input'!AN75</f>
        <v>1</v>
      </c>
      <c r="BD76" s="21">
        <f>'2025 SpaceFuncData-Input'!AO75</f>
        <v>0</v>
      </c>
      <c r="BE76" s="21">
        <f>'2025 SpaceFuncData-Input'!AP75</f>
        <v>1</v>
      </c>
      <c r="BF76" s="21" t="s">
        <v>1081</v>
      </c>
      <c r="BG76" s="21" t="s">
        <v>1169</v>
      </c>
      <c r="BH76" s="226" t="s">
        <v>1274</v>
      </c>
      <c r="BI76" s="21" t="s">
        <v>269</v>
      </c>
      <c r="BJ76" s="21" t="str">
        <f t="shared" si="9"/>
        <v/>
      </c>
    </row>
    <row r="77" spans="2:62" x14ac:dyDescent="0.25">
      <c r="B77" s="21" t="str">
        <f>TRIM(LEFT('2025 SpaceFuncData-Input'!$A76,IF(ISNUMBER(FIND(" (Note",'2025 SpaceFuncData-Input'!$A76,1)),FIND(" (Note",'2025 SpaceFuncData-Input'!$A76,1),99)))</f>
        <v>Transportation Function (Baggage Area)</v>
      </c>
      <c r="C77" s="21" t="str">
        <f>TRIM('2025 SpaceFuncData-Input'!B76)</f>
        <v>Misc - Transportation waiting</v>
      </c>
      <c r="D77" s="21">
        <f>ROUND('2025 SpaceFuncData-Input'!C76,2)</f>
        <v>33.33</v>
      </c>
      <c r="E77" s="21">
        <f>'2025 SpaceFuncData-Input'!D76</f>
        <v>0.5</v>
      </c>
      <c r="F77" s="21">
        <f>'2025 SpaceFuncData-Input'!E76</f>
        <v>250</v>
      </c>
      <c r="G77" s="21">
        <f>'2025 SpaceFuncData-Input'!F76</f>
        <v>250</v>
      </c>
      <c r="H77" s="228">
        <f>'2025 SpaceFuncData-Input'!G76</f>
        <v>0.5</v>
      </c>
      <c r="I77" s="228">
        <f>'2025 SpaceFuncData-Input'!H76</f>
        <v>0.18</v>
      </c>
      <c r="J77" s="21" t="str">
        <f>'2025 SpaceFuncData-Input'!I76</f>
        <v>Electric</v>
      </c>
      <c r="K77" s="228">
        <f>'2025 SpaceFuncData-Input'!J76</f>
        <v>0.4</v>
      </c>
      <c r="L77" s="228">
        <f>'2025 SpaceFuncData-Input'!K76</f>
        <v>0</v>
      </c>
      <c r="M77" s="228">
        <f>'2025 SpaceFuncData-Input'!L76</f>
        <v>0</v>
      </c>
      <c r="N77" s="228">
        <f>'2025 SpaceFuncData-Input'!M76</f>
        <v>0</v>
      </c>
      <c r="O77" s="228">
        <f>'2025 SpaceFuncData-Input'!N76</f>
        <v>0</v>
      </c>
      <c r="P77" s="228">
        <f>'2025 SpaceFuncData-Input'!O76</f>
        <v>0</v>
      </c>
      <c r="Q77" s="228">
        <f>'2025 SpaceFuncData-Input'!P76</f>
        <v>0</v>
      </c>
      <c r="R77" s="228">
        <f>'2025 SpaceFuncData-Input'!Q76</f>
        <v>0</v>
      </c>
      <c r="S77" s="228">
        <f>'2025 SpaceFuncData-Input'!R76</f>
        <v>0</v>
      </c>
      <c r="T77" s="228">
        <f>'2025 SpaceFuncData-Input'!S76</f>
        <v>0</v>
      </c>
      <c r="U77" s="228">
        <f>'2025 SpaceFuncData-Input'!T76</f>
        <v>0</v>
      </c>
      <c r="V77" s="228">
        <f>'2025 SpaceFuncData-Input'!U76</f>
        <v>0</v>
      </c>
      <c r="W77" s="228">
        <f>'2025 SpaceFuncData-Input'!V76</f>
        <v>0</v>
      </c>
      <c r="X77" s="228">
        <f>'2025 SpaceFuncData-Input'!W76</f>
        <v>0</v>
      </c>
      <c r="Y77" s="228">
        <f>'2025 SpaceFuncData-Input'!X76</f>
        <v>0</v>
      </c>
      <c r="Z77" s="228">
        <f>'2025 SpaceFuncData-Input'!Y76</f>
        <v>0</v>
      </c>
      <c r="AA77" s="228">
        <f>'2025 SpaceFuncData-Input'!Z76</f>
        <v>0</v>
      </c>
      <c r="AB77" s="228">
        <f>'2025 SpaceFuncData-Input'!AA76</f>
        <v>0</v>
      </c>
      <c r="AC77" s="228">
        <f>'2025 SpaceFuncData-Input'!AB76</f>
        <v>0</v>
      </c>
      <c r="AD77" s="228">
        <f>'2025 SpaceFuncData-Input'!AC76</f>
        <v>0</v>
      </c>
      <c r="AE77" s="228">
        <f>'2025 SpaceFuncData-Input'!AD76</f>
        <v>0</v>
      </c>
      <c r="AF77" s="133">
        <f>'2025 SpaceFuncData-Input'!AE76</f>
        <v>150</v>
      </c>
      <c r="AG77" s="133">
        <f>'2025 SpaceFuncData-Input'!AF76</f>
        <v>150</v>
      </c>
      <c r="AH77" s="230">
        <f>'2025 SpaceFuncData-Input'!AG76</f>
        <v>0</v>
      </c>
      <c r="AI77" s="229">
        <f>'2025 SpaceFuncData-Input'!AH76</f>
        <v>0</v>
      </c>
      <c r="AJ77" s="133">
        <f>'2025 SpaceFuncData-Input'!AI76</f>
        <v>50</v>
      </c>
      <c r="AK77" s="21">
        <f>'2025 SpaceFuncData-Input'!AJ76</f>
        <v>500</v>
      </c>
      <c r="AL77" s="227">
        <f>'2025 SpaceFuncData-Input'!AK76</f>
        <v>1.5</v>
      </c>
      <c r="AM77" s="227">
        <f>'2025 SpaceFuncData-Input'!AL76</f>
        <v>2</v>
      </c>
      <c r="AN77" s="21" t="str">
        <f>'2025 SpaceFuncData-Input'!AM76</f>
        <v>Assembly</v>
      </c>
      <c r="AO77" s="21" t="str">
        <f t="shared" si="10"/>
        <v>AssemblyOccupancy</v>
      </c>
      <c r="AP77" s="21" t="str">
        <f t="shared" si="10"/>
        <v>AssemblyReceptacle</v>
      </c>
      <c r="AQ77" s="21" t="str">
        <f t="shared" si="10"/>
        <v>AssemblyServiceHotWater</v>
      </c>
      <c r="AR77" s="21" t="str">
        <f t="shared" si="10"/>
        <v>AssemblyLights</v>
      </c>
      <c r="AS77" s="21" t="str">
        <f t="shared" si="10"/>
        <v>AssemblyGasEquip</v>
      </c>
      <c r="AT77" s="21" t="str">
        <f t="shared" si="10"/>
        <v>AssemblyRefrigeration</v>
      </c>
      <c r="AU77" s="21" t="str">
        <f t="shared" si="10"/>
        <v>AssemblyInfiltration</v>
      </c>
      <c r="AV77" s="21" t="str">
        <f t="shared" si="10"/>
        <v>AssemblyHVACAvail</v>
      </c>
      <c r="AW77" s="21" t="str">
        <f t="shared" si="10"/>
        <v>AssemblyHtgSetpt</v>
      </c>
      <c r="AX77" s="21" t="str">
        <f t="shared" si="10"/>
        <v>AssemblyClgSetpt</v>
      </c>
      <c r="AY77" s="21" t="str">
        <f t="shared" si="10"/>
        <v>AssemblyElevator</v>
      </c>
      <c r="AZ77" s="21" t="str">
        <f t="shared" si="10"/>
        <v>AssemblyEscalator</v>
      </c>
      <c r="BA77" s="21" t="str">
        <f t="shared" si="10"/>
        <v>AssemblyWtrHtrSetpt</v>
      </c>
      <c r="BB77" s="21">
        <f>'2025 SpaceFuncData-Input'!AQ76</f>
        <v>373</v>
      </c>
      <c r="BC77" s="21">
        <f>'2025 SpaceFuncData-Input'!AN76</f>
        <v>0</v>
      </c>
      <c r="BD77" s="21">
        <f>'2025 SpaceFuncData-Input'!AO76</f>
        <v>0</v>
      </c>
      <c r="BE77" s="21">
        <f>'2025 SpaceFuncData-Input'!AP76</f>
        <v>0</v>
      </c>
      <c r="BF77" s="21" t="s">
        <v>1082</v>
      </c>
      <c r="BG77" s="21" t="s">
        <v>131</v>
      </c>
      <c r="BH77" s="21" t="s">
        <v>1143</v>
      </c>
      <c r="BI77" s="21" t="s">
        <v>269</v>
      </c>
      <c r="BJ77" s="21" t="str">
        <f t="shared" si="9"/>
        <v>Transportation Function (Baggage Area)</v>
      </c>
    </row>
    <row r="78" spans="2:62" x14ac:dyDescent="0.25">
      <c r="B78" s="21" t="str">
        <f>TRIM(LEFT('2025 SpaceFuncData-Input'!$A77,IF(ISNUMBER(FIND(" (Note",'2025 SpaceFuncData-Input'!$A77,1)),FIND(" (Note",'2025 SpaceFuncData-Input'!$A77,1),99)))</f>
        <v>Transportation Function (Ticketing Area)</v>
      </c>
      <c r="C78" s="21" t="str">
        <f>TRIM('2025 SpaceFuncData-Input'!B77)</f>
        <v>Misc - Transportation waiting</v>
      </c>
      <c r="D78" s="21">
        <f>ROUND('2025 SpaceFuncData-Input'!C77,2)</f>
        <v>33.33</v>
      </c>
      <c r="E78" s="21">
        <f>'2025 SpaceFuncData-Input'!D77</f>
        <v>0.5</v>
      </c>
      <c r="F78" s="21">
        <f>'2025 SpaceFuncData-Input'!E77</f>
        <v>250</v>
      </c>
      <c r="G78" s="21">
        <f>'2025 SpaceFuncData-Input'!F77</f>
        <v>250</v>
      </c>
      <c r="H78" s="228">
        <f>'2025 SpaceFuncData-Input'!G77</f>
        <v>0.5</v>
      </c>
      <c r="I78" s="228">
        <f>'2025 SpaceFuncData-Input'!H77</f>
        <v>0.18</v>
      </c>
      <c r="J78" s="21" t="str">
        <f>'2025 SpaceFuncData-Input'!I77</f>
        <v>Electric</v>
      </c>
      <c r="K78" s="228">
        <f>'2025 SpaceFuncData-Input'!J77</f>
        <v>0.45</v>
      </c>
      <c r="L78" s="228">
        <f>'2025 SpaceFuncData-Input'!K77</f>
        <v>0</v>
      </c>
      <c r="M78" s="228">
        <f>'2025 SpaceFuncData-Input'!L77</f>
        <v>0</v>
      </c>
      <c r="N78" s="228">
        <f>'2025 SpaceFuncData-Input'!M77</f>
        <v>0</v>
      </c>
      <c r="O78" s="228">
        <f>'2025 SpaceFuncData-Input'!N77</f>
        <v>0.2</v>
      </c>
      <c r="P78" s="228">
        <f>'2025 SpaceFuncData-Input'!O77</f>
        <v>0</v>
      </c>
      <c r="Q78" s="228">
        <f>'2025 SpaceFuncData-Input'!P77</f>
        <v>0</v>
      </c>
      <c r="R78" s="228">
        <f>'2025 SpaceFuncData-Input'!Q77</f>
        <v>0</v>
      </c>
      <c r="S78" s="228">
        <f>'2025 SpaceFuncData-Input'!R77</f>
        <v>0</v>
      </c>
      <c r="T78" s="228">
        <f>'2025 SpaceFuncData-Input'!S77</f>
        <v>0</v>
      </c>
      <c r="U78" s="228">
        <f>'2025 SpaceFuncData-Input'!T77</f>
        <v>0</v>
      </c>
      <c r="V78" s="228">
        <f>'2025 SpaceFuncData-Input'!U77</f>
        <v>0</v>
      </c>
      <c r="W78" s="228">
        <f>'2025 SpaceFuncData-Input'!V77</f>
        <v>0</v>
      </c>
      <c r="X78" s="228">
        <f>'2025 SpaceFuncData-Input'!W77</f>
        <v>0</v>
      </c>
      <c r="Y78" s="228">
        <f>'2025 SpaceFuncData-Input'!X77</f>
        <v>0</v>
      </c>
      <c r="Z78" s="228">
        <f>'2025 SpaceFuncData-Input'!Y77</f>
        <v>0</v>
      </c>
      <c r="AA78" s="228">
        <f>'2025 SpaceFuncData-Input'!Z77</f>
        <v>0</v>
      </c>
      <c r="AB78" s="228">
        <f>'2025 SpaceFuncData-Input'!AA77</f>
        <v>0</v>
      </c>
      <c r="AC78" s="228">
        <f>'2025 SpaceFuncData-Input'!AB77</f>
        <v>0</v>
      </c>
      <c r="AD78" s="228">
        <f>'2025 SpaceFuncData-Input'!AC77</f>
        <v>0</v>
      </c>
      <c r="AE78" s="228">
        <f>'2025 SpaceFuncData-Input'!AD77</f>
        <v>0</v>
      </c>
      <c r="AF78" s="133">
        <f>'2025 SpaceFuncData-Input'!AE77</f>
        <v>150</v>
      </c>
      <c r="AG78" s="133">
        <f>'2025 SpaceFuncData-Input'!AF77</f>
        <v>150</v>
      </c>
      <c r="AH78" s="230">
        <f>'2025 SpaceFuncData-Input'!AG77</f>
        <v>0</v>
      </c>
      <c r="AI78" s="229">
        <f>'2025 SpaceFuncData-Input'!AH77</f>
        <v>0</v>
      </c>
      <c r="AJ78" s="133">
        <f>'2025 SpaceFuncData-Input'!AI77</f>
        <v>50</v>
      </c>
      <c r="AK78" s="21">
        <f>'2025 SpaceFuncData-Input'!AJ77</f>
        <v>500</v>
      </c>
      <c r="AL78" s="227">
        <f>'2025 SpaceFuncData-Input'!AK77</f>
        <v>1.5</v>
      </c>
      <c r="AM78" s="227">
        <f>'2025 SpaceFuncData-Input'!AL77</f>
        <v>2</v>
      </c>
      <c r="AN78" s="21" t="str">
        <f>'2025 SpaceFuncData-Input'!AM77</f>
        <v>Assembly</v>
      </c>
      <c r="AO78" s="21" t="str">
        <f t="shared" si="10"/>
        <v>AssemblyOccupancy</v>
      </c>
      <c r="AP78" s="21" t="str">
        <f t="shared" si="10"/>
        <v>AssemblyReceptacle</v>
      </c>
      <c r="AQ78" s="21" t="str">
        <f t="shared" si="10"/>
        <v>AssemblyServiceHotWater</v>
      </c>
      <c r="AR78" s="21" t="str">
        <f t="shared" si="10"/>
        <v>AssemblyLights</v>
      </c>
      <c r="AS78" s="21" t="str">
        <f t="shared" si="10"/>
        <v>AssemblyGasEquip</v>
      </c>
      <c r="AT78" s="21" t="str">
        <f t="shared" si="10"/>
        <v>AssemblyRefrigeration</v>
      </c>
      <c r="AU78" s="21" t="str">
        <f t="shared" si="10"/>
        <v>AssemblyInfiltration</v>
      </c>
      <c r="AV78" s="21" t="str">
        <f t="shared" si="10"/>
        <v>AssemblyHVACAvail</v>
      </c>
      <c r="AW78" s="21" t="str">
        <f t="shared" si="10"/>
        <v>AssemblyHtgSetpt</v>
      </c>
      <c r="AX78" s="21" t="str">
        <f t="shared" si="10"/>
        <v>AssemblyClgSetpt</v>
      </c>
      <c r="AY78" s="21" t="str">
        <f t="shared" si="10"/>
        <v>AssemblyElevator</v>
      </c>
      <c r="AZ78" s="21" t="str">
        <f t="shared" si="10"/>
        <v>AssemblyEscalator</v>
      </c>
      <c r="BA78" s="21" t="str">
        <f t="shared" si="10"/>
        <v>AssemblyWtrHtrSetpt</v>
      </c>
      <c r="BB78" s="21">
        <f>'2025 SpaceFuncData-Input'!AQ77</f>
        <v>374</v>
      </c>
      <c r="BC78" s="21">
        <f>'2025 SpaceFuncData-Input'!AN77</f>
        <v>0</v>
      </c>
      <c r="BD78" s="21">
        <f>'2025 SpaceFuncData-Input'!AO77</f>
        <v>0</v>
      </c>
      <c r="BE78" s="21">
        <f>'2025 SpaceFuncData-Input'!AP77</f>
        <v>0</v>
      </c>
      <c r="BF78" s="21" t="s">
        <v>1083</v>
      </c>
      <c r="BG78" s="21" t="s">
        <v>131</v>
      </c>
      <c r="BH78" s="21" t="s">
        <v>1143</v>
      </c>
      <c r="BI78" s="21" t="s">
        <v>269</v>
      </c>
      <c r="BJ78" s="21" t="str">
        <f t="shared" si="9"/>
        <v>Transportation Function (Ticketing Area)</v>
      </c>
    </row>
    <row r="79" spans="2:62" x14ac:dyDescent="0.25">
      <c r="B79" s="21" t="str">
        <f>TRIM(LEFT('2025 SpaceFuncData-Input'!$A78,IF(ISNUMBER(FIND(" (Note",'2025 SpaceFuncData-Input'!$A78,1)),FIND(" (Note",'2025 SpaceFuncData-Input'!$A78,1),99)))</f>
        <v>Unleased Tenant Area</v>
      </c>
      <c r="C79" s="21" t="str">
        <f>TRIM('2025 SpaceFuncData-Input'!B78)</f>
        <v>Office - Office space</v>
      </c>
      <c r="D79" s="21">
        <f>ROUND('2025 SpaceFuncData-Input'!C78,2)</f>
        <v>10</v>
      </c>
      <c r="E79" s="21">
        <f>'2025 SpaceFuncData-Input'!D78</f>
        <v>0.5</v>
      </c>
      <c r="F79" s="21">
        <f>'2025 SpaceFuncData-Input'!E78</f>
        <v>250</v>
      </c>
      <c r="G79" s="21">
        <f>'2025 SpaceFuncData-Input'!F78</f>
        <v>200</v>
      </c>
      <c r="H79" s="228">
        <f>'2025 SpaceFuncData-Input'!G78</f>
        <v>1.5</v>
      </c>
      <c r="I79" s="228">
        <f>'2025 SpaceFuncData-Input'!H78</f>
        <v>0.18</v>
      </c>
      <c r="J79" s="21" t="str">
        <f>'2025 SpaceFuncData-Input'!I78</f>
        <v>Electric</v>
      </c>
      <c r="K79" s="228">
        <f>'2025 SpaceFuncData-Input'!J78</f>
        <v>0.6</v>
      </c>
      <c r="L79" s="228">
        <f>'2025 SpaceFuncData-Input'!K78</f>
        <v>0</v>
      </c>
      <c r="M79" s="228">
        <f>'2025 SpaceFuncData-Input'!L78</f>
        <v>0</v>
      </c>
      <c r="N79" s="228">
        <f>'2025 SpaceFuncData-Input'!M78</f>
        <v>0</v>
      </c>
      <c r="O79" s="228">
        <f>'2025 SpaceFuncData-Input'!N78</f>
        <v>0</v>
      </c>
      <c r="P79" s="228">
        <f>'2025 SpaceFuncData-Input'!O78</f>
        <v>0</v>
      </c>
      <c r="Q79" s="228">
        <f>'2025 SpaceFuncData-Input'!P78</f>
        <v>0</v>
      </c>
      <c r="R79" s="228">
        <f>'2025 SpaceFuncData-Input'!Q78</f>
        <v>0</v>
      </c>
      <c r="S79" s="228">
        <f>'2025 SpaceFuncData-Input'!R78</f>
        <v>0</v>
      </c>
      <c r="T79" s="228">
        <f>'2025 SpaceFuncData-Input'!S78</f>
        <v>0</v>
      </c>
      <c r="U79" s="228">
        <f>'2025 SpaceFuncData-Input'!T78</f>
        <v>0</v>
      </c>
      <c r="V79" s="228">
        <f>'2025 SpaceFuncData-Input'!U78</f>
        <v>0</v>
      </c>
      <c r="W79" s="228">
        <f>'2025 SpaceFuncData-Input'!V78</f>
        <v>0</v>
      </c>
      <c r="X79" s="228">
        <f>'2025 SpaceFuncData-Input'!W78</f>
        <v>0</v>
      </c>
      <c r="Y79" s="228">
        <f>'2025 SpaceFuncData-Input'!X78</f>
        <v>0</v>
      </c>
      <c r="Z79" s="228">
        <f>'2025 SpaceFuncData-Input'!Y78</f>
        <v>0</v>
      </c>
      <c r="AA79" s="228">
        <f>'2025 SpaceFuncData-Input'!Z78</f>
        <v>0</v>
      </c>
      <c r="AB79" s="228">
        <f>'2025 SpaceFuncData-Input'!AA78</f>
        <v>0</v>
      </c>
      <c r="AC79" s="228">
        <f>'2025 SpaceFuncData-Input'!AB78</f>
        <v>0</v>
      </c>
      <c r="AD79" s="228">
        <f>'2025 SpaceFuncData-Input'!AC78</f>
        <v>0</v>
      </c>
      <c r="AE79" s="228">
        <f>'2025 SpaceFuncData-Input'!AD78</f>
        <v>0</v>
      </c>
      <c r="AF79" s="133">
        <f>'2025 SpaceFuncData-Input'!AE78</f>
        <v>150</v>
      </c>
      <c r="AG79" s="133">
        <f>'2025 SpaceFuncData-Input'!AF78</f>
        <v>150</v>
      </c>
      <c r="AH79" s="230">
        <f>'2025 SpaceFuncData-Input'!AG78</f>
        <v>0</v>
      </c>
      <c r="AI79" s="229">
        <f>'2025 SpaceFuncData-Input'!AH78</f>
        <v>0</v>
      </c>
      <c r="AJ79" s="133">
        <f>'2025 SpaceFuncData-Input'!AI78</f>
        <v>75</v>
      </c>
      <c r="AK79" s="21">
        <f>'2025 SpaceFuncData-Input'!AJ78</f>
        <v>500</v>
      </c>
      <c r="AL79" s="227">
        <f>'2025 SpaceFuncData-Input'!AK78</f>
        <v>1</v>
      </c>
      <c r="AM79" s="227">
        <f>'2025 SpaceFuncData-Input'!AL78</f>
        <v>4</v>
      </c>
      <c r="AN79" s="21" t="str">
        <f>'2025 SpaceFuncData-Input'!AM78</f>
        <v>Office</v>
      </c>
      <c r="AO79" s="21" t="str">
        <f t="shared" si="10"/>
        <v>OfficeOccupancy</v>
      </c>
      <c r="AP79" s="21" t="str">
        <f t="shared" si="10"/>
        <v>OfficeReceptacle</v>
      </c>
      <c r="AQ79" s="21" t="str">
        <f t="shared" si="10"/>
        <v>OfficeServiceHotWater</v>
      </c>
      <c r="AR79" s="21" t="str">
        <f t="shared" si="10"/>
        <v>OfficeLights</v>
      </c>
      <c r="AS79" s="21" t="str">
        <f t="shared" si="10"/>
        <v>OfficeGasEquip</v>
      </c>
      <c r="AT79" s="21" t="str">
        <f t="shared" si="10"/>
        <v>OfficeRefrigeration</v>
      </c>
      <c r="AU79" s="21" t="str">
        <f t="shared" si="10"/>
        <v>OfficeInfiltration</v>
      </c>
      <c r="AV79" s="21" t="str">
        <f t="shared" si="10"/>
        <v>OfficeHVACAvail</v>
      </c>
      <c r="AW79" s="21" t="str">
        <f t="shared" si="10"/>
        <v>OfficeHtgSetpt</v>
      </c>
      <c r="AX79" s="21" t="str">
        <f t="shared" si="10"/>
        <v>OfficeClgSetpt</v>
      </c>
      <c r="AY79" s="21" t="str">
        <f t="shared" si="10"/>
        <v>OfficeElevator</v>
      </c>
      <c r="AZ79" s="21" t="str">
        <f t="shared" si="10"/>
        <v>OfficeEscalator</v>
      </c>
      <c r="BA79" s="21" t="str">
        <f t="shared" si="10"/>
        <v>OfficeWtrHtrSetpt</v>
      </c>
      <c r="BB79" s="21">
        <f>'2025 SpaceFuncData-Input'!AQ78</f>
        <v>375</v>
      </c>
      <c r="BC79" s="21">
        <f>'2025 SpaceFuncData-Input'!AN78</f>
        <v>1</v>
      </c>
      <c r="BD79" s="21">
        <f>'2025 SpaceFuncData-Input'!AO78</f>
        <v>0</v>
      </c>
      <c r="BE79" s="21">
        <f>'2025 SpaceFuncData-Input'!AP78</f>
        <v>1</v>
      </c>
      <c r="BF79" s="21" t="s">
        <v>1084</v>
      </c>
      <c r="BG79" s="21" t="s">
        <v>131</v>
      </c>
      <c r="BH79" s="225" t="s">
        <v>1271</v>
      </c>
      <c r="BI79" s="21" t="s">
        <v>269</v>
      </c>
      <c r="BJ79" s="21" t="str">
        <f t="shared" si="9"/>
        <v/>
      </c>
    </row>
    <row r="80" spans="2:62" x14ac:dyDescent="0.25">
      <c r="B80" s="21" t="str">
        <f>TRIM(LEFT('2025 SpaceFuncData-Input'!$A79,IF(ISNUMBER(FIND(" (Note",'2025 SpaceFuncData-Input'!$A79,1)),FIND(" (Note",'2025 SpaceFuncData-Input'!$A79,1),99)))</f>
        <v>Unoccupied-Exclude from Gross Floor Area</v>
      </c>
      <c r="C80" s="21" t="str">
        <f>TRIM('2025 SpaceFuncData-Input'!B79)</f>
        <v>NA</v>
      </c>
      <c r="D80" s="21">
        <f>ROUND('2025 SpaceFuncData-Input'!C79,2)</f>
        <v>0</v>
      </c>
      <c r="E80" s="21">
        <f>'2025 SpaceFuncData-Input'!D79</f>
        <v>0.5</v>
      </c>
      <c r="F80" s="21">
        <f>'2025 SpaceFuncData-Input'!E79</f>
        <v>250</v>
      </c>
      <c r="G80" s="21">
        <f>'2025 SpaceFuncData-Input'!F79</f>
        <v>250</v>
      </c>
      <c r="H80" s="228">
        <f>'2025 SpaceFuncData-Input'!G79</f>
        <v>0</v>
      </c>
      <c r="I80" s="228">
        <f>'2025 SpaceFuncData-Input'!H79</f>
        <v>0</v>
      </c>
      <c r="J80" s="21" t="str">
        <f>'2025 SpaceFuncData-Input'!I79</f>
        <v>Gas</v>
      </c>
      <c r="K80" s="228">
        <f>'2025 SpaceFuncData-Input'!J79</f>
        <v>0</v>
      </c>
      <c r="L80" s="228">
        <f>'2025 SpaceFuncData-Input'!K79</f>
        <v>0</v>
      </c>
      <c r="M80" s="228">
        <f>'2025 SpaceFuncData-Input'!L79</f>
        <v>0</v>
      </c>
      <c r="N80" s="228">
        <f>'2025 SpaceFuncData-Input'!M79</f>
        <v>0</v>
      </c>
      <c r="O80" s="228">
        <f>'2025 SpaceFuncData-Input'!N79</f>
        <v>0</v>
      </c>
      <c r="P80" s="228">
        <f>'2025 SpaceFuncData-Input'!O79</f>
        <v>0</v>
      </c>
      <c r="Q80" s="228">
        <f>'2025 SpaceFuncData-Input'!P79</f>
        <v>0</v>
      </c>
      <c r="R80" s="228">
        <f>'2025 SpaceFuncData-Input'!Q79</f>
        <v>0</v>
      </c>
      <c r="S80" s="228">
        <f>'2025 SpaceFuncData-Input'!R79</f>
        <v>0</v>
      </c>
      <c r="T80" s="228">
        <f>'2025 SpaceFuncData-Input'!S79</f>
        <v>0</v>
      </c>
      <c r="U80" s="228">
        <f>'2025 SpaceFuncData-Input'!T79</f>
        <v>0</v>
      </c>
      <c r="V80" s="228">
        <f>'2025 SpaceFuncData-Input'!U79</f>
        <v>0</v>
      </c>
      <c r="W80" s="228">
        <f>'2025 SpaceFuncData-Input'!V79</f>
        <v>0</v>
      </c>
      <c r="X80" s="228">
        <f>'2025 SpaceFuncData-Input'!W79</f>
        <v>0</v>
      </c>
      <c r="Y80" s="228">
        <f>'2025 SpaceFuncData-Input'!X79</f>
        <v>0</v>
      </c>
      <c r="Z80" s="228">
        <f>'2025 SpaceFuncData-Input'!Y79</f>
        <v>0</v>
      </c>
      <c r="AA80" s="228">
        <f>'2025 SpaceFuncData-Input'!Z79</f>
        <v>0</v>
      </c>
      <c r="AB80" s="228">
        <f>'2025 SpaceFuncData-Input'!AA79</f>
        <v>0</v>
      </c>
      <c r="AC80" s="228">
        <f>'2025 SpaceFuncData-Input'!AB79</f>
        <v>0</v>
      </c>
      <c r="AD80" s="228">
        <f>'2025 SpaceFuncData-Input'!AC79</f>
        <v>0</v>
      </c>
      <c r="AE80" s="228">
        <f>'2025 SpaceFuncData-Input'!AD79</f>
        <v>0</v>
      </c>
      <c r="AF80" s="133">
        <f>'2025 SpaceFuncData-Input'!AE79</f>
        <v>8760</v>
      </c>
      <c r="AG80" s="133">
        <f>'2025 SpaceFuncData-Input'!AF79</f>
        <v>8760</v>
      </c>
      <c r="AH80" s="230">
        <f>'2025 SpaceFuncData-Input'!AG79</f>
        <v>0</v>
      </c>
      <c r="AI80" s="229">
        <f>'2025 SpaceFuncData-Input'!AH79</f>
        <v>0</v>
      </c>
      <c r="AJ80" s="133">
        <f>'2025 SpaceFuncData-Input'!AI79</f>
        <v>0</v>
      </c>
      <c r="AK80" s="21">
        <f>'2025 SpaceFuncData-Input'!AJ79</f>
        <v>0</v>
      </c>
      <c r="AL80" s="227">
        <f>'2025 SpaceFuncData-Input'!AK79</f>
        <v>0</v>
      </c>
      <c r="AM80" s="227">
        <f>'2025 SpaceFuncData-Input'!AL79</f>
        <v>0</v>
      </c>
      <c r="AN80" s="21" t="str">
        <f>'2025 SpaceFuncData-Input'!AM79</f>
        <v>Unoccupied</v>
      </c>
      <c r="AO80" s="21" t="str">
        <f t="shared" si="10"/>
        <v>UnoccupiedOccupancy</v>
      </c>
      <c r="AP80" s="21" t="str">
        <f t="shared" si="10"/>
        <v>UnoccupiedReceptacle</v>
      </c>
      <c r="AQ80" s="21" t="str">
        <f t="shared" si="10"/>
        <v>UnoccupiedServiceHotWater</v>
      </c>
      <c r="AR80" s="21" t="str">
        <f t="shared" si="10"/>
        <v>UnoccupiedLights</v>
      </c>
      <c r="AS80" s="21" t="str">
        <f t="shared" si="10"/>
        <v>UnoccupiedGasEquip</v>
      </c>
      <c r="AT80" s="21" t="str">
        <f t="shared" si="10"/>
        <v>UnoccupiedRefrigeration</v>
      </c>
      <c r="AU80" s="21" t="str">
        <f t="shared" si="10"/>
        <v>UnoccupiedInfiltration</v>
      </c>
      <c r="AV80" s="21" t="str">
        <f t="shared" si="10"/>
        <v>UnoccupiedHVACAvail</v>
      </c>
      <c r="AW80" s="21" t="str">
        <f t="shared" si="10"/>
        <v>UnoccupiedHtgSetpt</v>
      </c>
      <c r="AX80" s="21" t="str">
        <f t="shared" si="10"/>
        <v>UnoccupiedClgSetpt</v>
      </c>
      <c r="AY80" s="21" t="str">
        <f t="shared" si="10"/>
        <v>UnoccupiedElevator</v>
      </c>
      <c r="AZ80" s="21" t="str">
        <f t="shared" si="10"/>
        <v>UnoccupiedEscalator</v>
      </c>
      <c r="BA80" s="21" t="str">
        <f t="shared" si="10"/>
        <v>UnoccupiedWtrHtrSetpt</v>
      </c>
      <c r="BB80" s="21">
        <f>'2025 SpaceFuncData-Input'!AQ79</f>
        <v>376</v>
      </c>
      <c r="BC80" s="21">
        <f>'2025 SpaceFuncData-Input'!AN79</f>
        <v>1</v>
      </c>
      <c r="BD80" s="21">
        <f>'2025 SpaceFuncData-Input'!AO79</f>
        <v>1</v>
      </c>
      <c r="BE80" s="21">
        <f>'2025 SpaceFuncData-Input'!AP79</f>
        <v>0</v>
      </c>
      <c r="BF80" s="21" t="s">
        <v>1085</v>
      </c>
      <c r="BG80" s="21" t="s">
        <v>131</v>
      </c>
      <c r="BH80" s="21" t="s">
        <v>1143</v>
      </c>
      <c r="BI80" s="21" t="s">
        <v>269</v>
      </c>
      <c r="BJ80" s="21" t="str">
        <f t="shared" si="9"/>
        <v/>
      </c>
    </row>
    <row r="81" spans="1:62" x14ac:dyDescent="0.25">
      <c r="B81" s="21" t="str">
        <f>TRIM(LEFT('2025 SpaceFuncData-Input'!$A80,IF(ISNUMBER(FIND(" (Note",'2025 SpaceFuncData-Input'!$A80,1)),FIND(" (Note",'2025 SpaceFuncData-Input'!$A80,1),99)))</f>
        <v>Unoccupied-Include in Gross Floor Area</v>
      </c>
      <c r="C81" s="21" t="str">
        <f>TRIM('2025 SpaceFuncData-Input'!B80)</f>
        <v>NA</v>
      </c>
      <c r="D81" s="21">
        <f>ROUND('2025 SpaceFuncData-Input'!C80,2)</f>
        <v>0</v>
      </c>
      <c r="E81" s="21">
        <f>'2025 SpaceFuncData-Input'!D80</f>
        <v>0.5</v>
      </c>
      <c r="F81" s="21">
        <f>'2025 SpaceFuncData-Input'!E80</f>
        <v>250</v>
      </c>
      <c r="G81" s="21">
        <f>'2025 SpaceFuncData-Input'!F80</f>
        <v>250</v>
      </c>
      <c r="H81" s="228">
        <f>'2025 SpaceFuncData-Input'!G80</f>
        <v>0</v>
      </c>
      <c r="I81" s="228">
        <f>'2025 SpaceFuncData-Input'!H80</f>
        <v>0</v>
      </c>
      <c r="J81" s="21" t="str">
        <f>'2025 SpaceFuncData-Input'!I80</f>
        <v>Gas</v>
      </c>
      <c r="K81" s="228">
        <f>'2025 SpaceFuncData-Input'!J80</f>
        <v>0</v>
      </c>
      <c r="L81" s="228">
        <f>'2025 SpaceFuncData-Input'!K80</f>
        <v>0</v>
      </c>
      <c r="M81" s="228">
        <f>'2025 SpaceFuncData-Input'!L80</f>
        <v>0</v>
      </c>
      <c r="N81" s="228">
        <f>'2025 SpaceFuncData-Input'!M80</f>
        <v>0</v>
      </c>
      <c r="O81" s="228">
        <f>'2025 SpaceFuncData-Input'!N80</f>
        <v>0</v>
      </c>
      <c r="P81" s="228">
        <f>'2025 SpaceFuncData-Input'!O80</f>
        <v>0</v>
      </c>
      <c r="Q81" s="228">
        <f>'2025 SpaceFuncData-Input'!P80</f>
        <v>0</v>
      </c>
      <c r="R81" s="228">
        <f>'2025 SpaceFuncData-Input'!Q80</f>
        <v>0</v>
      </c>
      <c r="S81" s="228">
        <f>'2025 SpaceFuncData-Input'!R80</f>
        <v>0</v>
      </c>
      <c r="T81" s="228">
        <f>'2025 SpaceFuncData-Input'!S80</f>
        <v>0</v>
      </c>
      <c r="U81" s="228">
        <f>'2025 SpaceFuncData-Input'!T80</f>
        <v>0</v>
      </c>
      <c r="V81" s="228">
        <f>'2025 SpaceFuncData-Input'!U80</f>
        <v>0</v>
      </c>
      <c r="W81" s="228">
        <f>'2025 SpaceFuncData-Input'!V80</f>
        <v>0</v>
      </c>
      <c r="X81" s="228">
        <f>'2025 SpaceFuncData-Input'!W80</f>
        <v>0</v>
      </c>
      <c r="Y81" s="228">
        <f>'2025 SpaceFuncData-Input'!X80</f>
        <v>0</v>
      </c>
      <c r="Z81" s="228">
        <f>'2025 SpaceFuncData-Input'!Y80</f>
        <v>0</v>
      </c>
      <c r="AA81" s="228">
        <f>'2025 SpaceFuncData-Input'!Z80</f>
        <v>0</v>
      </c>
      <c r="AB81" s="228">
        <f>'2025 SpaceFuncData-Input'!AA80</f>
        <v>0</v>
      </c>
      <c r="AC81" s="228">
        <f>'2025 SpaceFuncData-Input'!AB80</f>
        <v>0</v>
      </c>
      <c r="AD81" s="228">
        <f>'2025 SpaceFuncData-Input'!AC80</f>
        <v>0</v>
      </c>
      <c r="AE81" s="228">
        <f>'2025 SpaceFuncData-Input'!AD80</f>
        <v>0</v>
      </c>
      <c r="AF81" s="133">
        <f>'2025 SpaceFuncData-Input'!AE80</f>
        <v>8760</v>
      </c>
      <c r="AG81" s="133">
        <f>'2025 SpaceFuncData-Input'!AF80</f>
        <v>8760</v>
      </c>
      <c r="AH81" s="230">
        <f>'2025 SpaceFuncData-Input'!AG80</f>
        <v>0</v>
      </c>
      <c r="AI81" s="229">
        <f>'2025 SpaceFuncData-Input'!AH80</f>
        <v>0</v>
      </c>
      <c r="AJ81" s="133">
        <f>'2025 SpaceFuncData-Input'!AI80</f>
        <v>0</v>
      </c>
      <c r="AK81" s="21">
        <f>'2025 SpaceFuncData-Input'!AJ80</f>
        <v>0</v>
      </c>
      <c r="AL81" s="227">
        <f>'2025 SpaceFuncData-Input'!AK80</f>
        <v>0</v>
      </c>
      <c r="AM81" s="227">
        <f>'2025 SpaceFuncData-Input'!AL80</f>
        <v>0</v>
      </c>
      <c r="AN81" s="21" t="str">
        <f>'2025 SpaceFuncData-Input'!AM80</f>
        <v>Unoccupied</v>
      </c>
      <c r="AO81" s="21" t="str">
        <f t="shared" si="10"/>
        <v>UnoccupiedOccupancy</v>
      </c>
      <c r="AP81" s="21" t="str">
        <f t="shared" si="10"/>
        <v>UnoccupiedReceptacle</v>
      </c>
      <c r="AQ81" s="21" t="str">
        <f t="shared" si="10"/>
        <v>UnoccupiedServiceHotWater</v>
      </c>
      <c r="AR81" s="21" t="str">
        <f t="shared" si="10"/>
        <v>UnoccupiedLights</v>
      </c>
      <c r="AS81" s="21" t="str">
        <f t="shared" si="10"/>
        <v>UnoccupiedGasEquip</v>
      </c>
      <c r="AT81" s="21" t="str">
        <f t="shared" si="10"/>
        <v>UnoccupiedRefrigeration</v>
      </c>
      <c r="AU81" s="21" t="str">
        <f t="shared" si="10"/>
        <v>UnoccupiedInfiltration</v>
      </c>
      <c r="AV81" s="21" t="str">
        <f t="shared" si="10"/>
        <v>UnoccupiedHVACAvail</v>
      </c>
      <c r="AW81" s="21" t="str">
        <f t="shared" si="10"/>
        <v>UnoccupiedHtgSetpt</v>
      </c>
      <c r="AX81" s="21" t="str">
        <f t="shared" si="10"/>
        <v>UnoccupiedClgSetpt</v>
      </c>
      <c r="AY81" s="21" t="str">
        <f t="shared" si="10"/>
        <v>UnoccupiedElevator</v>
      </c>
      <c r="AZ81" s="21" t="str">
        <f t="shared" si="10"/>
        <v>UnoccupiedEscalator</v>
      </c>
      <c r="BA81" s="21" t="str">
        <f t="shared" si="10"/>
        <v>UnoccupiedWtrHtrSetpt</v>
      </c>
      <c r="BB81" s="21">
        <f>'2025 SpaceFuncData-Input'!AQ80</f>
        <v>377</v>
      </c>
      <c r="BC81" s="21">
        <f>'2025 SpaceFuncData-Input'!AN80</f>
        <v>1</v>
      </c>
      <c r="BD81" s="21">
        <f>'2025 SpaceFuncData-Input'!AO80</f>
        <v>1</v>
      </c>
      <c r="BE81" s="21">
        <f>'2025 SpaceFuncData-Input'!AP80</f>
        <v>0</v>
      </c>
      <c r="BF81" s="21" t="s">
        <v>1086</v>
      </c>
      <c r="BG81" s="21" t="s">
        <v>131</v>
      </c>
      <c r="BH81" s="21" t="s">
        <v>1164</v>
      </c>
      <c r="BI81" s="21" t="s">
        <v>269</v>
      </c>
      <c r="BJ81" s="21" t="str">
        <f t="shared" si="9"/>
        <v/>
      </c>
    </row>
    <row r="82" spans="1:62" x14ac:dyDescent="0.25">
      <c r="B82" s="21" t="str">
        <f>TRIM(LEFT('2025 SpaceFuncData-Input'!$A81,IF(ISNUMBER(FIND(" (Note",'2025 SpaceFuncData-Input'!$A81,1)),FIND(" (Note",'2025 SpaceFuncData-Input'!$A81,1),99)))</f>
        <v>Videoconferencing Studio</v>
      </c>
      <c r="C82" s="21" t="str">
        <f>TRIM('2025 SpaceFuncData-Input'!B81)</f>
        <v>General - Conference/meeting</v>
      </c>
      <c r="D82" s="21">
        <f>ROUND('2025 SpaceFuncData-Input'!C81,2)</f>
        <v>10</v>
      </c>
      <c r="E82" s="21">
        <f>'2025 SpaceFuncData-Input'!D81</f>
        <v>0.5</v>
      </c>
      <c r="F82" s="21">
        <f>'2025 SpaceFuncData-Input'!E81</f>
        <v>250</v>
      </c>
      <c r="G82" s="21">
        <f>'2025 SpaceFuncData-Input'!F81</f>
        <v>200</v>
      </c>
      <c r="H82" s="228">
        <f>'2025 SpaceFuncData-Input'!G81</f>
        <v>1.5</v>
      </c>
      <c r="I82" s="228">
        <f>'2025 SpaceFuncData-Input'!H81</f>
        <v>0.18</v>
      </c>
      <c r="J82" s="21" t="str">
        <f>'2025 SpaceFuncData-Input'!I81</f>
        <v>Electric</v>
      </c>
      <c r="K82" s="228">
        <f>'2025 SpaceFuncData-Input'!J81</f>
        <v>0.9</v>
      </c>
      <c r="L82" s="228">
        <f>'2025 SpaceFuncData-Input'!K81</f>
        <v>0</v>
      </c>
      <c r="M82" s="228">
        <f>'2025 SpaceFuncData-Input'!L81</f>
        <v>0</v>
      </c>
      <c r="N82" s="228">
        <f>'2025 SpaceFuncData-Input'!M81</f>
        <v>0</v>
      </c>
      <c r="O82" s="228">
        <f>'2025 SpaceFuncData-Input'!N81</f>
        <v>0</v>
      </c>
      <c r="P82" s="228">
        <f>'2025 SpaceFuncData-Input'!O81</f>
        <v>0</v>
      </c>
      <c r="Q82" s="228">
        <f>'2025 SpaceFuncData-Input'!P81</f>
        <v>0</v>
      </c>
      <c r="R82" s="228">
        <f>'2025 SpaceFuncData-Input'!Q81</f>
        <v>1</v>
      </c>
      <c r="S82" s="228">
        <f>'2025 SpaceFuncData-Input'!R81</f>
        <v>0</v>
      </c>
      <c r="T82" s="228">
        <f>'2025 SpaceFuncData-Input'!S81</f>
        <v>0</v>
      </c>
      <c r="U82" s="228">
        <f>'2025 SpaceFuncData-Input'!T81</f>
        <v>0</v>
      </c>
      <c r="V82" s="228">
        <f>'2025 SpaceFuncData-Input'!U81</f>
        <v>0</v>
      </c>
      <c r="W82" s="228">
        <f>'2025 SpaceFuncData-Input'!V81</f>
        <v>0</v>
      </c>
      <c r="X82" s="228">
        <f>'2025 SpaceFuncData-Input'!W81</f>
        <v>0</v>
      </c>
      <c r="Y82" s="228">
        <f>'2025 SpaceFuncData-Input'!X81</f>
        <v>0</v>
      </c>
      <c r="Z82" s="228">
        <f>'2025 SpaceFuncData-Input'!Y81</f>
        <v>0</v>
      </c>
      <c r="AA82" s="228">
        <f>'2025 SpaceFuncData-Input'!Z81</f>
        <v>0</v>
      </c>
      <c r="AB82" s="228">
        <f>'2025 SpaceFuncData-Input'!AA81</f>
        <v>0</v>
      </c>
      <c r="AC82" s="228">
        <f>'2025 SpaceFuncData-Input'!AB81</f>
        <v>0</v>
      </c>
      <c r="AD82" s="228">
        <f>'2025 SpaceFuncData-Input'!AC81</f>
        <v>0</v>
      </c>
      <c r="AE82" s="228">
        <f>'2025 SpaceFuncData-Input'!AD81</f>
        <v>0</v>
      </c>
      <c r="AF82" s="133">
        <f>'2025 SpaceFuncData-Input'!AE81</f>
        <v>150</v>
      </c>
      <c r="AG82" s="133">
        <f>'2025 SpaceFuncData-Input'!AF81</f>
        <v>150</v>
      </c>
      <c r="AH82" s="230">
        <f>'2025 SpaceFuncData-Input'!AG81</f>
        <v>0</v>
      </c>
      <c r="AI82" s="229">
        <f>'2025 SpaceFuncData-Input'!AH81</f>
        <v>0</v>
      </c>
      <c r="AJ82" s="133">
        <f>'2025 SpaceFuncData-Input'!AI81</f>
        <v>300</v>
      </c>
      <c r="AK82" s="21">
        <f>'2025 SpaceFuncData-Input'!AJ81</f>
        <v>300</v>
      </c>
      <c r="AL82" s="227">
        <f>'2025 SpaceFuncData-Input'!AK81</f>
        <v>1.5</v>
      </c>
      <c r="AM82" s="227">
        <f>'2025 SpaceFuncData-Input'!AL81</f>
        <v>2</v>
      </c>
      <c r="AN82" s="21" t="str">
        <f>'2025 SpaceFuncData-Input'!AM81</f>
        <v>Office</v>
      </c>
      <c r="AO82" s="21" t="str">
        <f t="shared" si="10"/>
        <v>OfficeOccupancy</v>
      </c>
      <c r="AP82" s="21" t="str">
        <f t="shared" si="10"/>
        <v>OfficeReceptacle</v>
      </c>
      <c r="AQ82" s="21" t="str">
        <f t="shared" si="10"/>
        <v>OfficeServiceHotWater</v>
      </c>
      <c r="AR82" s="21" t="str">
        <f t="shared" si="10"/>
        <v>OfficeLights</v>
      </c>
      <c r="AS82" s="21" t="str">
        <f t="shared" si="10"/>
        <v>OfficeGasEquip</v>
      </c>
      <c r="AT82" s="21" t="str">
        <f t="shared" si="10"/>
        <v>OfficeRefrigeration</v>
      </c>
      <c r="AU82" s="21" t="str">
        <f t="shared" si="10"/>
        <v>OfficeInfiltration</v>
      </c>
      <c r="AV82" s="21" t="str">
        <f t="shared" si="10"/>
        <v>OfficeHVACAvail</v>
      </c>
      <c r="AW82" s="21" t="str">
        <f t="shared" si="10"/>
        <v>OfficeHtgSetpt</v>
      </c>
      <c r="AX82" s="21" t="str">
        <f t="shared" si="10"/>
        <v>OfficeClgSetpt</v>
      </c>
      <c r="AY82" s="21" t="str">
        <f t="shared" si="10"/>
        <v>OfficeElevator</v>
      </c>
      <c r="AZ82" s="21" t="str">
        <f t="shared" si="10"/>
        <v>OfficeEscalator</v>
      </c>
      <c r="BA82" s="21" t="str">
        <f t="shared" si="10"/>
        <v>OfficeWtrHtrSetpt</v>
      </c>
      <c r="BB82" s="21">
        <f>'2025 SpaceFuncData-Input'!AQ81</f>
        <v>378</v>
      </c>
      <c r="BC82" s="21">
        <f>'2025 SpaceFuncData-Input'!AN81</f>
        <v>1</v>
      </c>
      <c r="BD82" s="21">
        <f>'2025 SpaceFuncData-Input'!AO81</f>
        <v>0</v>
      </c>
      <c r="BE82" s="21">
        <f>'2025 SpaceFuncData-Input'!AP81</f>
        <v>0</v>
      </c>
      <c r="BF82" s="21" t="s">
        <v>1087</v>
      </c>
      <c r="BG82" s="21" t="s">
        <v>131</v>
      </c>
      <c r="BH82" s="185" t="s">
        <v>1164</v>
      </c>
      <c r="BI82" s="21" t="s">
        <v>269</v>
      </c>
      <c r="BJ82" s="21" t="str">
        <f t="shared" si="9"/>
        <v/>
      </c>
    </row>
    <row r="83" spans="1:62" x14ac:dyDescent="0.25">
      <c r="B83" s="21" t="str">
        <f>TRIM(LEFT('2025 SpaceFuncData-Input'!$A82,IF(ISNUMBER(FIND(" (Note",'2025 SpaceFuncData-Input'!$A82,1)),FIND(" (Note",'2025 SpaceFuncData-Input'!$A82,1),99)))</f>
        <v>All other</v>
      </c>
      <c r="C83" s="21" t="str">
        <f>TRIM('2025 SpaceFuncData-Input'!B82)</f>
        <v>Misc - All others</v>
      </c>
      <c r="D83" s="21">
        <f>ROUND('2025 SpaceFuncData-Input'!C82,2)</f>
        <v>10</v>
      </c>
      <c r="E83" s="21">
        <f>'2025 SpaceFuncData-Input'!D82</f>
        <v>0.5</v>
      </c>
      <c r="F83" s="21">
        <f>'2025 SpaceFuncData-Input'!E82</f>
        <v>250</v>
      </c>
      <c r="G83" s="21">
        <f>'2025 SpaceFuncData-Input'!F82</f>
        <v>200</v>
      </c>
      <c r="H83" s="228">
        <f>'2025 SpaceFuncData-Input'!G82</f>
        <v>1</v>
      </c>
      <c r="I83" s="228">
        <f>'2025 SpaceFuncData-Input'!H82</f>
        <v>0.18</v>
      </c>
      <c r="J83" s="21" t="str">
        <f>'2025 SpaceFuncData-Input'!I82</f>
        <v>Gas</v>
      </c>
      <c r="K83" s="228">
        <f>'2025 SpaceFuncData-Input'!J82</f>
        <v>0.4</v>
      </c>
      <c r="L83" s="228">
        <f>'2025 SpaceFuncData-Input'!K82</f>
        <v>0</v>
      </c>
      <c r="M83" s="228">
        <f>'2025 SpaceFuncData-Input'!L82</f>
        <v>0</v>
      </c>
      <c r="N83" s="228">
        <f>'2025 SpaceFuncData-Input'!M82</f>
        <v>0</v>
      </c>
      <c r="O83" s="228">
        <f>'2025 SpaceFuncData-Input'!N82</f>
        <v>0</v>
      </c>
      <c r="P83" s="228">
        <f>'2025 SpaceFuncData-Input'!O82</f>
        <v>0</v>
      </c>
      <c r="Q83" s="228">
        <f>'2025 SpaceFuncData-Input'!P82</f>
        <v>0</v>
      </c>
      <c r="R83" s="228">
        <f>'2025 SpaceFuncData-Input'!Q82</f>
        <v>0</v>
      </c>
      <c r="S83" s="228">
        <f>'2025 SpaceFuncData-Input'!R82</f>
        <v>0</v>
      </c>
      <c r="T83" s="228">
        <f>'2025 SpaceFuncData-Input'!S82</f>
        <v>0</v>
      </c>
      <c r="U83" s="228">
        <f>'2025 SpaceFuncData-Input'!T82</f>
        <v>0</v>
      </c>
      <c r="V83" s="228">
        <f>'2025 SpaceFuncData-Input'!U82</f>
        <v>0</v>
      </c>
      <c r="W83" s="228">
        <f>'2025 SpaceFuncData-Input'!V82</f>
        <v>0</v>
      </c>
      <c r="X83" s="228">
        <f>'2025 SpaceFuncData-Input'!W82</f>
        <v>0</v>
      </c>
      <c r="Y83" s="228">
        <f>'2025 SpaceFuncData-Input'!X82</f>
        <v>0</v>
      </c>
      <c r="Z83" s="228">
        <f>'2025 SpaceFuncData-Input'!Y82</f>
        <v>0</v>
      </c>
      <c r="AA83" s="228">
        <f>'2025 SpaceFuncData-Input'!Z82</f>
        <v>0</v>
      </c>
      <c r="AB83" s="228">
        <f>'2025 SpaceFuncData-Input'!AA82</f>
        <v>0</v>
      </c>
      <c r="AC83" s="228">
        <f>'2025 SpaceFuncData-Input'!AB82</f>
        <v>0</v>
      </c>
      <c r="AD83" s="228">
        <f>'2025 SpaceFuncData-Input'!AC82</f>
        <v>0</v>
      </c>
      <c r="AE83" s="228">
        <f>'2025 SpaceFuncData-Input'!AD82</f>
        <v>0</v>
      </c>
      <c r="AF83" s="133">
        <f>'2025 SpaceFuncData-Input'!AE82</f>
        <v>150</v>
      </c>
      <c r="AG83" s="133">
        <f>'2025 SpaceFuncData-Input'!AF82</f>
        <v>150</v>
      </c>
      <c r="AH83" s="230">
        <f>'2025 SpaceFuncData-Input'!AG82</f>
        <v>0</v>
      </c>
      <c r="AI83" s="229">
        <f>'2025 SpaceFuncData-Input'!AH82</f>
        <v>0</v>
      </c>
      <c r="AJ83" s="133">
        <f>'2025 SpaceFuncData-Input'!AI82</f>
        <v>100</v>
      </c>
      <c r="AK83" s="21">
        <f>'2025 SpaceFuncData-Input'!AJ82</f>
        <v>300</v>
      </c>
      <c r="AL83" s="227">
        <f>'2025 SpaceFuncData-Input'!AK82</f>
        <v>1.5</v>
      </c>
      <c r="AM83" s="227">
        <f>'2025 SpaceFuncData-Input'!AL82</f>
        <v>2</v>
      </c>
      <c r="AN83" s="21" t="str">
        <f>'2025 SpaceFuncData-Input'!AM82</f>
        <v>Office</v>
      </c>
      <c r="AO83" s="21" t="str">
        <f t="shared" si="10"/>
        <v>OfficeOccupancy</v>
      </c>
      <c r="AP83" s="21" t="str">
        <f t="shared" si="10"/>
        <v>OfficeReceptacle</v>
      </c>
      <c r="AQ83" s="21" t="str">
        <f t="shared" si="10"/>
        <v>OfficeServiceHotWater</v>
      </c>
      <c r="AR83" s="21" t="str">
        <f t="shared" si="10"/>
        <v>OfficeLights</v>
      </c>
      <c r="AS83" s="21" t="str">
        <f t="shared" si="10"/>
        <v>OfficeGasEquip</v>
      </c>
      <c r="AT83" s="21" t="str">
        <f t="shared" si="10"/>
        <v>OfficeRefrigeration</v>
      </c>
      <c r="AU83" s="21" t="str">
        <f t="shared" si="10"/>
        <v>OfficeInfiltration</v>
      </c>
      <c r="AV83" s="21" t="str">
        <f t="shared" si="10"/>
        <v>OfficeHVACAvail</v>
      </c>
      <c r="AW83" s="21" t="str">
        <f t="shared" si="10"/>
        <v>OfficeHtgSetpt</v>
      </c>
      <c r="AX83" s="21" t="str">
        <f t="shared" si="10"/>
        <v>OfficeClgSetpt</v>
      </c>
      <c r="AY83" s="21" t="str">
        <f t="shared" si="10"/>
        <v>OfficeElevator</v>
      </c>
      <c r="AZ83" s="21" t="str">
        <f t="shared" si="10"/>
        <v>OfficeEscalator</v>
      </c>
      <c r="BA83" s="21" t="str">
        <f t="shared" si="10"/>
        <v>OfficeWtrHtrSetpt</v>
      </c>
      <c r="BB83" s="21">
        <f>'2025 SpaceFuncData-Input'!AQ82</f>
        <v>301</v>
      </c>
      <c r="BC83" s="21">
        <f>'2025 SpaceFuncData-Input'!AN82</f>
        <v>1</v>
      </c>
      <c r="BD83" s="21">
        <f>'2025 SpaceFuncData-Input'!AO82</f>
        <v>0</v>
      </c>
      <c r="BE83" s="21">
        <f>'2025 SpaceFuncData-Input'!AP82</f>
        <v>1</v>
      </c>
      <c r="BF83" s="21" t="s">
        <v>1096</v>
      </c>
      <c r="BG83" s="21" t="s">
        <v>131</v>
      </c>
      <c r="BH83" s="21" t="s">
        <v>1143</v>
      </c>
      <c r="BI83" s="21" t="s">
        <v>269</v>
      </c>
      <c r="BJ83" s="21" t="str">
        <f t="shared" si="9"/>
        <v/>
      </c>
    </row>
    <row r="84" spans="1:62" x14ac:dyDescent="0.25">
      <c r="B84" s="21" t="str">
        <f>TRIM(LEFT('2025 SpaceFuncData-Input'!$A83,IF(ISNUMBER(FIND(" (Note",'2025 SpaceFuncData-Input'!$A83,1)),FIND(" (Note",'2025 SpaceFuncData-Input'!$A83,1),99)))</f>
        <v>Conference, Multipurpose and Meeting Area</v>
      </c>
      <c r="C84" s="21" t="str">
        <f>TRIM('2025 SpaceFuncData-Input'!B83)</f>
        <v>General - Conference/meeting</v>
      </c>
      <c r="D84" s="21">
        <f>ROUND('2025 SpaceFuncData-Input'!C83,2)</f>
        <v>66.67</v>
      </c>
      <c r="E84" s="21">
        <f>'2025 SpaceFuncData-Input'!D83</f>
        <v>0.5</v>
      </c>
      <c r="F84" s="21">
        <f>'2025 SpaceFuncData-Input'!E83</f>
        <v>245</v>
      </c>
      <c r="G84" s="21">
        <f>'2025 SpaceFuncData-Input'!F83</f>
        <v>155</v>
      </c>
      <c r="H84" s="228">
        <f>'2025 SpaceFuncData-Input'!G83</f>
        <v>1</v>
      </c>
      <c r="I84" s="228">
        <f>'2025 SpaceFuncData-Input'!H83</f>
        <v>0.09</v>
      </c>
      <c r="J84" s="21" t="str">
        <f>'2025 SpaceFuncData-Input'!I83</f>
        <v>Electric</v>
      </c>
      <c r="K84" s="228">
        <f>'2025 SpaceFuncData-Input'!J83</f>
        <v>0.75</v>
      </c>
      <c r="L84" s="228">
        <f>'2025 SpaceFuncData-Input'!K83</f>
        <v>0</v>
      </c>
      <c r="M84" s="228">
        <f>'2025 SpaceFuncData-Input'!L83</f>
        <v>0</v>
      </c>
      <c r="N84" s="228">
        <f>'2025 SpaceFuncData-Input'!M83</f>
        <v>0</v>
      </c>
      <c r="O84" s="228">
        <f>'2025 SpaceFuncData-Input'!N83</f>
        <v>0.25</v>
      </c>
      <c r="P84" s="228">
        <f>'2025 SpaceFuncData-Input'!O83</f>
        <v>0</v>
      </c>
      <c r="Q84" s="228">
        <f>'2025 SpaceFuncData-Input'!P83</f>
        <v>0</v>
      </c>
      <c r="R84" s="228">
        <f>'2025 SpaceFuncData-Input'!Q83</f>
        <v>0</v>
      </c>
      <c r="S84" s="228">
        <f>'2025 SpaceFuncData-Input'!R83</f>
        <v>0</v>
      </c>
      <c r="T84" s="228">
        <f>'2025 SpaceFuncData-Input'!S83</f>
        <v>0</v>
      </c>
      <c r="U84" s="228">
        <f>'2025 SpaceFuncData-Input'!T83</f>
        <v>0</v>
      </c>
      <c r="V84" s="228">
        <f>'2025 SpaceFuncData-Input'!U83</f>
        <v>0</v>
      </c>
      <c r="W84" s="228">
        <f>'2025 SpaceFuncData-Input'!V83</f>
        <v>0</v>
      </c>
      <c r="X84" s="228">
        <f>'2025 SpaceFuncData-Input'!W83</f>
        <v>0</v>
      </c>
      <c r="Y84" s="228">
        <f>'2025 SpaceFuncData-Input'!X83</f>
        <v>2</v>
      </c>
      <c r="Z84" s="228">
        <f>'2025 SpaceFuncData-Input'!Y83</f>
        <v>2.35</v>
      </c>
      <c r="AA84" s="228">
        <f>'2025 SpaceFuncData-Input'!Z83</f>
        <v>2.66</v>
      </c>
      <c r="AB84" s="228">
        <f>'2025 SpaceFuncData-Input'!AA83</f>
        <v>0.3</v>
      </c>
      <c r="AC84" s="228">
        <f>'2025 SpaceFuncData-Input'!AB83</f>
        <v>0.35</v>
      </c>
      <c r="AD84" s="228">
        <f>'2025 SpaceFuncData-Input'!AC83</f>
        <v>0.4</v>
      </c>
      <c r="AE84" s="228">
        <f>'2025 SpaceFuncData-Input'!AD83</f>
        <v>0</v>
      </c>
      <c r="AF84" s="133">
        <f>'2025 SpaceFuncData-Input'!AE83</f>
        <v>150</v>
      </c>
      <c r="AG84" s="133">
        <f>'2025 SpaceFuncData-Input'!AF83</f>
        <v>150</v>
      </c>
      <c r="AH84" s="230">
        <f>'2025 SpaceFuncData-Input'!AG83</f>
        <v>0</v>
      </c>
      <c r="AI84" s="229">
        <f>'2025 SpaceFuncData-Input'!AH83</f>
        <v>0</v>
      </c>
      <c r="AJ84" s="133">
        <f>'2025 SpaceFuncData-Input'!AI83</f>
        <v>30</v>
      </c>
      <c r="AK84" s="21">
        <f>'2025 SpaceFuncData-Input'!AJ83</f>
        <v>300</v>
      </c>
      <c r="AL84" s="227">
        <f>'2025 SpaceFuncData-Input'!AK83</f>
        <v>1.5</v>
      </c>
      <c r="AM84" s="227">
        <f>'2025 SpaceFuncData-Input'!AL83</f>
        <v>2</v>
      </c>
      <c r="AN84" s="21" t="str">
        <f>'2025 SpaceFuncData-Input'!AM83</f>
        <v>Assembly</v>
      </c>
      <c r="AO84" s="21" t="str">
        <f t="shared" si="10"/>
        <v>AssemblyOccupancy</v>
      </c>
      <c r="AP84" s="21" t="str">
        <f t="shared" si="10"/>
        <v>AssemblyReceptacle</v>
      </c>
      <c r="AQ84" s="21" t="str">
        <f t="shared" si="10"/>
        <v>AssemblyServiceHotWater</v>
      </c>
      <c r="AR84" s="21" t="str">
        <f t="shared" si="10"/>
        <v>AssemblyLights</v>
      </c>
      <c r="AS84" s="21" t="str">
        <f t="shared" si="10"/>
        <v>AssemblyGasEquip</v>
      </c>
      <c r="AT84" s="21" t="str">
        <f t="shared" si="10"/>
        <v>AssemblyRefrigeration</v>
      </c>
      <c r="AU84" s="21" t="str">
        <f t="shared" si="10"/>
        <v>AssemblyInfiltration</v>
      </c>
      <c r="AV84" s="21" t="str">
        <f t="shared" si="10"/>
        <v>AssemblyHVACAvail</v>
      </c>
      <c r="AW84" s="21" t="str">
        <f t="shared" si="10"/>
        <v>AssemblyHtgSetpt</v>
      </c>
      <c r="AX84" s="21" t="str">
        <f t="shared" si="10"/>
        <v>AssemblyClgSetpt</v>
      </c>
      <c r="AY84" s="21" t="str">
        <f t="shared" si="10"/>
        <v>AssemblyElevator</v>
      </c>
      <c r="AZ84" s="21" t="str">
        <f t="shared" si="10"/>
        <v>AssemblyEscalator</v>
      </c>
      <c r="BA84" s="21" t="str">
        <f t="shared" si="10"/>
        <v>AssemblyWtrHtrSetpt</v>
      </c>
      <c r="BB84" s="21">
        <f>'2025 SpaceFuncData-Input'!AQ83</f>
        <v>381</v>
      </c>
      <c r="BC84" s="21">
        <f>'2025 SpaceFuncData-Input'!AN83</f>
        <v>1</v>
      </c>
      <c r="BD84" s="21">
        <f>'2025 SpaceFuncData-Input'!AO83</f>
        <v>0</v>
      </c>
      <c r="BE84" s="21">
        <f>'2025 SpaceFuncData-Input'!AP83</f>
        <v>1</v>
      </c>
      <c r="BF84" s="21" t="s">
        <v>1163</v>
      </c>
      <c r="BG84" s="21" t="s">
        <v>1150</v>
      </c>
      <c r="BH84" s="21" t="s">
        <v>1164</v>
      </c>
      <c r="BI84" s="21" t="s">
        <v>938</v>
      </c>
    </row>
    <row r="85" spans="1:62" x14ac:dyDescent="0.25">
      <c r="B85" s="21" t="str">
        <f>TRIM(LEFT('2025 SpaceFuncData-Input'!$A84,IF(ISNUMBER(FIND(" (Note",'2025 SpaceFuncData-Input'!$A84,1)),FIND(" (Note",'2025 SpaceFuncData-Input'!$A84,1),99)))</f>
        <v>Storage</v>
      </c>
      <c r="C85" s="21" t="str">
        <f>TRIM('2025 SpaceFuncData-Input'!B84)</f>
        <v>Misc - All others</v>
      </c>
      <c r="D85" s="21">
        <f>ROUND('2025 SpaceFuncData-Input'!C84,2)</f>
        <v>0</v>
      </c>
      <c r="E85" s="21">
        <f>'2025 SpaceFuncData-Input'!D84</f>
        <v>0.5</v>
      </c>
      <c r="F85" s="21">
        <f>'2025 SpaceFuncData-Input'!E84</f>
        <v>250</v>
      </c>
      <c r="G85" s="21">
        <f>'2025 SpaceFuncData-Input'!F84</f>
        <v>200</v>
      </c>
      <c r="H85" s="228">
        <f>'2025 SpaceFuncData-Input'!G84</f>
        <v>0.2</v>
      </c>
      <c r="I85" s="228">
        <f>'2025 SpaceFuncData-Input'!H84</f>
        <v>0</v>
      </c>
      <c r="J85" s="21" t="str">
        <f>'2025 SpaceFuncData-Input'!I84</f>
        <v>Electric</v>
      </c>
      <c r="K85" s="228">
        <f>'2025 SpaceFuncData-Input'!J84</f>
        <v>0.4</v>
      </c>
      <c r="L85" s="228">
        <f>'2025 SpaceFuncData-Input'!K84</f>
        <v>0</v>
      </c>
      <c r="M85" s="228">
        <f>'2025 SpaceFuncData-Input'!L84</f>
        <v>0</v>
      </c>
      <c r="N85" s="228">
        <f>'2025 SpaceFuncData-Input'!M84</f>
        <v>0</v>
      </c>
      <c r="O85" s="228">
        <f>'2025 SpaceFuncData-Input'!N84</f>
        <v>0</v>
      </c>
      <c r="P85" s="228">
        <f>'2025 SpaceFuncData-Input'!O84</f>
        <v>0</v>
      </c>
      <c r="Q85" s="228">
        <f>'2025 SpaceFuncData-Input'!P84</f>
        <v>0</v>
      </c>
      <c r="R85" s="228">
        <f>'2025 SpaceFuncData-Input'!Q84</f>
        <v>0</v>
      </c>
      <c r="S85" s="228">
        <f>'2025 SpaceFuncData-Input'!R84</f>
        <v>0</v>
      </c>
      <c r="T85" s="228">
        <f>'2025 SpaceFuncData-Input'!S84</f>
        <v>0</v>
      </c>
      <c r="U85" s="228">
        <f>'2025 SpaceFuncData-Input'!T84</f>
        <v>0</v>
      </c>
      <c r="V85" s="228">
        <f>'2025 SpaceFuncData-Input'!U84</f>
        <v>0</v>
      </c>
      <c r="W85" s="228">
        <f>'2025 SpaceFuncData-Input'!V84</f>
        <v>0</v>
      </c>
      <c r="X85" s="228">
        <f>'2025 SpaceFuncData-Input'!W84</f>
        <v>0</v>
      </c>
      <c r="Y85" s="228">
        <f>'2025 SpaceFuncData-Input'!X84</f>
        <v>0</v>
      </c>
      <c r="Z85" s="228">
        <f>'2025 SpaceFuncData-Input'!Y84</f>
        <v>0</v>
      </c>
      <c r="AA85" s="228">
        <f>'2025 SpaceFuncData-Input'!Z84</f>
        <v>0</v>
      </c>
      <c r="AB85" s="228">
        <f>'2025 SpaceFuncData-Input'!AA84</f>
        <v>0</v>
      </c>
      <c r="AC85" s="228">
        <f>'2025 SpaceFuncData-Input'!AB84</f>
        <v>0</v>
      </c>
      <c r="AD85" s="228">
        <f>'2025 SpaceFuncData-Input'!AC84</f>
        <v>0</v>
      </c>
      <c r="AE85" s="228">
        <f>'2025 SpaceFuncData-Input'!AD84</f>
        <v>0</v>
      </c>
      <c r="AF85" s="133">
        <f>'2025 SpaceFuncData-Input'!AE84</f>
        <v>8760</v>
      </c>
      <c r="AG85" s="133">
        <f>'2025 SpaceFuncData-Input'!AF84</f>
        <v>8760</v>
      </c>
      <c r="AH85" s="230">
        <f>'2025 SpaceFuncData-Input'!AG84</f>
        <v>0</v>
      </c>
      <c r="AI85" s="229">
        <f>'2025 SpaceFuncData-Input'!AH84</f>
        <v>0</v>
      </c>
      <c r="AJ85" s="133">
        <f>'2025 SpaceFuncData-Input'!AI84</f>
        <v>50</v>
      </c>
      <c r="AK85" s="21">
        <f>'2025 SpaceFuncData-Input'!AJ84</f>
        <v>300</v>
      </c>
      <c r="AL85" s="227">
        <f>'2025 SpaceFuncData-Input'!AK84</f>
        <v>1.5</v>
      </c>
      <c r="AM85" s="227">
        <f>'2025 SpaceFuncData-Input'!AL84</f>
        <v>2</v>
      </c>
      <c r="AN85" s="21" t="str">
        <f>'2025 SpaceFuncData-Input'!AM84</f>
        <v>Warehouse</v>
      </c>
      <c r="AO85" s="21" t="str">
        <f t="shared" si="10"/>
        <v>WarehouseOccupancy</v>
      </c>
      <c r="AP85" s="21" t="str">
        <f t="shared" si="10"/>
        <v>WarehouseReceptacle</v>
      </c>
      <c r="AQ85" s="21" t="str">
        <f t="shared" si="10"/>
        <v>WarehouseServiceHotWater</v>
      </c>
      <c r="AR85" s="21" t="str">
        <f t="shared" si="10"/>
        <v>WarehouseLights</v>
      </c>
      <c r="AS85" s="21" t="str">
        <f t="shared" si="10"/>
        <v>WarehouseGasEquip</v>
      </c>
      <c r="AT85" s="21" t="str">
        <f t="shared" si="10"/>
        <v>WarehouseRefrigeration</v>
      </c>
      <c r="AU85" s="21" t="str">
        <f t="shared" si="10"/>
        <v>WarehouseInfiltration</v>
      </c>
      <c r="AV85" s="21" t="str">
        <f t="shared" si="10"/>
        <v>WarehouseHVACAvail</v>
      </c>
      <c r="AW85" s="21" t="str">
        <f t="shared" si="10"/>
        <v>WarehouseHtgSetpt</v>
      </c>
      <c r="AX85" s="21" t="str">
        <f t="shared" si="10"/>
        <v>WarehouseClgSetpt</v>
      </c>
      <c r="AY85" s="21" t="str">
        <f t="shared" si="10"/>
        <v>WarehouseElevator</v>
      </c>
      <c r="AZ85" s="21" t="str">
        <f t="shared" si="10"/>
        <v>WarehouseEscalator</v>
      </c>
      <c r="BA85" s="21" t="str">
        <f t="shared" si="10"/>
        <v>WarehouseWtrHtrSetpt</v>
      </c>
      <c r="BB85" s="21">
        <f>'2025 SpaceFuncData-Input'!AQ84</f>
        <v>379</v>
      </c>
      <c r="BC85" s="21">
        <f>'2025 SpaceFuncData-Input'!AN84</f>
        <v>0</v>
      </c>
      <c r="BD85" s="21">
        <f>'2025 SpaceFuncData-Input'!AO84</f>
        <v>1</v>
      </c>
      <c r="BE85" s="21">
        <f>'2025 SpaceFuncData-Input'!AP84</f>
        <v>0</v>
      </c>
      <c r="BF85" s="21" t="s">
        <v>1153</v>
      </c>
      <c r="BG85" s="21" t="s">
        <v>131</v>
      </c>
      <c r="BH85" s="21" t="s">
        <v>1164</v>
      </c>
      <c r="BI85" s="21" t="s">
        <v>938</v>
      </c>
    </row>
    <row r="86" spans="1:62" x14ac:dyDescent="0.25">
      <c r="B86" s="21" t="str">
        <f>TRIM(LEFT('2025 SpaceFuncData-Input'!$A85,IF(ISNUMBER(FIND(" (Note",'2025 SpaceFuncData-Input'!$A85,1)),FIND(" (Note",'2025 SpaceFuncData-Input'!$A85,1),99)))</f>
        <v>Health Care / Assisted Living (Nurse's Station)</v>
      </c>
      <c r="C86" s="21" t="str">
        <f>TRIM('2025 SpaceFuncData-Input'!B85)</f>
        <v>Misc - All others</v>
      </c>
      <c r="D86" s="21">
        <f>ROUND('2025 SpaceFuncData-Input'!C85,2)</f>
        <v>10</v>
      </c>
      <c r="E86" s="21">
        <f>'2025 SpaceFuncData-Input'!D85</f>
        <v>0.5</v>
      </c>
      <c r="F86" s="21">
        <f>'2025 SpaceFuncData-Input'!E85</f>
        <v>250</v>
      </c>
      <c r="G86" s="21">
        <f>'2025 SpaceFuncData-Input'!F85</f>
        <v>200</v>
      </c>
      <c r="H86" s="228">
        <f>'2025 SpaceFuncData-Input'!G85</f>
        <v>1.5</v>
      </c>
      <c r="I86" s="228">
        <f>'2025 SpaceFuncData-Input'!H85</f>
        <v>0.24</v>
      </c>
      <c r="J86" s="21" t="str">
        <f>'2025 SpaceFuncData-Input'!I85</f>
        <v>Gas</v>
      </c>
      <c r="K86" s="228">
        <f>'2025 SpaceFuncData-Input'!J85</f>
        <v>0.85</v>
      </c>
      <c r="L86" s="228">
        <f>'2025 SpaceFuncData-Input'!K85</f>
        <v>0</v>
      </c>
      <c r="M86" s="228">
        <f>'2025 SpaceFuncData-Input'!L85</f>
        <v>0</v>
      </c>
      <c r="N86" s="228">
        <f>'2025 SpaceFuncData-Input'!M85</f>
        <v>0</v>
      </c>
      <c r="O86" s="228">
        <f>'2025 SpaceFuncData-Input'!N85</f>
        <v>0</v>
      </c>
      <c r="P86" s="228">
        <f>'2025 SpaceFuncData-Input'!O85</f>
        <v>0</v>
      </c>
      <c r="Q86" s="228">
        <f>'2025 SpaceFuncData-Input'!P85</f>
        <v>0</v>
      </c>
      <c r="R86" s="228">
        <f>'2025 SpaceFuncData-Input'!Q85</f>
        <v>0</v>
      </c>
      <c r="S86" s="228">
        <f>'2025 SpaceFuncData-Input'!R85</f>
        <v>0</v>
      </c>
      <c r="T86" s="228">
        <f>'2025 SpaceFuncData-Input'!S85</f>
        <v>0</v>
      </c>
      <c r="U86" s="228">
        <f>'2025 SpaceFuncData-Input'!T85</f>
        <v>0</v>
      </c>
      <c r="V86" s="228">
        <f>'2025 SpaceFuncData-Input'!U85</f>
        <v>0</v>
      </c>
      <c r="W86" s="228">
        <f>'2025 SpaceFuncData-Input'!V85</f>
        <v>0</v>
      </c>
      <c r="X86" s="228">
        <f>'2025 SpaceFuncData-Input'!W85</f>
        <v>0.1</v>
      </c>
      <c r="Y86" s="228">
        <f>'2025 SpaceFuncData-Input'!X85</f>
        <v>0</v>
      </c>
      <c r="Z86" s="228">
        <f>'2025 SpaceFuncData-Input'!Y85</f>
        <v>0</v>
      </c>
      <c r="AA86" s="228">
        <f>'2025 SpaceFuncData-Input'!Z85</f>
        <v>0</v>
      </c>
      <c r="AB86" s="228">
        <f>'2025 SpaceFuncData-Input'!AA85</f>
        <v>0</v>
      </c>
      <c r="AC86" s="228">
        <f>'2025 SpaceFuncData-Input'!AB85</f>
        <v>0</v>
      </c>
      <c r="AD86" s="228">
        <f>'2025 SpaceFuncData-Input'!AC85</f>
        <v>0</v>
      </c>
      <c r="AE86" s="228">
        <f>'2025 SpaceFuncData-Input'!AD85</f>
        <v>0</v>
      </c>
      <c r="AF86" s="133">
        <f>'2025 SpaceFuncData-Input'!AE85</f>
        <v>150</v>
      </c>
      <c r="AG86" s="133">
        <f>'2025 SpaceFuncData-Input'!AF85</f>
        <v>150</v>
      </c>
      <c r="AH86" s="230">
        <f>'2025 SpaceFuncData-Input'!AG85</f>
        <v>0</v>
      </c>
      <c r="AI86" s="229">
        <f>'2025 SpaceFuncData-Input'!AH85</f>
        <v>0</v>
      </c>
      <c r="AJ86" s="133">
        <f>'2025 SpaceFuncData-Input'!AI85</f>
        <v>75</v>
      </c>
      <c r="AK86" s="21">
        <f>'2025 SpaceFuncData-Input'!AJ85</f>
        <v>500</v>
      </c>
      <c r="AL86" s="227">
        <f>'2025 SpaceFuncData-Input'!AK85</f>
        <v>1.5</v>
      </c>
      <c r="AM86" s="227">
        <f>'2025 SpaceFuncData-Input'!AL85</f>
        <v>2</v>
      </c>
      <c r="AN86" s="21" t="str">
        <f>'2025 SpaceFuncData-Input'!AM85</f>
        <v>ResidentialCommon</v>
      </c>
      <c r="AO86" s="21" t="str">
        <f t="shared" si="10"/>
        <v>ResidentialCommonOccupancy</v>
      </c>
      <c r="AP86" s="21" t="str">
        <f t="shared" si="10"/>
        <v>ResidentialCommonReceptacle</v>
      </c>
      <c r="AQ86" s="21" t="str">
        <f t="shared" si="10"/>
        <v>ResidentialCommonServiceHotWater</v>
      </c>
      <c r="AR86" s="21" t="str">
        <f t="shared" si="10"/>
        <v>ResidentialCommonLights</v>
      </c>
      <c r="AS86" s="21" t="str">
        <f t="shared" si="10"/>
        <v>ResidentialCommonGasEquip</v>
      </c>
      <c r="AT86" s="21" t="str">
        <f t="shared" si="10"/>
        <v>ResidentialCommonRefrigeration</v>
      </c>
      <c r="AU86" s="21" t="str">
        <f t="shared" si="10"/>
        <v>ResidentialCommonInfiltration</v>
      </c>
      <c r="AV86" s="21" t="str">
        <f t="shared" si="10"/>
        <v>ResidentialCommonHVACAvail</v>
      </c>
      <c r="AW86" s="21" t="str">
        <f t="shared" si="10"/>
        <v>ResidentialCommonHtgSetpt</v>
      </c>
      <c r="AX86" s="21" t="str">
        <f t="shared" si="10"/>
        <v>ResidentialCommonClgSetpt</v>
      </c>
      <c r="AY86" s="21" t="str">
        <f t="shared" si="10"/>
        <v>ResidentialCommonElevator</v>
      </c>
      <c r="AZ86" s="21" t="str">
        <f t="shared" si="10"/>
        <v>ResidentialCommonEscalator</v>
      </c>
      <c r="BA86" s="21" t="str">
        <f t="shared" si="10"/>
        <v>ResidentialCommonWtrHtrSetpt</v>
      </c>
      <c r="BB86" s="21">
        <f>'2025 SpaceFuncData-Input'!AQ85</f>
        <v>382</v>
      </c>
      <c r="BC86" s="21">
        <f>'2025 SpaceFuncData-Input'!AN85</f>
        <v>0</v>
      </c>
      <c r="BD86" s="21">
        <f>'2025 SpaceFuncData-Input'!AO85</f>
        <v>0</v>
      </c>
      <c r="BE86" s="21">
        <f>'2025 SpaceFuncData-Input'!AP85</f>
        <v>0</v>
      </c>
      <c r="BF86" s="21" t="s">
        <v>1157</v>
      </c>
      <c r="BG86" s="21" t="s">
        <v>131</v>
      </c>
      <c r="BH86" s="21" t="s">
        <v>1142</v>
      </c>
      <c r="BI86" s="21" t="s">
        <v>938</v>
      </c>
    </row>
    <row r="87" spans="1:62" x14ac:dyDescent="0.25">
      <c r="B87" s="21" t="str">
        <f>TRIM(LEFT('2025 SpaceFuncData-Input'!$A86,IF(ISNUMBER(FIND(" (Note",'2025 SpaceFuncData-Input'!$A86,1)),FIND(" (Note",'2025 SpaceFuncData-Input'!$A86,1),99)))</f>
        <v>Health Care / Assisted Living (Physical Therapy Room)</v>
      </c>
      <c r="C87" s="21" t="str">
        <f>TRIM('2025 SpaceFuncData-Input'!B86)</f>
        <v>Misc - All others</v>
      </c>
      <c r="D87" s="21">
        <f>ROUND('2025 SpaceFuncData-Input'!C86,2)</f>
        <v>10</v>
      </c>
      <c r="E87" s="21">
        <f>'2025 SpaceFuncData-Input'!D86</f>
        <v>0.5</v>
      </c>
      <c r="F87" s="21">
        <f>'2025 SpaceFuncData-Input'!E86</f>
        <v>250</v>
      </c>
      <c r="G87" s="21">
        <f>'2025 SpaceFuncData-Input'!F86</f>
        <v>200</v>
      </c>
      <c r="H87" s="228">
        <f>'2025 SpaceFuncData-Input'!G86</f>
        <v>1.5</v>
      </c>
      <c r="I87" s="228">
        <f>'2025 SpaceFuncData-Input'!H86</f>
        <v>0.24</v>
      </c>
      <c r="J87" s="21" t="str">
        <f>'2025 SpaceFuncData-Input'!I86</f>
        <v>Electric</v>
      </c>
      <c r="K87" s="228">
        <f>'2025 SpaceFuncData-Input'!J86</f>
        <v>0.75</v>
      </c>
      <c r="L87" s="228">
        <f>'2025 SpaceFuncData-Input'!K86</f>
        <v>0</v>
      </c>
      <c r="M87" s="228">
        <f>'2025 SpaceFuncData-Input'!L86</f>
        <v>0</v>
      </c>
      <c r="N87" s="228">
        <f>'2025 SpaceFuncData-Input'!M86</f>
        <v>0</v>
      </c>
      <c r="O87" s="228">
        <f>'2025 SpaceFuncData-Input'!N86</f>
        <v>0</v>
      </c>
      <c r="P87" s="228">
        <f>'2025 SpaceFuncData-Input'!O86</f>
        <v>0</v>
      </c>
      <c r="Q87" s="228">
        <f>'2025 SpaceFuncData-Input'!P86</f>
        <v>0</v>
      </c>
      <c r="R87" s="228">
        <f>'2025 SpaceFuncData-Input'!Q86</f>
        <v>0</v>
      </c>
      <c r="S87" s="228">
        <f>'2025 SpaceFuncData-Input'!R86</f>
        <v>0</v>
      </c>
      <c r="T87" s="228">
        <f>'2025 SpaceFuncData-Input'!S86</f>
        <v>0</v>
      </c>
      <c r="U87" s="228">
        <f>'2025 SpaceFuncData-Input'!T86</f>
        <v>0</v>
      </c>
      <c r="V87" s="228">
        <f>'2025 SpaceFuncData-Input'!U86</f>
        <v>0</v>
      </c>
      <c r="W87" s="228">
        <f>'2025 SpaceFuncData-Input'!V86</f>
        <v>0</v>
      </c>
      <c r="X87" s="228">
        <f>'2025 SpaceFuncData-Input'!W86</f>
        <v>0.1</v>
      </c>
      <c r="Y87" s="228">
        <f>'2025 SpaceFuncData-Input'!X86</f>
        <v>0</v>
      </c>
      <c r="Z87" s="228">
        <f>'2025 SpaceFuncData-Input'!Y86</f>
        <v>0</v>
      </c>
      <c r="AA87" s="228">
        <f>'2025 SpaceFuncData-Input'!Z86</f>
        <v>0</v>
      </c>
      <c r="AB87" s="228">
        <f>'2025 SpaceFuncData-Input'!AA86</f>
        <v>0</v>
      </c>
      <c r="AC87" s="228">
        <f>'2025 SpaceFuncData-Input'!AB86</f>
        <v>0</v>
      </c>
      <c r="AD87" s="228">
        <f>'2025 SpaceFuncData-Input'!AC86</f>
        <v>0</v>
      </c>
      <c r="AE87" s="228">
        <f>'2025 SpaceFuncData-Input'!AD86</f>
        <v>0</v>
      </c>
      <c r="AF87" s="133">
        <f>'2025 SpaceFuncData-Input'!AE86</f>
        <v>150</v>
      </c>
      <c r="AG87" s="133">
        <f>'2025 SpaceFuncData-Input'!AF86</f>
        <v>150</v>
      </c>
      <c r="AH87" s="230">
        <f>'2025 SpaceFuncData-Input'!AG86</f>
        <v>0</v>
      </c>
      <c r="AI87" s="229">
        <f>'2025 SpaceFuncData-Input'!AH86</f>
        <v>0</v>
      </c>
      <c r="AJ87" s="133">
        <f>'2025 SpaceFuncData-Input'!AI86</f>
        <v>75</v>
      </c>
      <c r="AK87" s="21">
        <f>'2025 SpaceFuncData-Input'!AJ86</f>
        <v>500</v>
      </c>
      <c r="AL87" s="227">
        <f>'2025 SpaceFuncData-Input'!AK86</f>
        <v>1.5</v>
      </c>
      <c r="AM87" s="227">
        <f>'2025 SpaceFuncData-Input'!AL86</f>
        <v>2</v>
      </c>
      <c r="AN87" s="21" t="str">
        <f>'2025 SpaceFuncData-Input'!AM86</f>
        <v>ResidentialCommon</v>
      </c>
      <c r="AO87" s="21" t="str">
        <f t="shared" si="10"/>
        <v>ResidentialCommonOccupancy</v>
      </c>
      <c r="AP87" s="21" t="str">
        <f t="shared" si="10"/>
        <v>ResidentialCommonReceptacle</v>
      </c>
      <c r="AQ87" s="21" t="str">
        <f t="shared" si="10"/>
        <v>ResidentialCommonServiceHotWater</v>
      </c>
      <c r="AR87" s="21" t="str">
        <f t="shared" si="10"/>
        <v>ResidentialCommonLights</v>
      </c>
      <c r="AS87" s="21" t="str">
        <f t="shared" si="10"/>
        <v>ResidentialCommonGasEquip</v>
      </c>
      <c r="AT87" s="21" t="str">
        <f t="shared" si="10"/>
        <v>ResidentialCommonRefrigeration</v>
      </c>
      <c r="AU87" s="21" t="str">
        <f t="shared" si="10"/>
        <v>ResidentialCommonInfiltration</v>
      </c>
      <c r="AV87" s="21" t="str">
        <f t="shared" si="10"/>
        <v>ResidentialCommonHVACAvail</v>
      </c>
      <c r="AW87" s="21" t="str">
        <f t="shared" si="10"/>
        <v>ResidentialCommonHtgSetpt</v>
      </c>
      <c r="AX87" s="21" t="str">
        <f t="shared" si="10"/>
        <v>ResidentialCommonClgSetpt</v>
      </c>
      <c r="AY87" s="21" t="str">
        <f t="shared" si="10"/>
        <v>ResidentialCommonElevator</v>
      </c>
      <c r="AZ87" s="21" t="str">
        <f t="shared" si="10"/>
        <v>ResidentialCommonEscalator</v>
      </c>
      <c r="BA87" s="21" t="str">
        <f t="shared" si="10"/>
        <v>ResidentialCommonWtrHtrSetpt</v>
      </c>
      <c r="BB87" s="21">
        <f>'2025 SpaceFuncData-Input'!AQ86</f>
        <v>383</v>
      </c>
      <c r="BC87" s="21">
        <f>'2025 SpaceFuncData-Input'!AN86</f>
        <v>0</v>
      </c>
      <c r="BD87" s="21">
        <f>'2025 SpaceFuncData-Input'!AO86</f>
        <v>0</v>
      </c>
      <c r="BE87" s="21">
        <f>'2025 SpaceFuncData-Input'!AP86</f>
        <v>0</v>
      </c>
      <c r="BF87" s="21" t="s">
        <v>1158</v>
      </c>
      <c r="BG87" s="21" t="s">
        <v>131</v>
      </c>
      <c r="BH87" s="21" t="s">
        <v>1142</v>
      </c>
      <c r="BI87" s="21" t="s">
        <v>938</v>
      </c>
    </row>
    <row r="88" spans="1:62" x14ac:dyDescent="0.25">
      <c r="A88" s="21" t="s">
        <v>95</v>
      </c>
      <c r="C88" s="21" t="str">
        <f>TRIM('2025 SpaceFuncData-Input'!B89)</f>
        <v/>
      </c>
      <c r="AF88" s="133"/>
      <c r="AG88" s="133"/>
      <c r="AJ88" s="133"/>
    </row>
    <row r="89" spans="1:62" x14ac:dyDescent="0.25">
      <c r="A89" s="21" t="s">
        <v>96</v>
      </c>
      <c r="B89" s="21" t="str">
        <f>TRIM(LEFT('2025 SpaceFuncData-Input'!$A91,IF(ISNUMBER(FIND(" (Note",'2025 SpaceFuncData-Input'!$A91,1)),FIND(" (Note",'2025 SpaceFuncData-Input'!$A91,1),99)))</f>
        <v/>
      </c>
      <c r="C89" s="21" t="str">
        <f>TRIM('2025 SpaceFuncData-Input'!B90)</f>
        <v/>
      </c>
      <c r="AF89" s="133"/>
      <c r="AG89" s="133"/>
      <c r="AJ89" s="133"/>
    </row>
    <row r="90" spans="1:62" x14ac:dyDescent="0.25">
      <c r="C90" s="21" t="str">
        <f>TRIM('2025 SpaceFuncData-Input'!B91)</f>
        <v/>
      </c>
      <c r="AF90" s="133"/>
      <c r="AG90" s="133"/>
      <c r="AJ90" s="133"/>
      <c r="AO90" s="21" t="s">
        <v>94</v>
      </c>
      <c r="AP90" s="21" t="s">
        <v>74</v>
      </c>
      <c r="AQ90" s="21" t="s">
        <v>120</v>
      </c>
      <c r="AR90" s="21" t="s">
        <v>93</v>
      </c>
      <c r="AS90" s="21" t="s">
        <v>92</v>
      </c>
      <c r="AT90" s="21" t="s">
        <v>91</v>
      </c>
      <c r="AU90" s="21" t="s">
        <v>90</v>
      </c>
      <c r="AV90" s="21" t="s">
        <v>89</v>
      </c>
      <c r="AW90" s="21" t="s">
        <v>290</v>
      </c>
      <c r="AX90" s="21" t="s">
        <v>291</v>
      </c>
      <c r="AY90" s="21" t="s">
        <v>121</v>
      </c>
      <c r="AZ90" s="21" t="s">
        <v>126</v>
      </c>
      <c r="BA90" s="21" t="s">
        <v>292</v>
      </c>
    </row>
  </sheetData>
  <conditionalFormatting sqref="A3:BF4 B5:AN5 AP5:BG5 AF16:BG83 B16:AE87 AF84:BH84 AF85:BG87 B88:Q88 R88:BH90 C89:Q90">
    <cfRule type="expression" dxfId="55" priority="62">
      <formula>IF($BJ3="X",TRUE,FALSE)</formula>
    </cfRule>
  </conditionalFormatting>
  <conditionalFormatting sqref="B88:B89">
    <cfRule type="expression" dxfId="54" priority="222">
      <formula>IF($BJ89="X",TRUE,FALSE)</formula>
    </cfRule>
  </conditionalFormatting>
  <conditionalFormatting sqref="B6:BG15">
    <cfRule type="expression" dxfId="53" priority="234">
      <formula>IF($BK6="X",TRUE,FALSE)</formula>
    </cfRule>
  </conditionalFormatting>
  <conditionalFormatting sqref="AO5:BH5 AO6:BG6 AO7:BH9 AO10:BG10 AO11:BH12 AO13:BG14 AO15:BH15 AO16:BG17 AO18:BH20 AO21:BG21 AO22:BH23 AO24:BG26 AO27:BH27 AO28:BG38 AO39:BH39 AO40:BG41 AO42:BH45 AO46:BG47 AO48:BH53 AO54:BG57 AO58:BH60 AO61:BG64 AO65:BH73 AO74:BG76 AO77:BH78 AO79:BG79 AO80:BH90">
    <cfRule type="expression" dxfId="52" priority="8">
      <formula>IF(#REF!="X",TRUE,FALSE)</formula>
    </cfRule>
  </conditionalFormatting>
  <conditionalFormatting sqref="BG3:BG4">
    <cfRule type="expression" dxfId="51" priority="29">
      <formula>IF($BG3="X",TRUE,FALSE)</formula>
    </cfRule>
  </conditionalFormatting>
  <conditionalFormatting sqref="BH3:BH4">
    <cfRule type="expression" dxfId="50" priority="48">
      <formula>IF($BH3="X",TRUE,FALSE)</formula>
    </cfRule>
  </conditionalFormatting>
  <conditionalFormatting sqref="BH5 BH39 BH42:BH45 BH48:BH53 BH58:BH60 BH65:BH70 BH77:BH78 BH80:BH83">
    <cfRule type="expression" dxfId="49" priority="31">
      <formula>IF($BL5="X",TRUE,FALSE)</formula>
    </cfRule>
  </conditionalFormatting>
  <conditionalFormatting sqref="BH15">
    <cfRule type="expression" dxfId="48" priority="17">
      <formula>IF($CD15="X",TRUE,FALSE)</formula>
    </cfRule>
  </conditionalFormatting>
  <conditionalFormatting sqref="BH71:BH73">
    <cfRule type="expression" dxfId="47" priority="13">
      <formula>IF($CD71="X",TRUE,FALSE)</formula>
    </cfRule>
  </conditionalFormatting>
  <conditionalFormatting sqref="BH85:BH87">
    <cfRule type="expression" dxfId="46" priority="9">
      <formula>IF($BL85="X",TRUE,FALSE)</formula>
    </cfRule>
  </conditionalFormatting>
  <conditionalFormatting sqref="BK7:BK13">
    <cfRule type="expression" dxfId="45" priority="34">
      <formula>IF(#REF!="X",TRUE,FALSE)</formula>
    </cfRule>
    <cfRule type="expression" dxfId="44" priority="35">
      <formula>IF($BH7="X",TRUE,FALSE)</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M130"/>
  <sheetViews>
    <sheetView zoomScaleNormal="100" workbookViewId="0">
      <selection activeCell="B20" sqref="B20"/>
    </sheetView>
  </sheetViews>
  <sheetFormatPr defaultColWidth="9.08984375" defaultRowHeight="11.5" x14ac:dyDescent="0.25"/>
  <cols>
    <col min="1" max="1" width="3.453125" style="98" customWidth="1"/>
    <col min="2" max="2" width="68.54296875" style="98" bestFit="1" customWidth="1"/>
    <col min="3" max="12" width="18.54296875" style="98" customWidth="1"/>
    <col min="13" max="13" width="11.54296875" style="98" customWidth="1"/>
    <col min="14" max="14" width="32.90625" style="98" customWidth="1"/>
    <col min="15" max="16384" width="9.08984375" style="98"/>
  </cols>
  <sheetData>
    <row r="1" spans="1:13" ht="13" x14ac:dyDescent="0.25">
      <c r="A1" s="111" t="s">
        <v>864</v>
      </c>
      <c r="B1" s="80"/>
    </row>
    <row r="2" spans="1:13" ht="12.5" x14ac:dyDescent="0.25">
      <c r="A2" s="80" t="s">
        <v>857</v>
      </c>
      <c r="B2" s="80"/>
    </row>
    <row r="3" spans="1:13" ht="13" x14ac:dyDescent="0.25">
      <c r="A3" s="80"/>
      <c r="B3" s="112" t="s">
        <v>856</v>
      </c>
      <c r="C3" s="114" t="s">
        <v>524</v>
      </c>
      <c r="D3" s="114" t="s">
        <v>972</v>
      </c>
      <c r="E3" s="115" t="s">
        <v>996</v>
      </c>
      <c r="F3" s="115" t="s">
        <v>997</v>
      </c>
      <c r="G3" s="115" t="s">
        <v>939</v>
      </c>
      <c r="H3" s="115" t="s">
        <v>858</v>
      </c>
      <c r="I3" s="115" t="s">
        <v>859</v>
      </c>
      <c r="J3" s="114" t="s">
        <v>933</v>
      </c>
      <c r="K3" s="114" t="s">
        <v>881</v>
      </c>
      <c r="L3" s="114" t="s">
        <v>964</v>
      </c>
    </row>
    <row r="4" spans="1:13" ht="23" x14ac:dyDescent="0.25">
      <c r="A4" s="23"/>
      <c r="B4" s="113" t="s">
        <v>96</v>
      </c>
      <c r="C4" s="97" t="s">
        <v>934</v>
      </c>
      <c r="D4" s="97" t="s">
        <v>973</v>
      </c>
      <c r="E4" s="97" t="s">
        <v>847</v>
      </c>
      <c r="F4" s="97" t="s">
        <v>848</v>
      </c>
      <c r="G4" s="97" t="s">
        <v>725</v>
      </c>
      <c r="H4" s="116" t="s">
        <v>716</v>
      </c>
      <c r="I4" s="116" t="s">
        <v>342</v>
      </c>
      <c r="J4" s="97" t="s">
        <v>935</v>
      </c>
      <c r="K4" s="97" t="s">
        <v>937</v>
      </c>
      <c r="L4" s="97" t="s">
        <v>965</v>
      </c>
      <c r="M4" s="21" t="s">
        <v>269</v>
      </c>
    </row>
    <row r="5" spans="1:13" ht="14.5" x14ac:dyDescent="0.25">
      <c r="A5" s="22"/>
      <c r="B5" s="113" t="s">
        <v>96</v>
      </c>
      <c r="C5" s="97" t="s">
        <v>936</v>
      </c>
      <c r="D5" s="97" t="s">
        <v>936</v>
      </c>
      <c r="E5" s="97" t="s">
        <v>724</v>
      </c>
      <c r="F5" s="97" t="s">
        <v>724</v>
      </c>
      <c r="G5" s="97" t="s">
        <v>751</v>
      </c>
      <c r="H5" s="116"/>
      <c r="I5" s="116"/>
      <c r="J5" s="97" t="s">
        <v>879</v>
      </c>
      <c r="K5" s="97" t="s">
        <v>880</v>
      </c>
      <c r="L5" s="97"/>
      <c r="M5" s="21" t="s">
        <v>269</v>
      </c>
    </row>
    <row r="6" spans="1:13" ht="12.75" customHeight="1" x14ac:dyDescent="0.25">
      <c r="B6" s="96" t="str">
        <f>'2019 Ventilation List SORT'!A6</f>
        <v>Assembly - Auditorium seating area</v>
      </c>
      <c r="C6" s="100">
        <f>'2019 Ventilation List SORT'!B6</f>
        <v>1.07</v>
      </c>
      <c r="D6" s="100">
        <f>'2019 Ventilation List SORT'!C6</f>
        <v>0.15</v>
      </c>
      <c r="E6" s="100">
        <f>'2019 Ventilation List SORT'!D6</f>
        <v>0</v>
      </c>
      <c r="F6" s="100">
        <f>'2019 Ventilation List SORT'!E6</f>
        <v>0</v>
      </c>
      <c r="G6" s="100">
        <f>'2019 Ventilation List SORT'!F6</f>
        <v>0</v>
      </c>
      <c r="H6" s="100">
        <f>'2019 Ventilation List SORT'!G6</f>
        <v>1</v>
      </c>
      <c r="I6" s="96">
        <f>IF(ISNUMBER(FIND("F",'2019 Ventilation List SORT'!H6)),IF(FIND("F",'2019 Ventilation List SORT'!H6)=1,1,IF(ISNUMBER(FIND(", F",'2019 Ventilation List SORT'!H6)),1,0)),0)</f>
        <v>1</v>
      </c>
      <c r="J6" s="100">
        <f>IF(D6&gt;0,15,0)</f>
        <v>15</v>
      </c>
      <c r="K6" s="120">
        <f>IF(OR(C6=0,C6=D6),0,C6/J6*1000)</f>
        <v>71.333333333333329</v>
      </c>
      <c r="L6" s="131">
        <v>1</v>
      </c>
      <c r="M6" s="21" t="s">
        <v>269</v>
      </c>
    </row>
    <row r="7" spans="1:13" ht="12.75" customHeight="1" x14ac:dyDescent="0.25">
      <c r="B7" s="96" t="str">
        <f>'2019 Ventilation List SORT'!A7</f>
        <v>Assembly - Courtrooms</v>
      </c>
      <c r="C7" s="100">
        <f>'2019 Ventilation List SORT'!B7</f>
        <v>0.19</v>
      </c>
      <c r="D7" s="100">
        <f>'2019 Ventilation List SORT'!C7</f>
        <v>0.15</v>
      </c>
      <c r="E7" s="100">
        <f>'2019 Ventilation List SORT'!D7</f>
        <v>0</v>
      </c>
      <c r="F7" s="100">
        <f>'2019 Ventilation List SORT'!E7</f>
        <v>0</v>
      </c>
      <c r="G7" s="100">
        <f>'2019 Ventilation List SORT'!F7</f>
        <v>0</v>
      </c>
      <c r="H7" s="100">
        <f>'2019 Ventilation List SORT'!G7</f>
        <v>1</v>
      </c>
      <c r="I7" s="96">
        <f>IF(ISNUMBER(FIND("F",'2019 Ventilation List SORT'!H7)),IF(FIND("F",'2019 Ventilation List SORT'!H7)=1,1,IF(ISNUMBER(FIND(", F",'2019 Ventilation List SORT'!H7)),1,0)),0)</f>
        <v>1</v>
      </c>
      <c r="J7" s="100">
        <f t="shared" ref="J7:J71" si="0">IF(D7&gt;0,15,0)</f>
        <v>15</v>
      </c>
      <c r="K7" s="120">
        <f t="shared" ref="K7:K71" si="1">IF(OR(C7=0,C7=D7),0,C7/J7*1000)</f>
        <v>12.666666666666666</v>
      </c>
      <c r="L7" s="131">
        <f>L6+1</f>
        <v>2</v>
      </c>
      <c r="M7" s="21" t="s">
        <v>269</v>
      </c>
    </row>
    <row r="8" spans="1:13" ht="12.75" customHeight="1" x14ac:dyDescent="0.25">
      <c r="B8" s="96" t="str">
        <f>'2019 Ventilation List SORT'!A8</f>
        <v>Assembly - Legislative chambers</v>
      </c>
      <c r="C8" s="100">
        <f>'2019 Ventilation List SORT'!B8</f>
        <v>0.19</v>
      </c>
      <c r="D8" s="100">
        <f>'2019 Ventilation List SORT'!C8</f>
        <v>0.15</v>
      </c>
      <c r="E8" s="100">
        <f>'2019 Ventilation List SORT'!D8</f>
        <v>0</v>
      </c>
      <c r="F8" s="100">
        <f>'2019 Ventilation List SORT'!E8</f>
        <v>0</v>
      </c>
      <c r="G8" s="100">
        <f>'2019 Ventilation List SORT'!F8</f>
        <v>0</v>
      </c>
      <c r="H8" s="100">
        <f>'2019 Ventilation List SORT'!G8</f>
        <v>1</v>
      </c>
      <c r="I8" s="96">
        <f>IF(ISNUMBER(FIND("F",'2019 Ventilation List SORT'!H8)),IF(FIND("F",'2019 Ventilation List SORT'!H8)=1,1,IF(ISNUMBER(FIND(", F",'2019 Ventilation List SORT'!H8)),1,0)),0)</f>
        <v>1</v>
      </c>
      <c r="J8" s="100">
        <f t="shared" si="0"/>
        <v>15</v>
      </c>
      <c r="K8" s="120">
        <f t="shared" si="1"/>
        <v>12.666666666666666</v>
      </c>
      <c r="L8" s="131">
        <f t="shared" ref="L8:L71" si="2">L7+1</f>
        <v>3</v>
      </c>
      <c r="M8" s="21" t="s">
        <v>269</v>
      </c>
    </row>
    <row r="9" spans="1:13" ht="12.75" customHeight="1" x14ac:dyDescent="0.25">
      <c r="B9" s="96" t="str">
        <f>'2019 Ventilation List SORT'!A9</f>
        <v>Assembly - Libraries (reading rooms and stack areas)</v>
      </c>
      <c r="C9" s="100">
        <f>'2019 Ventilation List SORT'!B9</f>
        <v>0.15</v>
      </c>
      <c r="D9" s="100">
        <f>'2019 Ventilation List SORT'!C9</f>
        <v>0.15</v>
      </c>
      <c r="E9" s="100">
        <f>'2019 Ventilation List SORT'!D9</f>
        <v>0</v>
      </c>
      <c r="F9" s="100">
        <f>'2019 Ventilation List SORT'!E9</f>
        <v>0</v>
      </c>
      <c r="G9" s="100">
        <f>'2019 Ventilation List SORT'!F9</f>
        <v>0</v>
      </c>
      <c r="H9" s="100">
        <f>'2019 Ventilation List SORT'!G9</f>
        <v>1</v>
      </c>
      <c r="I9" s="96">
        <f>IF(ISNUMBER(FIND("F",'2019 Ventilation List SORT'!H9)),IF(FIND("F",'2019 Ventilation List SORT'!H9)=1,1,IF(ISNUMBER(FIND(", F",'2019 Ventilation List SORT'!H9)),1,0)),0)</f>
        <v>0</v>
      </c>
      <c r="J9" s="100">
        <f t="shared" si="0"/>
        <v>15</v>
      </c>
      <c r="K9" s="120">
        <f t="shared" si="1"/>
        <v>0</v>
      </c>
      <c r="L9" s="131">
        <f t="shared" si="2"/>
        <v>4</v>
      </c>
      <c r="M9" s="21" t="s">
        <v>269</v>
      </c>
    </row>
    <row r="10" spans="1:13" ht="12.75" customHeight="1" x14ac:dyDescent="0.25">
      <c r="B10" s="96" t="str">
        <f>'2019 Ventilation List SORT'!A10</f>
        <v>Assembly - Lobbies</v>
      </c>
      <c r="C10" s="100">
        <f>'2019 Ventilation List SORT'!B10</f>
        <v>0.5</v>
      </c>
      <c r="D10" s="100">
        <f>'2019 Ventilation List SORT'!C10</f>
        <v>0.15</v>
      </c>
      <c r="E10" s="100">
        <f>'2019 Ventilation List SORT'!D10</f>
        <v>0</v>
      </c>
      <c r="F10" s="100">
        <f>'2019 Ventilation List SORT'!E10</f>
        <v>0</v>
      </c>
      <c r="G10" s="100">
        <f>'2019 Ventilation List SORT'!F10</f>
        <v>0</v>
      </c>
      <c r="H10" s="100">
        <f>'2019 Ventilation List SORT'!G10</f>
        <v>1</v>
      </c>
      <c r="I10" s="96">
        <f>IF(ISNUMBER(FIND("F",'2019 Ventilation List SORT'!H10)),IF(FIND("F",'2019 Ventilation List SORT'!H10)=1,1,IF(ISNUMBER(FIND(", F",'2019 Ventilation List SORT'!H10)),1,0)),0)</f>
        <v>1</v>
      </c>
      <c r="J10" s="100">
        <f t="shared" si="0"/>
        <v>15</v>
      </c>
      <c r="K10" s="120">
        <f t="shared" si="1"/>
        <v>33.333333333333336</v>
      </c>
      <c r="L10" s="131">
        <f t="shared" si="2"/>
        <v>5</v>
      </c>
      <c r="M10" s="21" t="s">
        <v>269</v>
      </c>
    </row>
    <row r="11" spans="1:13" ht="12.75" customHeight="1" x14ac:dyDescent="0.25">
      <c r="B11" s="96" t="str">
        <f>'2019 Ventilation List SORT'!A11</f>
        <v>Assembly - Museums (childrens)</v>
      </c>
      <c r="C11" s="100">
        <f>'2019 Ventilation List SORT'!B11</f>
        <v>0.25</v>
      </c>
      <c r="D11" s="100">
        <f>'2019 Ventilation List SORT'!C11</f>
        <v>0.15</v>
      </c>
      <c r="E11" s="100">
        <f>'2019 Ventilation List SORT'!D11</f>
        <v>0</v>
      </c>
      <c r="F11" s="100">
        <f>'2019 Ventilation List SORT'!E11</f>
        <v>0</v>
      </c>
      <c r="G11" s="100">
        <f>'2019 Ventilation List SORT'!F11</f>
        <v>0</v>
      </c>
      <c r="H11" s="100">
        <f>'2019 Ventilation List SORT'!G11</f>
        <v>1</v>
      </c>
      <c r="I11" s="96">
        <f>IF(ISNUMBER(FIND("F",'2019 Ventilation List SORT'!H11)),IF(FIND("F",'2019 Ventilation List SORT'!H11)=1,1,IF(ISNUMBER(FIND(", F",'2019 Ventilation List SORT'!H11)),1,0)),0)</f>
        <v>0</v>
      </c>
      <c r="J11" s="100">
        <f t="shared" si="0"/>
        <v>15</v>
      </c>
      <c r="K11" s="120">
        <f t="shared" si="1"/>
        <v>16.666666666666668</v>
      </c>
      <c r="L11" s="131">
        <f t="shared" si="2"/>
        <v>6</v>
      </c>
      <c r="M11" s="21" t="s">
        <v>269</v>
      </c>
    </row>
    <row r="12" spans="1:13" ht="12.75" customHeight="1" x14ac:dyDescent="0.25">
      <c r="B12" s="96" t="str">
        <f>'2019 Ventilation List SORT'!A12</f>
        <v>Assembly - Museums/galleries</v>
      </c>
      <c r="C12" s="100">
        <f>'2019 Ventilation List SORT'!B12</f>
        <v>0.25</v>
      </c>
      <c r="D12" s="100">
        <f>'2019 Ventilation List SORT'!C12</f>
        <v>0.15</v>
      </c>
      <c r="E12" s="100">
        <f>'2019 Ventilation List SORT'!D12</f>
        <v>0</v>
      </c>
      <c r="F12" s="100">
        <f>'2019 Ventilation List SORT'!E12</f>
        <v>0</v>
      </c>
      <c r="G12" s="100">
        <f>'2019 Ventilation List SORT'!F12</f>
        <v>0</v>
      </c>
      <c r="H12" s="100">
        <f>'2019 Ventilation List SORT'!G12</f>
        <v>1</v>
      </c>
      <c r="I12" s="96">
        <f>IF(ISNUMBER(FIND("F",'2019 Ventilation List SORT'!H12)),IF(FIND("F",'2019 Ventilation List SORT'!H12)=1,1,IF(ISNUMBER(FIND(", F",'2019 Ventilation List SORT'!H12)),1,0)),0)</f>
        <v>1</v>
      </c>
      <c r="J12" s="100">
        <f t="shared" si="0"/>
        <v>15</v>
      </c>
      <c r="K12" s="120">
        <f t="shared" si="1"/>
        <v>16.666666666666668</v>
      </c>
      <c r="L12" s="131">
        <f t="shared" si="2"/>
        <v>7</v>
      </c>
      <c r="M12" s="21" t="s">
        <v>269</v>
      </c>
    </row>
    <row r="13" spans="1:13" ht="12.75" customHeight="1" x14ac:dyDescent="0.25">
      <c r="B13" s="96" t="str">
        <f>'2019 Ventilation List SORT'!A13</f>
        <v>Assembly - Places of religious worship</v>
      </c>
      <c r="C13" s="100">
        <f>'2019 Ventilation List SORT'!B13</f>
        <v>1.07</v>
      </c>
      <c r="D13" s="100">
        <f>'2019 Ventilation List SORT'!C13</f>
        <v>0.15</v>
      </c>
      <c r="E13" s="100">
        <f>'2019 Ventilation List SORT'!D13</f>
        <v>0</v>
      </c>
      <c r="F13" s="100">
        <f>'2019 Ventilation List SORT'!E13</f>
        <v>0</v>
      </c>
      <c r="G13" s="100">
        <f>'2019 Ventilation List SORT'!F13</f>
        <v>0</v>
      </c>
      <c r="H13" s="100">
        <f>'2019 Ventilation List SORT'!G13</f>
        <v>1</v>
      </c>
      <c r="I13" s="96">
        <f>IF(ISNUMBER(FIND("F",'2019 Ventilation List SORT'!H13)),IF(FIND("F",'2019 Ventilation List SORT'!H13)=1,1,IF(ISNUMBER(FIND(", F",'2019 Ventilation List SORT'!H13)),1,0)),0)</f>
        <v>1</v>
      </c>
      <c r="J13" s="100">
        <f t="shared" si="0"/>
        <v>15</v>
      </c>
      <c r="K13" s="120">
        <f t="shared" si="1"/>
        <v>71.333333333333329</v>
      </c>
      <c r="L13" s="131">
        <f t="shared" si="2"/>
        <v>8</v>
      </c>
      <c r="M13" s="21" t="s">
        <v>269</v>
      </c>
    </row>
    <row r="14" spans="1:13" ht="12.75" customHeight="1" x14ac:dyDescent="0.25">
      <c r="B14" s="96" t="str">
        <f>'2019 Ventilation List SORT'!A14</f>
        <v>Education - Art classroom</v>
      </c>
      <c r="C14" s="100">
        <f>'2019 Ventilation List SORT'!B14</f>
        <v>0.15</v>
      </c>
      <c r="D14" s="100">
        <f>'2019 Ventilation List SORT'!C14</f>
        <v>0.15</v>
      </c>
      <c r="E14" s="100">
        <f>'2019 Ventilation List SORT'!D14</f>
        <v>0</v>
      </c>
      <c r="F14" s="100">
        <f>'2019 Ventilation List SORT'!E14</f>
        <v>0</v>
      </c>
      <c r="G14" s="143">
        <f>'2019 Ventilation List SORT'!F14</f>
        <v>0.7</v>
      </c>
      <c r="H14" s="100">
        <f>'2019 Ventilation List SORT'!G14</f>
        <v>2</v>
      </c>
      <c r="I14" s="96">
        <f>IF(ISNUMBER(FIND("F",'2019 Ventilation List SORT'!H14)),IF(FIND("F",'2019 Ventilation List SORT'!H14)=1,1,IF(ISNUMBER(FIND(", F",'2019 Ventilation List SORT'!H14)),1,0)),0)</f>
        <v>0</v>
      </c>
      <c r="J14" s="100">
        <f t="shared" si="0"/>
        <v>15</v>
      </c>
      <c r="K14" s="120">
        <f t="shared" si="1"/>
        <v>0</v>
      </c>
      <c r="L14" s="131">
        <f t="shared" si="2"/>
        <v>9</v>
      </c>
      <c r="M14" s="21" t="s">
        <v>269</v>
      </c>
    </row>
    <row r="15" spans="1:13" ht="12.75" customHeight="1" x14ac:dyDescent="0.25">
      <c r="B15" s="96" t="str">
        <f>'2019 Ventilation List SORT'!A15</f>
        <v>Education - Classrooms (ages 9-18)</v>
      </c>
      <c r="C15" s="100">
        <f>'2019 Ventilation List SORT'!B15</f>
        <v>0.38</v>
      </c>
      <c r="D15" s="100">
        <f>'2019 Ventilation List SORT'!C15</f>
        <v>0.15</v>
      </c>
      <c r="E15" s="100">
        <f>'2019 Ventilation List SORT'!D15</f>
        <v>0</v>
      </c>
      <c r="F15" s="100">
        <f>'2019 Ventilation List SORT'!E15</f>
        <v>0</v>
      </c>
      <c r="G15" s="100">
        <f>'2019 Ventilation List SORT'!F15</f>
        <v>0</v>
      </c>
      <c r="H15" s="100">
        <f>'2019 Ventilation List SORT'!G15</f>
        <v>1</v>
      </c>
      <c r="I15" s="96">
        <f>IF(ISNUMBER(FIND("F",'2019 Ventilation List SORT'!H15)),IF(FIND("F",'2019 Ventilation List SORT'!H15)=1,1,IF(ISNUMBER(FIND(", F",'2019 Ventilation List SORT'!H15)),1,0)),0)</f>
        <v>0</v>
      </c>
      <c r="J15" s="100">
        <f t="shared" si="0"/>
        <v>15</v>
      </c>
      <c r="K15" s="120">
        <f t="shared" si="1"/>
        <v>25.333333333333332</v>
      </c>
      <c r="L15" s="131">
        <f t="shared" si="2"/>
        <v>10</v>
      </c>
      <c r="M15" s="21" t="s">
        <v>269</v>
      </c>
    </row>
    <row r="16" spans="1:13" ht="12.75" customHeight="1" x14ac:dyDescent="0.25">
      <c r="B16" s="96" t="str">
        <f>'2019 Ventilation List SORT'!A16</f>
        <v>Education - Classrooms (ages 5-8)</v>
      </c>
      <c r="C16" s="100">
        <f>'2019 Ventilation List SORT'!B16</f>
        <v>0.38</v>
      </c>
      <c r="D16" s="100">
        <f>'2019 Ventilation List SORT'!C16</f>
        <v>0.15</v>
      </c>
      <c r="E16" s="100">
        <f>'2019 Ventilation List SORT'!D16</f>
        <v>0</v>
      </c>
      <c r="F16" s="100">
        <f>'2019 Ventilation List SORT'!E16</f>
        <v>0</v>
      </c>
      <c r="G16" s="100">
        <f>'2019 Ventilation List SORT'!F16</f>
        <v>0</v>
      </c>
      <c r="H16" s="100">
        <f>'2019 Ventilation List SORT'!G16</f>
        <v>1</v>
      </c>
      <c r="I16" s="96">
        <f>IF(ISNUMBER(FIND("F",'2019 Ventilation List SORT'!H16)),IF(FIND("F",'2019 Ventilation List SORT'!H16)=1,1,IF(ISNUMBER(FIND(", F",'2019 Ventilation List SORT'!H16)),1,0)),0)</f>
        <v>0</v>
      </c>
      <c r="J16" s="100">
        <f t="shared" si="0"/>
        <v>15</v>
      </c>
      <c r="K16" s="120">
        <f t="shared" si="1"/>
        <v>25.333333333333332</v>
      </c>
      <c r="L16" s="131">
        <f t="shared" si="2"/>
        <v>11</v>
      </c>
      <c r="M16" s="21" t="s">
        <v>269</v>
      </c>
    </row>
    <row r="17" spans="2:13" ht="12.75" customHeight="1" x14ac:dyDescent="0.25">
      <c r="B17" s="96" t="str">
        <f>'2019 Ventilation List SORT'!A17</f>
        <v>Education - Computer lab</v>
      </c>
      <c r="C17" s="100">
        <f>'2019 Ventilation List SORT'!B17</f>
        <v>0.15</v>
      </c>
      <c r="D17" s="100">
        <f>'2019 Ventilation List SORT'!C17</f>
        <v>0.15</v>
      </c>
      <c r="E17" s="100">
        <f>'2019 Ventilation List SORT'!D17</f>
        <v>0</v>
      </c>
      <c r="F17" s="100">
        <f>'2019 Ventilation List SORT'!E17</f>
        <v>0</v>
      </c>
      <c r="G17" s="100">
        <f>'2019 Ventilation List SORT'!F17</f>
        <v>0</v>
      </c>
      <c r="H17" s="100">
        <f>'2019 Ventilation List SORT'!G17</f>
        <v>1</v>
      </c>
      <c r="I17" s="96">
        <f>IF(ISNUMBER(FIND("F",'2019 Ventilation List SORT'!H17)),IF(FIND("F",'2019 Ventilation List SORT'!H17)=1,1,IF(ISNUMBER(FIND(", F",'2019 Ventilation List SORT'!H17)),1,0)),0)</f>
        <v>0</v>
      </c>
      <c r="J17" s="100">
        <f t="shared" si="0"/>
        <v>15</v>
      </c>
      <c r="K17" s="120">
        <f t="shared" si="1"/>
        <v>0</v>
      </c>
      <c r="L17" s="131">
        <f t="shared" si="2"/>
        <v>12</v>
      </c>
      <c r="M17" s="21" t="s">
        <v>269</v>
      </c>
    </row>
    <row r="18" spans="2:13" ht="12.75" customHeight="1" x14ac:dyDescent="0.25">
      <c r="B18" s="96" t="str">
        <f>'2019 Ventilation List SORT'!A18</f>
        <v>Education - Daycare (through age 4)</v>
      </c>
      <c r="C18" s="100">
        <f>'2019 Ventilation List SORT'!B18</f>
        <v>0.21</v>
      </c>
      <c r="D18" s="100">
        <f>'2019 Ventilation List SORT'!C18</f>
        <v>0.15</v>
      </c>
      <c r="E18" s="100">
        <f>'2019 Ventilation List SORT'!D18</f>
        <v>0</v>
      </c>
      <c r="F18" s="100">
        <f>'2019 Ventilation List SORT'!E18</f>
        <v>0</v>
      </c>
      <c r="G18" s="100">
        <f>'2019 Ventilation List SORT'!F18</f>
        <v>0</v>
      </c>
      <c r="H18" s="100">
        <f>'2019 Ventilation List SORT'!G18</f>
        <v>2</v>
      </c>
      <c r="I18" s="96">
        <f>IF(ISNUMBER(FIND("F",'2019 Ventilation List SORT'!H18)),IF(FIND("F",'2019 Ventilation List SORT'!H18)=1,1,IF(ISNUMBER(FIND(", F",'2019 Ventilation List SORT'!H18)),1,0)),0)</f>
        <v>0</v>
      </c>
      <c r="J18" s="100">
        <f t="shared" si="0"/>
        <v>15</v>
      </c>
      <c r="K18" s="120">
        <f t="shared" si="1"/>
        <v>14</v>
      </c>
      <c r="L18" s="131">
        <f t="shared" si="2"/>
        <v>13</v>
      </c>
      <c r="M18" s="21" t="s">
        <v>269</v>
      </c>
    </row>
    <row r="19" spans="2:13" ht="12.75" customHeight="1" x14ac:dyDescent="0.25">
      <c r="B19" s="96" t="str">
        <f>'2019 Ventilation List SORT'!A19</f>
        <v>Education - Daycare sickroom</v>
      </c>
      <c r="C19" s="100">
        <f>'2019 Ventilation List SORT'!B19</f>
        <v>0.15</v>
      </c>
      <c r="D19" s="100">
        <f>'2019 Ventilation List SORT'!C19</f>
        <v>0.15</v>
      </c>
      <c r="E19" s="100">
        <f>'2019 Ventilation List SORT'!D19</f>
        <v>0</v>
      </c>
      <c r="F19" s="100">
        <f>'2019 Ventilation List SORT'!E19</f>
        <v>0</v>
      </c>
      <c r="G19" s="100">
        <f>'2019 Ventilation List SORT'!F19</f>
        <v>0</v>
      </c>
      <c r="H19" s="100">
        <f>'2019 Ventilation List SORT'!G19</f>
        <v>3</v>
      </c>
      <c r="I19" s="96">
        <f>IF(ISNUMBER(FIND("F",'2019 Ventilation List SORT'!H19)),IF(FIND("F",'2019 Ventilation List SORT'!H19)=1,1,IF(ISNUMBER(FIND(", F",'2019 Ventilation List SORT'!H19)),1,0)),0)</f>
        <v>0</v>
      </c>
      <c r="J19" s="100">
        <f t="shared" si="0"/>
        <v>15</v>
      </c>
      <c r="K19" s="120">
        <f t="shared" si="1"/>
        <v>0</v>
      </c>
      <c r="L19" s="131">
        <f t="shared" si="2"/>
        <v>14</v>
      </c>
      <c r="M19" s="21" t="s">
        <v>269</v>
      </c>
    </row>
    <row r="20" spans="2:13" ht="12.75" customHeight="1" x14ac:dyDescent="0.25">
      <c r="B20" s="96" t="str">
        <f>'2019 Ventilation List SORT'!A20</f>
        <v>Education - Lecture hall (fixed seats)</v>
      </c>
      <c r="C20" s="100">
        <f>'2019 Ventilation List SORT'!B20</f>
        <v>0</v>
      </c>
      <c r="D20" s="100">
        <f>'2019 Ventilation List SORT'!C20</f>
        <v>0.15</v>
      </c>
      <c r="E20" s="100">
        <f>'2019 Ventilation List SORT'!D20</f>
        <v>0</v>
      </c>
      <c r="F20" s="100">
        <f>'2019 Ventilation List SORT'!E20</f>
        <v>0</v>
      </c>
      <c r="G20" s="100">
        <f>'2019 Ventilation List SORT'!F20</f>
        <v>0</v>
      </c>
      <c r="H20" s="100">
        <f>'2019 Ventilation List SORT'!G20</f>
        <v>1</v>
      </c>
      <c r="I20" s="96">
        <f>IF(ISNUMBER(FIND("F",'2019 Ventilation List SORT'!H20)),IF(FIND("F",'2019 Ventilation List SORT'!H20)=1,1,IF(ISNUMBER(FIND(", F",'2019 Ventilation List SORT'!H20)),1,0)),0)</f>
        <v>1</v>
      </c>
      <c r="J20" s="100">
        <f t="shared" si="0"/>
        <v>15</v>
      </c>
      <c r="K20" s="120">
        <f t="shared" si="1"/>
        <v>0</v>
      </c>
      <c r="L20" s="131">
        <f t="shared" si="2"/>
        <v>15</v>
      </c>
      <c r="M20" s="21" t="s">
        <v>269</v>
      </c>
    </row>
    <row r="21" spans="2:13" ht="12.75" customHeight="1" x14ac:dyDescent="0.25">
      <c r="B21" s="96" t="str">
        <f>'2019 Ventilation List SORT'!A21</f>
        <v>Education - Lecture/postsecondary classroom</v>
      </c>
      <c r="C21" s="100">
        <f>'2019 Ventilation List SORT'!B21</f>
        <v>0.38</v>
      </c>
      <c r="D21" s="100">
        <f>'2019 Ventilation List SORT'!C21</f>
        <v>0.15</v>
      </c>
      <c r="E21" s="100">
        <f>'2019 Ventilation List SORT'!D21</f>
        <v>0</v>
      </c>
      <c r="F21" s="100">
        <f>'2019 Ventilation List SORT'!E21</f>
        <v>0</v>
      </c>
      <c r="G21" s="100">
        <f>'2019 Ventilation List SORT'!F21</f>
        <v>0</v>
      </c>
      <c r="H21" s="100">
        <f>'2019 Ventilation List SORT'!G21</f>
        <v>1</v>
      </c>
      <c r="I21" s="96">
        <f>IF(ISNUMBER(FIND("F",'2019 Ventilation List SORT'!H21)),IF(FIND("F",'2019 Ventilation List SORT'!H21)=1,1,IF(ISNUMBER(FIND(", F",'2019 Ventilation List SORT'!H21)),1,0)),0)</f>
        <v>1</v>
      </c>
      <c r="J21" s="100">
        <f t="shared" si="0"/>
        <v>15</v>
      </c>
      <c r="K21" s="120">
        <f t="shared" si="1"/>
        <v>25.333333333333332</v>
      </c>
      <c r="L21" s="131">
        <f t="shared" si="2"/>
        <v>16</v>
      </c>
      <c r="M21" s="21" t="s">
        <v>269</v>
      </c>
    </row>
    <row r="22" spans="2:13" ht="12.75" customHeight="1" x14ac:dyDescent="0.25">
      <c r="B22" s="96" t="str">
        <f>'2019 Ventilation List SORT'!A22</f>
        <v>Education - Media center</v>
      </c>
      <c r="C22" s="100">
        <f>'2019 Ventilation List SORT'!B22</f>
        <v>0.15</v>
      </c>
      <c r="D22" s="100">
        <f>'2019 Ventilation List SORT'!C22</f>
        <v>0.15</v>
      </c>
      <c r="E22" s="100">
        <f>'2019 Ventilation List SORT'!D22</f>
        <v>0</v>
      </c>
      <c r="F22" s="100">
        <f>'2019 Ventilation List SORT'!E22</f>
        <v>0</v>
      </c>
      <c r="G22" s="100">
        <f>'2019 Ventilation List SORT'!F22</f>
        <v>0</v>
      </c>
      <c r="H22" s="100">
        <f>'2019 Ventilation List SORT'!G22</f>
        <v>1</v>
      </c>
      <c r="I22" s="96">
        <f>IF(ISNUMBER(FIND("F",'2019 Ventilation List SORT'!H22)),IF(FIND("F",'2019 Ventilation List SORT'!H22)=1,1,IF(ISNUMBER(FIND(", F",'2019 Ventilation List SORT'!H22)),1,0)),0)</f>
        <v>0</v>
      </c>
      <c r="J22" s="100">
        <f t="shared" si="0"/>
        <v>15</v>
      </c>
      <c r="K22" s="120">
        <f t="shared" si="1"/>
        <v>0</v>
      </c>
      <c r="L22" s="131">
        <f t="shared" si="2"/>
        <v>17</v>
      </c>
      <c r="M22" s="21" t="s">
        <v>269</v>
      </c>
    </row>
    <row r="23" spans="2:13" ht="12.75" customHeight="1" x14ac:dyDescent="0.25">
      <c r="B23" s="96" t="str">
        <f>'2019 Ventilation List SORT'!A23</f>
        <v>Education - Metal shop</v>
      </c>
      <c r="C23" s="100">
        <f>'2019 Ventilation List SORT'!B23</f>
        <v>0.15</v>
      </c>
      <c r="D23" s="100">
        <f>'2019 Ventilation List SORT'!C23</f>
        <v>0.15</v>
      </c>
      <c r="E23" s="100">
        <f>'2019 Ventilation List SORT'!D23</f>
        <v>0</v>
      </c>
      <c r="F23" s="100">
        <f>'2019 Ventilation List SORT'!E23</f>
        <v>0</v>
      </c>
      <c r="G23" s="100">
        <f>'2019 Ventilation List SORT'!F23</f>
        <v>0</v>
      </c>
      <c r="H23" s="100">
        <f>'2019 Ventilation List SORT'!G23</f>
        <v>2</v>
      </c>
      <c r="I23" s="96">
        <f>IF(ISNUMBER(FIND("F",'2019 Ventilation List SORT'!H23)),IF(FIND("F",'2019 Ventilation List SORT'!H23)=1,1,IF(ISNUMBER(FIND(", F",'2019 Ventilation List SORT'!H23)),1,0)),0)</f>
        <v>0</v>
      </c>
      <c r="J23" s="100">
        <f t="shared" si="0"/>
        <v>15</v>
      </c>
      <c r="K23" s="120">
        <f t="shared" si="1"/>
        <v>0</v>
      </c>
      <c r="L23" s="131">
        <f t="shared" si="2"/>
        <v>18</v>
      </c>
      <c r="M23" s="21" t="s">
        <v>269</v>
      </c>
    </row>
    <row r="24" spans="2:13" ht="12.75" customHeight="1" x14ac:dyDescent="0.25">
      <c r="B24" s="96" t="str">
        <f>'2019 Ventilation List SORT'!A24</f>
        <v>Education - Multiuse assembly</v>
      </c>
      <c r="C24" s="100">
        <f>'2019 Ventilation List SORT'!B24</f>
        <v>0.5</v>
      </c>
      <c r="D24" s="100">
        <f>'2019 Ventilation List SORT'!C24</f>
        <v>0.15</v>
      </c>
      <c r="E24" s="100">
        <f>'2019 Ventilation List SORT'!D24</f>
        <v>0</v>
      </c>
      <c r="F24" s="100">
        <f>'2019 Ventilation List SORT'!E24</f>
        <v>0</v>
      </c>
      <c r="G24" s="100">
        <f>'2019 Ventilation List SORT'!F24</f>
        <v>0</v>
      </c>
      <c r="H24" s="100">
        <f>'2019 Ventilation List SORT'!G24</f>
        <v>1</v>
      </c>
      <c r="I24" s="96">
        <f>IF(ISNUMBER(FIND("F",'2019 Ventilation List SORT'!H24)),IF(FIND("F",'2019 Ventilation List SORT'!H24)=1,1,IF(ISNUMBER(FIND(", F",'2019 Ventilation List SORT'!H24)),1,0)),0)</f>
        <v>1</v>
      </c>
      <c r="J24" s="100">
        <f t="shared" si="0"/>
        <v>15</v>
      </c>
      <c r="K24" s="120">
        <f t="shared" si="1"/>
        <v>33.333333333333336</v>
      </c>
      <c r="L24" s="131">
        <f t="shared" si="2"/>
        <v>19</v>
      </c>
      <c r="M24" s="21" t="s">
        <v>269</v>
      </c>
    </row>
    <row r="25" spans="2:13" ht="12.75" customHeight="1" x14ac:dyDescent="0.25">
      <c r="B25" s="96" t="str">
        <f>'2019 Ventilation List SORT'!A25</f>
        <v>Education - Music/theater/dance</v>
      </c>
      <c r="C25" s="100">
        <f>'2019 Ventilation List SORT'!B25</f>
        <v>1.07</v>
      </c>
      <c r="D25" s="100">
        <f>'2019 Ventilation List SORT'!C25</f>
        <v>0.15</v>
      </c>
      <c r="E25" s="100">
        <f>'2019 Ventilation List SORT'!D25</f>
        <v>0</v>
      </c>
      <c r="F25" s="100">
        <f>'2019 Ventilation List SORT'!E25</f>
        <v>0</v>
      </c>
      <c r="G25" s="100">
        <f>'2019 Ventilation List SORT'!F25</f>
        <v>0</v>
      </c>
      <c r="H25" s="100">
        <f>'2019 Ventilation List SORT'!G25</f>
        <v>1</v>
      </c>
      <c r="I25" s="96">
        <f>IF(ISNUMBER(FIND("F",'2019 Ventilation List SORT'!H25)),IF(FIND("F",'2019 Ventilation List SORT'!H25)=1,1,IF(ISNUMBER(FIND(", F",'2019 Ventilation List SORT'!H25)),1,0)),0)</f>
        <v>1</v>
      </c>
      <c r="J25" s="100">
        <f t="shared" si="0"/>
        <v>15</v>
      </c>
      <c r="K25" s="120">
        <f t="shared" si="1"/>
        <v>71.333333333333329</v>
      </c>
      <c r="L25" s="131">
        <f t="shared" si="2"/>
        <v>20</v>
      </c>
      <c r="M25" s="21" t="s">
        <v>269</v>
      </c>
    </row>
    <row r="26" spans="2:13" ht="12.75" customHeight="1" x14ac:dyDescent="0.25">
      <c r="B26" s="96" t="str">
        <f>'2019 Ventilation List SORT'!A26</f>
        <v>Education - Science laboratories</v>
      </c>
      <c r="C26" s="100">
        <f>'2019 Ventilation List SORT'!B26</f>
        <v>0.15</v>
      </c>
      <c r="D26" s="100">
        <f>'2019 Ventilation List SORT'!C26</f>
        <v>0.15</v>
      </c>
      <c r="E26" s="100">
        <f>'2019 Ventilation List SORT'!D26</f>
        <v>0</v>
      </c>
      <c r="F26" s="100">
        <f>'2019 Ventilation List SORT'!E26</f>
        <v>0</v>
      </c>
      <c r="G26" s="143">
        <f>'2019 Ventilation List SORT'!F26</f>
        <v>1</v>
      </c>
      <c r="H26" s="100">
        <f>'2019 Ventilation List SORT'!G26</f>
        <v>2</v>
      </c>
      <c r="I26" s="96">
        <f>IF(ISNUMBER(FIND("F",'2019 Ventilation List SORT'!H26)),IF(FIND("F",'2019 Ventilation List SORT'!H26)=1,1,IF(ISNUMBER(FIND(", F",'2019 Ventilation List SORT'!H26)),1,0)),0)</f>
        <v>0</v>
      </c>
      <c r="J26" s="100">
        <f t="shared" si="0"/>
        <v>15</v>
      </c>
      <c r="K26" s="120">
        <f t="shared" si="1"/>
        <v>0</v>
      </c>
      <c r="L26" s="131">
        <f t="shared" si="2"/>
        <v>21</v>
      </c>
      <c r="M26" s="21" t="s">
        <v>269</v>
      </c>
    </row>
    <row r="27" spans="2:13" ht="12.75" customHeight="1" x14ac:dyDescent="0.25">
      <c r="B27" s="96" t="str">
        <f>'2019 Ventilation List SORT'!A27</f>
        <v>Education - University/college laboratories</v>
      </c>
      <c r="C27" s="100">
        <f>'2019 Ventilation List SORT'!B27</f>
        <v>0.15</v>
      </c>
      <c r="D27" s="100">
        <f>'2019 Ventilation List SORT'!C27</f>
        <v>0.15</v>
      </c>
      <c r="E27" s="100">
        <f>'2019 Ventilation List SORT'!D27</f>
        <v>0</v>
      </c>
      <c r="F27" s="100">
        <f>'2019 Ventilation List SORT'!E27</f>
        <v>0</v>
      </c>
      <c r="G27" s="143">
        <f>'2019 Ventilation List SORT'!F27</f>
        <v>1</v>
      </c>
      <c r="H27" s="100">
        <f>'2019 Ventilation List SORT'!G27</f>
        <v>2</v>
      </c>
      <c r="I27" s="96">
        <f>IF(ISNUMBER(FIND("F",'2019 Ventilation List SORT'!H27)),IF(FIND("F",'2019 Ventilation List SORT'!H27)=1,1,IF(ISNUMBER(FIND(", F",'2019 Ventilation List SORT'!H27)),1,0)),0)</f>
        <v>0</v>
      </c>
      <c r="J27" s="100">
        <f t="shared" si="0"/>
        <v>15</v>
      </c>
      <c r="K27" s="120">
        <f t="shared" si="1"/>
        <v>0</v>
      </c>
      <c r="L27" s="131">
        <f t="shared" si="2"/>
        <v>22</v>
      </c>
      <c r="M27" s="21" t="s">
        <v>269</v>
      </c>
    </row>
    <row r="28" spans="2:13" ht="12.75" customHeight="1" x14ac:dyDescent="0.25">
      <c r="B28" s="96" t="str">
        <f>'2019 Ventilation List SORT'!A28</f>
        <v>Education - Wood shop</v>
      </c>
      <c r="C28" s="100">
        <f>'2019 Ventilation List SORT'!B28</f>
        <v>0.15</v>
      </c>
      <c r="D28" s="100">
        <f>'2019 Ventilation List SORT'!C28</f>
        <v>0.15</v>
      </c>
      <c r="E28" s="100">
        <f>'2019 Ventilation List SORT'!D28</f>
        <v>0</v>
      </c>
      <c r="F28" s="100">
        <f>'2019 Ventilation List SORT'!E28</f>
        <v>0</v>
      </c>
      <c r="G28" s="143">
        <f>'2019 Ventilation List SORT'!F28</f>
        <v>0.5</v>
      </c>
      <c r="H28" s="100">
        <f>'2019 Ventilation List SORT'!G28</f>
        <v>2</v>
      </c>
      <c r="I28" s="96">
        <f>IF(ISNUMBER(FIND("F",'2019 Ventilation List SORT'!H28)),IF(FIND("F",'2019 Ventilation List SORT'!H28)=1,1,IF(ISNUMBER(FIND(", F",'2019 Ventilation List SORT'!H28)),1,0)),0)</f>
        <v>0</v>
      </c>
      <c r="J28" s="100">
        <f t="shared" si="0"/>
        <v>15</v>
      </c>
      <c r="K28" s="120">
        <f t="shared" si="1"/>
        <v>0</v>
      </c>
      <c r="L28" s="131">
        <f t="shared" si="2"/>
        <v>23</v>
      </c>
      <c r="M28" s="21" t="s">
        <v>269</v>
      </c>
    </row>
    <row r="29" spans="2:13" ht="12.75" customHeight="1" x14ac:dyDescent="0.25">
      <c r="B29" s="96" t="str">
        <f>'2019 Ventilation List SORT'!A29</f>
        <v>Exhaust - All other locker rooms</v>
      </c>
      <c r="C29" s="100">
        <f>'2019 Ventilation List SORT'!B29</f>
        <v>0</v>
      </c>
      <c r="D29" s="100">
        <f>'2019 Ventilation List SORT'!C29</f>
        <v>0</v>
      </c>
      <c r="E29" s="100">
        <f>'2019 Ventilation List SORT'!D29</f>
        <v>0</v>
      </c>
      <c r="F29" s="100">
        <f>'2019 Ventilation List SORT'!E29</f>
        <v>0</v>
      </c>
      <c r="G29" s="100">
        <f>'2019 Ventilation List SORT'!F29</f>
        <v>0.25</v>
      </c>
      <c r="H29" s="100">
        <f>'2019 Ventilation List SORT'!G29</f>
        <v>2</v>
      </c>
      <c r="I29" s="96">
        <f>IF(ISNUMBER(FIND("F",'2019 Ventilation List SORT'!H29)),IF(FIND("F",'2019 Ventilation List SORT'!H29)=1,1,IF(ISNUMBER(FIND(", F",'2019 Ventilation List SORT'!H29)),1,0)),0)</f>
        <v>0</v>
      </c>
      <c r="J29" s="100">
        <f t="shared" si="0"/>
        <v>0</v>
      </c>
      <c r="K29" s="120">
        <f t="shared" si="1"/>
        <v>0</v>
      </c>
      <c r="L29" s="131">
        <f t="shared" si="2"/>
        <v>24</v>
      </c>
      <c r="M29" s="21" t="s">
        <v>269</v>
      </c>
    </row>
    <row r="30" spans="2:13" ht="12.75" customHeight="1" x14ac:dyDescent="0.25">
      <c r="B30" s="96" t="str">
        <f>'2019 Ventilation List SORT'!A30</f>
        <v>Exhaust - Arenas</v>
      </c>
      <c r="C30" s="100">
        <f>'2019 Ventilation List SORT'!B30</f>
        <v>0</v>
      </c>
      <c r="D30" s="100">
        <f>'2019 Ventilation List SORT'!C30</f>
        <v>0</v>
      </c>
      <c r="E30" s="100">
        <f>'2019 Ventilation List SORT'!D30</f>
        <v>0</v>
      </c>
      <c r="F30" s="100">
        <f>'2019 Ventilation List SORT'!E30</f>
        <v>0</v>
      </c>
      <c r="G30" s="100">
        <f>'2019 Ventilation List SORT'!F30</f>
        <v>0.5</v>
      </c>
      <c r="H30" s="100">
        <f>'2019 Ventilation List SORT'!G30</f>
        <v>1</v>
      </c>
      <c r="I30" s="96">
        <f>IF(ISNUMBER(FIND("F",'2019 Ventilation List SORT'!H30)),IF(FIND("F",'2019 Ventilation List SORT'!H30)=1,1,IF(ISNUMBER(FIND(", F",'2019 Ventilation List SORT'!H30)),1,0)),0)</f>
        <v>0</v>
      </c>
      <c r="J30" s="100">
        <f t="shared" si="0"/>
        <v>0</v>
      </c>
      <c r="K30" s="120">
        <f t="shared" si="1"/>
        <v>0</v>
      </c>
      <c r="L30" s="131">
        <f t="shared" si="2"/>
        <v>25</v>
      </c>
      <c r="M30" s="21" t="s">
        <v>269</v>
      </c>
    </row>
    <row r="31" spans="2:13" ht="12.75" customHeight="1" x14ac:dyDescent="0.25">
      <c r="B31" s="96" t="str">
        <f>'2019 Ventilation List SORT'!A31</f>
        <v>Exhaust - Auto repair rooms</v>
      </c>
      <c r="C31" s="100">
        <f>'2019 Ventilation List SORT'!B31</f>
        <v>0</v>
      </c>
      <c r="D31" s="100">
        <f>'2019 Ventilation List SORT'!C31</f>
        <v>0</v>
      </c>
      <c r="E31" s="100">
        <f>'2019 Ventilation List SORT'!D31</f>
        <v>0</v>
      </c>
      <c r="F31" s="100">
        <f>'2019 Ventilation List SORT'!E31</f>
        <v>0</v>
      </c>
      <c r="G31" s="100">
        <f>'2019 Ventilation List SORT'!F31</f>
        <v>1.5</v>
      </c>
      <c r="H31" s="100">
        <f>'2019 Ventilation List SORT'!G31</f>
        <v>2</v>
      </c>
      <c r="I31" s="96">
        <f>IF(ISNUMBER(FIND("F",'2019 Ventilation List SORT'!H31)),IF(FIND("F",'2019 Ventilation List SORT'!H31)=1,1,IF(ISNUMBER(FIND(", F",'2019 Ventilation List SORT'!H31)),1,0)),0)</f>
        <v>0</v>
      </c>
      <c r="J31" s="100">
        <f t="shared" si="0"/>
        <v>0</v>
      </c>
      <c r="K31" s="120">
        <f t="shared" si="1"/>
        <v>0</v>
      </c>
      <c r="L31" s="131">
        <f t="shared" si="2"/>
        <v>26</v>
      </c>
      <c r="M31" s="21" t="s">
        <v>269</v>
      </c>
    </row>
    <row r="32" spans="2:13" ht="12.75" customHeight="1" x14ac:dyDescent="0.25">
      <c r="B32" s="96" t="str">
        <f>'2019 Ventilation List SORT'!A32</f>
        <v>Exhaust - Cells with toilet</v>
      </c>
      <c r="C32" s="100">
        <f>'2019 Ventilation List SORT'!B32</f>
        <v>0</v>
      </c>
      <c r="D32" s="100">
        <f>'2019 Ventilation List SORT'!C32</f>
        <v>0</v>
      </c>
      <c r="E32" s="100">
        <f>'2019 Ventilation List SORT'!D32</f>
        <v>0</v>
      </c>
      <c r="F32" s="100">
        <f>'2019 Ventilation List SORT'!E32</f>
        <v>0</v>
      </c>
      <c r="G32" s="100">
        <f>'2019 Ventilation List SORT'!F32</f>
        <v>1</v>
      </c>
      <c r="H32" s="100">
        <f>'2019 Ventilation List SORT'!G32</f>
        <v>2</v>
      </c>
      <c r="I32" s="96">
        <f>IF(ISNUMBER(FIND("F",'2019 Ventilation List SORT'!H32)),IF(FIND("F",'2019 Ventilation List SORT'!H32)=1,1,IF(ISNUMBER(FIND(", F",'2019 Ventilation List SORT'!H32)),1,0)),0)</f>
        <v>0</v>
      </c>
      <c r="J32" s="100">
        <f t="shared" si="0"/>
        <v>0</v>
      </c>
      <c r="K32" s="120">
        <f t="shared" si="1"/>
        <v>0</v>
      </c>
      <c r="L32" s="131">
        <f t="shared" si="2"/>
        <v>27</v>
      </c>
      <c r="M32" s="21" t="s">
        <v>269</v>
      </c>
    </row>
    <row r="33" spans="2:13" ht="12.75" customHeight="1" x14ac:dyDescent="0.25">
      <c r="B33" s="96" t="str">
        <f>'2019 Ventilation List SORT'!A33</f>
        <v>Exhaust - Copy, printing rooms</v>
      </c>
      <c r="C33" s="100">
        <f>'2019 Ventilation List SORT'!B33</f>
        <v>0</v>
      </c>
      <c r="D33" s="100">
        <f>'2019 Ventilation List SORT'!C33</f>
        <v>0</v>
      </c>
      <c r="E33" s="100">
        <f>'2019 Ventilation List SORT'!D33</f>
        <v>0</v>
      </c>
      <c r="F33" s="100">
        <f>'2019 Ventilation List SORT'!E33</f>
        <v>0</v>
      </c>
      <c r="G33" s="100">
        <f>'2019 Ventilation List SORT'!F33</f>
        <v>0.5</v>
      </c>
      <c r="H33" s="100">
        <f>'2019 Ventilation List SORT'!G33</f>
        <v>2</v>
      </c>
      <c r="I33" s="96">
        <f>IF(ISNUMBER(FIND("F",'2019 Ventilation List SORT'!H33)),IF(FIND("F",'2019 Ventilation List SORT'!H33)=1,1,IF(ISNUMBER(FIND(", F",'2019 Ventilation List SORT'!H33)),1,0)),0)</f>
        <v>0</v>
      </c>
      <c r="J33" s="100">
        <f t="shared" si="0"/>
        <v>0</v>
      </c>
      <c r="K33" s="120">
        <f t="shared" si="1"/>
        <v>0</v>
      </c>
      <c r="L33" s="131">
        <f t="shared" si="2"/>
        <v>28</v>
      </c>
      <c r="M33" s="21" t="s">
        <v>269</v>
      </c>
    </row>
    <row r="34" spans="2:13" ht="12.75" customHeight="1" x14ac:dyDescent="0.25">
      <c r="B34" s="96" t="str">
        <f>'2019 Ventilation List SORT'!A34</f>
        <v>Exhaust - Darkrooms</v>
      </c>
      <c r="C34" s="100">
        <f>'2019 Ventilation List SORT'!B34</f>
        <v>0</v>
      </c>
      <c r="D34" s="100">
        <f>'2019 Ventilation List SORT'!C34</f>
        <v>0</v>
      </c>
      <c r="E34" s="100">
        <f>'2019 Ventilation List SORT'!D34</f>
        <v>0</v>
      </c>
      <c r="F34" s="100">
        <f>'2019 Ventilation List SORT'!E34</f>
        <v>0</v>
      </c>
      <c r="G34" s="100">
        <f>'2019 Ventilation List SORT'!F34</f>
        <v>1</v>
      </c>
      <c r="H34" s="100">
        <f>'2019 Ventilation List SORT'!G34</f>
        <v>2</v>
      </c>
      <c r="I34" s="96">
        <f>IF(ISNUMBER(FIND("F",'2019 Ventilation List SORT'!H34)),IF(FIND("F",'2019 Ventilation List SORT'!H34)=1,1,IF(ISNUMBER(FIND(", F",'2019 Ventilation List SORT'!H34)),1,0)),0)</f>
        <v>0</v>
      </c>
      <c r="J34" s="100">
        <f t="shared" si="0"/>
        <v>0</v>
      </c>
      <c r="K34" s="120">
        <f t="shared" si="1"/>
        <v>0</v>
      </c>
      <c r="L34" s="131">
        <f t="shared" si="2"/>
        <v>29</v>
      </c>
      <c r="M34" s="21" t="s">
        <v>269</v>
      </c>
    </row>
    <row r="35" spans="2:13" ht="12.75" customHeight="1" x14ac:dyDescent="0.25">
      <c r="B35" s="96" t="str">
        <f>'2019 Ventilation List SORT'!A35</f>
        <v>Exhaust - Janitor closets, trash rooms, recycling</v>
      </c>
      <c r="C35" s="100">
        <f>'2019 Ventilation List SORT'!B35</f>
        <v>0</v>
      </c>
      <c r="D35" s="100">
        <f>'2019 Ventilation List SORT'!C35</f>
        <v>0</v>
      </c>
      <c r="E35" s="100">
        <f>'2019 Ventilation List SORT'!D35</f>
        <v>0</v>
      </c>
      <c r="F35" s="100">
        <f>'2019 Ventilation List SORT'!E35</f>
        <v>0</v>
      </c>
      <c r="G35" s="100">
        <f>'2019 Ventilation List SORT'!F35</f>
        <v>1</v>
      </c>
      <c r="H35" s="100">
        <f>'2019 Ventilation List SORT'!G35</f>
        <v>3</v>
      </c>
      <c r="I35" s="96">
        <f>IF(ISNUMBER(FIND("F",'2019 Ventilation List SORT'!H35)),IF(FIND("F",'2019 Ventilation List SORT'!H35)=1,1,IF(ISNUMBER(FIND(", F",'2019 Ventilation List SORT'!H35)),1,0)),0)</f>
        <v>0</v>
      </c>
      <c r="J35" s="100">
        <f t="shared" si="0"/>
        <v>0</v>
      </c>
      <c r="K35" s="120">
        <f t="shared" si="1"/>
        <v>0</v>
      </c>
      <c r="L35" s="131">
        <f t="shared" si="2"/>
        <v>30</v>
      </c>
      <c r="M35" s="21" t="s">
        <v>269</v>
      </c>
    </row>
    <row r="36" spans="2:13" ht="12.75" customHeight="1" x14ac:dyDescent="0.25">
      <c r="B36" s="96" t="str">
        <f>'2019 Ventilation List SORT'!A36</f>
        <v>Exhaust - Kitchenettes</v>
      </c>
      <c r="C36" s="100">
        <f>'2019 Ventilation List SORT'!B36</f>
        <v>0</v>
      </c>
      <c r="D36" s="100">
        <f>'2019 Ventilation List SORT'!C36</f>
        <v>0</v>
      </c>
      <c r="E36" s="100">
        <f>'2019 Ventilation List SORT'!D36</f>
        <v>0</v>
      </c>
      <c r="F36" s="100">
        <f>'2019 Ventilation List SORT'!E36</f>
        <v>0</v>
      </c>
      <c r="G36" s="100">
        <f>'2019 Ventilation List SORT'!F36</f>
        <v>0.3</v>
      </c>
      <c r="H36" s="100">
        <f>'2019 Ventilation List SORT'!G36</f>
        <v>2</v>
      </c>
      <c r="I36" s="96">
        <f>IF(ISNUMBER(FIND("F",'2019 Ventilation List SORT'!H36)),IF(FIND("F",'2019 Ventilation List SORT'!H36)=1,1,IF(ISNUMBER(FIND(", F",'2019 Ventilation List SORT'!H36)),1,0)),0)</f>
        <v>0</v>
      </c>
      <c r="J36" s="100">
        <f t="shared" si="0"/>
        <v>0</v>
      </c>
      <c r="K36" s="120">
        <f t="shared" si="1"/>
        <v>0</v>
      </c>
      <c r="L36" s="131">
        <f t="shared" si="2"/>
        <v>31</v>
      </c>
      <c r="M36" s="21" t="s">
        <v>269</v>
      </c>
    </row>
    <row r="37" spans="2:13" ht="12.75" customHeight="1" x14ac:dyDescent="0.25">
      <c r="B37" s="96" t="str">
        <f>'2019 Ventilation List SORT'!A37</f>
        <v>Exhaust - Locker rooms for athletic or industrial facilities</v>
      </c>
      <c r="C37" s="100">
        <f>'2019 Ventilation List SORT'!B37</f>
        <v>0</v>
      </c>
      <c r="D37" s="100">
        <f>'2019 Ventilation List SORT'!C37</f>
        <v>0</v>
      </c>
      <c r="E37" s="100">
        <f>'2019 Ventilation List SORT'!D37</f>
        <v>0</v>
      </c>
      <c r="F37" s="100">
        <f>'2019 Ventilation List SORT'!E37</f>
        <v>0</v>
      </c>
      <c r="G37" s="100">
        <f>'2019 Ventilation List SORT'!F37</f>
        <v>0.5</v>
      </c>
      <c r="H37" s="100">
        <f>'2019 Ventilation List SORT'!G37</f>
        <v>2</v>
      </c>
      <c r="I37" s="96">
        <f>IF(ISNUMBER(FIND("F",'2019 Ventilation List SORT'!H37)),IF(FIND("F",'2019 Ventilation List SORT'!H37)=1,1,IF(ISNUMBER(FIND(", F",'2019 Ventilation List SORT'!H37)),1,0)),0)</f>
        <v>0</v>
      </c>
      <c r="J37" s="100">
        <f t="shared" si="0"/>
        <v>0</v>
      </c>
      <c r="K37" s="120">
        <f t="shared" si="1"/>
        <v>0</v>
      </c>
      <c r="L37" s="131">
        <f t="shared" si="2"/>
        <v>32</v>
      </c>
      <c r="M37" s="21" t="s">
        <v>269</v>
      </c>
    </row>
    <row r="38" spans="2:13" ht="12.75" customHeight="1" x14ac:dyDescent="0.25">
      <c r="B38" s="96" t="str">
        <f>'2019 Ventilation List SORT'!A38</f>
        <v>Exhaust - Paint spray booths</v>
      </c>
      <c r="C38" s="100">
        <f>'2019 Ventilation List SORT'!B38</f>
        <v>0</v>
      </c>
      <c r="D38" s="100">
        <f>'2019 Ventilation List SORT'!C38</f>
        <v>0</v>
      </c>
      <c r="E38" s="100">
        <f>'2019 Ventilation List SORT'!D38</f>
        <v>0</v>
      </c>
      <c r="F38" s="100">
        <f>'2019 Ventilation List SORT'!E38</f>
        <v>0</v>
      </c>
      <c r="G38" s="100">
        <f>'2019 Ventilation List SORT'!F38</f>
        <v>0</v>
      </c>
      <c r="H38" s="100">
        <f>'2019 Ventilation List SORT'!G38</f>
        <v>4</v>
      </c>
      <c r="I38" s="96">
        <f>IF(ISNUMBER(FIND("F",'2019 Ventilation List SORT'!H38)),IF(FIND("F",'2019 Ventilation List SORT'!H38)=1,1,IF(ISNUMBER(FIND(", F",'2019 Ventilation List SORT'!H38)),1,0)),0)</f>
        <v>0</v>
      </c>
      <c r="J38" s="100">
        <f t="shared" si="0"/>
        <v>0</v>
      </c>
      <c r="K38" s="120">
        <f t="shared" si="1"/>
        <v>0</v>
      </c>
      <c r="L38" s="131">
        <f t="shared" si="2"/>
        <v>33</v>
      </c>
      <c r="M38" s="21" t="s">
        <v>269</v>
      </c>
    </row>
    <row r="39" spans="2:13" ht="12.75" customHeight="1" x14ac:dyDescent="0.25">
      <c r="B39" s="96" t="str">
        <f>'2019 Ventilation List SORT'!A39</f>
        <v>Exhaust - Parking garages</v>
      </c>
      <c r="C39" s="100">
        <f>'2019 Ventilation List SORT'!B39</f>
        <v>0</v>
      </c>
      <c r="D39" s="100">
        <f>'2019 Ventilation List SORT'!C39</f>
        <v>0</v>
      </c>
      <c r="E39" s="100">
        <f>'2019 Ventilation List SORT'!D39</f>
        <v>0</v>
      </c>
      <c r="F39" s="100">
        <f>'2019 Ventilation List SORT'!E39</f>
        <v>0</v>
      </c>
      <c r="G39" s="100">
        <f>'2019 Ventilation List SORT'!F39</f>
        <v>0.75</v>
      </c>
      <c r="H39" s="100">
        <f>'2019 Ventilation List SORT'!G39</f>
        <v>2</v>
      </c>
      <c r="I39" s="96">
        <f>IF(ISNUMBER(FIND("F",'2019 Ventilation List SORT'!H39)),IF(FIND("F",'2019 Ventilation List SORT'!H39)=1,1,IF(ISNUMBER(FIND(", F",'2019 Ventilation List SORT'!H39)),1,0)),0)</f>
        <v>0</v>
      </c>
      <c r="J39" s="100">
        <f t="shared" si="0"/>
        <v>0</v>
      </c>
      <c r="K39" s="120">
        <f t="shared" si="1"/>
        <v>0</v>
      </c>
      <c r="L39" s="131">
        <f t="shared" si="2"/>
        <v>34</v>
      </c>
      <c r="M39" s="21" t="s">
        <v>269</v>
      </c>
    </row>
    <row r="40" spans="2:13" ht="12.75" customHeight="1" x14ac:dyDescent="0.25">
      <c r="B40" s="96" t="str">
        <f>'2019 Ventilation List SORT'!A40</f>
        <v>Exhaust - Refrigerating machinery rooms</v>
      </c>
      <c r="C40" s="100">
        <f>'2019 Ventilation List SORT'!B40</f>
        <v>0</v>
      </c>
      <c r="D40" s="100">
        <f>'2019 Ventilation List SORT'!C40</f>
        <v>0</v>
      </c>
      <c r="E40" s="100">
        <f>'2019 Ventilation List SORT'!D40</f>
        <v>0</v>
      </c>
      <c r="F40" s="100">
        <f>'2019 Ventilation List SORT'!E40</f>
        <v>0</v>
      </c>
      <c r="G40" s="100">
        <f>'2019 Ventilation List SORT'!F40</f>
        <v>0</v>
      </c>
      <c r="H40" s="100">
        <f>'2019 Ventilation List SORT'!G40</f>
        <v>3</v>
      </c>
      <c r="I40" s="96">
        <f>IF(ISNUMBER(FIND("F",'2019 Ventilation List SORT'!H40)),IF(FIND("F",'2019 Ventilation List SORT'!H40)=1,1,IF(ISNUMBER(FIND(", F",'2019 Ventilation List SORT'!H40)),1,0)),0)</f>
        <v>0</v>
      </c>
      <c r="J40" s="100">
        <f t="shared" si="0"/>
        <v>0</v>
      </c>
      <c r="K40" s="120">
        <f t="shared" si="1"/>
        <v>0</v>
      </c>
      <c r="L40" s="131">
        <f t="shared" si="2"/>
        <v>35</v>
      </c>
      <c r="M40" s="21" t="s">
        <v>269</v>
      </c>
    </row>
    <row r="41" spans="2:13" ht="12.75" customHeight="1" x14ac:dyDescent="0.25">
      <c r="B41" s="96" t="str">
        <f>'2019 Ventilation List SORT'!A41</f>
        <v>Exhaust - Shower rooms</v>
      </c>
      <c r="C41" s="100">
        <f>'2019 Ventilation List SORT'!B41</f>
        <v>0</v>
      </c>
      <c r="D41" s="100">
        <f>'2019 Ventilation List SORT'!C41</f>
        <v>0</v>
      </c>
      <c r="E41" s="100">
        <f>'2019 Ventilation List SORT'!D41</f>
        <v>20</v>
      </c>
      <c r="F41" s="100">
        <f>'2019 Ventilation List SORT'!E41</f>
        <v>50</v>
      </c>
      <c r="G41" s="100">
        <f>'2019 Ventilation List SORT'!F41</f>
        <v>0</v>
      </c>
      <c r="H41" s="100">
        <f>'2019 Ventilation List SORT'!G41</f>
        <v>2</v>
      </c>
      <c r="I41" s="96">
        <f>IF(ISNUMBER(FIND("F",'2019 Ventilation List SORT'!H41)),IF(FIND("F",'2019 Ventilation List SORT'!H41)=1,1,IF(ISNUMBER(FIND(", F",'2019 Ventilation List SORT'!H41)),1,0)),0)</f>
        <v>0</v>
      </c>
      <c r="J41" s="100">
        <f t="shared" si="0"/>
        <v>0</v>
      </c>
      <c r="K41" s="120">
        <f t="shared" si="1"/>
        <v>0</v>
      </c>
      <c r="L41" s="131">
        <f t="shared" si="2"/>
        <v>36</v>
      </c>
      <c r="M41" s="21" t="s">
        <v>269</v>
      </c>
    </row>
    <row r="42" spans="2:13" ht="12.75" customHeight="1" x14ac:dyDescent="0.25">
      <c r="B42" s="96" t="str">
        <f>'2019 Ventilation List SORT'!A42</f>
        <v>Exhaust - Soiled laundry storage rooms</v>
      </c>
      <c r="C42" s="100">
        <f>'2019 Ventilation List SORT'!B42</f>
        <v>0</v>
      </c>
      <c r="D42" s="100">
        <f>'2019 Ventilation List SORT'!C42</f>
        <v>0</v>
      </c>
      <c r="E42" s="100">
        <f>'2019 Ventilation List SORT'!D42</f>
        <v>0</v>
      </c>
      <c r="F42" s="100">
        <f>'2019 Ventilation List SORT'!E42</f>
        <v>0</v>
      </c>
      <c r="G42" s="100">
        <f>'2019 Ventilation List SORT'!F42</f>
        <v>1</v>
      </c>
      <c r="H42" s="100">
        <f>'2019 Ventilation List SORT'!G42</f>
        <v>3</v>
      </c>
      <c r="I42" s="96">
        <f>IF(ISNUMBER(FIND("F",'2019 Ventilation List SORT'!H42)),IF(FIND("F",'2019 Ventilation List SORT'!H42)=1,1,IF(ISNUMBER(FIND(", F",'2019 Ventilation List SORT'!H42)),1,0)),0)</f>
        <v>0</v>
      </c>
      <c r="J42" s="100">
        <f t="shared" si="0"/>
        <v>0</v>
      </c>
      <c r="K42" s="120">
        <f t="shared" si="1"/>
        <v>0</v>
      </c>
      <c r="L42" s="131">
        <f t="shared" si="2"/>
        <v>37</v>
      </c>
      <c r="M42" s="21" t="s">
        <v>269</v>
      </c>
    </row>
    <row r="43" spans="2:13" ht="12.75" customHeight="1" x14ac:dyDescent="0.25">
      <c r="B43" s="96" t="str">
        <f>'2019 Ventilation List SORT'!A43</f>
        <v>Exhaust - Storage rooms, chemical</v>
      </c>
      <c r="C43" s="100">
        <f>'2019 Ventilation List SORT'!B43</f>
        <v>0</v>
      </c>
      <c r="D43" s="100">
        <f>'2019 Ventilation List SORT'!C43</f>
        <v>0</v>
      </c>
      <c r="E43" s="100">
        <f>'2019 Ventilation List SORT'!D43</f>
        <v>0</v>
      </c>
      <c r="F43" s="100">
        <f>'2019 Ventilation List SORT'!E43</f>
        <v>0</v>
      </c>
      <c r="G43" s="100">
        <f>'2019 Ventilation List SORT'!F43</f>
        <v>1.5</v>
      </c>
      <c r="H43" s="100">
        <f>'2019 Ventilation List SORT'!G43</f>
        <v>4</v>
      </c>
      <c r="I43" s="96">
        <f>IF(ISNUMBER(FIND("F",'2019 Ventilation List SORT'!H43)),IF(FIND("F",'2019 Ventilation List SORT'!H43)=1,1,IF(ISNUMBER(FIND(", F",'2019 Ventilation List SORT'!H43)),1,0)),0)</f>
        <v>0</v>
      </c>
      <c r="J43" s="100">
        <f t="shared" si="0"/>
        <v>0</v>
      </c>
      <c r="K43" s="120">
        <f t="shared" si="1"/>
        <v>0</v>
      </c>
      <c r="L43" s="131">
        <f t="shared" si="2"/>
        <v>38</v>
      </c>
      <c r="M43" s="21" t="s">
        <v>269</v>
      </c>
    </row>
    <row r="44" spans="2:13" ht="12.75" customHeight="1" x14ac:dyDescent="0.25">
      <c r="B44" s="96" t="str">
        <f>'2019 Ventilation List SORT'!A44</f>
        <v>Exhaust - Toilets, private</v>
      </c>
      <c r="C44" s="100">
        <f>'2019 Ventilation List SORT'!B44</f>
        <v>0</v>
      </c>
      <c r="D44" s="100">
        <f>'2019 Ventilation List SORT'!C44</f>
        <v>0</v>
      </c>
      <c r="E44" s="100">
        <f>'2019 Ventilation List SORT'!D44</f>
        <v>25</v>
      </c>
      <c r="F44" s="100">
        <f>'2019 Ventilation List SORT'!E44</f>
        <v>50</v>
      </c>
      <c r="G44" s="100">
        <f>'2019 Ventilation List SORT'!F44</f>
        <v>0</v>
      </c>
      <c r="H44" s="100">
        <f>'2019 Ventilation List SORT'!G44</f>
        <v>2</v>
      </c>
      <c r="I44" s="96">
        <f>IF(ISNUMBER(FIND("F",'2019 Ventilation List SORT'!H44)),IF(FIND("F",'2019 Ventilation List SORT'!H44)=1,1,IF(ISNUMBER(FIND(", F",'2019 Ventilation List SORT'!H44)),1,0)),0)</f>
        <v>0</v>
      </c>
      <c r="J44" s="100">
        <f t="shared" si="0"/>
        <v>0</v>
      </c>
      <c r="K44" s="120">
        <f t="shared" si="1"/>
        <v>0</v>
      </c>
      <c r="L44" s="131">
        <f t="shared" si="2"/>
        <v>39</v>
      </c>
      <c r="M44" s="21" t="s">
        <v>269</v>
      </c>
    </row>
    <row r="45" spans="2:13" ht="12.75" customHeight="1" x14ac:dyDescent="0.25">
      <c r="B45" s="96" t="str">
        <f>'2019 Ventilation List SORT'!A45</f>
        <v>Exhaust - Toilets, public</v>
      </c>
      <c r="C45" s="100">
        <f>'2019 Ventilation List SORT'!B45</f>
        <v>0</v>
      </c>
      <c r="D45" s="100">
        <f>'2019 Ventilation List SORT'!C45</f>
        <v>0</v>
      </c>
      <c r="E45" s="100">
        <f>'2019 Ventilation List SORT'!D45</f>
        <v>50</v>
      </c>
      <c r="F45" s="100">
        <f>'2019 Ventilation List SORT'!E45</f>
        <v>0</v>
      </c>
      <c r="G45" s="100">
        <f>'2019 Ventilation List SORT'!F45</f>
        <v>0</v>
      </c>
      <c r="H45" s="100">
        <f>'2019 Ventilation List SORT'!G45</f>
        <v>2</v>
      </c>
      <c r="I45" s="96">
        <f>IF(ISNUMBER(FIND("F",'2019 Ventilation List SORT'!H45)),IF(FIND("F",'2019 Ventilation List SORT'!H45)=1,1,IF(ISNUMBER(FIND(", F",'2019 Ventilation List SORT'!H45)),1,0)),0)</f>
        <v>0</v>
      </c>
      <c r="J45" s="100">
        <f t="shared" si="0"/>
        <v>0</v>
      </c>
      <c r="K45" s="120">
        <f t="shared" si="1"/>
        <v>0</v>
      </c>
      <c r="L45" s="131">
        <f t="shared" si="2"/>
        <v>40</v>
      </c>
      <c r="M45" s="21" t="s">
        <v>269</v>
      </c>
    </row>
    <row r="46" spans="2:13" ht="12.75" customHeight="1" x14ac:dyDescent="0.25">
      <c r="B46" s="96" t="str">
        <f>'2019 Ventilation List SORT'!A46</f>
        <v>Exhaust - Woodwork shop/classrooms</v>
      </c>
      <c r="C46" s="100">
        <f>'2019 Ventilation List SORT'!B46</f>
        <v>0</v>
      </c>
      <c r="D46" s="100">
        <f>'2019 Ventilation List SORT'!C46</f>
        <v>0</v>
      </c>
      <c r="E46" s="100">
        <f>'2019 Ventilation List SORT'!D46</f>
        <v>0</v>
      </c>
      <c r="F46" s="100">
        <f>'2019 Ventilation List SORT'!E46</f>
        <v>0</v>
      </c>
      <c r="G46" s="100">
        <f>'2019 Ventilation List SORT'!F46</f>
        <v>0.5</v>
      </c>
      <c r="H46" s="100">
        <f>'2019 Ventilation List SORT'!G46</f>
        <v>2</v>
      </c>
      <c r="I46" s="96">
        <f>IF(ISNUMBER(FIND("F",'2019 Ventilation List SORT'!H46)),IF(FIND("F",'2019 Ventilation List SORT'!H46)=1,1,IF(ISNUMBER(FIND(", F",'2019 Ventilation List SORT'!H46)),1,0)),0)</f>
        <v>0</v>
      </c>
      <c r="J46" s="100">
        <f>IF(D46&gt;0,15,0)</f>
        <v>0</v>
      </c>
      <c r="K46" s="120">
        <f>IF(OR(C46=0,C46=D46),0,C46/J46*1000)</f>
        <v>0</v>
      </c>
      <c r="L46" s="131">
        <f t="shared" si="2"/>
        <v>41</v>
      </c>
      <c r="M46" s="21" t="s">
        <v>269</v>
      </c>
    </row>
    <row r="47" spans="2:13" ht="12.75" customHeight="1" x14ac:dyDescent="0.25">
      <c r="B47" s="96" t="str">
        <f>'2019 Ventilation List SORT'!A47</f>
        <v>Food Service - Bars, cocktail lounges</v>
      </c>
      <c r="C47" s="100">
        <f>'2019 Ventilation List SORT'!B47</f>
        <v>0.5</v>
      </c>
      <c r="D47" s="100">
        <f>'2019 Ventilation List SORT'!C47</f>
        <v>0.2</v>
      </c>
      <c r="E47" s="100">
        <f>'2019 Ventilation List SORT'!D47</f>
        <v>0</v>
      </c>
      <c r="F47" s="100">
        <f>'2019 Ventilation List SORT'!E47</f>
        <v>0</v>
      </c>
      <c r="G47" s="100">
        <f>'2019 Ventilation List SORT'!F47</f>
        <v>0</v>
      </c>
      <c r="H47" s="100">
        <f>'2019 Ventilation List SORT'!G47</f>
        <v>2</v>
      </c>
      <c r="I47" s="96">
        <f>IF(ISNUMBER(FIND("F",'2019 Ventilation List SORT'!H47)),IF(FIND("F",'2019 Ventilation List SORT'!H47)=1,1,IF(ISNUMBER(FIND(", F",'2019 Ventilation List SORT'!H47)),1,0)),0)</f>
        <v>0</v>
      </c>
      <c r="J47" s="100">
        <f t="shared" si="0"/>
        <v>15</v>
      </c>
      <c r="K47" s="120">
        <f t="shared" si="1"/>
        <v>33.333333333333336</v>
      </c>
      <c r="L47" s="131">
        <f t="shared" si="2"/>
        <v>42</v>
      </c>
      <c r="M47" s="21" t="s">
        <v>269</v>
      </c>
    </row>
    <row r="48" spans="2:13" ht="12.75" customHeight="1" x14ac:dyDescent="0.25">
      <c r="B48" s="96" t="str">
        <f>'2019 Ventilation List SORT'!A48</f>
        <v>Food Service - Cafeteria/fast-food dining</v>
      </c>
      <c r="C48" s="100">
        <f>'2019 Ventilation List SORT'!B48</f>
        <v>0.5</v>
      </c>
      <c r="D48" s="100">
        <f>'2019 Ventilation List SORT'!C48</f>
        <v>0.15</v>
      </c>
      <c r="E48" s="100">
        <f>'2019 Ventilation List SORT'!D48</f>
        <v>0</v>
      </c>
      <c r="F48" s="100">
        <f>'2019 Ventilation List SORT'!E48</f>
        <v>0</v>
      </c>
      <c r="G48" s="100">
        <f>'2019 Ventilation List SORT'!F48</f>
        <v>0</v>
      </c>
      <c r="H48" s="100">
        <f>'2019 Ventilation List SORT'!G48</f>
        <v>2</v>
      </c>
      <c r="I48" s="96">
        <f>IF(ISNUMBER(FIND("F",'2019 Ventilation List SORT'!H48)),IF(FIND("F",'2019 Ventilation List SORT'!H48)=1,1,IF(ISNUMBER(FIND(", F",'2019 Ventilation List SORT'!H48)),1,0)),0)</f>
        <v>0</v>
      </c>
      <c r="J48" s="100">
        <f t="shared" si="0"/>
        <v>15</v>
      </c>
      <c r="K48" s="120">
        <f t="shared" si="1"/>
        <v>33.333333333333336</v>
      </c>
      <c r="L48" s="131">
        <f t="shared" si="2"/>
        <v>43</v>
      </c>
      <c r="M48" s="21" t="s">
        <v>269</v>
      </c>
    </row>
    <row r="49" spans="2:13" ht="12.75" customHeight="1" x14ac:dyDescent="0.25">
      <c r="B49" s="96" t="str">
        <f>'2019 Ventilation List SORT'!A49</f>
        <v>Food Service - Kitchen (cooking)</v>
      </c>
      <c r="C49" s="100">
        <f>'2019 Ventilation List SORT'!B49</f>
        <v>0.15</v>
      </c>
      <c r="D49" s="100">
        <f>'2019 Ventilation List SORT'!C49</f>
        <v>0.15</v>
      </c>
      <c r="E49" s="100">
        <f>'2019 Ventilation List SORT'!D49</f>
        <v>0</v>
      </c>
      <c r="F49" s="100">
        <f>'2019 Ventilation List SORT'!E49</f>
        <v>0</v>
      </c>
      <c r="G49" s="143">
        <f>'2019 Ventilation List SORT'!F49</f>
        <v>0.7</v>
      </c>
      <c r="H49" s="100">
        <f>'2019 Ventilation List SORT'!G49</f>
        <v>2</v>
      </c>
      <c r="I49" s="96">
        <f>IF(ISNUMBER(FIND("F",'2019 Ventilation List SORT'!H49)),IF(FIND("F",'2019 Ventilation List SORT'!H49)=1,1,IF(ISNUMBER(FIND(", F",'2019 Ventilation List SORT'!H49)),1,0)),0)</f>
        <v>0</v>
      </c>
      <c r="J49" s="100">
        <f t="shared" si="0"/>
        <v>15</v>
      </c>
      <c r="K49" s="120">
        <f t="shared" si="1"/>
        <v>0</v>
      </c>
      <c r="L49" s="131">
        <f t="shared" si="2"/>
        <v>44</v>
      </c>
      <c r="M49" s="21" t="s">
        <v>269</v>
      </c>
    </row>
    <row r="50" spans="2:13" ht="12.75" customHeight="1" x14ac:dyDescent="0.25">
      <c r="B50" s="96" t="str">
        <f>'2019 Ventilation List SORT'!A50</f>
        <v>Food Service - Restaurant dining rooms</v>
      </c>
      <c r="C50" s="100">
        <f>'2019 Ventilation List SORT'!B50</f>
        <v>0.5</v>
      </c>
      <c r="D50" s="100">
        <f>'2019 Ventilation List SORT'!C50</f>
        <v>0.15</v>
      </c>
      <c r="E50" s="100">
        <f>'2019 Ventilation List SORT'!D50</f>
        <v>0</v>
      </c>
      <c r="F50" s="100">
        <f>'2019 Ventilation List SORT'!E50</f>
        <v>0</v>
      </c>
      <c r="G50" s="100">
        <f>'2019 Ventilation List SORT'!F50</f>
        <v>0</v>
      </c>
      <c r="H50" s="100">
        <f>'2019 Ventilation List SORT'!G50</f>
        <v>2</v>
      </c>
      <c r="I50" s="96">
        <f>IF(ISNUMBER(FIND("F",'2019 Ventilation List SORT'!H50)),IF(FIND("F",'2019 Ventilation List SORT'!H50)=1,1,IF(ISNUMBER(FIND(", F",'2019 Ventilation List SORT'!H50)),1,0)),0)</f>
        <v>0</v>
      </c>
      <c r="J50" s="100">
        <f t="shared" si="0"/>
        <v>15</v>
      </c>
      <c r="K50" s="120">
        <f t="shared" si="1"/>
        <v>33.333333333333336</v>
      </c>
      <c r="L50" s="131">
        <f t="shared" si="2"/>
        <v>45</v>
      </c>
      <c r="M50" s="21" t="s">
        <v>269</v>
      </c>
    </row>
    <row r="51" spans="2:13" ht="12.75" customHeight="1" x14ac:dyDescent="0.25">
      <c r="B51" s="96" t="str">
        <f>'2019 Ventilation List SORT'!A51</f>
        <v>General - Break rooms</v>
      </c>
      <c r="C51" s="100">
        <f>'2019 Ventilation List SORT'!B51</f>
        <v>0.5</v>
      </c>
      <c r="D51" s="100">
        <f>'2019 Ventilation List SORT'!C51</f>
        <v>0.15</v>
      </c>
      <c r="E51" s="100">
        <f>'2019 Ventilation List SORT'!D51</f>
        <v>0</v>
      </c>
      <c r="F51" s="100">
        <f>'2019 Ventilation List SORT'!E51</f>
        <v>0</v>
      </c>
      <c r="G51" s="100">
        <f>'2019 Ventilation List SORT'!F51</f>
        <v>0</v>
      </c>
      <c r="H51" s="100">
        <f>'2019 Ventilation List SORT'!G51</f>
        <v>1</v>
      </c>
      <c r="I51" s="96">
        <f>IF(ISNUMBER(FIND("F",'2019 Ventilation List SORT'!H51)),IF(FIND("F",'2019 Ventilation List SORT'!H51)=1,1,IF(ISNUMBER(FIND(", F",'2019 Ventilation List SORT'!H51)),1,0)),0)</f>
        <v>1</v>
      </c>
      <c r="J51" s="100">
        <f t="shared" si="0"/>
        <v>15</v>
      </c>
      <c r="K51" s="120">
        <f t="shared" si="1"/>
        <v>33.333333333333336</v>
      </c>
      <c r="L51" s="131">
        <f>L50+1</f>
        <v>46</v>
      </c>
      <c r="M51" s="21" t="s">
        <v>269</v>
      </c>
    </row>
    <row r="52" spans="2:13" ht="12.75" customHeight="1" x14ac:dyDescent="0.25">
      <c r="B52" s="96" t="str">
        <f>'2019 Ventilation List SORT'!A52</f>
        <v>General - Coffee Stations</v>
      </c>
      <c r="C52" s="100">
        <f>'2019 Ventilation List SORT'!B52</f>
        <v>0.5</v>
      </c>
      <c r="D52" s="100">
        <f>'2019 Ventilation List SORT'!C52</f>
        <v>0.15</v>
      </c>
      <c r="E52" s="100">
        <f>'2019 Ventilation List SORT'!D52</f>
        <v>0</v>
      </c>
      <c r="F52" s="100">
        <f>'2019 Ventilation List SORT'!E52</f>
        <v>0</v>
      </c>
      <c r="G52" s="100">
        <f>'2019 Ventilation List SORT'!F52</f>
        <v>0</v>
      </c>
      <c r="H52" s="100">
        <f>'2019 Ventilation List SORT'!G52</f>
        <v>1</v>
      </c>
      <c r="I52" s="96">
        <f>IF(ISNUMBER(FIND("F",'2019 Ventilation List SORT'!H52)),IF(FIND("F",'2019 Ventilation List SORT'!H52)=1,1,IF(ISNUMBER(FIND(", F",'2019 Ventilation List SORT'!H52)),1,0)),0)</f>
        <v>1</v>
      </c>
      <c r="J52" s="100">
        <f t="shared" si="0"/>
        <v>15</v>
      </c>
      <c r="K52" s="120">
        <f t="shared" si="1"/>
        <v>33.333333333333336</v>
      </c>
      <c r="L52" s="131">
        <f t="shared" si="2"/>
        <v>47</v>
      </c>
      <c r="M52" s="21" t="s">
        <v>269</v>
      </c>
    </row>
    <row r="53" spans="2:13" ht="12.75" customHeight="1" x14ac:dyDescent="0.25">
      <c r="B53" s="96" t="str">
        <f>'2019 Ventilation List SORT'!A53</f>
        <v>General - Conference/meeting</v>
      </c>
      <c r="C53" s="100">
        <f>'2019 Ventilation List SORT'!B53</f>
        <v>0.5</v>
      </c>
      <c r="D53" s="100">
        <f>'2019 Ventilation List SORT'!C53</f>
        <v>0.15</v>
      </c>
      <c r="E53" s="100">
        <f>'2019 Ventilation List SORT'!D53</f>
        <v>0</v>
      </c>
      <c r="F53" s="100">
        <f>'2019 Ventilation List SORT'!E53</f>
        <v>0</v>
      </c>
      <c r="G53" s="100">
        <f>'2019 Ventilation List SORT'!F53</f>
        <v>0</v>
      </c>
      <c r="H53" s="100">
        <f>'2019 Ventilation List SORT'!G53</f>
        <v>1</v>
      </c>
      <c r="I53" s="96">
        <f>IF(ISNUMBER(FIND("F",'2019 Ventilation List SORT'!H53)),IF(FIND("F",'2019 Ventilation List SORT'!H53)=1,1,IF(ISNUMBER(FIND(", F",'2019 Ventilation List SORT'!H53)),1,0)),0)</f>
        <v>1</v>
      </c>
      <c r="J53" s="100">
        <f t="shared" si="0"/>
        <v>15</v>
      </c>
      <c r="K53" s="120">
        <f t="shared" si="1"/>
        <v>33.333333333333336</v>
      </c>
      <c r="L53" s="131">
        <f t="shared" si="2"/>
        <v>48</v>
      </c>
      <c r="M53" s="21" t="s">
        <v>269</v>
      </c>
    </row>
    <row r="54" spans="2:13" ht="12.75" customHeight="1" x14ac:dyDescent="0.25">
      <c r="B54" s="96" t="str">
        <f>'2019 Ventilation List SORT'!A54</f>
        <v>General - Corridors</v>
      </c>
      <c r="C54" s="100">
        <f>'2019 Ventilation List SORT'!B54</f>
        <v>0.15</v>
      </c>
      <c r="D54" s="100">
        <f>'2019 Ventilation List SORT'!C54</f>
        <v>0.15</v>
      </c>
      <c r="E54" s="100">
        <f>'2019 Ventilation List SORT'!D54</f>
        <v>0</v>
      </c>
      <c r="F54" s="100">
        <f>'2019 Ventilation List SORT'!E54</f>
        <v>0</v>
      </c>
      <c r="G54" s="100">
        <f>'2019 Ventilation List SORT'!F54</f>
        <v>0</v>
      </c>
      <c r="H54" s="100">
        <f>'2019 Ventilation List SORT'!G54</f>
        <v>1</v>
      </c>
      <c r="I54" s="96">
        <f>IF(ISNUMBER(FIND("F",'2019 Ventilation List SORT'!H54)),IF(FIND("F",'2019 Ventilation List SORT'!H54)=1,1,IF(ISNUMBER(FIND(", F",'2019 Ventilation List SORT'!H54)),1,0)),0)</f>
        <v>1</v>
      </c>
      <c r="J54" s="100">
        <f t="shared" si="0"/>
        <v>15</v>
      </c>
      <c r="K54" s="120">
        <f t="shared" si="1"/>
        <v>0</v>
      </c>
      <c r="L54" s="131">
        <f t="shared" si="2"/>
        <v>49</v>
      </c>
      <c r="M54" s="21" t="s">
        <v>269</v>
      </c>
    </row>
    <row r="55" spans="2:13" ht="12.75" customHeight="1" x14ac:dyDescent="0.25">
      <c r="B55" s="96" t="str">
        <f>'2019 Ventilation List SORT'!A55</f>
        <v>General - Occupiable storage rooms for liquids or gels</v>
      </c>
      <c r="C55" s="100">
        <f>'2019 Ventilation List SORT'!B55</f>
        <v>0.15</v>
      </c>
      <c r="D55" s="100">
        <f>'2019 Ventilation List SORT'!C55</f>
        <v>0.15</v>
      </c>
      <c r="E55" s="100">
        <f>'2019 Ventilation List SORT'!D55</f>
        <v>0</v>
      </c>
      <c r="F55" s="100">
        <f>'2019 Ventilation List SORT'!E55</f>
        <v>0</v>
      </c>
      <c r="G55" s="100">
        <f>'2019 Ventilation List SORT'!F55</f>
        <v>0</v>
      </c>
      <c r="H55" s="100">
        <f>'2019 Ventilation List SORT'!G55</f>
        <v>2</v>
      </c>
      <c r="I55" s="96">
        <f>IF(ISNUMBER(FIND("F",'2019 Ventilation List SORT'!H55)),IF(FIND("F",'2019 Ventilation List SORT'!H55)=1,1,IF(ISNUMBER(FIND(", F",'2019 Ventilation List SORT'!H55)),1,0)),0)</f>
        <v>0</v>
      </c>
      <c r="J55" s="100">
        <f t="shared" si="0"/>
        <v>15</v>
      </c>
      <c r="K55" s="120">
        <f t="shared" si="1"/>
        <v>0</v>
      </c>
      <c r="L55" s="131">
        <f t="shared" si="2"/>
        <v>50</v>
      </c>
      <c r="M55" s="21" t="s">
        <v>269</v>
      </c>
    </row>
    <row r="56" spans="2:13" ht="12.75" customHeight="1" x14ac:dyDescent="0.25">
      <c r="B56" s="96" t="str">
        <f>'2019 Ventilation List SORT'!A56</f>
        <v>General - Unoccupied</v>
      </c>
      <c r="C56" s="100">
        <f>'2019 Ventilation List SORT'!B56</f>
        <v>0</v>
      </c>
      <c r="D56" s="100">
        <f>'2019 Ventilation List SORT'!C56</f>
        <v>0</v>
      </c>
      <c r="E56" s="100">
        <f>'2019 Ventilation List SORT'!D56</f>
        <v>0</v>
      </c>
      <c r="F56" s="100">
        <f>'2019 Ventilation List SORT'!E56</f>
        <v>0</v>
      </c>
      <c r="G56" s="100">
        <f>'2019 Ventilation List SORT'!F56</f>
        <v>0</v>
      </c>
      <c r="H56" s="100">
        <f>'2019 Ventilation List SORT'!G56</f>
        <v>1</v>
      </c>
      <c r="I56" s="96">
        <f>IF(ISNUMBER(FIND("F",'2019 Ventilation List SORT'!H56)),IF(FIND("F",'2019 Ventilation List SORT'!H56)=1,1,IF(ISNUMBER(FIND(", F",'2019 Ventilation List SORT'!H56)),1,0)),0)</f>
        <v>0</v>
      </c>
      <c r="J56" s="100">
        <f t="shared" si="0"/>
        <v>0</v>
      </c>
      <c r="K56" s="120">
        <f t="shared" si="1"/>
        <v>0</v>
      </c>
      <c r="L56" s="131">
        <f t="shared" si="2"/>
        <v>51</v>
      </c>
      <c r="M56" s="21" t="s">
        <v>269</v>
      </c>
    </row>
    <row r="57" spans="2:13" ht="12.75" customHeight="1" x14ac:dyDescent="0.25">
      <c r="B57" s="96" t="str">
        <f>'2019 Ventilation List SORT'!A57</f>
        <v>Lodging - Barracks sleeping areas</v>
      </c>
      <c r="C57" s="100">
        <f>'2019 Ventilation List SORT'!B57</f>
        <v>0.15</v>
      </c>
      <c r="D57" s="100">
        <f>'2019 Ventilation List SORT'!C57</f>
        <v>0.15</v>
      </c>
      <c r="E57" s="100">
        <f>'2019 Ventilation List SORT'!D57</f>
        <v>0</v>
      </c>
      <c r="F57" s="100">
        <f>'2019 Ventilation List SORT'!E57</f>
        <v>0</v>
      </c>
      <c r="G57" s="100">
        <f>'2019 Ventilation List SORT'!F57</f>
        <v>0</v>
      </c>
      <c r="H57" s="100">
        <f>'2019 Ventilation List SORT'!G57</f>
        <v>1</v>
      </c>
      <c r="I57" s="96">
        <f>IF(ISNUMBER(FIND("F",'2019 Ventilation List SORT'!H57)),IF(FIND("F",'2019 Ventilation List SORT'!H57)=1,1,IF(ISNUMBER(FIND(", F",'2019 Ventilation List SORT'!H57)),1,0)),0)</f>
        <v>1</v>
      </c>
      <c r="J57" s="100">
        <f t="shared" si="0"/>
        <v>15</v>
      </c>
      <c r="K57" s="120">
        <f t="shared" si="1"/>
        <v>0</v>
      </c>
      <c r="L57" s="131">
        <f>L56+1</f>
        <v>52</v>
      </c>
      <c r="M57" s="21" t="s">
        <v>269</v>
      </c>
    </row>
    <row r="58" spans="2:13" ht="12.75" customHeight="1" x14ac:dyDescent="0.25">
      <c r="B58" s="96" t="str">
        <f>'2019 Ventilation List SORT'!A58</f>
        <v>Lodging - Bedroom/living room</v>
      </c>
      <c r="C58" s="100">
        <f>'2019 Ventilation List SORT'!B58</f>
        <v>0.15</v>
      </c>
      <c r="D58" s="100">
        <f>'2019 Ventilation List SORT'!C58</f>
        <v>0.15</v>
      </c>
      <c r="E58" s="100">
        <f>'2019 Ventilation List SORT'!D58</f>
        <v>0</v>
      </c>
      <c r="F58" s="100">
        <f>'2019 Ventilation List SORT'!E58</f>
        <v>0</v>
      </c>
      <c r="G58" s="100">
        <f>'2019 Ventilation List SORT'!F58</f>
        <v>0</v>
      </c>
      <c r="H58" s="100">
        <f>'2019 Ventilation List SORT'!G58</f>
        <v>1</v>
      </c>
      <c r="I58" s="96">
        <f>IF(ISNUMBER(FIND("F",'2019 Ventilation List SORT'!H58)),IF(FIND("F",'2019 Ventilation List SORT'!H58)=1,1,IF(ISNUMBER(FIND(", F",'2019 Ventilation List SORT'!H58)),1,0)),0)</f>
        <v>1</v>
      </c>
      <c r="J58" s="100">
        <f t="shared" si="0"/>
        <v>15</v>
      </c>
      <c r="K58" s="120">
        <f t="shared" si="1"/>
        <v>0</v>
      </c>
      <c r="L58" s="131">
        <f>L57+1</f>
        <v>53</v>
      </c>
      <c r="M58" s="21" t="s">
        <v>269</v>
      </c>
    </row>
    <row r="59" spans="2:13" ht="12.75" customHeight="1" x14ac:dyDescent="0.25">
      <c r="B59" s="96" t="str">
        <f>'2019 Ventilation List SORT'!A59</f>
        <v>Lodging - Laundry rooms within dwelling units</v>
      </c>
      <c r="C59" s="100">
        <f>'2019 Ventilation List SORT'!B59</f>
        <v>0.15</v>
      </c>
      <c r="D59" s="100">
        <f>'2019 Ventilation List SORT'!C59</f>
        <v>0.15</v>
      </c>
      <c r="E59" s="100">
        <f>'2019 Ventilation List SORT'!D59</f>
        <v>0</v>
      </c>
      <c r="F59" s="100">
        <f>'2019 Ventilation List SORT'!E59</f>
        <v>0</v>
      </c>
      <c r="G59" s="100">
        <f>'2019 Ventilation List SORT'!F59</f>
        <v>0</v>
      </c>
      <c r="H59" s="100">
        <f>'2019 Ventilation List SORT'!G59</f>
        <v>1</v>
      </c>
      <c r="I59" s="96">
        <f>IF(ISNUMBER(FIND("F",'2019 Ventilation List SORT'!H59)),IF(FIND("F",'2019 Ventilation List SORT'!H59)=1,1,IF(ISNUMBER(FIND(", F",'2019 Ventilation List SORT'!H59)),1,0)),0)</f>
        <v>0</v>
      </c>
      <c r="J59" s="100">
        <f t="shared" si="0"/>
        <v>15</v>
      </c>
      <c r="K59" s="120">
        <f t="shared" si="1"/>
        <v>0</v>
      </c>
      <c r="L59" s="131">
        <f t="shared" si="2"/>
        <v>54</v>
      </c>
      <c r="M59" s="21" t="s">
        <v>269</v>
      </c>
    </row>
    <row r="60" spans="2:13" ht="12.75" customHeight="1" x14ac:dyDescent="0.25">
      <c r="B60" s="96" t="str">
        <f>'2019 Ventilation List SORT'!A60</f>
        <v>Lodging - Laundry rooms, central</v>
      </c>
      <c r="C60" s="100">
        <f>'2019 Ventilation List SORT'!B60</f>
        <v>0.15</v>
      </c>
      <c r="D60" s="100">
        <f>'2019 Ventilation List SORT'!C60</f>
        <v>0.15</v>
      </c>
      <c r="E60" s="100">
        <f>'2019 Ventilation List SORT'!D60</f>
        <v>0</v>
      </c>
      <c r="F60" s="100">
        <f>'2019 Ventilation List SORT'!E60</f>
        <v>0</v>
      </c>
      <c r="G60" s="100">
        <f>'2019 Ventilation List SORT'!F60</f>
        <v>0</v>
      </c>
      <c r="H60" s="100">
        <f>'2019 Ventilation List SORT'!G60</f>
        <v>2</v>
      </c>
      <c r="I60" s="96">
        <f>IF(ISNUMBER(FIND("F",'2019 Ventilation List SORT'!H60)),IF(FIND("F",'2019 Ventilation List SORT'!H60)=1,1,IF(ISNUMBER(FIND(", F",'2019 Ventilation List SORT'!H60)),1,0)),0)</f>
        <v>0</v>
      </c>
      <c r="J60" s="100">
        <f t="shared" si="0"/>
        <v>15</v>
      </c>
      <c r="K60" s="120">
        <f t="shared" si="1"/>
        <v>0</v>
      </c>
      <c r="L60" s="131">
        <f t="shared" si="2"/>
        <v>55</v>
      </c>
      <c r="M60" s="21" t="s">
        <v>269</v>
      </c>
    </row>
    <row r="61" spans="2:13" ht="12.75" customHeight="1" x14ac:dyDescent="0.25">
      <c r="B61" s="96" t="str">
        <f>'2019 Ventilation List SORT'!A61</f>
        <v>Lodging - Lobbies/pre-function</v>
      </c>
      <c r="C61" s="100">
        <f>'2019 Ventilation List SORT'!B61</f>
        <v>0.5</v>
      </c>
      <c r="D61" s="100">
        <f>'2019 Ventilation List SORT'!C61</f>
        <v>0.15</v>
      </c>
      <c r="E61" s="100">
        <f>'2019 Ventilation List SORT'!D61</f>
        <v>0</v>
      </c>
      <c r="F61" s="100">
        <f>'2019 Ventilation List SORT'!E61</f>
        <v>0</v>
      </c>
      <c r="G61" s="100">
        <f>'2019 Ventilation List SORT'!F61</f>
        <v>0</v>
      </c>
      <c r="H61" s="100">
        <f>'2019 Ventilation List SORT'!G61</f>
        <v>1</v>
      </c>
      <c r="I61" s="96">
        <f>IF(ISNUMBER(FIND("F",'2019 Ventilation List SORT'!H61)),IF(FIND("F",'2019 Ventilation List SORT'!H61)=1,1,IF(ISNUMBER(FIND(", F",'2019 Ventilation List SORT'!H61)),1,0)),0)</f>
        <v>1</v>
      </c>
      <c r="J61" s="100">
        <f t="shared" si="0"/>
        <v>15</v>
      </c>
      <c r="K61" s="120">
        <f t="shared" si="1"/>
        <v>33.333333333333336</v>
      </c>
      <c r="L61" s="131">
        <f t="shared" si="2"/>
        <v>56</v>
      </c>
      <c r="M61" s="21" t="s">
        <v>269</v>
      </c>
    </row>
    <row r="62" spans="2:13" ht="12.75" customHeight="1" x14ac:dyDescent="0.25">
      <c r="B62" s="96" t="str">
        <f>'2019 Ventilation List SORT'!A62</f>
        <v>Lodging - Multipurpose assembly</v>
      </c>
      <c r="C62" s="100">
        <f>'2019 Ventilation List SORT'!B62</f>
        <v>0.5</v>
      </c>
      <c r="D62" s="121">
        <v>0.15</v>
      </c>
      <c r="E62" s="100">
        <f>'2019 Ventilation List SORT'!D62</f>
        <v>0</v>
      </c>
      <c r="F62" s="100">
        <f>'2019 Ventilation List SORT'!E62</f>
        <v>0</v>
      </c>
      <c r="G62" s="100">
        <f>'2019 Ventilation List SORT'!F62</f>
        <v>0</v>
      </c>
      <c r="H62" s="100">
        <f>'2019 Ventilation List SORT'!G62</f>
        <v>1</v>
      </c>
      <c r="I62" s="96">
        <f>IF(ISNUMBER(FIND("F",'2019 Ventilation List SORT'!H62)),IF(FIND("F",'2019 Ventilation List SORT'!H62)=1,1,IF(ISNUMBER(FIND(", F",'2019 Ventilation List SORT'!H62)),1,0)),0)</f>
        <v>1</v>
      </c>
      <c r="J62" s="100">
        <f t="shared" si="0"/>
        <v>15</v>
      </c>
      <c r="K62" s="120">
        <f t="shared" si="1"/>
        <v>33.333333333333336</v>
      </c>
      <c r="L62" s="131">
        <f t="shared" si="2"/>
        <v>57</v>
      </c>
      <c r="M62" s="21" t="s">
        <v>269</v>
      </c>
    </row>
    <row r="63" spans="2:13" ht="12.75" customHeight="1" x14ac:dyDescent="0.25">
      <c r="B63" s="96" t="str">
        <f>'2019 Ventilation List SORT'!A63</f>
        <v>Misc - All others</v>
      </c>
      <c r="C63" s="100">
        <f>'2019 Ventilation List SORT'!B63</f>
        <v>0.15</v>
      </c>
      <c r="D63" s="100">
        <f>'2019 Ventilation List SORT'!C63</f>
        <v>0.15</v>
      </c>
      <c r="E63" s="100">
        <f>'2019 Ventilation List SORT'!D63</f>
        <v>0</v>
      </c>
      <c r="F63" s="100">
        <f>'2019 Ventilation List SORT'!E63</f>
        <v>0</v>
      </c>
      <c r="G63" s="100">
        <f>'2019 Ventilation List SORT'!F63</f>
        <v>0</v>
      </c>
      <c r="H63" s="100">
        <f>'2019 Ventilation List SORT'!G63</f>
        <v>2</v>
      </c>
      <c r="I63" s="96">
        <f>IF(ISNUMBER(FIND("F",'2019 Ventilation List SORT'!H63)),IF(FIND("F",'2019 Ventilation List SORT'!H63)=1,1,IF(ISNUMBER(FIND(", F",'2019 Ventilation List SORT'!H63)),1,0)),0)</f>
        <v>0</v>
      </c>
      <c r="J63" s="100">
        <f t="shared" si="0"/>
        <v>15</v>
      </c>
      <c r="K63" s="120">
        <f t="shared" si="1"/>
        <v>0</v>
      </c>
      <c r="L63" s="131">
        <f t="shared" si="2"/>
        <v>58</v>
      </c>
      <c r="M63" s="21" t="s">
        <v>269</v>
      </c>
    </row>
    <row r="64" spans="2:13" ht="12.75" customHeight="1" x14ac:dyDescent="0.25">
      <c r="B64" s="96" t="str">
        <f>'2019 Ventilation List SORT'!A64</f>
        <v>Misc - Bank vaults/safe deposit</v>
      </c>
      <c r="C64" s="100">
        <f>'2019 Ventilation List SORT'!B64</f>
        <v>0.15</v>
      </c>
      <c r="D64" s="100">
        <f>'2019 Ventilation List SORT'!C64</f>
        <v>0.15</v>
      </c>
      <c r="E64" s="100">
        <f>'2019 Ventilation List SORT'!D64</f>
        <v>0</v>
      </c>
      <c r="F64" s="100">
        <f>'2019 Ventilation List SORT'!E64</f>
        <v>0</v>
      </c>
      <c r="G64" s="100">
        <f>'2019 Ventilation List SORT'!F64</f>
        <v>0</v>
      </c>
      <c r="H64" s="100">
        <f>'2019 Ventilation List SORT'!G64</f>
        <v>2</v>
      </c>
      <c r="I64" s="96">
        <f>IF(ISNUMBER(FIND("F",'2019 Ventilation List SORT'!H64)),IF(FIND("F",'2019 Ventilation List SORT'!H64)=1,1,IF(ISNUMBER(FIND(", F",'2019 Ventilation List SORT'!H64)),1,0)),0)</f>
        <v>1</v>
      </c>
      <c r="J64" s="100">
        <f t="shared" si="0"/>
        <v>15</v>
      </c>
      <c r="K64" s="120">
        <f t="shared" si="1"/>
        <v>0</v>
      </c>
      <c r="L64" s="131">
        <f t="shared" si="2"/>
        <v>59</v>
      </c>
      <c r="M64" s="21" t="s">
        <v>269</v>
      </c>
    </row>
    <row r="65" spans="2:13" ht="12.75" customHeight="1" x14ac:dyDescent="0.25">
      <c r="B65" s="96" t="str">
        <f>'2019 Ventilation List SORT'!A65</f>
        <v>Misc - Banks or bank lobbies</v>
      </c>
      <c r="C65" s="100">
        <f>'2019 Ventilation List SORT'!B65</f>
        <v>0.15</v>
      </c>
      <c r="D65" s="100">
        <f>'2019 Ventilation List SORT'!C65</f>
        <v>0.15</v>
      </c>
      <c r="E65" s="100">
        <f>'2019 Ventilation List SORT'!D65</f>
        <v>0</v>
      </c>
      <c r="F65" s="100">
        <f>'2019 Ventilation List SORT'!E65</f>
        <v>0</v>
      </c>
      <c r="G65" s="100">
        <f>'2019 Ventilation List SORT'!F65</f>
        <v>0</v>
      </c>
      <c r="H65" s="100">
        <f>'2019 Ventilation List SORT'!G65</f>
        <v>1</v>
      </c>
      <c r="I65" s="96">
        <f>IF(ISNUMBER(FIND("F",'2019 Ventilation List SORT'!H65)),IF(FIND("F",'2019 Ventilation List SORT'!H65)=1,1,IF(ISNUMBER(FIND(", F",'2019 Ventilation List SORT'!H65)),1,0)),0)</f>
        <v>1</v>
      </c>
      <c r="J65" s="100">
        <f t="shared" si="0"/>
        <v>15</v>
      </c>
      <c r="K65" s="120">
        <f t="shared" si="1"/>
        <v>0</v>
      </c>
      <c r="L65" s="131">
        <f t="shared" si="2"/>
        <v>60</v>
      </c>
      <c r="M65" s="21" t="s">
        <v>269</v>
      </c>
    </row>
    <row r="66" spans="2:13" ht="12.75" customHeight="1" x14ac:dyDescent="0.25">
      <c r="B66" s="96" t="str">
        <f>'2019 Ventilation List SORT'!A66</f>
        <v>Misc - Computer (not printing)</v>
      </c>
      <c r="C66" s="100">
        <f>'2019 Ventilation List SORT'!B66</f>
        <v>0.15</v>
      </c>
      <c r="D66" s="100">
        <f>'2019 Ventilation List SORT'!C66</f>
        <v>0.15</v>
      </c>
      <c r="E66" s="100">
        <f>'2019 Ventilation List SORT'!D66</f>
        <v>0</v>
      </c>
      <c r="F66" s="100">
        <f>'2019 Ventilation List SORT'!E66</f>
        <v>0</v>
      </c>
      <c r="G66" s="100">
        <f>'2019 Ventilation List SORT'!F66</f>
        <v>0</v>
      </c>
      <c r="H66" s="100">
        <f>'2019 Ventilation List SORT'!G66</f>
        <v>1</v>
      </c>
      <c r="I66" s="96">
        <f>IF(ISNUMBER(FIND("F",'2019 Ventilation List SORT'!H66)),IF(FIND("F",'2019 Ventilation List SORT'!H66)=1,1,IF(ISNUMBER(FIND(", F",'2019 Ventilation List SORT'!H66)),1,0)),0)</f>
        <v>1</v>
      </c>
      <c r="J66" s="100">
        <f t="shared" si="0"/>
        <v>15</v>
      </c>
      <c r="K66" s="120">
        <f t="shared" si="1"/>
        <v>0</v>
      </c>
      <c r="L66" s="131">
        <f t="shared" si="2"/>
        <v>61</v>
      </c>
      <c r="M66" s="21" t="s">
        <v>269</v>
      </c>
    </row>
    <row r="67" spans="2:13" ht="12.75" customHeight="1" x14ac:dyDescent="0.25">
      <c r="B67" s="96" t="str">
        <f>'2019 Ventilation List SORT'!A67</f>
        <v>Misc - Freezer and refrigerated spaces (&lt;50F)</v>
      </c>
      <c r="C67" s="100">
        <f>'2019 Ventilation List SORT'!B67</f>
        <v>0</v>
      </c>
      <c r="D67" s="100">
        <f>'2019 Ventilation List SORT'!C67</f>
        <v>0</v>
      </c>
      <c r="E67" s="100">
        <f>'2019 Ventilation List SORT'!D67</f>
        <v>0</v>
      </c>
      <c r="F67" s="100">
        <f>'2019 Ventilation List SORT'!E67</f>
        <v>0</v>
      </c>
      <c r="G67" s="100">
        <f>'2019 Ventilation List SORT'!F67</f>
        <v>0</v>
      </c>
      <c r="H67" s="100">
        <f>'2019 Ventilation List SORT'!G67</f>
        <v>2</v>
      </c>
      <c r="I67" s="96">
        <f>IF(ISNUMBER(FIND("F",'2019 Ventilation List SORT'!H67)),IF(FIND("F",'2019 Ventilation List SORT'!H67)=1,1,IF(ISNUMBER(FIND(", F",'2019 Ventilation List SORT'!H67)),1,0)),0)</f>
        <v>0</v>
      </c>
      <c r="J67" s="100">
        <f t="shared" si="0"/>
        <v>0</v>
      </c>
      <c r="K67" s="120">
        <f t="shared" si="1"/>
        <v>0</v>
      </c>
      <c r="L67" s="131">
        <f t="shared" si="2"/>
        <v>62</v>
      </c>
      <c r="M67" s="21" t="s">
        <v>269</v>
      </c>
    </row>
    <row r="68" spans="2:13" ht="12.75" customHeight="1" x14ac:dyDescent="0.25">
      <c r="B68" s="96" t="str">
        <f>'2019 Ventilation List SORT'!A68</f>
        <v>Misc - General manufacturing (excludes heavy industrial and process using chemicals)</v>
      </c>
      <c r="C68" s="100">
        <f>'2019 Ventilation List SORT'!B68</f>
        <v>0.15</v>
      </c>
      <c r="D68" s="100">
        <f>'2019 Ventilation List SORT'!C68</f>
        <v>0.15</v>
      </c>
      <c r="E68" s="100">
        <f>'2019 Ventilation List SORT'!D68</f>
        <v>0</v>
      </c>
      <c r="F68" s="100">
        <f>'2019 Ventilation List SORT'!E68</f>
        <v>0</v>
      </c>
      <c r="G68" s="100">
        <f>'2019 Ventilation List SORT'!F68</f>
        <v>0</v>
      </c>
      <c r="H68" s="100">
        <f>'2019 Ventilation List SORT'!G68</f>
        <v>3</v>
      </c>
      <c r="I68" s="96">
        <f>IF(ISNUMBER(FIND("F",'2019 Ventilation List SORT'!H68)),IF(FIND("F",'2019 Ventilation List SORT'!H68)=1,1,IF(ISNUMBER(FIND(", F",'2019 Ventilation List SORT'!H68)),1,0)),0)</f>
        <v>0</v>
      </c>
      <c r="J68" s="100">
        <f t="shared" si="0"/>
        <v>15</v>
      </c>
      <c r="K68" s="120">
        <f t="shared" si="1"/>
        <v>0</v>
      </c>
      <c r="L68" s="131">
        <f t="shared" si="2"/>
        <v>63</v>
      </c>
      <c r="M68" s="21" t="s">
        <v>269</v>
      </c>
    </row>
    <row r="69" spans="2:13" ht="12.75" customHeight="1" x14ac:dyDescent="0.25">
      <c r="B69" s="96" t="str">
        <f>'2019 Ventilation List SORT'!A69</f>
        <v>Misc - Pharmacy (preparation area)</v>
      </c>
      <c r="C69" s="100">
        <f>'2019 Ventilation List SORT'!B69</f>
        <v>0.15</v>
      </c>
      <c r="D69" s="100">
        <f>'2019 Ventilation List SORT'!C69</f>
        <v>0.15</v>
      </c>
      <c r="E69" s="100">
        <f>'2019 Ventilation List SORT'!D69</f>
        <v>0</v>
      </c>
      <c r="F69" s="100">
        <f>'2019 Ventilation List SORT'!E69</f>
        <v>0</v>
      </c>
      <c r="G69" s="100">
        <f>'2019 Ventilation List SORT'!F69</f>
        <v>0</v>
      </c>
      <c r="H69" s="100">
        <f>'2019 Ventilation List SORT'!G69</f>
        <v>2</v>
      </c>
      <c r="I69" s="96">
        <f>IF(ISNUMBER(FIND("F",'2019 Ventilation List SORT'!H69)),IF(FIND("F",'2019 Ventilation List SORT'!H69)=1,1,IF(ISNUMBER(FIND(", F",'2019 Ventilation List SORT'!H69)),1,0)),0)</f>
        <v>0</v>
      </c>
      <c r="J69" s="100">
        <f t="shared" si="0"/>
        <v>15</v>
      </c>
      <c r="K69" s="120">
        <f t="shared" si="1"/>
        <v>0</v>
      </c>
      <c r="L69" s="131">
        <f t="shared" si="2"/>
        <v>64</v>
      </c>
      <c r="M69" s="21" t="s">
        <v>269</v>
      </c>
    </row>
    <row r="70" spans="2:13" ht="12.75" customHeight="1" x14ac:dyDescent="0.25">
      <c r="B70" s="96" t="str">
        <f>'2019 Ventilation List SORT'!A70</f>
        <v>Misc - Photo studios</v>
      </c>
      <c r="C70" s="100">
        <f>'2019 Ventilation List SORT'!B70</f>
        <v>0.15</v>
      </c>
      <c r="D70" s="100">
        <f>'2019 Ventilation List SORT'!C70</f>
        <v>0.15</v>
      </c>
      <c r="E70" s="100">
        <f>'2019 Ventilation List SORT'!D70</f>
        <v>0</v>
      </c>
      <c r="F70" s="100">
        <f>'2019 Ventilation List SORT'!E70</f>
        <v>0</v>
      </c>
      <c r="G70" s="100">
        <f>'2019 Ventilation List SORT'!F70</f>
        <v>0</v>
      </c>
      <c r="H70" s="100">
        <f>'2019 Ventilation List SORT'!G70</f>
        <v>1</v>
      </c>
      <c r="I70" s="96">
        <f>IF(ISNUMBER(FIND("F",'2019 Ventilation List SORT'!H70)),IF(FIND("F",'2019 Ventilation List SORT'!H70)=1,1,IF(ISNUMBER(FIND(", F",'2019 Ventilation List SORT'!H70)),1,0)),0)</f>
        <v>0</v>
      </c>
      <c r="J70" s="100">
        <f t="shared" si="0"/>
        <v>15</v>
      </c>
      <c r="K70" s="120">
        <f t="shared" si="1"/>
        <v>0</v>
      </c>
      <c r="L70" s="131">
        <f t="shared" si="2"/>
        <v>65</v>
      </c>
      <c r="M70" s="21" t="s">
        <v>269</v>
      </c>
    </row>
    <row r="71" spans="2:13" ht="12.75" customHeight="1" x14ac:dyDescent="0.25">
      <c r="B71" s="96" t="str">
        <f>'2019 Ventilation List SORT'!A71</f>
        <v>Misc - Shipping/receiving</v>
      </c>
      <c r="C71" s="100">
        <f>'2019 Ventilation List SORT'!B71</f>
        <v>0.15</v>
      </c>
      <c r="D71" s="100">
        <f>'2019 Ventilation List SORT'!C71</f>
        <v>0.15</v>
      </c>
      <c r="E71" s="100">
        <f>'2019 Ventilation List SORT'!D71</f>
        <v>0</v>
      </c>
      <c r="F71" s="100">
        <f>'2019 Ventilation List SORT'!E71</f>
        <v>0</v>
      </c>
      <c r="G71" s="100">
        <f>'2019 Ventilation List SORT'!F71</f>
        <v>0</v>
      </c>
      <c r="H71" s="100">
        <f>'2019 Ventilation List SORT'!G71</f>
        <v>2</v>
      </c>
      <c r="I71" s="96">
        <f>IF(ISNUMBER(FIND("F",'2019 Ventilation List SORT'!H71)),IF(FIND("F",'2019 Ventilation List SORT'!H71)=1,1,IF(ISNUMBER(FIND(", F",'2019 Ventilation List SORT'!H71)),1,0)),0)</f>
        <v>0</v>
      </c>
      <c r="J71" s="100">
        <f t="shared" si="0"/>
        <v>15</v>
      </c>
      <c r="K71" s="120">
        <f t="shared" si="1"/>
        <v>0</v>
      </c>
      <c r="L71" s="131">
        <f t="shared" si="2"/>
        <v>66</v>
      </c>
      <c r="M71" s="21" t="s">
        <v>269</v>
      </c>
    </row>
    <row r="72" spans="2:13" ht="12.75" customHeight="1" x14ac:dyDescent="0.25">
      <c r="B72" s="96" t="str">
        <f>'2019 Ventilation List SORT'!A72</f>
        <v>Misc - Sorting, packing, light assembly</v>
      </c>
      <c r="C72" s="100">
        <f>'2019 Ventilation List SORT'!B72</f>
        <v>0.15</v>
      </c>
      <c r="D72" s="100">
        <f>'2019 Ventilation List SORT'!C72</f>
        <v>0.15</v>
      </c>
      <c r="E72" s="100">
        <f>'2019 Ventilation List SORT'!D72</f>
        <v>0</v>
      </c>
      <c r="F72" s="100">
        <f>'2019 Ventilation List SORT'!E72</f>
        <v>0</v>
      </c>
      <c r="G72" s="100">
        <f>'2019 Ventilation List SORT'!F72</f>
        <v>0</v>
      </c>
      <c r="H72" s="100">
        <f>'2019 Ventilation List SORT'!G72</f>
        <v>2</v>
      </c>
      <c r="I72" s="96">
        <f>IF(ISNUMBER(FIND("F",'2019 Ventilation List SORT'!H72)),IF(FIND("F",'2019 Ventilation List SORT'!H72)=1,1,IF(ISNUMBER(FIND(", F",'2019 Ventilation List SORT'!H72)),1,0)),0)</f>
        <v>0</v>
      </c>
      <c r="J72" s="100">
        <f t="shared" ref="J72:J100" si="3">IF(D72&gt;0,15,0)</f>
        <v>15</v>
      </c>
      <c r="K72" s="120">
        <f t="shared" ref="K72:K101" si="4">IF(OR(C72=0,C72=D72),0,C72/J72*1000)</f>
        <v>0</v>
      </c>
      <c r="L72" s="131">
        <f t="shared" ref="L72:L101" si="5">L71+1</f>
        <v>67</v>
      </c>
      <c r="M72" s="21" t="s">
        <v>269</v>
      </c>
    </row>
    <row r="73" spans="2:13" ht="12.75" customHeight="1" x14ac:dyDescent="0.25">
      <c r="B73" s="96" t="str">
        <f>'2019 Ventilation List SORT'!A73</f>
        <v>Misc - Telephone closets</v>
      </c>
      <c r="C73" s="100">
        <f>'2019 Ventilation List SORT'!B73</f>
        <v>0.15</v>
      </c>
      <c r="D73" s="100">
        <f>'2019 Ventilation List SORT'!C73</f>
        <v>0.15</v>
      </c>
      <c r="E73" s="100">
        <f>'2019 Ventilation List SORT'!D73</f>
        <v>0</v>
      </c>
      <c r="F73" s="100">
        <f>'2019 Ventilation List SORT'!E73</f>
        <v>0</v>
      </c>
      <c r="G73" s="100">
        <f>'2019 Ventilation List SORT'!F73</f>
        <v>0</v>
      </c>
      <c r="H73" s="100">
        <f>'2019 Ventilation List SORT'!G73</f>
        <v>1</v>
      </c>
      <c r="I73" s="96">
        <f>IF(ISNUMBER(FIND("F",'2019 Ventilation List SORT'!H73)),IF(FIND("F",'2019 Ventilation List SORT'!H73)=1,1,IF(ISNUMBER(FIND(", F",'2019 Ventilation List SORT'!H73)),1,0)),0)</f>
        <v>0</v>
      </c>
      <c r="J73" s="100">
        <f t="shared" si="3"/>
        <v>15</v>
      </c>
      <c r="K73" s="120">
        <f t="shared" si="4"/>
        <v>0</v>
      </c>
      <c r="L73" s="131">
        <f t="shared" si="5"/>
        <v>68</v>
      </c>
      <c r="M73" s="21" t="s">
        <v>269</v>
      </c>
    </row>
    <row r="74" spans="2:13" ht="12.75" customHeight="1" x14ac:dyDescent="0.25">
      <c r="B74" s="96" t="str">
        <f>'2019 Ventilation List SORT'!A74</f>
        <v>Misc - Transportation waiting</v>
      </c>
      <c r="C74" s="100">
        <f>'2019 Ventilation List SORT'!B74</f>
        <v>0.5</v>
      </c>
      <c r="D74" s="100">
        <f>'2019 Ventilation List SORT'!C74</f>
        <v>0.15</v>
      </c>
      <c r="E74" s="100">
        <f>'2019 Ventilation List SORT'!D74</f>
        <v>0</v>
      </c>
      <c r="F74" s="100">
        <f>'2019 Ventilation List SORT'!E74</f>
        <v>0</v>
      </c>
      <c r="G74" s="100">
        <f>'2019 Ventilation List SORT'!F74</f>
        <v>0</v>
      </c>
      <c r="H74" s="100">
        <f>'2019 Ventilation List SORT'!G74</f>
        <v>1</v>
      </c>
      <c r="I74" s="96">
        <f>IF(ISNUMBER(FIND("F",'2019 Ventilation List SORT'!H74)),IF(FIND("F",'2019 Ventilation List SORT'!H74)=1,1,IF(ISNUMBER(FIND(", F",'2019 Ventilation List SORT'!H74)),1,0)),0)</f>
        <v>1</v>
      </c>
      <c r="J74" s="100">
        <f t="shared" si="3"/>
        <v>15</v>
      </c>
      <c r="K74" s="120">
        <f t="shared" si="4"/>
        <v>33.333333333333336</v>
      </c>
      <c r="L74" s="131">
        <f t="shared" si="5"/>
        <v>69</v>
      </c>
      <c r="M74" s="21" t="s">
        <v>269</v>
      </c>
    </row>
    <row r="75" spans="2:13" ht="12.75" customHeight="1" x14ac:dyDescent="0.25">
      <c r="B75" s="96" t="str">
        <f>'2019 Ventilation List SORT'!A75</f>
        <v>Misc - Warehouses</v>
      </c>
      <c r="C75" s="100">
        <f>'2019 Ventilation List SORT'!B75</f>
        <v>0.15</v>
      </c>
      <c r="D75" s="100">
        <f>'2019 Ventilation List SORT'!C75</f>
        <v>0.15</v>
      </c>
      <c r="E75" s="100">
        <f>'2019 Ventilation List SORT'!D75</f>
        <v>0</v>
      </c>
      <c r="F75" s="100">
        <f>'2019 Ventilation List SORT'!E75</f>
        <v>0</v>
      </c>
      <c r="G75" s="100">
        <f>'2019 Ventilation List SORT'!F75</f>
        <v>0</v>
      </c>
      <c r="H75" s="100">
        <f>'2019 Ventilation List SORT'!G75</f>
        <v>2</v>
      </c>
      <c r="I75" s="96">
        <f>IF(ISNUMBER(FIND("F",'2019 Ventilation List SORT'!H75)),IF(FIND("F",'2019 Ventilation List SORT'!H75)=1,1,IF(ISNUMBER(FIND(", F",'2019 Ventilation List SORT'!H75)),1,0)),0)</f>
        <v>0</v>
      </c>
      <c r="J75" s="100">
        <f t="shared" si="3"/>
        <v>15</v>
      </c>
      <c r="K75" s="120">
        <f t="shared" si="4"/>
        <v>0</v>
      </c>
      <c r="L75" s="131">
        <f t="shared" si="5"/>
        <v>70</v>
      </c>
      <c r="M75" s="21" t="s">
        <v>269</v>
      </c>
    </row>
    <row r="76" spans="2:13" ht="12.75" customHeight="1" x14ac:dyDescent="0.25">
      <c r="B76" s="96" t="str">
        <f>'2019 Ventilation List SORT'!A76</f>
        <v>Office - Breakrooms</v>
      </c>
      <c r="C76" s="100">
        <f>'2019 Ventilation List SORT'!B76</f>
        <v>0.5</v>
      </c>
      <c r="D76" s="100">
        <f>'2019 Ventilation List SORT'!C76</f>
        <v>0.15</v>
      </c>
      <c r="E76" s="100">
        <f>'2019 Ventilation List SORT'!D76</f>
        <v>0</v>
      </c>
      <c r="F76" s="100">
        <f>'2019 Ventilation List SORT'!E76</f>
        <v>0</v>
      </c>
      <c r="G76" s="100">
        <f>'2019 Ventilation List SORT'!F76</f>
        <v>0</v>
      </c>
      <c r="H76" s="100">
        <f>'2019 Ventilation List SORT'!G76</f>
        <v>1</v>
      </c>
      <c r="I76" s="96">
        <f>IF(ISNUMBER(FIND("F",'2019 Ventilation List SORT'!H76)),IF(FIND("F",'2019 Ventilation List SORT'!H76)=1,1,IF(ISNUMBER(FIND(", F",'2019 Ventilation List SORT'!H76)),1,0)),0)</f>
        <v>0</v>
      </c>
      <c r="J76" s="100">
        <f t="shared" si="3"/>
        <v>15</v>
      </c>
      <c r="K76" s="120">
        <f t="shared" si="4"/>
        <v>33.333333333333336</v>
      </c>
      <c r="L76" s="131">
        <f t="shared" si="5"/>
        <v>71</v>
      </c>
      <c r="M76" s="21" t="s">
        <v>269</v>
      </c>
    </row>
    <row r="77" spans="2:13" ht="12.75" customHeight="1" x14ac:dyDescent="0.25">
      <c r="B77" s="96" t="str">
        <f>'2019 Ventilation List SORT'!A77</f>
        <v>Office - Main entry lobbies</v>
      </c>
      <c r="C77" s="100">
        <f>'2019 Ventilation List SORT'!B77</f>
        <v>0.5</v>
      </c>
      <c r="D77" s="100">
        <f>'2019 Ventilation List SORT'!C77</f>
        <v>0.15</v>
      </c>
      <c r="E77" s="100">
        <f>'2019 Ventilation List SORT'!D77</f>
        <v>0</v>
      </c>
      <c r="F77" s="100">
        <f>'2019 Ventilation List SORT'!E77</f>
        <v>0</v>
      </c>
      <c r="G77" s="100">
        <f>'2019 Ventilation List SORT'!F77</f>
        <v>0</v>
      </c>
      <c r="H77" s="100">
        <f>'2019 Ventilation List SORT'!G77</f>
        <v>1</v>
      </c>
      <c r="I77" s="96">
        <f>IF(ISNUMBER(FIND("F",'2019 Ventilation List SORT'!H77)),IF(FIND("F",'2019 Ventilation List SORT'!H77)=1,1,IF(ISNUMBER(FIND(", F",'2019 Ventilation List SORT'!H77)),1,0)),0)</f>
        <v>1</v>
      </c>
      <c r="J77" s="100">
        <f t="shared" si="3"/>
        <v>15</v>
      </c>
      <c r="K77" s="120">
        <f t="shared" si="4"/>
        <v>33.333333333333336</v>
      </c>
      <c r="L77" s="131">
        <f t="shared" si="5"/>
        <v>72</v>
      </c>
      <c r="M77" s="21" t="s">
        <v>269</v>
      </c>
    </row>
    <row r="78" spans="2:13" ht="12.75" customHeight="1" x14ac:dyDescent="0.25">
      <c r="B78" s="96" t="str">
        <f>'2019 Ventilation List SORT'!A78</f>
        <v>Office - Occupiable storage rooms for dry materials</v>
      </c>
      <c r="C78" s="100">
        <f>'2019 Ventilation List SORT'!B78</f>
        <v>0.15</v>
      </c>
      <c r="D78" s="100">
        <f>'2019 Ventilation List SORT'!C78</f>
        <v>0.15</v>
      </c>
      <c r="E78" s="100">
        <f>'2019 Ventilation List SORT'!D78</f>
        <v>0</v>
      </c>
      <c r="F78" s="100">
        <f>'2019 Ventilation List SORT'!E78</f>
        <v>0</v>
      </c>
      <c r="G78" s="100">
        <f>'2019 Ventilation List SORT'!F78</f>
        <v>0</v>
      </c>
      <c r="H78" s="100">
        <f>'2019 Ventilation List SORT'!G78</f>
        <v>1</v>
      </c>
      <c r="I78" s="96">
        <f>IF(ISNUMBER(FIND("F",'2019 Ventilation List SORT'!H78)),IF(FIND("F",'2019 Ventilation List SORT'!H78)=1,1,IF(ISNUMBER(FIND(", F",'2019 Ventilation List SORT'!H78)),1,0)),0)</f>
        <v>0</v>
      </c>
      <c r="J78" s="100">
        <f t="shared" si="3"/>
        <v>15</v>
      </c>
      <c r="K78" s="120">
        <f t="shared" si="4"/>
        <v>0</v>
      </c>
      <c r="L78" s="131">
        <f t="shared" si="5"/>
        <v>73</v>
      </c>
      <c r="M78" s="21" t="s">
        <v>269</v>
      </c>
    </row>
    <row r="79" spans="2:13" ht="12.75" customHeight="1" x14ac:dyDescent="0.25">
      <c r="B79" s="96" t="str">
        <f>'2019 Ventilation List SORT'!A79</f>
        <v>Office - Office space</v>
      </c>
      <c r="C79" s="100">
        <f>'2019 Ventilation List SORT'!B79</f>
        <v>0.15</v>
      </c>
      <c r="D79" s="100">
        <f>'2019 Ventilation List SORT'!C79</f>
        <v>0.15</v>
      </c>
      <c r="E79" s="100">
        <f>'2019 Ventilation List SORT'!D79</f>
        <v>0</v>
      </c>
      <c r="F79" s="100">
        <f>'2019 Ventilation List SORT'!E79</f>
        <v>0</v>
      </c>
      <c r="G79" s="100">
        <f>'2019 Ventilation List SORT'!F79</f>
        <v>0</v>
      </c>
      <c r="H79" s="100">
        <f>'2019 Ventilation List SORT'!G79</f>
        <v>1</v>
      </c>
      <c r="I79" s="96">
        <f>IF(ISNUMBER(FIND("F",'2019 Ventilation List SORT'!H79)),IF(FIND("F",'2019 Ventilation List SORT'!H79)=1,1,IF(ISNUMBER(FIND(", F",'2019 Ventilation List SORT'!H79)),1,0)),0)</f>
        <v>1</v>
      </c>
      <c r="J79" s="100">
        <f t="shared" si="3"/>
        <v>15</v>
      </c>
      <c r="K79" s="120">
        <f t="shared" si="4"/>
        <v>0</v>
      </c>
      <c r="L79" s="131">
        <f t="shared" si="5"/>
        <v>74</v>
      </c>
      <c r="M79" s="21" t="s">
        <v>269</v>
      </c>
    </row>
    <row r="80" spans="2:13" ht="12.75" customHeight="1" x14ac:dyDescent="0.25">
      <c r="B80" s="96" t="str">
        <f>'2019 Ventilation List SORT'!A80</f>
        <v>Office - Reception areas</v>
      </c>
      <c r="C80" s="100">
        <f>'2019 Ventilation List SORT'!B80</f>
        <v>0.15</v>
      </c>
      <c r="D80" s="100">
        <f>'2019 Ventilation List SORT'!C80</f>
        <v>0.15</v>
      </c>
      <c r="E80" s="100">
        <f>'2019 Ventilation List SORT'!D80</f>
        <v>0</v>
      </c>
      <c r="F80" s="100">
        <f>'2019 Ventilation List SORT'!E80</f>
        <v>0</v>
      </c>
      <c r="G80" s="100">
        <f>'2019 Ventilation List SORT'!F80</f>
        <v>0</v>
      </c>
      <c r="H80" s="100">
        <f>'2019 Ventilation List SORT'!G80</f>
        <v>1</v>
      </c>
      <c r="I80" s="96">
        <f>IF(ISNUMBER(FIND("F",'2019 Ventilation List SORT'!H80)),IF(FIND("F",'2019 Ventilation List SORT'!H80)=1,1,IF(ISNUMBER(FIND(", F",'2019 Ventilation List SORT'!H80)),1,0)),0)</f>
        <v>1</v>
      </c>
      <c r="J80" s="100">
        <f t="shared" si="3"/>
        <v>15</v>
      </c>
      <c r="K80" s="120">
        <f t="shared" si="4"/>
        <v>0</v>
      </c>
      <c r="L80" s="131">
        <f t="shared" si="5"/>
        <v>75</v>
      </c>
      <c r="M80" s="21" t="s">
        <v>269</v>
      </c>
    </row>
    <row r="81" spans="2:13" ht="12.75" customHeight="1" x14ac:dyDescent="0.25">
      <c r="B81" s="96" t="str">
        <f>'2019 Ventilation List SORT'!A81</f>
        <v>Office - Telephone/data entry</v>
      </c>
      <c r="C81" s="100">
        <f>'2019 Ventilation List SORT'!B81</f>
        <v>0.15</v>
      </c>
      <c r="D81" s="100">
        <f>'2019 Ventilation List SORT'!C81</f>
        <v>0.15</v>
      </c>
      <c r="E81" s="100">
        <f>'2019 Ventilation List SORT'!D81</f>
        <v>0</v>
      </c>
      <c r="F81" s="100">
        <f>'2019 Ventilation List SORT'!E81</f>
        <v>0</v>
      </c>
      <c r="G81" s="100">
        <f>'2019 Ventilation List SORT'!F81</f>
        <v>0</v>
      </c>
      <c r="H81" s="100">
        <f>'2019 Ventilation List SORT'!G81</f>
        <v>1</v>
      </c>
      <c r="I81" s="96">
        <f>IF(ISNUMBER(FIND("F",'2019 Ventilation List SORT'!H81)),IF(FIND("F",'2019 Ventilation List SORT'!H81)=1,1,IF(ISNUMBER(FIND(", F",'2019 Ventilation List SORT'!H81)),1,0)),0)</f>
        <v>1</v>
      </c>
      <c r="J81" s="100">
        <f t="shared" si="3"/>
        <v>15</v>
      </c>
      <c r="K81" s="120">
        <f t="shared" si="4"/>
        <v>0</v>
      </c>
      <c r="L81" s="131">
        <f t="shared" si="5"/>
        <v>76</v>
      </c>
      <c r="M81" s="21" t="s">
        <v>269</v>
      </c>
    </row>
    <row r="82" spans="2:13" ht="12.75" customHeight="1" x14ac:dyDescent="0.25">
      <c r="B82" s="96" t="str">
        <f>'2019 Ventilation List SORT'!A82</f>
        <v>Residential - Common corridors</v>
      </c>
      <c r="C82" s="100">
        <f>'2019 Ventilation List SORT'!B82</f>
        <v>0.15</v>
      </c>
      <c r="D82" s="100">
        <f>'2019 Ventilation List SORT'!C82</f>
        <v>0.15</v>
      </c>
      <c r="E82" s="100">
        <f>'2019 Ventilation List SORT'!D82</f>
        <v>0</v>
      </c>
      <c r="F82" s="100">
        <f>'2019 Ventilation List SORT'!E82</f>
        <v>0</v>
      </c>
      <c r="G82" s="100">
        <f>'2019 Ventilation List SORT'!F82</f>
        <v>0</v>
      </c>
      <c r="H82" s="100">
        <f>'2019 Ventilation List SORT'!G82</f>
        <v>1</v>
      </c>
      <c r="I82" s="96">
        <f>IF(ISNUMBER(FIND("F",'2019 Ventilation List SORT'!H82)),IF(FIND("F",'2019 Ventilation List SORT'!H82)=1,1,IF(ISNUMBER(FIND(", F",'2019 Ventilation List SORT'!H82)),1,0)),0)</f>
        <v>1</v>
      </c>
      <c r="J82" s="100">
        <f t="shared" si="3"/>
        <v>15</v>
      </c>
      <c r="K82" s="120">
        <f t="shared" si="4"/>
        <v>0</v>
      </c>
      <c r="L82" s="131">
        <f t="shared" si="5"/>
        <v>77</v>
      </c>
      <c r="M82" s="21" t="s">
        <v>269</v>
      </c>
    </row>
    <row r="83" spans="2:13" ht="12.75" customHeight="1" x14ac:dyDescent="0.25">
      <c r="B83" s="96" t="str">
        <f>'2019 Ventilation List SORT'!A83</f>
        <v>Retail - Barbershop</v>
      </c>
      <c r="C83" s="100">
        <f>'2019 Ventilation List SORT'!B83</f>
        <v>0.4</v>
      </c>
      <c r="D83" s="100">
        <v>0.4</v>
      </c>
      <c r="E83" s="100">
        <f>'2019 Ventilation List SORT'!D83</f>
        <v>0</v>
      </c>
      <c r="F83" s="100">
        <f>'2019 Ventilation List SORT'!E83</f>
        <v>0</v>
      </c>
      <c r="G83" s="143">
        <f>'2019 Ventilation List SORT'!F83</f>
        <v>0.5</v>
      </c>
      <c r="H83" s="100">
        <f>'2019 Ventilation List SORT'!G83</f>
        <v>2</v>
      </c>
      <c r="I83" s="96">
        <f>IF(ISNUMBER(FIND("F",'2019 Ventilation List SORT'!H83)),IF(FIND("F",'2019 Ventilation List SORT'!H83)=1,1,IF(ISNUMBER(FIND(", F",'2019 Ventilation List SORT'!H83)),1,0)),0)</f>
        <v>1</v>
      </c>
      <c r="J83" s="100">
        <f t="shared" si="3"/>
        <v>15</v>
      </c>
      <c r="K83" s="120">
        <f t="shared" si="4"/>
        <v>0</v>
      </c>
      <c r="L83" s="131">
        <f t="shared" si="5"/>
        <v>78</v>
      </c>
      <c r="M83" s="21" t="s">
        <v>269</v>
      </c>
    </row>
    <row r="84" spans="2:13" ht="12.75" customHeight="1" x14ac:dyDescent="0.25">
      <c r="B84" s="96" t="str">
        <f>'2019 Ventilation List SORT'!A84</f>
        <v>Retail - Beauty and nail salons</v>
      </c>
      <c r="C84" s="100">
        <f>'2019 Ventilation List SORT'!B84</f>
        <v>0.4</v>
      </c>
      <c r="D84" s="100">
        <v>0.4</v>
      </c>
      <c r="E84" s="100">
        <f>'2019 Ventilation List SORT'!D84</f>
        <v>0</v>
      </c>
      <c r="F84" s="100">
        <f>'2019 Ventilation List SORT'!E84</f>
        <v>0</v>
      </c>
      <c r="G84" s="143">
        <f>'2019 Ventilation List SORT'!F84</f>
        <v>0.6</v>
      </c>
      <c r="H84" s="100">
        <f>'2019 Ventilation List SORT'!G84</f>
        <v>2</v>
      </c>
      <c r="I84" s="96">
        <f>IF(ISNUMBER(FIND("F",'2019 Ventilation List SORT'!H84)),IF(FIND("F",'2019 Ventilation List SORT'!H84)=1,1,IF(ISNUMBER(FIND(", F",'2019 Ventilation List SORT'!H84)),1,0)),0)</f>
        <v>0</v>
      </c>
      <c r="J84" s="100">
        <f t="shared" si="3"/>
        <v>15</v>
      </c>
      <c r="K84" s="120">
        <f t="shared" si="4"/>
        <v>0</v>
      </c>
      <c r="L84" s="131">
        <f t="shared" si="5"/>
        <v>79</v>
      </c>
      <c r="M84" s="21" t="s">
        <v>269</v>
      </c>
    </row>
    <row r="85" spans="2:13" ht="12.75" customHeight="1" x14ac:dyDescent="0.25">
      <c r="B85" s="96" t="str">
        <f>'2019 Ventilation List SORT'!A85</f>
        <v>Retail - Coin-operated laundries</v>
      </c>
      <c r="C85" s="100">
        <f>'2019 Ventilation List SORT'!B85</f>
        <v>0.3</v>
      </c>
      <c r="D85" s="100">
        <v>0.3</v>
      </c>
      <c r="E85" s="100">
        <f>'2019 Ventilation List SORT'!D85</f>
        <v>0</v>
      </c>
      <c r="F85" s="100">
        <f>'2019 Ventilation List SORT'!E85</f>
        <v>0</v>
      </c>
      <c r="G85" s="100">
        <f>'2019 Ventilation List SORT'!F85</f>
        <v>0</v>
      </c>
      <c r="H85" s="100">
        <f>'2019 Ventilation List SORT'!G85</f>
        <v>2</v>
      </c>
      <c r="I85" s="96">
        <f>IF(ISNUMBER(FIND("F",'2019 Ventilation List SORT'!H85)),IF(FIND("F",'2019 Ventilation List SORT'!H85)=1,1,IF(ISNUMBER(FIND(", F",'2019 Ventilation List SORT'!H85)),1,0)),0)</f>
        <v>0</v>
      </c>
      <c r="J85" s="100">
        <f t="shared" si="3"/>
        <v>15</v>
      </c>
      <c r="K85" s="120">
        <f t="shared" si="4"/>
        <v>0</v>
      </c>
      <c r="L85" s="131">
        <f t="shared" si="5"/>
        <v>80</v>
      </c>
      <c r="M85" s="21" t="s">
        <v>269</v>
      </c>
    </row>
    <row r="86" spans="2:13" ht="12.75" customHeight="1" x14ac:dyDescent="0.25">
      <c r="B86" s="96" t="str">
        <f>'2019 Ventilation List SORT'!A86</f>
        <v>Retail - Mall common areas</v>
      </c>
      <c r="C86" s="100">
        <f>'2019 Ventilation List SORT'!B86</f>
        <v>0.25</v>
      </c>
      <c r="D86" s="100">
        <f>'2019 Ventilation List SORT'!C86</f>
        <v>0.15</v>
      </c>
      <c r="E86" s="100">
        <f>'2019 Ventilation List SORT'!D86</f>
        <v>0</v>
      </c>
      <c r="F86" s="100">
        <f>'2019 Ventilation List SORT'!E86</f>
        <v>0</v>
      </c>
      <c r="G86" s="100">
        <f>'2019 Ventilation List SORT'!F86</f>
        <v>0</v>
      </c>
      <c r="H86" s="100">
        <f>'2019 Ventilation List SORT'!G86</f>
        <v>1</v>
      </c>
      <c r="I86" s="96">
        <f>IF(ISNUMBER(FIND("F",'2019 Ventilation List SORT'!H86)),IF(FIND("F",'2019 Ventilation List SORT'!H86)=1,1,IF(ISNUMBER(FIND(", F",'2019 Ventilation List SORT'!H86)),1,0)),0)</f>
        <v>1</v>
      </c>
      <c r="J86" s="100">
        <f t="shared" si="3"/>
        <v>15</v>
      </c>
      <c r="K86" s="120">
        <f t="shared" si="4"/>
        <v>16.666666666666668</v>
      </c>
      <c r="L86" s="131">
        <f t="shared" si="5"/>
        <v>81</v>
      </c>
      <c r="M86" s="21" t="s">
        <v>269</v>
      </c>
    </row>
    <row r="87" spans="2:13" ht="12.75" customHeight="1" x14ac:dyDescent="0.25">
      <c r="B87" s="96" t="str">
        <f>'2019 Ventilation List SORT'!A87</f>
        <v>Retail - Pet shops (animal areas)</v>
      </c>
      <c r="C87" s="100">
        <f>'2019 Ventilation List SORT'!B87</f>
        <v>0.25</v>
      </c>
      <c r="D87" s="100">
        <f>'2019 Ventilation List SORT'!C87</f>
        <v>0.15</v>
      </c>
      <c r="E87" s="100">
        <f>'2019 Ventilation List SORT'!D87</f>
        <v>0</v>
      </c>
      <c r="F87" s="100">
        <f>'2019 Ventilation List SORT'!E87</f>
        <v>0</v>
      </c>
      <c r="G87" s="143">
        <f>'2019 Ventilation List SORT'!F87</f>
        <v>0.9</v>
      </c>
      <c r="H87" s="100">
        <f>'2019 Ventilation List SORT'!G87</f>
        <v>2</v>
      </c>
      <c r="I87" s="96">
        <f>IF(ISNUMBER(FIND("F",'2019 Ventilation List SORT'!H87)),IF(FIND("F",'2019 Ventilation List SORT'!H87)=1,1,IF(ISNUMBER(FIND(", F",'2019 Ventilation List SORT'!H87)),1,0)),0)</f>
        <v>0</v>
      </c>
      <c r="J87" s="100">
        <f t="shared" si="3"/>
        <v>15</v>
      </c>
      <c r="K87" s="120">
        <f t="shared" si="4"/>
        <v>16.666666666666668</v>
      </c>
      <c r="L87" s="131">
        <f t="shared" si="5"/>
        <v>82</v>
      </c>
      <c r="M87" s="21" t="s">
        <v>269</v>
      </c>
    </row>
    <row r="88" spans="2:13" ht="12.75" customHeight="1" x14ac:dyDescent="0.25">
      <c r="B88" s="96" t="str">
        <f>'2019 Ventilation List SORT'!A88</f>
        <v>Retail - Sales</v>
      </c>
      <c r="C88" s="100">
        <f>'2019 Ventilation List SORT'!B88</f>
        <v>0.25</v>
      </c>
      <c r="D88" s="100">
        <f>'2019 Ventilation List SORT'!C88</f>
        <v>0.2</v>
      </c>
      <c r="E88" s="100">
        <f>'2019 Ventilation List SORT'!D88</f>
        <v>0</v>
      </c>
      <c r="F88" s="100">
        <f>'2019 Ventilation List SORT'!E88</f>
        <v>0</v>
      </c>
      <c r="G88" s="100">
        <f>'2019 Ventilation List SORT'!F88</f>
        <v>0</v>
      </c>
      <c r="H88" s="100">
        <f>'2019 Ventilation List SORT'!G88</f>
        <v>2</v>
      </c>
      <c r="I88" s="96">
        <f>IF(ISNUMBER(FIND("F",'2019 Ventilation List SORT'!H88)),IF(FIND("F",'2019 Ventilation List SORT'!H88)=1,1,IF(ISNUMBER(FIND(", F",'2019 Ventilation List SORT'!H88)),1,0)),0)</f>
        <v>0</v>
      </c>
      <c r="J88" s="100">
        <f t="shared" si="3"/>
        <v>15</v>
      </c>
      <c r="K88" s="120">
        <f t="shared" si="4"/>
        <v>16.666666666666668</v>
      </c>
      <c r="L88" s="131">
        <f t="shared" si="5"/>
        <v>83</v>
      </c>
      <c r="M88" s="21" t="s">
        <v>269</v>
      </c>
    </row>
    <row r="89" spans="2:13" ht="12.75" customHeight="1" x14ac:dyDescent="0.25">
      <c r="B89" s="96" t="str">
        <f>'2019 Ventilation List SORT'!A89</f>
        <v>Retail - Supermarket</v>
      </c>
      <c r="C89" s="100">
        <f>'2019 Ventilation List SORT'!B89</f>
        <v>0.25</v>
      </c>
      <c r="D89" s="100">
        <f>'2019 Ventilation List SORT'!C89</f>
        <v>0.2</v>
      </c>
      <c r="E89" s="100">
        <f>'2019 Ventilation List SORT'!D89</f>
        <v>0</v>
      </c>
      <c r="F89" s="100">
        <f>'2019 Ventilation List SORT'!E89</f>
        <v>0</v>
      </c>
      <c r="G89" s="100">
        <f>'2019 Ventilation List SORT'!F89</f>
        <v>0</v>
      </c>
      <c r="H89" s="100">
        <f>'2019 Ventilation List SORT'!G89</f>
        <v>1</v>
      </c>
      <c r="I89" s="96">
        <f>IF(ISNUMBER(FIND("F",'2019 Ventilation List SORT'!H89)),IF(FIND("F",'2019 Ventilation List SORT'!H89)=1,1,IF(ISNUMBER(FIND(", F",'2019 Ventilation List SORT'!H89)),1,0)),0)</f>
        <v>1</v>
      </c>
      <c r="J89" s="100">
        <f t="shared" si="3"/>
        <v>15</v>
      </c>
      <c r="K89" s="120">
        <f t="shared" si="4"/>
        <v>16.666666666666668</v>
      </c>
      <c r="L89" s="131">
        <f t="shared" si="5"/>
        <v>84</v>
      </c>
      <c r="M89" s="21" t="s">
        <v>269</v>
      </c>
    </row>
    <row r="90" spans="2:13" ht="12.75" customHeight="1" x14ac:dyDescent="0.25">
      <c r="B90" s="96" t="str">
        <f>'2019 Ventilation List SORT'!A90</f>
        <v>Sports/Entertainment - Bowling alley (seating)</v>
      </c>
      <c r="C90" s="100">
        <f>'2019 Ventilation List SORT'!B90</f>
        <v>1.07</v>
      </c>
      <c r="D90" s="100">
        <f>'2019 Ventilation List SORT'!C90</f>
        <v>0.15</v>
      </c>
      <c r="E90" s="100">
        <f>'2019 Ventilation List SORT'!D90</f>
        <v>0</v>
      </c>
      <c r="F90" s="100">
        <f>'2019 Ventilation List SORT'!E90</f>
        <v>0</v>
      </c>
      <c r="G90" s="100">
        <f>'2019 Ventilation List SORT'!F90</f>
        <v>0</v>
      </c>
      <c r="H90" s="100">
        <f>'2019 Ventilation List SORT'!G90</f>
        <v>1</v>
      </c>
      <c r="I90" s="96">
        <f>IF(ISNUMBER(FIND("F",'2019 Ventilation List SORT'!H90)),IF(FIND("F",'2019 Ventilation List SORT'!H90)=1,1,IF(ISNUMBER(FIND(", F",'2019 Ventilation List SORT'!H90)),1,0)),0)</f>
        <v>0</v>
      </c>
      <c r="J90" s="100">
        <f t="shared" si="3"/>
        <v>15</v>
      </c>
      <c r="K90" s="120">
        <f t="shared" si="4"/>
        <v>71.333333333333329</v>
      </c>
      <c r="L90" s="131">
        <f t="shared" si="5"/>
        <v>85</v>
      </c>
      <c r="M90" s="21" t="s">
        <v>269</v>
      </c>
    </row>
    <row r="91" spans="2:13" ht="12.75" customHeight="1" x14ac:dyDescent="0.25">
      <c r="B91" s="96" t="str">
        <f>'2019 Ventilation List SORT'!A91</f>
        <v>Sports/Entertainment - Disco/dance floors</v>
      </c>
      <c r="C91" s="100">
        <f>'2019 Ventilation List SORT'!B91</f>
        <v>1.5</v>
      </c>
      <c r="D91" s="100">
        <f>'2019 Ventilation List SORT'!C91</f>
        <v>0.15</v>
      </c>
      <c r="E91" s="100">
        <f>'2019 Ventilation List SORT'!D91</f>
        <v>0</v>
      </c>
      <c r="F91" s="100">
        <f>'2019 Ventilation List SORT'!E91</f>
        <v>0</v>
      </c>
      <c r="G91" s="100">
        <f>'2019 Ventilation List SORT'!F91</f>
        <v>0</v>
      </c>
      <c r="H91" s="100">
        <f>'2019 Ventilation List SORT'!G91</f>
        <v>2</v>
      </c>
      <c r="I91" s="96">
        <f>IF(ISNUMBER(FIND("F",'2019 Ventilation List SORT'!H91)),IF(FIND("F",'2019 Ventilation List SORT'!H91)=1,1,IF(ISNUMBER(FIND(", F",'2019 Ventilation List SORT'!H91)),1,0)),0)</f>
        <v>1</v>
      </c>
      <c r="J91" s="100">
        <f t="shared" si="3"/>
        <v>15</v>
      </c>
      <c r="K91" s="120">
        <f t="shared" si="4"/>
        <v>100</v>
      </c>
      <c r="L91" s="131">
        <f t="shared" si="5"/>
        <v>86</v>
      </c>
      <c r="M91" s="21" t="s">
        <v>269</v>
      </c>
    </row>
    <row r="92" spans="2:13" ht="12.75" customHeight="1" x14ac:dyDescent="0.25">
      <c r="B92" s="96" t="str">
        <f>'2019 Ventilation List SORT'!A92</f>
        <v>Sports/Entertainment - Gambling casinos</v>
      </c>
      <c r="C92" s="100">
        <f>'2019 Ventilation List SORT'!B92</f>
        <v>0.68</v>
      </c>
      <c r="D92" s="100">
        <f>'2019 Ventilation List SORT'!C92</f>
        <v>0.15</v>
      </c>
      <c r="E92" s="100">
        <f>'2019 Ventilation List SORT'!D92</f>
        <v>0</v>
      </c>
      <c r="F92" s="100">
        <f>'2019 Ventilation List SORT'!E92</f>
        <v>0</v>
      </c>
      <c r="G92" s="100">
        <f>'2019 Ventilation List SORT'!F92</f>
        <v>0</v>
      </c>
      <c r="H92" s="100">
        <f>'2019 Ventilation List SORT'!G92</f>
        <v>1</v>
      </c>
      <c r="I92" s="96">
        <f>IF(ISNUMBER(FIND("F",'2019 Ventilation List SORT'!H92)),IF(FIND("F",'2019 Ventilation List SORT'!H92)=1,1,IF(ISNUMBER(FIND(", F",'2019 Ventilation List SORT'!H92)),1,0)),0)</f>
        <v>0</v>
      </c>
      <c r="J92" s="100">
        <f t="shared" si="3"/>
        <v>15</v>
      </c>
      <c r="K92" s="120">
        <f t="shared" si="4"/>
        <v>45.333333333333336</v>
      </c>
      <c r="L92" s="131">
        <f t="shared" si="5"/>
        <v>87</v>
      </c>
      <c r="M92" s="21" t="s">
        <v>269</v>
      </c>
    </row>
    <row r="93" spans="2:13" ht="12.75" customHeight="1" x14ac:dyDescent="0.25">
      <c r="B93" s="96" t="str">
        <f>'2019 Ventilation List SORT'!A93</f>
        <v>Sports/Entertainment - Game arcades</v>
      </c>
      <c r="C93" s="100">
        <f>'2019 Ventilation List SORT'!B93</f>
        <v>0.68</v>
      </c>
      <c r="D93" s="100">
        <f>'2019 Ventilation List SORT'!C93</f>
        <v>0.15</v>
      </c>
      <c r="E93" s="100">
        <f>'2019 Ventilation List SORT'!D93</f>
        <v>0</v>
      </c>
      <c r="F93" s="100">
        <f>'2019 Ventilation List SORT'!E93</f>
        <v>0</v>
      </c>
      <c r="G93" s="100">
        <f>'2019 Ventilation List SORT'!F93</f>
        <v>0</v>
      </c>
      <c r="H93" s="100">
        <f>'2019 Ventilation List SORT'!G93</f>
        <v>1</v>
      </c>
      <c r="I93" s="96">
        <f>IF(ISNUMBER(FIND("F",'2019 Ventilation List SORT'!H93)),IF(FIND("F",'2019 Ventilation List SORT'!H93)=1,1,IF(ISNUMBER(FIND(", F",'2019 Ventilation List SORT'!H93)),1,0)),0)</f>
        <v>0</v>
      </c>
      <c r="J93" s="100">
        <f t="shared" si="3"/>
        <v>15</v>
      </c>
      <c r="K93" s="120">
        <f t="shared" si="4"/>
        <v>45.333333333333336</v>
      </c>
      <c r="L93" s="131">
        <f t="shared" si="5"/>
        <v>88</v>
      </c>
      <c r="M93" s="21" t="s">
        <v>269</v>
      </c>
    </row>
    <row r="94" spans="2:13" ht="12.75" customHeight="1" x14ac:dyDescent="0.25">
      <c r="B94" s="96" t="str">
        <f>'2019 Ventilation List SORT'!A94</f>
        <v>Sports/Entertainment - Gym, sports arena (play area)</v>
      </c>
      <c r="C94" s="100">
        <f>'2019 Ventilation List SORT'!B94</f>
        <v>0.5</v>
      </c>
      <c r="D94" s="100">
        <f>'2019 Ventilation List SORT'!C94</f>
        <v>0.15</v>
      </c>
      <c r="E94" s="100">
        <f>'2019 Ventilation List SORT'!D94</f>
        <v>0</v>
      </c>
      <c r="F94" s="100">
        <f>'2019 Ventilation List SORT'!E94</f>
        <v>0</v>
      </c>
      <c r="G94" s="100">
        <f>'2019 Ventilation List SORT'!F94</f>
        <v>0</v>
      </c>
      <c r="H94" s="100">
        <f>'2019 Ventilation List SORT'!G94</f>
        <v>2</v>
      </c>
      <c r="I94" s="96">
        <f>IF(ISNUMBER(FIND("F",'2019 Ventilation List SORT'!H94)),IF(FIND("F",'2019 Ventilation List SORT'!H94)=1,1,IF(ISNUMBER(FIND(", F",'2019 Ventilation List SORT'!H94)),1,0)),0)</f>
        <v>0</v>
      </c>
      <c r="J94" s="100">
        <f t="shared" si="3"/>
        <v>15</v>
      </c>
      <c r="K94" s="120">
        <f t="shared" si="4"/>
        <v>33.333333333333336</v>
      </c>
      <c r="L94" s="131">
        <f t="shared" si="5"/>
        <v>89</v>
      </c>
      <c r="M94" s="21" t="s">
        <v>269</v>
      </c>
    </row>
    <row r="95" spans="2:13" ht="12.75" customHeight="1" x14ac:dyDescent="0.25">
      <c r="B95" s="96" t="str">
        <f>'2019 Ventilation List SORT'!A95</f>
        <v>Sports/Entertainment - Health club/aerobics room</v>
      </c>
      <c r="C95" s="100">
        <f>'2019 Ventilation List SORT'!B95</f>
        <v>0.15</v>
      </c>
      <c r="D95" s="100">
        <f>'2019 Ventilation List SORT'!C95</f>
        <v>0.15</v>
      </c>
      <c r="E95" s="100">
        <f>'2019 Ventilation List SORT'!D95</f>
        <v>0</v>
      </c>
      <c r="F95" s="100">
        <f>'2019 Ventilation List SORT'!E95</f>
        <v>0</v>
      </c>
      <c r="G95" s="100">
        <f>'2019 Ventilation List SORT'!F95</f>
        <v>0</v>
      </c>
      <c r="H95" s="100">
        <f>'2019 Ventilation List SORT'!G95</f>
        <v>2</v>
      </c>
      <c r="I95" s="96">
        <f>IF(ISNUMBER(FIND("F",'2019 Ventilation List SORT'!H95)),IF(FIND("F",'2019 Ventilation List SORT'!H95)=1,1,IF(ISNUMBER(FIND(", F",'2019 Ventilation List SORT'!H95)),1,0)),0)</f>
        <v>0</v>
      </c>
      <c r="J95" s="100">
        <f t="shared" si="3"/>
        <v>15</v>
      </c>
      <c r="K95" s="120">
        <f t="shared" si="4"/>
        <v>0</v>
      </c>
      <c r="L95" s="131">
        <f t="shared" si="5"/>
        <v>90</v>
      </c>
      <c r="M95" s="21" t="s">
        <v>269</v>
      </c>
    </row>
    <row r="96" spans="2:13" ht="12.75" customHeight="1" x14ac:dyDescent="0.25">
      <c r="B96" s="96" t="str">
        <f>'2019 Ventilation List SORT'!A96</f>
        <v>Sports/Entertainment - Health club/weight rooms</v>
      </c>
      <c r="C96" s="100">
        <f>'2019 Ventilation List SORT'!B96</f>
        <v>0.15</v>
      </c>
      <c r="D96" s="100">
        <f>'2019 Ventilation List SORT'!C96</f>
        <v>0.15</v>
      </c>
      <c r="E96" s="100">
        <f>'2019 Ventilation List SORT'!D96</f>
        <v>0</v>
      </c>
      <c r="F96" s="100">
        <f>'2019 Ventilation List SORT'!E96</f>
        <v>0</v>
      </c>
      <c r="G96" s="100">
        <f>'2019 Ventilation List SORT'!F96</f>
        <v>0</v>
      </c>
      <c r="H96" s="100">
        <f>'2019 Ventilation List SORT'!G96</f>
        <v>2</v>
      </c>
      <c r="I96" s="96">
        <f>IF(ISNUMBER(FIND("F",'2019 Ventilation List SORT'!H96)),IF(FIND("F",'2019 Ventilation List SORT'!H96)=1,1,IF(ISNUMBER(FIND(", F",'2019 Ventilation List SORT'!H96)),1,0)),0)</f>
        <v>0</v>
      </c>
      <c r="J96" s="100">
        <f t="shared" si="3"/>
        <v>15</v>
      </c>
      <c r="K96" s="120">
        <f t="shared" si="4"/>
        <v>0</v>
      </c>
      <c r="L96" s="131">
        <f t="shared" si="5"/>
        <v>91</v>
      </c>
      <c r="M96" s="21" t="s">
        <v>269</v>
      </c>
    </row>
    <row r="97" spans="1:13" ht="12.75" customHeight="1" x14ac:dyDescent="0.25">
      <c r="B97" s="96" t="str">
        <f>'2019 Ventilation List SORT'!A97</f>
        <v>Sports/Entertainment - Spectator areas</v>
      </c>
      <c r="C97" s="100">
        <f>'2019 Ventilation List SORT'!B97</f>
        <v>0.5</v>
      </c>
      <c r="D97" s="100">
        <f>'2019 Ventilation List SORT'!C97</f>
        <v>0.15</v>
      </c>
      <c r="E97" s="100">
        <f>'2019 Ventilation List SORT'!D97</f>
        <v>0</v>
      </c>
      <c r="F97" s="100">
        <f>'2019 Ventilation List SORT'!E97</f>
        <v>0</v>
      </c>
      <c r="G97" s="100">
        <f>'2019 Ventilation List SORT'!F97</f>
        <v>0</v>
      </c>
      <c r="H97" s="100">
        <f>'2019 Ventilation List SORT'!G97</f>
        <v>1</v>
      </c>
      <c r="I97" s="96">
        <f>IF(ISNUMBER(FIND("F",'2019 Ventilation List SORT'!H97)),IF(FIND("F",'2019 Ventilation List SORT'!H97)=1,1,IF(ISNUMBER(FIND(", F",'2019 Ventilation List SORT'!H97)),1,0)),0)</f>
        <v>1</v>
      </c>
      <c r="J97" s="100">
        <f t="shared" si="3"/>
        <v>15</v>
      </c>
      <c r="K97" s="120">
        <f t="shared" si="4"/>
        <v>33.333333333333336</v>
      </c>
      <c r="L97" s="131">
        <f t="shared" si="5"/>
        <v>92</v>
      </c>
      <c r="M97" s="21" t="s">
        <v>269</v>
      </c>
    </row>
    <row r="98" spans="1:13" ht="12.75" customHeight="1" x14ac:dyDescent="0.25">
      <c r="B98" s="96" t="str">
        <f>'2019 Ventilation List SORT'!A98</f>
        <v>Sports/Entertainment - Stages, studios</v>
      </c>
      <c r="C98" s="100">
        <f>'2019 Ventilation List SORT'!B98</f>
        <v>0.5</v>
      </c>
      <c r="D98" s="100">
        <f>'2019 Ventilation List SORT'!C98</f>
        <v>0.15</v>
      </c>
      <c r="E98" s="100">
        <f>'2019 Ventilation List SORT'!D98</f>
        <v>0</v>
      </c>
      <c r="F98" s="100">
        <f>'2019 Ventilation List SORT'!E98</f>
        <v>0</v>
      </c>
      <c r="G98" s="100">
        <f>'2019 Ventilation List SORT'!F98</f>
        <v>0</v>
      </c>
      <c r="H98" s="100">
        <f>'2019 Ventilation List SORT'!G98</f>
        <v>1</v>
      </c>
      <c r="I98" s="96">
        <f>IF(ISNUMBER(FIND("F",'2019 Ventilation List SORT'!H98)),IF(FIND("F",'2019 Ventilation List SORT'!H98)=1,1,IF(ISNUMBER(FIND(", F",'2019 Ventilation List SORT'!H98)),1,0)),0)</f>
        <v>1</v>
      </c>
      <c r="J98" s="100">
        <f t="shared" si="3"/>
        <v>15</v>
      </c>
      <c r="K98" s="120">
        <f t="shared" si="4"/>
        <v>33.333333333333336</v>
      </c>
      <c r="L98" s="131">
        <f t="shared" si="5"/>
        <v>93</v>
      </c>
      <c r="M98" s="21" t="s">
        <v>269</v>
      </c>
    </row>
    <row r="99" spans="1:13" ht="12.75" customHeight="1" x14ac:dyDescent="0.25">
      <c r="B99" s="96" t="str">
        <f>'2019 Ventilation List SORT'!A99</f>
        <v>Sports/Entertainment - Swimming (deck)</v>
      </c>
      <c r="C99" s="100">
        <f>'2019 Ventilation List SORT'!B99</f>
        <v>0.5</v>
      </c>
      <c r="D99" s="100">
        <f>'2019 Ventilation List SORT'!C99</f>
        <v>0.15</v>
      </c>
      <c r="E99" s="100">
        <f>'2019 Ventilation List SORT'!D99</f>
        <v>0</v>
      </c>
      <c r="F99" s="100">
        <f>'2019 Ventilation List SORT'!E99</f>
        <v>0</v>
      </c>
      <c r="G99" s="100">
        <f>'2019 Ventilation List SORT'!F99</f>
        <v>0</v>
      </c>
      <c r="H99" s="100">
        <f>'2019 Ventilation List SORT'!G99</f>
        <v>2</v>
      </c>
      <c r="I99" s="96">
        <f>IF(ISNUMBER(FIND("F",'2019 Ventilation List SORT'!H99)),IF(FIND("F",'2019 Ventilation List SORT'!H99)=1,1,IF(ISNUMBER(FIND(", F",'2019 Ventilation List SORT'!H99)),1,0)),0)</f>
        <v>0</v>
      </c>
      <c r="J99" s="100">
        <f t="shared" si="3"/>
        <v>15</v>
      </c>
      <c r="K99" s="120">
        <f t="shared" si="4"/>
        <v>33.333333333333336</v>
      </c>
      <c r="L99" s="131">
        <f t="shared" si="5"/>
        <v>94</v>
      </c>
      <c r="M99" s="21" t="s">
        <v>269</v>
      </c>
    </row>
    <row r="100" spans="1:13" ht="12.75" customHeight="1" x14ac:dyDescent="0.25">
      <c r="B100" s="96" t="str">
        <f>'2019 Ventilation List SORT'!A100</f>
        <v>Sports/Entertainment - Swimming (pool)</v>
      </c>
      <c r="C100" s="100">
        <f>'2019 Ventilation List SORT'!B100</f>
        <v>0.15</v>
      </c>
      <c r="D100" s="100">
        <f>'2019 Ventilation List SORT'!C100</f>
        <v>0.15</v>
      </c>
      <c r="E100" s="100">
        <f>'2019 Ventilation List SORT'!D100</f>
        <v>0</v>
      </c>
      <c r="F100" s="100">
        <f>'2019 Ventilation List SORT'!E100</f>
        <v>0</v>
      </c>
      <c r="G100" s="100">
        <f>'2019 Ventilation List SORT'!F100</f>
        <v>0</v>
      </c>
      <c r="H100" s="100">
        <f>'2019 Ventilation List SORT'!G100</f>
        <v>2</v>
      </c>
      <c r="I100" s="96">
        <f>IF(ISNUMBER(FIND("F",'2019 Ventilation List SORT'!H100)),IF(FIND("F",'2019 Ventilation List SORT'!H100)=1,1,IF(ISNUMBER(FIND(", F",'2019 Ventilation List SORT'!H100)),1,0)),0)</f>
        <v>0</v>
      </c>
      <c r="J100" s="100">
        <f t="shared" si="3"/>
        <v>15</v>
      </c>
      <c r="K100" s="120">
        <f t="shared" si="4"/>
        <v>0</v>
      </c>
      <c r="L100" s="131">
        <f t="shared" si="5"/>
        <v>95</v>
      </c>
      <c r="M100" s="21" t="s">
        <v>269</v>
      </c>
    </row>
    <row r="101" spans="1:13" ht="12.75" customHeight="1" x14ac:dyDescent="0.25">
      <c r="B101" s="96" t="s">
        <v>131</v>
      </c>
      <c r="C101" s="100">
        <v>0</v>
      </c>
      <c r="D101" s="100">
        <v>0</v>
      </c>
      <c r="E101" s="100">
        <v>0</v>
      </c>
      <c r="F101" s="100">
        <v>0</v>
      </c>
      <c r="G101" s="100">
        <v>0</v>
      </c>
      <c r="H101" s="100">
        <v>0</v>
      </c>
      <c r="I101" s="96">
        <v>0</v>
      </c>
      <c r="J101" s="100">
        <v>0</v>
      </c>
      <c r="K101" s="120">
        <f t="shared" si="4"/>
        <v>0</v>
      </c>
      <c r="L101" s="131">
        <f t="shared" si="5"/>
        <v>96</v>
      </c>
      <c r="M101" s="21" t="s">
        <v>938</v>
      </c>
    </row>
    <row r="102" spans="1:13" ht="12.75" customHeight="1" x14ac:dyDescent="0.25">
      <c r="A102" s="117" t="s">
        <v>95</v>
      </c>
      <c r="B102" s="99"/>
      <c r="C102" s="99"/>
      <c r="D102" s="99"/>
      <c r="J102" s="99"/>
      <c r="K102" s="99"/>
      <c r="L102" s="131"/>
    </row>
    <row r="103" spans="1:13" ht="12.75" customHeight="1" x14ac:dyDescent="0.25"/>
    <row r="104" spans="1:13" ht="12.75" customHeight="1" x14ac:dyDescent="0.25"/>
    <row r="105" spans="1:13" ht="12.75" customHeight="1" x14ac:dyDescent="0.25"/>
    <row r="106" spans="1:13" ht="12.75" customHeight="1" x14ac:dyDescent="0.25"/>
    <row r="107" spans="1:13" ht="12.75" customHeight="1" x14ac:dyDescent="0.25"/>
    <row r="108" spans="1:13" ht="12.75" customHeight="1" x14ac:dyDescent="0.25"/>
    <row r="109" spans="1:13" ht="12.75" customHeight="1" x14ac:dyDescent="0.25">
      <c r="C109" s="99"/>
      <c r="D109" s="99"/>
      <c r="J109" s="99"/>
      <c r="K109" s="99"/>
      <c r="L109" s="99"/>
    </row>
    <row r="110" spans="1:13" ht="12.75" customHeight="1" x14ac:dyDescent="0.25">
      <c r="B110" s="99"/>
      <c r="C110" s="99"/>
      <c r="D110" s="99"/>
      <c r="J110" s="99"/>
      <c r="K110" s="99"/>
      <c r="L110" s="99"/>
    </row>
    <row r="111" spans="1:13" ht="12.75" customHeight="1" x14ac:dyDescent="0.25">
      <c r="B111" s="99"/>
      <c r="C111" s="99"/>
      <c r="D111" s="99"/>
      <c r="J111" s="99"/>
      <c r="K111" s="99"/>
      <c r="L111" s="99"/>
    </row>
    <row r="112" spans="1:13" ht="12.75" customHeight="1" x14ac:dyDescent="0.25">
      <c r="B112" s="99"/>
      <c r="C112" s="99"/>
      <c r="D112" s="99"/>
      <c r="J112" s="99"/>
      <c r="K112" s="99"/>
      <c r="L112" s="99"/>
    </row>
    <row r="113" spans="2:12" ht="12.75" customHeight="1" x14ac:dyDescent="0.25">
      <c r="B113" s="99"/>
      <c r="C113" s="99"/>
      <c r="D113" s="99"/>
      <c r="J113" s="99"/>
      <c r="K113" s="99"/>
      <c r="L113" s="99"/>
    </row>
    <row r="114" spans="2:12" ht="12.75" customHeight="1" x14ac:dyDescent="0.25">
      <c r="B114" s="99"/>
      <c r="C114" s="99"/>
      <c r="D114" s="99"/>
      <c r="J114" s="99"/>
      <c r="K114" s="99"/>
      <c r="L114" s="99"/>
    </row>
    <row r="115" spans="2:12" ht="12.75" customHeight="1" x14ac:dyDescent="0.25">
      <c r="C115" s="99"/>
      <c r="D115" s="99"/>
      <c r="J115" s="99"/>
      <c r="K115" s="99"/>
      <c r="L115" s="99"/>
    </row>
    <row r="116" spans="2:12" ht="12.75" customHeight="1" x14ac:dyDescent="0.25">
      <c r="C116" s="99"/>
      <c r="D116" s="99"/>
      <c r="J116" s="99"/>
      <c r="K116" s="99"/>
      <c r="L116" s="99"/>
    </row>
    <row r="117" spans="2:12" ht="12.75" customHeight="1" x14ac:dyDescent="0.25"/>
    <row r="118" spans="2:12" ht="12.75" customHeight="1" x14ac:dyDescent="0.25"/>
    <row r="119" spans="2:12" ht="12.75" customHeight="1" x14ac:dyDescent="0.25"/>
    <row r="120" spans="2:12" ht="12.75" customHeight="1" x14ac:dyDescent="0.25"/>
    <row r="121" spans="2:12" ht="12.75" customHeight="1" x14ac:dyDescent="0.25"/>
    <row r="122" spans="2:12" ht="12.75" customHeight="1" x14ac:dyDescent="0.25"/>
    <row r="123" spans="2:12" x14ac:dyDescent="0.25">
      <c r="B123" s="96"/>
    </row>
    <row r="124" spans="2:12" x14ac:dyDescent="0.25">
      <c r="B124" s="96"/>
    </row>
    <row r="125" spans="2:12" x14ac:dyDescent="0.25">
      <c r="B125" s="96"/>
    </row>
    <row r="126" spans="2:12" x14ac:dyDescent="0.25">
      <c r="B126" s="96"/>
    </row>
    <row r="127" spans="2:12" x14ac:dyDescent="0.25">
      <c r="B127" s="96"/>
    </row>
    <row r="128" spans="2:12" x14ac:dyDescent="0.25">
      <c r="B128" s="96"/>
    </row>
    <row r="129" spans="2:2" x14ac:dyDescent="0.25">
      <c r="B129" s="96"/>
    </row>
    <row r="130" spans="2:2" x14ac:dyDescent="0.25">
      <c r="B130" s="96"/>
    </row>
  </sheetData>
  <autoFilter ref="B5:M102" xr:uid="{00000000-0009-0000-0000-000004000000}"/>
  <conditionalFormatting sqref="A4:B5">
    <cfRule type="expression" dxfId="43" priority="3">
      <formula>IF($AM4="X",TRUE,FALSE)</formula>
    </cfRule>
  </conditionalFormatting>
  <conditionalFormatting sqref="B3">
    <cfRule type="expression" dxfId="42" priority="143">
      <formula>IF($AM4="X",TRUE,FALSE)</formula>
    </cfRule>
  </conditionalFormatting>
  <conditionalFormatting sqref="C3:D3">
    <cfRule type="expression" dxfId="41" priority="2">
      <formula>IF($AM3="X",TRUE,FALSE)</formula>
    </cfRule>
  </conditionalFormatting>
  <conditionalFormatting sqref="J3:L3">
    <cfRule type="expression" dxfId="40" priority="4">
      <formula>IF($AM3="X",TRUE,FALSE)</formula>
    </cfRule>
  </conditionalFormatting>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63CD-AA50-40F9-8D78-8DEBD28FEE54}">
  <dimension ref="A1:J130"/>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08984375" defaultRowHeight="11.5" x14ac:dyDescent="0.25"/>
  <cols>
    <col min="1" max="1" width="3.453125" style="98" customWidth="1"/>
    <col min="2" max="2" width="68.54296875" style="98" bestFit="1" customWidth="1"/>
    <col min="3" max="9" width="18.54296875" style="98" customWidth="1"/>
    <col min="10" max="10" width="11.54296875" style="98" customWidth="1"/>
    <col min="11" max="16384" width="9.08984375" style="98"/>
  </cols>
  <sheetData>
    <row r="1" spans="1:10" ht="13" x14ac:dyDescent="0.25">
      <c r="A1" s="268" t="s">
        <v>1199</v>
      </c>
      <c r="B1" s="80"/>
    </row>
    <row r="2" spans="1:10" ht="12.5" x14ac:dyDescent="0.25">
      <c r="A2" s="80" t="s">
        <v>857</v>
      </c>
      <c r="B2" s="80"/>
    </row>
    <row r="3" spans="1:10" ht="13" x14ac:dyDescent="0.25">
      <c r="A3" s="80"/>
      <c r="B3" s="112" t="s">
        <v>856</v>
      </c>
      <c r="C3" s="114" t="s">
        <v>1203</v>
      </c>
      <c r="D3" s="114" t="s">
        <v>524</v>
      </c>
      <c r="E3" s="115" t="s">
        <v>996</v>
      </c>
      <c r="F3" s="115" t="s">
        <v>997</v>
      </c>
      <c r="G3" s="115" t="s">
        <v>939</v>
      </c>
      <c r="H3" s="115" t="s">
        <v>858</v>
      </c>
      <c r="I3" s="114" t="s">
        <v>964</v>
      </c>
    </row>
    <row r="4" spans="1:10" ht="23" x14ac:dyDescent="0.25">
      <c r="A4" s="23"/>
      <c r="B4" s="113" t="s">
        <v>96</v>
      </c>
      <c r="C4" s="97" t="s">
        <v>1204</v>
      </c>
      <c r="D4" s="97" t="s">
        <v>934</v>
      </c>
      <c r="E4" s="97" t="s">
        <v>847</v>
      </c>
      <c r="F4" s="97" t="s">
        <v>848</v>
      </c>
      <c r="G4" s="97" t="s">
        <v>725</v>
      </c>
      <c r="H4" s="116" t="s">
        <v>716</v>
      </c>
      <c r="I4" s="97" t="s">
        <v>965</v>
      </c>
      <c r="J4" s="21" t="s">
        <v>269</v>
      </c>
    </row>
    <row r="5" spans="1:10" ht="14.5" x14ac:dyDescent="0.25">
      <c r="A5" s="22"/>
      <c r="B5" s="113" t="s">
        <v>96</v>
      </c>
      <c r="C5" s="97" t="s">
        <v>880</v>
      </c>
      <c r="D5" s="97" t="s">
        <v>936</v>
      </c>
      <c r="E5" s="97" t="s">
        <v>724</v>
      </c>
      <c r="F5" s="97" t="s">
        <v>724</v>
      </c>
      <c r="G5" s="97" t="s">
        <v>751</v>
      </c>
      <c r="H5" s="116"/>
      <c r="I5" s="97"/>
      <c r="J5" s="21" t="s">
        <v>269</v>
      </c>
    </row>
    <row r="6" spans="1:10" ht="12.75" customHeight="1" x14ac:dyDescent="0.25">
      <c r="B6" s="96" t="str">
        <f>'2025 Ventilation List SORT'!A6</f>
        <v>Assembly - Auditorium seating area</v>
      </c>
      <c r="C6" s="100">
        <f>'2025 Ventilation List SORT'!B6</f>
        <v>71</v>
      </c>
      <c r="D6" s="100">
        <f>'2025 Ventilation List SORT'!C6</f>
        <v>0.15</v>
      </c>
      <c r="E6" s="100">
        <f>'2025 Ventilation List SORT'!D6</f>
        <v>0</v>
      </c>
      <c r="F6" s="100">
        <f>'2025 Ventilation List SORT'!E6</f>
        <v>0</v>
      </c>
      <c r="G6" s="100">
        <f>'2025 Ventilation List SORT'!F6</f>
        <v>0</v>
      </c>
      <c r="H6" s="100">
        <f>'2025 Ventilation List SORT'!G6</f>
        <v>1</v>
      </c>
      <c r="I6" s="131">
        <v>1</v>
      </c>
      <c r="J6" s="21" t="s">
        <v>269</v>
      </c>
    </row>
    <row r="7" spans="1:10" ht="12.75" customHeight="1" x14ac:dyDescent="0.25">
      <c r="B7" s="96" t="str">
        <f>'2025 Ventilation List SORT'!A7</f>
        <v>Assembly - Courtrooms</v>
      </c>
      <c r="C7" s="100">
        <f>'2025 Ventilation List SORT'!B7</f>
        <v>13</v>
      </c>
      <c r="D7" s="100">
        <f>'2025 Ventilation List SORT'!C7</f>
        <v>0.15</v>
      </c>
      <c r="E7" s="100">
        <f>'2025 Ventilation List SORT'!D7</f>
        <v>0</v>
      </c>
      <c r="F7" s="100">
        <f>'2025 Ventilation List SORT'!E7</f>
        <v>0</v>
      </c>
      <c r="G7" s="100">
        <f>'2025 Ventilation List SORT'!F7</f>
        <v>0</v>
      </c>
      <c r="H7" s="100">
        <f>'2025 Ventilation List SORT'!G7</f>
        <v>1</v>
      </c>
      <c r="I7" s="131">
        <f>I6+1</f>
        <v>2</v>
      </c>
      <c r="J7" s="21" t="s">
        <v>269</v>
      </c>
    </row>
    <row r="8" spans="1:10" ht="12.75" customHeight="1" x14ac:dyDescent="0.25">
      <c r="B8" s="96" t="str">
        <f>'2025 Ventilation List SORT'!A8</f>
        <v>Assembly - Legislative chambers</v>
      </c>
      <c r="C8" s="100">
        <f>'2025 Ventilation List SORT'!B8</f>
        <v>13</v>
      </c>
      <c r="D8" s="100">
        <f>'2025 Ventilation List SORT'!C8</f>
        <v>0.15</v>
      </c>
      <c r="E8" s="100">
        <f>'2025 Ventilation List SORT'!D8</f>
        <v>0</v>
      </c>
      <c r="F8" s="100">
        <f>'2025 Ventilation List SORT'!E8</f>
        <v>0</v>
      </c>
      <c r="G8" s="100">
        <f>'2025 Ventilation List SORT'!F8</f>
        <v>0</v>
      </c>
      <c r="H8" s="100">
        <f>'2025 Ventilation List SORT'!G8</f>
        <v>1</v>
      </c>
      <c r="I8" s="131">
        <f t="shared" ref="I8:I71" si="0">I7+1</f>
        <v>3</v>
      </c>
      <c r="J8" s="21" t="s">
        <v>269</v>
      </c>
    </row>
    <row r="9" spans="1:10" ht="12.75" customHeight="1" x14ac:dyDescent="0.25">
      <c r="B9" s="96" t="str">
        <f>'2025 Ventilation List SORT'!A9</f>
        <v>Assembly - Libraries (reading rooms and stack areas)</v>
      </c>
      <c r="C9" s="100">
        <f>'2025 Ventilation List SORT'!B9</f>
        <v>10</v>
      </c>
      <c r="D9" s="100">
        <f>'2025 Ventilation List SORT'!C9</f>
        <v>0.15</v>
      </c>
      <c r="E9" s="100">
        <f>'2025 Ventilation List SORT'!D9</f>
        <v>0</v>
      </c>
      <c r="F9" s="100">
        <f>'2025 Ventilation List SORT'!E9</f>
        <v>0</v>
      </c>
      <c r="G9" s="100">
        <f>'2025 Ventilation List SORT'!F9</f>
        <v>0</v>
      </c>
      <c r="H9" s="100">
        <f>'2025 Ventilation List SORT'!G9</f>
        <v>1</v>
      </c>
      <c r="I9" s="131">
        <f t="shared" si="0"/>
        <v>4</v>
      </c>
      <c r="J9" s="21" t="s">
        <v>269</v>
      </c>
    </row>
    <row r="10" spans="1:10" ht="12.75" customHeight="1" x14ac:dyDescent="0.25">
      <c r="B10" s="96" t="str">
        <f>'2025 Ventilation List SORT'!A10</f>
        <v>Assembly - Lobbies</v>
      </c>
      <c r="C10" s="100">
        <f>'2025 Ventilation List SORT'!B10</f>
        <v>33</v>
      </c>
      <c r="D10" s="100">
        <f>'2025 Ventilation List SORT'!C10</f>
        <v>0.15</v>
      </c>
      <c r="E10" s="100">
        <f>'2025 Ventilation List SORT'!D10</f>
        <v>0</v>
      </c>
      <c r="F10" s="100">
        <f>'2025 Ventilation List SORT'!E10</f>
        <v>0</v>
      </c>
      <c r="G10" s="100">
        <f>'2025 Ventilation List SORT'!F10</f>
        <v>0</v>
      </c>
      <c r="H10" s="100">
        <f>'2025 Ventilation List SORT'!G10</f>
        <v>1</v>
      </c>
      <c r="I10" s="131">
        <f t="shared" si="0"/>
        <v>5</v>
      </c>
      <c r="J10" s="21" t="s">
        <v>269</v>
      </c>
    </row>
    <row r="11" spans="1:10" ht="12.75" customHeight="1" x14ac:dyDescent="0.25">
      <c r="B11" s="96" t="str">
        <f>'2025 Ventilation List SORT'!A11</f>
        <v>Assembly - Museums (childrens)</v>
      </c>
      <c r="C11" s="100">
        <f>'2025 Ventilation List SORT'!B11</f>
        <v>17</v>
      </c>
      <c r="D11" s="100">
        <f>'2025 Ventilation List SORT'!C11</f>
        <v>0.15</v>
      </c>
      <c r="E11" s="100">
        <f>'2025 Ventilation List SORT'!D11</f>
        <v>0</v>
      </c>
      <c r="F11" s="100">
        <f>'2025 Ventilation List SORT'!E11</f>
        <v>0</v>
      </c>
      <c r="G11" s="100">
        <f>'2025 Ventilation List SORT'!F11</f>
        <v>0</v>
      </c>
      <c r="H11" s="100">
        <f>'2025 Ventilation List SORT'!G11</f>
        <v>1</v>
      </c>
      <c r="I11" s="131">
        <f t="shared" si="0"/>
        <v>6</v>
      </c>
      <c r="J11" s="21" t="s">
        <v>269</v>
      </c>
    </row>
    <row r="12" spans="1:10" ht="12.75" customHeight="1" x14ac:dyDescent="0.25">
      <c r="B12" s="96" t="str">
        <f>'2025 Ventilation List SORT'!A12</f>
        <v>Assembly - Museums/galleries</v>
      </c>
      <c r="C12" s="100">
        <f>'2025 Ventilation List SORT'!B12</f>
        <v>17</v>
      </c>
      <c r="D12" s="100">
        <f>'2025 Ventilation List SORT'!C12</f>
        <v>0.15</v>
      </c>
      <c r="E12" s="100">
        <f>'2025 Ventilation List SORT'!D12</f>
        <v>0</v>
      </c>
      <c r="F12" s="100">
        <f>'2025 Ventilation List SORT'!E12</f>
        <v>0</v>
      </c>
      <c r="G12" s="100">
        <f>'2025 Ventilation List SORT'!F12</f>
        <v>0</v>
      </c>
      <c r="H12" s="100">
        <f>'2025 Ventilation List SORT'!G12</f>
        <v>1</v>
      </c>
      <c r="I12" s="131">
        <f t="shared" si="0"/>
        <v>7</v>
      </c>
      <c r="J12" s="21" t="s">
        <v>269</v>
      </c>
    </row>
    <row r="13" spans="1:10" ht="12.75" customHeight="1" x14ac:dyDescent="0.25">
      <c r="B13" s="96" t="str">
        <f>'2025 Ventilation List SORT'!A13</f>
        <v>Assembly - Places of religious worship</v>
      </c>
      <c r="C13" s="100">
        <f>'2025 Ventilation List SORT'!B13</f>
        <v>71</v>
      </c>
      <c r="D13" s="100">
        <f>'2025 Ventilation List SORT'!C13</f>
        <v>0.15</v>
      </c>
      <c r="E13" s="100">
        <f>'2025 Ventilation List SORT'!D13</f>
        <v>0</v>
      </c>
      <c r="F13" s="100">
        <f>'2025 Ventilation List SORT'!E13</f>
        <v>0</v>
      </c>
      <c r="G13" s="100">
        <f>'2025 Ventilation List SORT'!F13</f>
        <v>0</v>
      </c>
      <c r="H13" s="100">
        <f>'2025 Ventilation List SORT'!G13</f>
        <v>1</v>
      </c>
      <c r="I13" s="131">
        <f t="shared" si="0"/>
        <v>8</v>
      </c>
      <c r="J13" s="21" t="s">
        <v>269</v>
      </c>
    </row>
    <row r="14" spans="1:10" ht="12.75" customHeight="1" x14ac:dyDescent="0.25">
      <c r="B14" s="96" t="str">
        <f>'2025 Ventilation List SORT'!A14</f>
        <v>Education - Art classroom</v>
      </c>
      <c r="C14" s="100">
        <f>'2025 Ventilation List SORT'!B14</f>
        <v>25</v>
      </c>
      <c r="D14" s="100">
        <f>'2025 Ventilation List SORT'!C14</f>
        <v>0.15</v>
      </c>
      <c r="E14" s="100">
        <f>'2025 Ventilation List SORT'!D14</f>
        <v>0</v>
      </c>
      <c r="F14" s="100">
        <f>'2025 Ventilation List SORT'!E14</f>
        <v>0</v>
      </c>
      <c r="G14" s="100">
        <f>'2025 Ventilation List SORT'!F14</f>
        <v>0.7</v>
      </c>
      <c r="H14" s="100">
        <f>'2025 Ventilation List SORT'!G14</f>
        <v>2</v>
      </c>
      <c r="I14" s="131">
        <f t="shared" si="0"/>
        <v>9</v>
      </c>
      <c r="J14" s="21" t="s">
        <v>269</v>
      </c>
    </row>
    <row r="15" spans="1:10" ht="12.75" customHeight="1" x14ac:dyDescent="0.25">
      <c r="B15" s="96" t="str">
        <f>'2025 Ventilation List SORT'!A15</f>
        <v>Education - Classrooms (ages 9-18)</v>
      </c>
      <c r="C15" s="100">
        <f>'2025 Ventilation List SORT'!B15</f>
        <v>25</v>
      </c>
      <c r="D15" s="100">
        <f>'2025 Ventilation List SORT'!C15</f>
        <v>0.15</v>
      </c>
      <c r="E15" s="100">
        <f>'2025 Ventilation List SORT'!D15</f>
        <v>0</v>
      </c>
      <c r="F15" s="100">
        <f>'2025 Ventilation List SORT'!E15</f>
        <v>0</v>
      </c>
      <c r="G15" s="100">
        <f>'2025 Ventilation List SORT'!F15</f>
        <v>0</v>
      </c>
      <c r="H15" s="100">
        <f>'2025 Ventilation List SORT'!G15</f>
        <v>1</v>
      </c>
      <c r="I15" s="131">
        <f t="shared" si="0"/>
        <v>10</v>
      </c>
      <c r="J15" s="21" t="s">
        <v>269</v>
      </c>
    </row>
    <row r="16" spans="1:10" ht="12.75" customHeight="1" x14ac:dyDescent="0.25">
      <c r="B16" s="96" t="str">
        <f>'2025 Ventilation List SORT'!A16</f>
        <v>Education - Classrooms (ages 5-8)</v>
      </c>
      <c r="C16" s="100">
        <f>'2025 Ventilation List SORT'!B16</f>
        <v>25</v>
      </c>
      <c r="D16" s="100">
        <f>'2025 Ventilation List SORT'!C16</f>
        <v>0.15</v>
      </c>
      <c r="E16" s="100">
        <f>'2025 Ventilation List SORT'!D16</f>
        <v>0</v>
      </c>
      <c r="F16" s="100">
        <f>'2025 Ventilation List SORT'!E16</f>
        <v>0</v>
      </c>
      <c r="G16" s="100">
        <f>'2025 Ventilation List SORT'!F16</f>
        <v>0</v>
      </c>
      <c r="H16" s="100">
        <f>'2025 Ventilation List SORT'!G16</f>
        <v>1</v>
      </c>
      <c r="I16" s="131">
        <f t="shared" si="0"/>
        <v>11</v>
      </c>
      <c r="J16" s="21" t="s">
        <v>269</v>
      </c>
    </row>
    <row r="17" spans="2:10" ht="12.75" customHeight="1" x14ac:dyDescent="0.25">
      <c r="B17" s="96" t="str">
        <f>'2025 Ventilation List SORT'!A17</f>
        <v>Education - Computer lab</v>
      </c>
      <c r="C17" s="100">
        <f>'2025 Ventilation List SORT'!B17</f>
        <v>25</v>
      </c>
      <c r="D17" s="100">
        <f>'2025 Ventilation List SORT'!C17</f>
        <v>0.15</v>
      </c>
      <c r="E17" s="100">
        <f>'2025 Ventilation List SORT'!D17</f>
        <v>0</v>
      </c>
      <c r="F17" s="100">
        <f>'2025 Ventilation List SORT'!E17</f>
        <v>0</v>
      </c>
      <c r="G17" s="100">
        <f>'2025 Ventilation List SORT'!F17</f>
        <v>0</v>
      </c>
      <c r="H17" s="100">
        <f>'2025 Ventilation List SORT'!G17</f>
        <v>1</v>
      </c>
      <c r="I17" s="131">
        <f t="shared" si="0"/>
        <v>12</v>
      </c>
      <c r="J17" s="21" t="s">
        <v>269</v>
      </c>
    </row>
    <row r="18" spans="2:10" ht="12.75" customHeight="1" x14ac:dyDescent="0.25">
      <c r="B18" s="96" t="str">
        <f>'2025 Ventilation List SORT'!A18</f>
        <v>Education - Daycare (through age 4)</v>
      </c>
      <c r="C18" s="100">
        <f>'2025 Ventilation List SORT'!B18</f>
        <v>14</v>
      </c>
      <c r="D18" s="100">
        <f>'2025 Ventilation List SORT'!C18</f>
        <v>0.15</v>
      </c>
      <c r="E18" s="100">
        <f>'2025 Ventilation List SORT'!D18</f>
        <v>0</v>
      </c>
      <c r="F18" s="100">
        <f>'2025 Ventilation List SORT'!E18</f>
        <v>0</v>
      </c>
      <c r="G18" s="100">
        <f>'2025 Ventilation List SORT'!F18</f>
        <v>0</v>
      </c>
      <c r="H18" s="100">
        <f>'2025 Ventilation List SORT'!G18</f>
        <v>2</v>
      </c>
      <c r="I18" s="131">
        <f t="shared" si="0"/>
        <v>13</v>
      </c>
      <c r="J18" s="21" t="s">
        <v>269</v>
      </c>
    </row>
    <row r="19" spans="2:10" ht="12.75" customHeight="1" x14ac:dyDescent="0.25">
      <c r="B19" s="96" t="str">
        <f>'2025 Ventilation List SORT'!A19</f>
        <v>Education - Daycare sickroom</v>
      </c>
      <c r="C19" s="100">
        <f>'2025 Ventilation List SORT'!B19</f>
        <v>5</v>
      </c>
      <c r="D19" s="100">
        <f>'2025 Ventilation List SORT'!C19</f>
        <v>0.15</v>
      </c>
      <c r="E19" s="100">
        <f>'2025 Ventilation List SORT'!D19</f>
        <v>0</v>
      </c>
      <c r="F19" s="100">
        <f>'2025 Ventilation List SORT'!E19</f>
        <v>0</v>
      </c>
      <c r="G19" s="100">
        <f>'2025 Ventilation List SORT'!F19</f>
        <v>0</v>
      </c>
      <c r="H19" s="100">
        <f>'2025 Ventilation List SORT'!G19</f>
        <v>3</v>
      </c>
      <c r="I19" s="131">
        <f t="shared" si="0"/>
        <v>14</v>
      </c>
      <c r="J19" s="21" t="s">
        <v>269</v>
      </c>
    </row>
    <row r="20" spans="2:10" ht="12.75" customHeight="1" x14ac:dyDescent="0.25">
      <c r="B20" s="96" t="str">
        <f>'2025 Ventilation List SORT'!A20</f>
        <v>Education - Lecture hall (fixed seats)</v>
      </c>
      <c r="C20" s="100">
        <f>'2025 Ventilation List SORT'!B20</f>
        <v>71</v>
      </c>
      <c r="D20" s="100">
        <f>'2025 Ventilation List SORT'!C20</f>
        <v>0.15</v>
      </c>
      <c r="E20" s="100">
        <f>'2025 Ventilation List SORT'!D20</f>
        <v>0</v>
      </c>
      <c r="F20" s="100">
        <f>'2025 Ventilation List SORT'!E20</f>
        <v>0</v>
      </c>
      <c r="G20" s="100">
        <f>'2025 Ventilation List SORT'!F20</f>
        <v>0</v>
      </c>
      <c r="H20" s="100">
        <f>'2025 Ventilation List SORT'!G20</f>
        <v>1</v>
      </c>
      <c r="I20" s="131">
        <f t="shared" si="0"/>
        <v>15</v>
      </c>
      <c r="J20" s="21" t="s">
        <v>269</v>
      </c>
    </row>
    <row r="21" spans="2:10" ht="12.75" customHeight="1" x14ac:dyDescent="0.25">
      <c r="B21" s="96" t="str">
        <f>'2025 Ventilation List SORT'!A21</f>
        <v>Education - Lecture/postsecondary classroom</v>
      </c>
      <c r="C21" s="100">
        <f>'2025 Ventilation List SORT'!B21</f>
        <v>25</v>
      </c>
      <c r="D21" s="100">
        <f>'2025 Ventilation List SORT'!C21</f>
        <v>0.15</v>
      </c>
      <c r="E21" s="100">
        <f>'2025 Ventilation List SORT'!D21</f>
        <v>0</v>
      </c>
      <c r="F21" s="100">
        <f>'2025 Ventilation List SORT'!E21</f>
        <v>0</v>
      </c>
      <c r="G21" s="100">
        <f>'2025 Ventilation List SORT'!F21</f>
        <v>0</v>
      </c>
      <c r="H21" s="100">
        <f>'2025 Ventilation List SORT'!G21</f>
        <v>1</v>
      </c>
      <c r="I21" s="131">
        <f t="shared" si="0"/>
        <v>16</v>
      </c>
      <c r="J21" s="21" t="s">
        <v>269</v>
      </c>
    </row>
    <row r="22" spans="2:10" ht="12.75" customHeight="1" x14ac:dyDescent="0.25">
      <c r="B22" s="96" t="str">
        <f>'2025 Ventilation List SORT'!A22</f>
        <v>Education - Media center</v>
      </c>
      <c r="C22" s="100">
        <f>'2025 Ventilation List SORT'!B22</f>
        <v>25</v>
      </c>
      <c r="D22" s="100">
        <f>'2025 Ventilation List SORT'!C22</f>
        <v>0.15</v>
      </c>
      <c r="E22" s="100">
        <f>'2025 Ventilation List SORT'!D22</f>
        <v>0</v>
      </c>
      <c r="F22" s="100">
        <f>'2025 Ventilation List SORT'!E22</f>
        <v>0</v>
      </c>
      <c r="G22" s="100">
        <f>'2025 Ventilation List SORT'!F22</f>
        <v>0</v>
      </c>
      <c r="H22" s="100">
        <f>'2025 Ventilation List SORT'!G22</f>
        <v>1</v>
      </c>
      <c r="I22" s="131">
        <f t="shared" si="0"/>
        <v>17</v>
      </c>
      <c r="J22" s="21" t="s">
        <v>269</v>
      </c>
    </row>
    <row r="23" spans="2:10" ht="12.75" customHeight="1" x14ac:dyDescent="0.25">
      <c r="B23" s="96" t="str">
        <f>'2025 Ventilation List SORT'!A23</f>
        <v>Education - Metal shop</v>
      </c>
      <c r="C23" s="100">
        <f>'2025 Ventilation List SORT'!B23</f>
        <v>10</v>
      </c>
      <c r="D23" s="100">
        <f>'2025 Ventilation List SORT'!C23</f>
        <v>0.15</v>
      </c>
      <c r="E23" s="100">
        <f>'2025 Ventilation List SORT'!D23</f>
        <v>0</v>
      </c>
      <c r="F23" s="100">
        <f>'2025 Ventilation List SORT'!E23</f>
        <v>0</v>
      </c>
      <c r="G23" s="100">
        <f>'2025 Ventilation List SORT'!F23</f>
        <v>0</v>
      </c>
      <c r="H23" s="100">
        <f>'2025 Ventilation List SORT'!G23</f>
        <v>2</v>
      </c>
      <c r="I23" s="131">
        <f t="shared" si="0"/>
        <v>18</v>
      </c>
      <c r="J23" s="21" t="s">
        <v>269</v>
      </c>
    </row>
    <row r="24" spans="2:10" ht="12.75" customHeight="1" x14ac:dyDescent="0.25">
      <c r="B24" s="96" t="str">
        <f>'2025 Ventilation List SORT'!A24</f>
        <v>Education - Multiuse assembly</v>
      </c>
      <c r="C24" s="100">
        <f>'2025 Ventilation List SORT'!B24</f>
        <v>33</v>
      </c>
      <c r="D24" s="100">
        <f>'2025 Ventilation List SORT'!C24</f>
        <v>0.15</v>
      </c>
      <c r="E24" s="100">
        <f>'2025 Ventilation List SORT'!D24</f>
        <v>0</v>
      </c>
      <c r="F24" s="100">
        <f>'2025 Ventilation List SORT'!E24</f>
        <v>0</v>
      </c>
      <c r="G24" s="100">
        <f>'2025 Ventilation List SORT'!F24</f>
        <v>0</v>
      </c>
      <c r="H24" s="100">
        <f>'2025 Ventilation List SORT'!G24</f>
        <v>1</v>
      </c>
      <c r="I24" s="131">
        <f t="shared" si="0"/>
        <v>19</v>
      </c>
      <c r="J24" s="21" t="s">
        <v>269</v>
      </c>
    </row>
    <row r="25" spans="2:10" ht="12.75" customHeight="1" x14ac:dyDescent="0.25">
      <c r="B25" s="96" t="str">
        <f>'2025 Ventilation List SORT'!A25</f>
        <v>Education - Music/theater/dance</v>
      </c>
      <c r="C25" s="100">
        <f>'2025 Ventilation List SORT'!B25</f>
        <v>33</v>
      </c>
      <c r="D25" s="100">
        <f>'2025 Ventilation List SORT'!C25</f>
        <v>0.15</v>
      </c>
      <c r="E25" s="100">
        <f>'2025 Ventilation List SORT'!D25</f>
        <v>0</v>
      </c>
      <c r="F25" s="100">
        <f>'2025 Ventilation List SORT'!E25</f>
        <v>0</v>
      </c>
      <c r="G25" s="100">
        <f>'2025 Ventilation List SORT'!F25</f>
        <v>0</v>
      </c>
      <c r="H25" s="100">
        <f>'2025 Ventilation List SORT'!G25</f>
        <v>1</v>
      </c>
      <c r="I25" s="131">
        <f t="shared" si="0"/>
        <v>20</v>
      </c>
      <c r="J25" s="21" t="s">
        <v>269</v>
      </c>
    </row>
    <row r="26" spans="2:10" ht="12.75" customHeight="1" x14ac:dyDescent="0.25">
      <c r="B26" s="96" t="str">
        <f>'2025 Ventilation List SORT'!A26</f>
        <v>Education - Science laboratories</v>
      </c>
      <c r="C26" s="100">
        <f>'2025 Ventilation List SORT'!B26</f>
        <v>25</v>
      </c>
      <c r="D26" s="100">
        <f>'2025 Ventilation List SORT'!C26</f>
        <v>0.15</v>
      </c>
      <c r="E26" s="100">
        <f>'2025 Ventilation List SORT'!D26</f>
        <v>0</v>
      </c>
      <c r="F26" s="100">
        <f>'2025 Ventilation List SORT'!E26</f>
        <v>0</v>
      </c>
      <c r="G26" s="100">
        <f>'2025 Ventilation List SORT'!F26</f>
        <v>1</v>
      </c>
      <c r="H26" s="100">
        <f>'2025 Ventilation List SORT'!G26</f>
        <v>2</v>
      </c>
      <c r="I26" s="131">
        <f t="shared" si="0"/>
        <v>21</v>
      </c>
      <c r="J26" s="21" t="s">
        <v>269</v>
      </c>
    </row>
    <row r="27" spans="2:10" ht="12.75" customHeight="1" x14ac:dyDescent="0.25">
      <c r="B27" s="96" t="str">
        <f>'2025 Ventilation List SORT'!A27</f>
        <v>Education - University/college laboratories</v>
      </c>
      <c r="C27" s="100">
        <f>'2025 Ventilation List SORT'!B27</f>
        <v>25</v>
      </c>
      <c r="D27" s="100">
        <f>'2025 Ventilation List SORT'!C27</f>
        <v>0.15</v>
      </c>
      <c r="E27" s="100">
        <f>'2025 Ventilation List SORT'!D27</f>
        <v>0</v>
      </c>
      <c r="F27" s="100">
        <f>'2025 Ventilation List SORT'!E27</f>
        <v>0</v>
      </c>
      <c r="G27" s="100">
        <f>'2025 Ventilation List SORT'!F27</f>
        <v>1</v>
      </c>
      <c r="H27" s="100">
        <f>'2025 Ventilation List SORT'!G27</f>
        <v>2</v>
      </c>
      <c r="I27" s="131">
        <f t="shared" si="0"/>
        <v>22</v>
      </c>
      <c r="J27" s="21" t="s">
        <v>269</v>
      </c>
    </row>
    <row r="28" spans="2:10" ht="12.75" customHeight="1" x14ac:dyDescent="0.25">
      <c r="B28" s="96" t="str">
        <f>'2025 Ventilation List SORT'!A28</f>
        <v>Education - Wood shop</v>
      </c>
      <c r="C28" s="100">
        <f>'2025 Ventilation List SORT'!B28</f>
        <v>10</v>
      </c>
      <c r="D28" s="100">
        <f>'2025 Ventilation List SORT'!C28</f>
        <v>0.15</v>
      </c>
      <c r="E28" s="100">
        <f>'2025 Ventilation List SORT'!D28</f>
        <v>0</v>
      </c>
      <c r="F28" s="100">
        <f>'2025 Ventilation List SORT'!E28</f>
        <v>0</v>
      </c>
      <c r="G28" s="100">
        <f>'2025 Ventilation List SORT'!F28</f>
        <v>0.5</v>
      </c>
      <c r="H28" s="100">
        <f>'2025 Ventilation List SORT'!G28</f>
        <v>2</v>
      </c>
      <c r="I28" s="131">
        <f t="shared" si="0"/>
        <v>23</v>
      </c>
      <c r="J28" s="21" t="s">
        <v>269</v>
      </c>
    </row>
    <row r="29" spans="2:10" ht="12.75" customHeight="1" x14ac:dyDescent="0.25">
      <c r="B29" s="96" t="str">
        <f>'2025 Ventilation List SORT'!A29</f>
        <v>Exhaust - All other locker rooms</v>
      </c>
      <c r="C29" s="100">
        <f>'2025 Ventilation List SORT'!B29</f>
        <v>0</v>
      </c>
      <c r="D29" s="100">
        <f>'2025 Ventilation List SORT'!C29</f>
        <v>0</v>
      </c>
      <c r="E29" s="100">
        <f>'2025 Ventilation List SORT'!D29</f>
        <v>0</v>
      </c>
      <c r="F29" s="100">
        <f>'2025 Ventilation List SORT'!E29</f>
        <v>0</v>
      </c>
      <c r="G29" s="100">
        <f>'2025 Ventilation List SORT'!F29</f>
        <v>0.25</v>
      </c>
      <c r="H29" s="100">
        <f>'2025 Ventilation List SORT'!G29</f>
        <v>2</v>
      </c>
      <c r="I29" s="131">
        <f t="shared" si="0"/>
        <v>24</v>
      </c>
      <c r="J29" s="21" t="s">
        <v>269</v>
      </c>
    </row>
    <row r="30" spans="2:10" ht="12.75" customHeight="1" x14ac:dyDescent="0.25">
      <c r="B30" s="195" t="str">
        <f>'2025 Ventilation List SORT'!A30</f>
        <v>Exhaust - Animal imaging(MRI/CT/PET)</v>
      </c>
      <c r="C30" s="121">
        <f>'2025 Ventilation List SORT'!B30</f>
        <v>0</v>
      </c>
      <c r="D30" s="121">
        <f>'2025 Ventilation List SORT'!C30</f>
        <v>0</v>
      </c>
      <c r="E30" s="121">
        <f>'2025 Ventilation List SORT'!D30</f>
        <v>0</v>
      </c>
      <c r="F30" s="121">
        <f>'2025 Ventilation List SORT'!E30</f>
        <v>0</v>
      </c>
      <c r="G30" s="121">
        <f>'2025 Ventilation List SORT'!F30</f>
        <v>0.9</v>
      </c>
      <c r="H30" s="121">
        <f>'2025 Ventilation List SORT'!G30</f>
        <v>3</v>
      </c>
      <c r="I30" s="202">
        <f>I111+1</f>
        <v>97</v>
      </c>
      <c r="J30" s="21" t="s">
        <v>269</v>
      </c>
    </row>
    <row r="31" spans="2:10" ht="12.75" customHeight="1" x14ac:dyDescent="0.25">
      <c r="B31" s="195" t="str">
        <f>'2025 Ventilation List SORT'!A31</f>
        <v>Exhaust - Animal operating rooms</v>
      </c>
      <c r="C31" s="121">
        <f>'2025 Ventilation List SORT'!B31</f>
        <v>0</v>
      </c>
      <c r="D31" s="121">
        <f>'2025 Ventilation List SORT'!C31</f>
        <v>0</v>
      </c>
      <c r="E31" s="121">
        <f>'2025 Ventilation List SORT'!D31</f>
        <v>0</v>
      </c>
      <c r="F31" s="121">
        <f>'2025 Ventilation List SORT'!E31</f>
        <v>0</v>
      </c>
      <c r="G31" s="121">
        <f>'2025 Ventilation List SORT'!F31</f>
        <v>3</v>
      </c>
      <c r="H31" s="121">
        <f>'2025 Ventilation List SORT'!G31</f>
        <v>3</v>
      </c>
      <c r="I31" s="202">
        <f t="shared" si="0"/>
        <v>98</v>
      </c>
      <c r="J31" s="21" t="s">
        <v>269</v>
      </c>
    </row>
    <row r="32" spans="2:10" ht="12.75" customHeight="1" x14ac:dyDescent="0.25">
      <c r="B32" s="195" t="str">
        <f>'2025 Ventilation List SORT'!A32</f>
        <v>Exhaust - Animal postoperative recovery room</v>
      </c>
      <c r="C32" s="121">
        <f>'2025 Ventilation List SORT'!B32</f>
        <v>0</v>
      </c>
      <c r="D32" s="121">
        <f>'2025 Ventilation List SORT'!C32</f>
        <v>0</v>
      </c>
      <c r="E32" s="121">
        <f>'2025 Ventilation List SORT'!D32</f>
        <v>0</v>
      </c>
      <c r="F32" s="121">
        <f>'2025 Ventilation List SORT'!E32</f>
        <v>0</v>
      </c>
      <c r="G32" s="121">
        <f>'2025 Ventilation List SORT'!F32</f>
        <v>1.5</v>
      </c>
      <c r="H32" s="121">
        <f>'2025 Ventilation List SORT'!G32</f>
        <v>3</v>
      </c>
      <c r="I32" s="202">
        <f t="shared" si="0"/>
        <v>99</v>
      </c>
      <c r="J32" s="21" t="s">
        <v>269</v>
      </c>
    </row>
    <row r="33" spans="2:10" ht="12.75" customHeight="1" x14ac:dyDescent="0.25">
      <c r="B33" s="195" t="str">
        <f>'2025 Ventilation List SORT'!A33</f>
        <v>Exhaust - Animal preparation rooms</v>
      </c>
      <c r="C33" s="121">
        <f>'2025 Ventilation List SORT'!B33</f>
        <v>0</v>
      </c>
      <c r="D33" s="121">
        <f>'2025 Ventilation List SORT'!C33</f>
        <v>0</v>
      </c>
      <c r="E33" s="121">
        <f>'2025 Ventilation List SORT'!D33</f>
        <v>0</v>
      </c>
      <c r="F33" s="121">
        <f>'2025 Ventilation List SORT'!E33</f>
        <v>0</v>
      </c>
      <c r="G33" s="121">
        <f>'2025 Ventilation List SORT'!F33</f>
        <v>1.5</v>
      </c>
      <c r="H33" s="121">
        <f>'2025 Ventilation List SORT'!G33</f>
        <v>3</v>
      </c>
      <c r="I33" s="202">
        <f t="shared" si="0"/>
        <v>100</v>
      </c>
      <c r="J33" s="21" t="s">
        <v>269</v>
      </c>
    </row>
    <row r="34" spans="2:10" ht="12.75" customHeight="1" x14ac:dyDescent="0.25">
      <c r="B34" s="195" t="str">
        <f>'2025 Ventilation List SORT'!A34</f>
        <v>Exhaust - Animal procedure room</v>
      </c>
      <c r="C34" s="121">
        <f>'2025 Ventilation List SORT'!B34</f>
        <v>0</v>
      </c>
      <c r="D34" s="121">
        <f>'2025 Ventilation List SORT'!C34</f>
        <v>0</v>
      </c>
      <c r="E34" s="121">
        <f>'2025 Ventilation List SORT'!D34</f>
        <v>0</v>
      </c>
      <c r="F34" s="121">
        <f>'2025 Ventilation List SORT'!E34</f>
        <v>0</v>
      </c>
      <c r="G34" s="121">
        <f>'2025 Ventilation List SORT'!F34</f>
        <v>2.25</v>
      </c>
      <c r="H34" s="121">
        <f>'2025 Ventilation List SORT'!G34</f>
        <v>3</v>
      </c>
      <c r="I34" s="202">
        <f t="shared" si="0"/>
        <v>101</v>
      </c>
      <c r="J34" s="21" t="s">
        <v>269</v>
      </c>
    </row>
    <row r="35" spans="2:10" ht="12.75" customHeight="1" x14ac:dyDescent="0.25">
      <c r="B35" s="195" t="str">
        <f>'2025 Ventilation List SORT'!A35</f>
        <v>Exhaust - Animal surgery scrub</v>
      </c>
      <c r="C35" s="121">
        <f>'2025 Ventilation List SORT'!B35</f>
        <v>0</v>
      </c>
      <c r="D35" s="121">
        <f>'2025 Ventilation List SORT'!C35</f>
        <v>0</v>
      </c>
      <c r="E35" s="121">
        <f>'2025 Ventilation List SORT'!D35</f>
        <v>0</v>
      </c>
      <c r="F35" s="121">
        <f>'2025 Ventilation List SORT'!E35</f>
        <v>0</v>
      </c>
      <c r="G35" s="121">
        <f>'2025 Ventilation List SORT'!F35</f>
        <v>1.5</v>
      </c>
      <c r="H35" s="121">
        <f>'2025 Ventilation List SORT'!G35</f>
        <v>3</v>
      </c>
      <c r="I35" s="202">
        <f t="shared" si="0"/>
        <v>102</v>
      </c>
      <c r="J35" s="21" t="s">
        <v>269</v>
      </c>
    </row>
    <row r="36" spans="2:10" ht="12.75" customHeight="1" x14ac:dyDescent="0.25">
      <c r="B36" s="195" t="str">
        <f>'2025 Ventilation List SORT'!A36</f>
        <v>Exhaust - Animal Necropsy</v>
      </c>
      <c r="C36" s="121">
        <f>'2025 Ventilation List SORT'!B36</f>
        <v>0</v>
      </c>
      <c r="D36" s="121">
        <f>'2025 Ventilation List SORT'!C36</f>
        <v>0</v>
      </c>
      <c r="E36" s="121">
        <f>'2025 Ventilation List SORT'!D36</f>
        <v>0</v>
      </c>
      <c r="F36" s="121">
        <f>'2025 Ventilation List SORT'!E36</f>
        <v>0</v>
      </c>
      <c r="G36" s="121">
        <f>'2025 Ventilation List SORT'!F36</f>
        <v>2.25</v>
      </c>
      <c r="H36" s="121">
        <f>'2025 Ventilation List SORT'!G36</f>
        <v>3</v>
      </c>
      <c r="I36" s="202">
        <f t="shared" si="0"/>
        <v>103</v>
      </c>
      <c r="J36" s="21" t="s">
        <v>269</v>
      </c>
    </row>
    <row r="37" spans="2:10" ht="12.75" customHeight="1" x14ac:dyDescent="0.25">
      <c r="B37" s="96" t="str">
        <f>'2025 Ventilation List SORT'!A37</f>
        <v>Exhaust - Arenas</v>
      </c>
      <c r="C37" s="100">
        <f>'2025 Ventilation List SORT'!B37</f>
        <v>0</v>
      </c>
      <c r="D37" s="100">
        <f>'2025 Ventilation List SORT'!C37</f>
        <v>0</v>
      </c>
      <c r="E37" s="100">
        <f>'2025 Ventilation List SORT'!D37</f>
        <v>0</v>
      </c>
      <c r="F37" s="100">
        <f>'2025 Ventilation List SORT'!E37</f>
        <v>0</v>
      </c>
      <c r="G37" s="100">
        <f>'2025 Ventilation List SORT'!F37</f>
        <v>0.5</v>
      </c>
      <c r="H37" s="100">
        <f>'2025 Ventilation List SORT'!G37</f>
        <v>1</v>
      </c>
      <c r="I37" s="131">
        <f>I29+1</f>
        <v>25</v>
      </c>
      <c r="J37" s="21" t="s">
        <v>269</v>
      </c>
    </row>
    <row r="38" spans="2:10" ht="12.75" customHeight="1" x14ac:dyDescent="0.25">
      <c r="B38" s="96" t="str">
        <f>'2025 Ventilation List SORT'!A38</f>
        <v>Exhaust - Auto repair rooms</v>
      </c>
      <c r="C38" s="100">
        <f>'2025 Ventilation List SORT'!B38</f>
        <v>0</v>
      </c>
      <c r="D38" s="100">
        <f>'2025 Ventilation List SORT'!C38</f>
        <v>0</v>
      </c>
      <c r="E38" s="100">
        <f>'2025 Ventilation List SORT'!D38</f>
        <v>0</v>
      </c>
      <c r="F38" s="100">
        <f>'2025 Ventilation List SORT'!E38</f>
        <v>0</v>
      </c>
      <c r="G38" s="100">
        <f>'2025 Ventilation List SORT'!F38</f>
        <v>1.5</v>
      </c>
      <c r="H38" s="100">
        <f>'2025 Ventilation List SORT'!G38</f>
        <v>2</v>
      </c>
      <c r="I38" s="131">
        <f t="shared" si="0"/>
        <v>26</v>
      </c>
      <c r="J38" s="21" t="s">
        <v>269</v>
      </c>
    </row>
    <row r="39" spans="2:10" ht="12.75" customHeight="1" x14ac:dyDescent="0.25">
      <c r="B39" s="96" t="str">
        <f>'2025 Ventilation List SORT'!A39</f>
        <v>Exhaust - Cells with toilet</v>
      </c>
      <c r="C39" s="100">
        <f>'2025 Ventilation List SORT'!B39</f>
        <v>0</v>
      </c>
      <c r="D39" s="100">
        <f>'2025 Ventilation List SORT'!C39</f>
        <v>0</v>
      </c>
      <c r="E39" s="100">
        <f>'2025 Ventilation List SORT'!D39</f>
        <v>0</v>
      </c>
      <c r="F39" s="100">
        <f>'2025 Ventilation List SORT'!E39</f>
        <v>0</v>
      </c>
      <c r="G39" s="100">
        <f>'2025 Ventilation List SORT'!F39</f>
        <v>1</v>
      </c>
      <c r="H39" s="100">
        <f>'2025 Ventilation List SORT'!G39</f>
        <v>2</v>
      </c>
      <c r="I39" s="131">
        <f t="shared" si="0"/>
        <v>27</v>
      </c>
      <c r="J39" s="21" t="s">
        <v>269</v>
      </c>
    </row>
    <row r="40" spans="2:10" ht="12.75" customHeight="1" x14ac:dyDescent="0.25">
      <c r="B40" s="96" t="str">
        <f>'2025 Ventilation List SORT'!A40</f>
        <v>Exhaust - Copy, printing rooms</v>
      </c>
      <c r="C40" s="100">
        <f>'2025 Ventilation List SORT'!B40</f>
        <v>0</v>
      </c>
      <c r="D40" s="100">
        <f>'2025 Ventilation List SORT'!C40</f>
        <v>0</v>
      </c>
      <c r="E40" s="100">
        <f>'2025 Ventilation List SORT'!D40</f>
        <v>0</v>
      </c>
      <c r="F40" s="100">
        <f>'2025 Ventilation List SORT'!E40</f>
        <v>0</v>
      </c>
      <c r="G40" s="100">
        <f>'2025 Ventilation List SORT'!F40</f>
        <v>0.5</v>
      </c>
      <c r="H40" s="100">
        <f>'2025 Ventilation List SORT'!G40</f>
        <v>2</v>
      </c>
      <c r="I40" s="131">
        <f t="shared" si="0"/>
        <v>28</v>
      </c>
      <c r="J40" s="21" t="s">
        <v>269</v>
      </c>
    </row>
    <row r="41" spans="2:10" ht="12.75" customHeight="1" x14ac:dyDescent="0.25">
      <c r="B41" s="96" t="str">
        <f>'2025 Ventilation List SORT'!A41</f>
        <v>Exhaust - Darkrooms</v>
      </c>
      <c r="C41" s="100">
        <f>'2025 Ventilation List SORT'!B41</f>
        <v>0</v>
      </c>
      <c r="D41" s="100">
        <f>'2025 Ventilation List SORT'!C41</f>
        <v>0</v>
      </c>
      <c r="E41" s="100">
        <f>'2025 Ventilation List SORT'!D41</f>
        <v>0</v>
      </c>
      <c r="F41" s="100">
        <f>'2025 Ventilation List SORT'!E41</f>
        <v>0</v>
      </c>
      <c r="G41" s="100">
        <f>'2025 Ventilation List SORT'!F41</f>
        <v>1</v>
      </c>
      <c r="H41" s="100">
        <f>'2025 Ventilation List SORT'!G41</f>
        <v>2</v>
      </c>
      <c r="I41" s="131">
        <f t="shared" si="0"/>
        <v>29</v>
      </c>
      <c r="J41" s="21" t="s">
        <v>269</v>
      </c>
    </row>
    <row r="42" spans="2:10" ht="12.75" customHeight="1" x14ac:dyDescent="0.25">
      <c r="B42" s="96" t="str">
        <f>'2025 Ventilation List SORT'!A42</f>
        <v>Exhaust - Janitor closets, trash rooms, recycling</v>
      </c>
      <c r="C42" s="100">
        <f>'2025 Ventilation List SORT'!B42</f>
        <v>0</v>
      </c>
      <c r="D42" s="100">
        <f>'2025 Ventilation List SORT'!C42</f>
        <v>0</v>
      </c>
      <c r="E42" s="100">
        <f>'2025 Ventilation List SORT'!D42</f>
        <v>0</v>
      </c>
      <c r="F42" s="100">
        <f>'2025 Ventilation List SORT'!E42</f>
        <v>0</v>
      </c>
      <c r="G42" s="100">
        <f>'2025 Ventilation List SORT'!F42</f>
        <v>1</v>
      </c>
      <c r="H42" s="100">
        <f>'2025 Ventilation List SORT'!G42</f>
        <v>3</v>
      </c>
      <c r="I42" s="131">
        <f t="shared" si="0"/>
        <v>30</v>
      </c>
      <c r="J42" s="21" t="s">
        <v>269</v>
      </c>
    </row>
    <row r="43" spans="2:10" ht="12.75" customHeight="1" x14ac:dyDescent="0.25">
      <c r="B43" s="96" t="str">
        <f>'2025 Ventilation List SORT'!A43</f>
        <v>Exhaust - Kitchenettes</v>
      </c>
      <c r="C43" s="100">
        <f>'2025 Ventilation List SORT'!B43</f>
        <v>0</v>
      </c>
      <c r="D43" s="100">
        <f>'2025 Ventilation List SORT'!C43</f>
        <v>0</v>
      </c>
      <c r="E43" s="100">
        <f>'2025 Ventilation List SORT'!D43</f>
        <v>0</v>
      </c>
      <c r="F43" s="100">
        <f>'2025 Ventilation List SORT'!E43</f>
        <v>0</v>
      </c>
      <c r="G43" s="100">
        <f>'2025 Ventilation List SORT'!F43</f>
        <v>0.3</v>
      </c>
      <c r="H43" s="100">
        <f>'2025 Ventilation List SORT'!G43</f>
        <v>2</v>
      </c>
      <c r="I43" s="131">
        <f t="shared" si="0"/>
        <v>31</v>
      </c>
      <c r="J43" s="21" t="s">
        <v>269</v>
      </c>
    </row>
    <row r="44" spans="2:10" ht="12.75" customHeight="1" x14ac:dyDescent="0.25">
      <c r="B44" s="195" t="str">
        <f>'2025 Ventilation List SORT'!A44</f>
        <v>Exhaust - Large-animal holding room</v>
      </c>
      <c r="C44" s="121">
        <f>'2025 Ventilation List SORT'!B44</f>
        <v>0</v>
      </c>
      <c r="D44" s="121">
        <f>'2025 Ventilation List SORT'!C44</f>
        <v>0</v>
      </c>
      <c r="E44" s="121">
        <f>'2025 Ventilation List SORT'!D44</f>
        <v>0</v>
      </c>
      <c r="F44" s="121">
        <f>'2025 Ventilation List SORT'!E44</f>
        <v>0</v>
      </c>
      <c r="G44" s="121">
        <f>'2025 Ventilation List SORT'!F44</f>
        <v>2.25</v>
      </c>
      <c r="H44" s="121">
        <f>'2025 Ventilation List SORT'!G44</f>
        <v>3</v>
      </c>
      <c r="I44" s="202">
        <f>I36+1</f>
        <v>104</v>
      </c>
      <c r="J44" s="21" t="s">
        <v>269</v>
      </c>
    </row>
    <row r="45" spans="2:10" ht="12.75" customHeight="1" x14ac:dyDescent="0.25">
      <c r="B45" s="96" t="str">
        <f>'2025 Ventilation List SORT'!A45</f>
        <v>Exhaust - Locker rooms for athletic or industrial facilities</v>
      </c>
      <c r="C45" s="100">
        <f>'2025 Ventilation List SORT'!B45</f>
        <v>0</v>
      </c>
      <c r="D45" s="100">
        <f>'2025 Ventilation List SORT'!C45</f>
        <v>0</v>
      </c>
      <c r="E45" s="100">
        <f>'2025 Ventilation List SORT'!D45</f>
        <v>0</v>
      </c>
      <c r="F45" s="100">
        <f>'2025 Ventilation List SORT'!E45</f>
        <v>0</v>
      </c>
      <c r="G45" s="100">
        <f>'2025 Ventilation List SORT'!F45</f>
        <v>0.5</v>
      </c>
      <c r="H45" s="100">
        <f>'2025 Ventilation List SORT'!G45</f>
        <v>2</v>
      </c>
      <c r="I45" s="131">
        <f>I43+1</f>
        <v>32</v>
      </c>
      <c r="J45" s="21" t="s">
        <v>269</v>
      </c>
    </row>
    <row r="46" spans="2:10" ht="12.75" customHeight="1" x14ac:dyDescent="0.25">
      <c r="B46" s="96" t="str">
        <f>'2025 Ventilation List SORT'!A46</f>
        <v>Exhaust - Paint spray booths</v>
      </c>
      <c r="C46" s="100">
        <f>'2025 Ventilation List SORT'!B46</f>
        <v>0</v>
      </c>
      <c r="D46" s="100">
        <f>'2025 Ventilation List SORT'!C46</f>
        <v>0</v>
      </c>
      <c r="E46" s="100">
        <f>'2025 Ventilation List SORT'!D46</f>
        <v>0</v>
      </c>
      <c r="F46" s="100">
        <f>'2025 Ventilation List SORT'!E46</f>
        <v>0</v>
      </c>
      <c r="G46" s="100">
        <f>'2025 Ventilation List SORT'!F46</f>
        <v>0</v>
      </c>
      <c r="H46" s="100">
        <f>'2025 Ventilation List SORT'!G46</f>
        <v>4</v>
      </c>
      <c r="I46" s="131">
        <f t="shared" si="0"/>
        <v>33</v>
      </c>
      <c r="J46" s="21" t="s">
        <v>269</v>
      </c>
    </row>
    <row r="47" spans="2:10" ht="12.75" customHeight="1" x14ac:dyDescent="0.25">
      <c r="B47" s="96" t="str">
        <f>'2025 Ventilation List SORT'!A47</f>
        <v>Exhaust - Parking garages</v>
      </c>
      <c r="C47" s="100">
        <f>'2025 Ventilation List SORT'!B47</f>
        <v>0</v>
      </c>
      <c r="D47" s="100">
        <f>'2025 Ventilation List SORT'!C47</f>
        <v>0</v>
      </c>
      <c r="E47" s="100">
        <f>'2025 Ventilation List SORT'!D47</f>
        <v>0</v>
      </c>
      <c r="F47" s="100">
        <f>'2025 Ventilation List SORT'!E47</f>
        <v>0</v>
      </c>
      <c r="G47" s="100">
        <f>'2025 Ventilation List SORT'!F47</f>
        <v>0.75</v>
      </c>
      <c r="H47" s="100">
        <f>'2025 Ventilation List SORT'!G47</f>
        <v>2</v>
      </c>
      <c r="I47" s="131">
        <f t="shared" si="0"/>
        <v>34</v>
      </c>
      <c r="J47" s="21" t="s">
        <v>269</v>
      </c>
    </row>
    <row r="48" spans="2:10" ht="12.75" customHeight="1" x14ac:dyDescent="0.25">
      <c r="B48" s="96" t="str">
        <f>'2025 Ventilation List SORT'!A48</f>
        <v>Exhaust - Refrigerating machinery rooms</v>
      </c>
      <c r="C48" s="100">
        <f>'2025 Ventilation List SORT'!B48</f>
        <v>0</v>
      </c>
      <c r="D48" s="100">
        <f>'2025 Ventilation List SORT'!C48</f>
        <v>0</v>
      </c>
      <c r="E48" s="100">
        <f>'2025 Ventilation List SORT'!D48</f>
        <v>0</v>
      </c>
      <c r="F48" s="100">
        <f>'2025 Ventilation List SORT'!E48</f>
        <v>0</v>
      </c>
      <c r="G48" s="100">
        <f>'2025 Ventilation List SORT'!F48</f>
        <v>0</v>
      </c>
      <c r="H48" s="100">
        <f>'2025 Ventilation List SORT'!G48</f>
        <v>3</v>
      </c>
      <c r="I48" s="131">
        <f t="shared" si="0"/>
        <v>35</v>
      </c>
      <c r="J48" s="21" t="s">
        <v>269</v>
      </c>
    </row>
    <row r="49" spans="2:10" ht="12.75" customHeight="1" x14ac:dyDescent="0.25">
      <c r="B49" s="96" t="str">
        <f>'2025 Ventilation List SORT'!A49</f>
        <v>Exhaust - Shower rooms</v>
      </c>
      <c r="C49" s="100">
        <f>'2025 Ventilation List SORT'!B49</f>
        <v>0</v>
      </c>
      <c r="D49" s="100">
        <f>'2025 Ventilation List SORT'!C49</f>
        <v>0</v>
      </c>
      <c r="E49" s="100">
        <f>'2025 Ventilation List SORT'!D49</f>
        <v>20</v>
      </c>
      <c r="F49" s="100">
        <f>'2025 Ventilation List SORT'!E49</f>
        <v>50</v>
      </c>
      <c r="G49" s="100">
        <f>'2025 Ventilation List SORT'!F49</f>
        <v>0</v>
      </c>
      <c r="H49" s="100">
        <f>'2025 Ventilation List SORT'!G49</f>
        <v>2</v>
      </c>
      <c r="I49" s="131">
        <f t="shared" si="0"/>
        <v>36</v>
      </c>
      <c r="J49" s="21" t="s">
        <v>269</v>
      </c>
    </row>
    <row r="50" spans="2:10" ht="12.75" customHeight="1" x14ac:dyDescent="0.25">
      <c r="B50" s="195" t="str">
        <f>'2025 Ventilation List SORT'!A50</f>
        <v>Exhaust - Small-animal-cage room (static cages)</v>
      </c>
      <c r="C50" s="121">
        <f>'2025 Ventilation List SORT'!B50</f>
        <v>0</v>
      </c>
      <c r="D50" s="121">
        <f>'2025 Ventilation List SORT'!C50</f>
        <v>0</v>
      </c>
      <c r="E50" s="121">
        <f>'2025 Ventilation List SORT'!D50</f>
        <v>0</v>
      </c>
      <c r="F50" s="121">
        <f>'2025 Ventilation List SORT'!E50</f>
        <v>0</v>
      </c>
      <c r="G50" s="121">
        <f>'2025 Ventilation List SORT'!F50</f>
        <v>2.25</v>
      </c>
      <c r="H50" s="121">
        <f>'2025 Ventilation List SORT'!G50</f>
        <v>3</v>
      </c>
      <c r="I50" s="202">
        <f>I44+1</f>
        <v>105</v>
      </c>
      <c r="J50" s="21" t="s">
        <v>269</v>
      </c>
    </row>
    <row r="51" spans="2:10" ht="12.75" customHeight="1" x14ac:dyDescent="0.25">
      <c r="B51" s="195" t="str">
        <f>'2025 Ventilation List SORT'!A51</f>
        <v>Exhaust - Small-animal-cage room (ventilated cages)</v>
      </c>
      <c r="C51" s="121">
        <f>'2025 Ventilation List SORT'!B51</f>
        <v>0</v>
      </c>
      <c r="D51" s="121">
        <f>'2025 Ventilation List SORT'!C51</f>
        <v>0</v>
      </c>
      <c r="E51" s="121">
        <f>'2025 Ventilation List SORT'!D51</f>
        <v>0</v>
      </c>
      <c r="F51" s="121">
        <f>'2025 Ventilation List SORT'!E51</f>
        <v>0</v>
      </c>
      <c r="G51" s="121">
        <f>'2025 Ventilation List SORT'!F51</f>
        <v>1.5</v>
      </c>
      <c r="H51" s="121">
        <f>'2025 Ventilation List SORT'!G51</f>
        <v>3</v>
      </c>
      <c r="I51" s="202">
        <f>I50+1</f>
        <v>106</v>
      </c>
      <c r="J51" s="21" t="s">
        <v>269</v>
      </c>
    </row>
    <row r="52" spans="2:10" ht="12.75" customHeight="1" x14ac:dyDescent="0.25">
      <c r="B52" s="96" t="str">
        <f>'2025 Ventilation List SORT'!A52</f>
        <v>Exhaust - Soiled laundry storage rooms</v>
      </c>
      <c r="C52" s="100">
        <f>'2025 Ventilation List SORT'!B52</f>
        <v>0</v>
      </c>
      <c r="D52" s="100">
        <f>'2025 Ventilation List SORT'!C52</f>
        <v>0</v>
      </c>
      <c r="E52" s="100">
        <f>'2025 Ventilation List SORT'!D52</f>
        <v>0</v>
      </c>
      <c r="F52" s="100">
        <f>'2025 Ventilation List SORT'!E52</f>
        <v>0</v>
      </c>
      <c r="G52" s="100">
        <f>'2025 Ventilation List SORT'!F52</f>
        <v>1</v>
      </c>
      <c r="H52" s="100">
        <f>'2025 Ventilation List SORT'!G52</f>
        <v>3</v>
      </c>
      <c r="I52" s="131">
        <f>I49+1</f>
        <v>37</v>
      </c>
      <c r="J52" s="21" t="s">
        <v>269</v>
      </c>
    </row>
    <row r="53" spans="2:10" ht="12.75" customHeight="1" x14ac:dyDescent="0.25">
      <c r="B53" s="96" t="str">
        <f>'2025 Ventilation List SORT'!A53</f>
        <v>Exhaust - Storage rooms, chemical</v>
      </c>
      <c r="C53" s="100">
        <f>'2025 Ventilation List SORT'!B53</f>
        <v>0</v>
      </c>
      <c r="D53" s="100">
        <f>'2025 Ventilation List SORT'!C53</f>
        <v>0</v>
      </c>
      <c r="E53" s="100">
        <f>'2025 Ventilation List SORT'!D53</f>
        <v>0</v>
      </c>
      <c r="F53" s="100">
        <f>'2025 Ventilation List SORT'!E53</f>
        <v>0</v>
      </c>
      <c r="G53" s="100">
        <f>'2025 Ventilation List SORT'!F53</f>
        <v>1.5</v>
      </c>
      <c r="H53" s="100">
        <f>'2025 Ventilation List SORT'!G53</f>
        <v>4</v>
      </c>
      <c r="I53" s="131">
        <f t="shared" si="0"/>
        <v>38</v>
      </c>
      <c r="J53" s="21" t="s">
        <v>269</v>
      </c>
    </row>
    <row r="54" spans="2:10" ht="12.75" customHeight="1" x14ac:dyDescent="0.25">
      <c r="B54" s="96" t="str">
        <f>'2025 Ventilation List SORT'!A54</f>
        <v>Exhaust - Toilets, private</v>
      </c>
      <c r="C54" s="100">
        <f>'2025 Ventilation List SORT'!B54</f>
        <v>0</v>
      </c>
      <c r="D54" s="100">
        <f>'2025 Ventilation List SORT'!C54</f>
        <v>0</v>
      </c>
      <c r="E54" s="100">
        <f>'2025 Ventilation List SORT'!D54</f>
        <v>25</v>
      </c>
      <c r="F54" s="100">
        <f>'2025 Ventilation List SORT'!E54</f>
        <v>50</v>
      </c>
      <c r="G54" s="100">
        <f>'2025 Ventilation List SORT'!F54</f>
        <v>0</v>
      </c>
      <c r="H54" s="100">
        <f>'2025 Ventilation List SORT'!G54</f>
        <v>2</v>
      </c>
      <c r="I54" s="131">
        <f t="shared" si="0"/>
        <v>39</v>
      </c>
      <c r="J54" s="21" t="s">
        <v>269</v>
      </c>
    </row>
    <row r="55" spans="2:10" ht="12.75" customHeight="1" x14ac:dyDescent="0.25">
      <c r="B55" s="96" t="str">
        <f>'2025 Ventilation List SORT'!A55</f>
        <v>Exhaust - Toilets, public</v>
      </c>
      <c r="C55" s="100">
        <f>'2025 Ventilation List SORT'!B55</f>
        <v>0</v>
      </c>
      <c r="D55" s="100">
        <f>'2025 Ventilation List SORT'!C55</f>
        <v>0</v>
      </c>
      <c r="E55" s="100">
        <f>'2025 Ventilation List SORT'!D55</f>
        <v>50</v>
      </c>
      <c r="F55" s="100">
        <f>'2025 Ventilation List SORT'!E55</f>
        <v>70</v>
      </c>
      <c r="G55" s="100">
        <f>'2025 Ventilation List SORT'!F55</f>
        <v>0</v>
      </c>
      <c r="H55" s="100">
        <f>'2025 Ventilation List SORT'!G55</f>
        <v>2</v>
      </c>
      <c r="I55" s="131">
        <f t="shared" si="0"/>
        <v>40</v>
      </c>
      <c r="J55" s="21" t="s">
        <v>269</v>
      </c>
    </row>
    <row r="56" spans="2:10" ht="12.75" customHeight="1" x14ac:dyDescent="0.25">
      <c r="B56" s="96" t="str">
        <f>'2025 Ventilation List SORT'!A56</f>
        <v>Exhaust - Woodwork shop/classrooms</v>
      </c>
      <c r="C56" s="100">
        <f>'2025 Ventilation List SORT'!B56</f>
        <v>0</v>
      </c>
      <c r="D56" s="100">
        <f>'2025 Ventilation List SORT'!C56</f>
        <v>0</v>
      </c>
      <c r="E56" s="100">
        <f>'2025 Ventilation List SORT'!D56</f>
        <v>0</v>
      </c>
      <c r="F56" s="100">
        <f>'2025 Ventilation List SORT'!E56</f>
        <v>0</v>
      </c>
      <c r="G56" s="100">
        <f>'2025 Ventilation List SORT'!F56</f>
        <v>0.5</v>
      </c>
      <c r="H56" s="100">
        <f>'2025 Ventilation List SORT'!G56</f>
        <v>2</v>
      </c>
      <c r="I56" s="131">
        <f t="shared" si="0"/>
        <v>41</v>
      </c>
      <c r="J56" s="21" t="s">
        <v>269</v>
      </c>
    </row>
    <row r="57" spans="2:10" ht="12.75" customHeight="1" x14ac:dyDescent="0.25">
      <c r="B57" s="96" t="str">
        <f>'2025 Ventilation List SORT'!A57</f>
        <v>Food Service - Bars, cocktail lounges</v>
      </c>
      <c r="C57" s="100">
        <f>'2025 Ventilation List SORT'!B57</f>
        <v>33</v>
      </c>
      <c r="D57" s="100">
        <f>'2025 Ventilation List SORT'!C57</f>
        <v>0.2</v>
      </c>
      <c r="E57" s="100">
        <f>'2025 Ventilation List SORT'!D57</f>
        <v>0</v>
      </c>
      <c r="F57" s="100">
        <f>'2025 Ventilation List SORT'!E57</f>
        <v>0</v>
      </c>
      <c r="G57" s="100">
        <f>'2025 Ventilation List SORT'!F57</f>
        <v>0</v>
      </c>
      <c r="H57" s="100">
        <f>'2025 Ventilation List SORT'!G57</f>
        <v>2</v>
      </c>
      <c r="I57" s="131">
        <f>I56+1</f>
        <v>42</v>
      </c>
      <c r="J57" s="21" t="s">
        <v>269</v>
      </c>
    </row>
    <row r="58" spans="2:10" ht="12.75" customHeight="1" x14ac:dyDescent="0.25">
      <c r="B58" s="96" t="str">
        <f>'2025 Ventilation List SORT'!A58</f>
        <v>Food Service - Cafeteria/fast-food dining</v>
      </c>
      <c r="C58" s="100">
        <f>'2025 Ventilation List SORT'!B58</f>
        <v>33</v>
      </c>
      <c r="D58" s="100">
        <f>'2025 Ventilation List SORT'!C58</f>
        <v>0.15</v>
      </c>
      <c r="E58" s="100">
        <f>'2025 Ventilation List SORT'!D58</f>
        <v>0</v>
      </c>
      <c r="F58" s="100">
        <f>'2025 Ventilation List SORT'!E58</f>
        <v>0</v>
      </c>
      <c r="G58" s="100">
        <f>'2025 Ventilation List SORT'!F58</f>
        <v>0</v>
      </c>
      <c r="H58" s="100">
        <f>'2025 Ventilation List SORT'!G58</f>
        <v>2</v>
      </c>
      <c r="I58" s="131">
        <f>I57+1</f>
        <v>43</v>
      </c>
      <c r="J58" s="21" t="s">
        <v>269</v>
      </c>
    </row>
    <row r="59" spans="2:10" ht="12.75" customHeight="1" x14ac:dyDescent="0.25">
      <c r="B59" s="96" t="str">
        <f>'2025 Ventilation List SORT'!A59</f>
        <v>Food Service - Kitchen (cooking)</v>
      </c>
      <c r="C59" s="100">
        <f>'2025 Ventilation List SORT'!B59</f>
        <v>3</v>
      </c>
      <c r="D59" s="100">
        <f>'2025 Ventilation List SORT'!C59</f>
        <v>0.15</v>
      </c>
      <c r="E59" s="100">
        <f>'2025 Ventilation List SORT'!D59</f>
        <v>0</v>
      </c>
      <c r="F59" s="100">
        <f>'2025 Ventilation List SORT'!E59</f>
        <v>0</v>
      </c>
      <c r="G59" s="100">
        <f>'2025 Ventilation List SORT'!F59</f>
        <v>0.7</v>
      </c>
      <c r="H59" s="100">
        <f>'2025 Ventilation List SORT'!G59</f>
        <v>2</v>
      </c>
      <c r="I59" s="131">
        <f t="shared" si="0"/>
        <v>44</v>
      </c>
      <c r="J59" s="21" t="s">
        <v>269</v>
      </c>
    </row>
    <row r="60" spans="2:10" ht="12.75" customHeight="1" x14ac:dyDescent="0.25">
      <c r="B60" s="96" t="str">
        <f>'2025 Ventilation List SORT'!A60</f>
        <v>Food Service - Restaurant dining rooms</v>
      </c>
      <c r="C60" s="100">
        <f>'2025 Ventilation List SORT'!B60</f>
        <v>33</v>
      </c>
      <c r="D60" s="100">
        <f>'2025 Ventilation List SORT'!C60</f>
        <v>0.15</v>
      </c>
      <c r="E60" s="100">
        <f>'2025 Ventilation List SORT'!D60</f>
        <v>0</v>
      </c>
      <c r="F60" s="100">
        <f>'2025 Ventilation List SORT'!E60</f>
        <v>0</v>
      </c>
      <c r="G60" s="100">
        <f>'2025 Ventilation List SORT'!F60</f>
        <v>0</v>
      </c>
      <c r="H60" s="100">
        <f>'2025 Ventilation List SORT'!G60</f>
        <v>2</v>
      </c>
      <c r="I60" s="131">
        <f t="shared" si="0"/>
        <v>45</v>
      </c>
      <c r="J60" s="21" t="s">
        <v>269</v>
      </c>
    </row>
    <row r="61" spans="2:10" ht="12.75" customHeight="1" x14ac:dyDescent="0.25">
      <c r="B61" s="96" t="str">
        <f>'2025 Ventilation List SORT'!A61</f>
        <v>General - Break rooms</v>
      </c>
      <c r="C61" s="100">
        <f>'2025 Ventilation List SORT'!B61</f>
        <v>33</v>
      </c>
      <c r="D61" s="100">
        <f>'2025 Ventilation List SORT'!C61</f>
        <v>0.15</v>
      </c>
      <c r="E61" s="100">
        <f>'2025 Ventilation List SORT'!D61</f>
        <v>0</v>
      </c>
      <c r="F61" s="100">
        <f>'2025 Ventilation List SORT'!E61</f>
        <v>0</v>
      </c>
      <c r="G61" s="100">
        <f>'2025 Ventilation List SORT'!F61</f>
        <v>0</v>
      </c>
      <c r="H61" s="100">
        <f>'2025 Ventilation List SORT'!G61</f>
        <v>1</v>
      </c>
      <c r="I61" s="131">
        <f t="shared" si="0"/>
        <v>46</v>
      </c>
      <c r="J61" s="21" t="s">
        <v>269</v>
      </c>
    </row>
    <row r="62" spans="2:10" ht="12.75" customHeight="1" x14ac:dyDescent="0.25">
      <c r="B62" s="96" t="str">
        <f>'2025 Ventilation List SORT'!A62</f>
        <v>General - Coffee Stations</v>
      </c>
      <c r="C62" s="100">
        <f>'2025 Ventilation List SORT'!B62</f>
        <v>33</v>
      </c>
      <c r="D62" s="100">
        <f>'2025 Ventilation List SORT'!C62</f>
        <v>0.15</v>
      </c>
      <c r="E62" s="100">
        <f>'2025 Ventilation List SORT'!D62</f>
        <v>0</v>
      </c>
      <c r="F62" s="100">
        <f>'2025 Ventilation List SORT'!E62</f>
        <v>0</v>
      </c>
      <c r="G62" s="100">
        <f>'2025 Ventilation List SORT'!F62</f>
        <v>0</v>
      </c>
      <c r="H62" s="100">
        <f>'2025 Ventilation List SORT'!G62</f>
        <v>1</v>
      </c>
      <c r="I62" s="131">
        <f t="shared" si="0"/>
        <v>47</v>
      </c>
      <c r="J62" s="21" t="s">
        <v>269</v>
      </c>
    </row>
    <row r="63" spans="2:10" ht="12.75" customHeight="1" x14ac:dyDescent="0.25">
      <c r="B63" s="96" t="str">
        <f>'2025 Ventilation List SORT'!A63</f>
        <v>General - Conference/meeting</v>
      </c>
      <c r="C63" s="100">
        <f>'2025 Ventilation List SORT'!B63</f>
        <v>33</v>
      </c>
      <c r="D63" s="100">
        <f>'2025 Ventilation List SORT'!C63</f>
        <v>0.15</v>
      </c>
      <c r="E63" s="100">
        <f>'2025 Ventilation List SORT'!D63</f>
        <v>0</v>
      </c>
      <c r="F63" s="100">
        <f>'2025 Ventilation List SORT'!E63</f>
        <v>0</v>
      </c>
      <c r="G63" s="100">
        <f>'2025 Ventilation List SORT'!F63</f>
        <v>0</v>
      </c>
      <c r="H63" s="100">
        <f>'2025 Ventilation List SORT'!G63</f>
        <v>1</v>
      </c>
      <c r="I63" s="131">
        <f t="shared" si="0"/>
        <v>48</v>
      </c>
      <c r="J63" s="21" t="s">
        <v>269</v>
      </c>
    </row>
    <row r="64" spans="2:10" ht="12.75" customHeight="1" x14ac:dyDescent="0.25">
      <c r="B64" s="96" t="str">
        <f>'2025 Ventilation List SORT'!A64</f>
        <v>General - Corridors</v>
      </c>
      <c r="C64" s="100">
        <f>'2025 Ventilation List SORT'!B64</f>
        <v>5</v>
      </c>
      <c r="D64" s="100">
        <f>'2025 Ventilation List SORT'!C64</f>
        <v>0.15</v>
      </c>
      <c r="E64" s="100">
        <f>'2025 Ventilation List SORT'!D64</f>
        <v>0</v>
      </c>
      <c r="F64" s="100">
        <f>'2025 Ventilation List SORT'!E64</f>
        <v>0</v>
      </c>
      <c r="G64" s="100">
        <f>'2025 Ventilation List SORT'!F64</f>
        <v>0</v>
      </c>
      <c r="H64" s="100">
        <f>'2025 Ventilation List SORT'!G64</f>
        <v>1</v>
      </c>
      <c r="I64" s="131">
        <f t="shared" si="0"/>
        <v>49</v>
      </c>
      <c r="J64" s="21" t="s">
        <v>269</v>
      </c>
    </row>
    <row r="65" spans="2:10" ht="12.75" customHeight="1" x14ac:dyDescent="0.25">
      <c r="B65" s="96" t="str">
        <f>'2025 Ventilation List SORT'!A65</f>
        <v>General - Occupiable storage rooms for liquids or gels</v>
      </c>
      <c r="C65" s="100">
        <f>'2025 Ventilation List SORT'!B65</f>
        <v>2</v>
      </c>
      <c r="D65" s="100">
        <f>'2025 Ventilation List SORT'!C65</f>
        <v>0.15</v>
      </c>
      <c r="E65" s="100">
        <f>'2025 Ventilation List SORT'!D65</f>
        <v>0</v>
      </c>
      <c r="F65" s="100">
        <f>'2025 Ventilation List SORT'!E65</f>
        <v>0</v>
      </c>
      <c r="G65" s="100">
        <f>'2025 Ventilation List SORT'!F65</f>
        <v>0</v>
      </c>
      <c r="H65" s="100">
        <f>'2025 Ventilation List SORT'!G65</f>
        <v>2</v>
      </c>
      <c r="I65" s="131">
        <f t="shared" si="0"/>
        <v>50</v>
      </c>
      <c r="J65" s="21" t="s">
        <v>269</v>
      </c>
    </row>
    <row r="66" spans="2:10" ht="12.75" customHeight="1" x14ac:dyDescent="0.25">
      <c r="B66" s="96" t="str">
        <f>'2025 Ventilation List SORT'!A66</f>
        <v>General - Unoccupied</v>
      </c>
      <c r="C66" s="100">
        <f>'2025 Ventilation List SORT'!B66</f>
        <v>0</v>
      </c>
      <c r="D66" s="100">
        <f>'2025 Ventilation List SORT'!C66</f>
        <v>0</v>
      </c>
      <c r="E66" s="100">
        <f>'2025 Ventilation List SORT'!D66</f>
        <v>0</v>
      </c>
      <c r="F66" s="100">
        <f>'2025 Ventilation List SORT'!E66</f>
        <v>0</v>
      </c>
      <c r="G66" s="100">
        <f>'2025 Ventilation List SORT'!F66</f>
        <v>0</v>
      </c>
      <c r="H66" s="100">
        <f>'2025 Ventilation List SORT'!G66</f>
        <v>1</v>
      </c>
      <c r="I66" s="131">
        <f t="shared" si="0"/>
        <v>51</v>
      </c>
      <c r="J66" s="21" t="s">
        <v>269</v>
      </c>
    </row>
    <row r="67" spans="2:10" ht="12.75" customHeight="1" x14ac:dyDescent="0.25">
      <c r="B67" s="96" t="str">
        <f>'2025 Ventilation List SORT'!A67</f>
        <v>Lodging - Barracks sleeping areas</v>
      </c>
      <c r="C67" s="100">
        <f>'2025 Ventilation List SORT'!B67</f>
        <v>5</v>
      </c>
      <c r="D67" s="100">
        <f>'2025 Ventilation List SORT'!C67</f>
        <v>0.15</v>
      </c>
      <c r="E67" s="100">
        <f>'2025 Ventilation List SORT'!D67</f>
        <v>0</v>
      </c>
      <c r="F67" s="100">
        <f>'2025 Ventilation List SORT'!E67</f>
        <v>0</v>
      </c>
      <c r="G67" s="100">
        <f>'2025 Ventilation List SORT'!F67</f>
        <v>0</v>
      </c>
      <c r="H67" s="100">
        <f>'2025 Ventilation List SORT'!G67</f>
        <v>1</v>
      </c>
      <c r="I67" s="131">
        <f t="shared" si="0"/>
        <v>52</v>
      </c>
      <c r="J67" s="21" t="s">
        <v>269</v>
      </c>
    </row>
    <row r="68" spans="2:10" ht="12.75" customHeight="1" x14ac:dyDescent="0.25">
      <c r="B68" s="96" t="str">
        <f>'2025 Ventilation List SORT'!A68</f>
        <v>Lodging - Bedroom/living room</v>
      </c>
      <c r="C68" s="100">
        <f>'2025 Ventilation List SORT'!B68</f>
        <v>3</v>
      </c>
      <c r="D68" s="100">
        <f>'2025 Ventilation List SORT'!C68</f>
        <v>0.15</v>
      </c>
      <c r="E68" s="100">
        <f>'2025 Ventilation List SORT'!D68</f>
        <v>0</v>
      </c>
      <c r="F68" s="100">
        <f>'2025 Ventilation List SORT'!E68</f>
        <v>0</v>
      </c>
      <c r="G68" s="100">
        <f>'2025 Ventilation List SORT'!F68</f>
        <v>0</v>
      </c>
      <c r="H68" s="100">
        <f>'2025 Ventilation List SORT'!G68</f>
        <v>1</v>
      </c>
      <c r="I68" s="131">
        <f t="shared" si="0"/>
        <v>53</v>
      </c>
      <c r="J68" s="21" t="s">
        <v>269</v>
      </c>
    </row>
    <row r="69" spans="2:10" ht="12.75" customHeight="1" x14ac:dyDescent="0.25">
      <c r="B69" s="96" t="str">
        <f>'2025 Ventilation List SORT'!A69</f>
        <v>Lodging - Laundry rooms within dwelling units</v>
      </c>
      <c r="C69" s="100">
        <f>'2025 Ventilation List SORT'!B69</f>
        <v>5</v>
      </c>
      <c r="D69" s="100">
        <f>'2025 Ventilation List SORT'!C69</f>
        <v>0.15</v>
      </c>
      <c r="E69" s="100">
        <f>'2025 Ventilation List SORT'!D69</f>
        <v>0</v>
      </c>
      <c r="F69" s="100">
        <f>'2025 Ventilation List SORT'!E69</f>
        <v>0</v>
      </c>
      <c r="G69" s="100">
        <f>'2025 Ventilation List SORT'!F69</f>
        <v>0</v>
      </c>
      <c r="H69" s="100">
        <f>'2025 Ventilation List SORT'!G69</f>
        <v>1</v>
      </c>
      <c r="I69" s="131">
        <f t="shared" si="0"/>
        <v>54</v>
      </c>
      <c r="J69" s="21" t="s">
        <v>269</v>
      </c>
    </row>
    <row r="70" spans="2:10" ht="12.75" customHeight="1" x14ac:dyDescent="0.25">
      <c r="B70" s="96" t="str">
        <f>'2025 Ventilation List SORT'!A70</f>
        <v>Lodging - Laundry rooms, central</v>
      </c>
      <c r="C70" s="100">
        <f>'2025 Ventilation List SORT'!B70</f>
        <v>5</v>
      </c>
      <c r="D70" s="100">
        <f>'2025 Ventilation List SORT'!C70</f>
        <v>0.15</v>
      </c>
      <c r="E70" s="100">
        <f>'2025 Ventilation List SORT'!D70</f>
        <v>0</v>
      </c>
      <c r="F70" s="100">
        <f>'2025 Ventilation List SORT'!E70</f>
        <v>0</v>
      </c>
      <c r="G70" s="100">
        <f>'2025 Ventilation List SORT'!F70</f>
        <v>0</v>
      </c>
      <c r="H70" s="100">
        <f>'2025 Ventilation List SORT'!G70</f>
        <v>2</v>
      </c>
      <c r="I70" s="131">
        <f t="shared" si="0"/>
        <v>55</v>
      </c>
      <c r="J70" s="21" t="s">
        <v>269</v>
      </c>
    </row>
    <row r="71" spans="2:10" ht="12.75" customHeight="1" x14ac:dyDescent="0.25">
      <c r="B71" s="96" t="str">
        <f>'2025 Ventilation List SORT'!A71</f>
        <v>Lodging - Lobbies/pre-function</v>
      </c>
      <c r="C71" s="100">
        <f>'2025 Ventilation List SORT'!B71</f>
        <v>33</v>
      </c>
      <c r="D71" s="100">
        <f>'2025 Ventilation List SORT'!C71</f>
        <v>0.15</v>
      </c>
      <c r="E71" s="100">
        <f>'2025 Ventilation List SORT'!D71</f>
        <v>0</v>
      </c>
      <c r="F71" s="100">
        <f>'2025 Ventilation List SORT'!E71</f>
        <v>0</v>
      </c>
      <c r="G71" s="100">
        <f>'2025 Ventilation List SORT'!F71</f>
        <v>0</v>
      </c>
      <c r="H71" s="100">
        <f>'2025 Ventilation List SORT'!G71</f>
        <v>1</v>
      </c>
      <c r="I71" s="131">
        <f t="shared" si="0"/>
        <v>56</v>
      </c>
      <c r="J71" s="21" t="s">
        <v>269</v>
      </c>
    </row>
    <row r="72" spans="2:10" ht="12.75" customHeight="1" x14ac:dyDescent="0.25">
      <c r="B72" s="96" t="str">
        <f>'2025 Ventilation List SORT'!A72</f>
        <v>Lodging - Multipurpose assembly</v>
      </c>
      <c r="C72" s="100">
        <f>'2025 Ventilation List SORT'!B72</f>
        <v>33</v>
      </c>
      <c r="D72" s="100">
        <f>'2025 Ventilation List SORT'!C72</f>
        <v>0.15</v>
      </c>
      <c r="E72" s="100">
        <f>'2025 Ventilation List SORT'!D72</f>
        <v>0</v>
      </c>
      <c r="F72" s="100">
        <f>'2025 Ventilation List SORT'!E72</f>
        <v>0</v>
      </c>
      <c r="G72" s="100">
        <f>'2025 Ventilation List SORT'!F72</f>
        <v>0</v>
      </c>
      <c r="H72" s="100">
        <f>'2025 Ventilation List SORT'!G72</f>
        <v>1</v>
      </c>
      <c r="I72" s="131">
        <f t="shared" ref="I72:I110" si="1">I71+1</f>
        <v>57</v>
      </c>
      <c r="J72" s="21" t="s">
        <v>269</v>
      </c>
    </row>
    <row r="73" spans="2:10" ht="12.75" customHeight="1" x14ac:dyDescent="0.25">
      <c r="B73" s="96" t="str">
        <f>'2025 Ventilation List SORT'!A73</f>
        <v>Misc - All others</v>
      </c>
      <c r="C73" s="100">
        <f>'2025 Ventilation List SORT'!B73</f>
        <v>5</v>
      </c>
      <c r="D73" s="100">
        <f>'2025 Ventilation List SORT'!C73</f>
        <v>0.15</v>
      </c>
      <c r="E73" s="100">
        <f>'2025 Ventilation List SORT'!D73</f>
        <v>0</v>
      </c>
      <c r="F73" s="100">
        <f>'2025 Ventilation List SORT'!E73</f>
        <v>0</v>
      </c>
      <c r="G73" s="100">
        <f>'2025 Ventilation List SORT'!F73</f>
        <v>0</v>
      </c>
      <c r="H73" s="100">
        <f>'2025 Ventilation List SORT'!G73</f>
        <v>2</v>
      </c>
      <c r="I73" s="131">
        <f t="shared" si="1"/>
        <v>58</v>
      </c>
      <c r="J73" s="21" t="s">
        <v>269</v>
      </c>
    </row>
    <row r="74" spans="2:10" ht="12.75" customHeight="1" x14ac:dyDescent="0.25">
      <c r="B74" s="96" t="str">
        <f>'2025 Ventilation List SORT'!A74</f>
        <v>Misc - Bank vaults/safe deposit</v>
      </c>
      <c r="C74" s="100">
        <f>'2025 Ventilation List SORT'!B74</f>
        <v>5</v>
      </c>
      <c r="D74" s="100">
        <f>'2025 Ventilation List SORT'!C74</f>
        <v>0.15</v>
      </c>
      <c r="E74" s="100">
        <f>'2025 Ventilation List SORT'!D74</f>
        <v>0</v>
      </c>
      <c r="F74" s="100">
        <f>'2025 Ventilation List SORT'!E74</f>
        <v>0</v>
      </c>
      <c r="G74" s="100">
        <f>'2025 Ventilation List SORT'!F74</f>
        <v>0</v>
      </c>
      <c r="H74" s="100">
        <f>'2025 Ventilation List SORT'!G74</f>
        <v>2</v>
      </c>
      <c r="I74" s="131">
        <f t="shared" si="1"/>
        <v>59</v>
      </c>
      <c r="J74" s="21" t="s">
        <v>269</v>
      </c>
    </row>
    <row r="75" spans="2:10" ht="12.75" customHeight="1" x14ac:dyDescent="0.25">
      <c r="B75" s="96" t="str">
        <f>'2025 Ventilation List SORT'!A75</f>
        <v>Misc - Banks or bank lobbies</v>
      </c>
      <c r="C75" s="100">
        <f>'2025 Ventilation List SORT'!B75</f>
        <v>5</v>
      </c>
      <c r="D75" s="100">
        <f>'2025 Ventilation List SORT'!C75</f>
        <v>0.15</v>
      </c>
      <c r="E75" s="100">
        <f>'2025 Ventilation List SORT'!D75</f>
        <v>0</v>
      </c>
      <c r="F75" s="100">
        <f>'2025 Ventilation List SORT'!E75</f>
        <v>0</v>
      </c>
      <c r="G75" s="100">
        <f>'2025 Ventilation List SORT'!F75</f>
        <v>0</v>
      </c>
      <c r="H75" s="100">
        <f>'2025 Ventilation List SORT'!G75</f>
        <v>1</v>
      </c>
      <c r="I75" s="131">
        <f t="shared" si="1"/>
        <v>60</v>
      </c>
      <c r="J75" s="21" t="s">
        <v>269</v>
      </c>
    </row>
    <row r="76" spans="2:10" ht="12.75" customHeight="1" x14ac:dyDescent="0.25">
      <c r="B76" s="96" t="str">
        <f>'2025 Ventilation List SORT'!A76</f>
        <v>Misc - Computer (not printing)</v>
      </c>
      <c r="C76" s="100">
        <f>'2025 Ventilation List SORT'!B76</f>
        <v>5</v>
      </c>
      <c r="D76" s="100">
        <f>'2025 Ventilation List SORT'!C76</f>
        <v>0.15</v>
      </c>
      <c r="E76" s="100">
        <f>'2025 Ventilation List SORT'!D76</f>
        <v>0</v>
      </c>
      <c r="F76" s="100">
        <f>'2025 Ventilation List SORT'!E76</f>
        <v>0</v>
      </c>
      <c r="G76" s="100">
        <f>'2025 Ventilation List SORT'!F76</f>
        <v>0</v>
      </c>
      <c r="H76" s="100">
        <f>'2025 Ventilation List SORT'!G76</f>
        <v>1</v>
      </c>
      <c r="I76" s="131">
        <f t="shared" si="1"/>
        <v>61</v>
      </c>
      <c r="J76" s="21" t="s">
        <v>269</v>
      </c>
    </row>
    <row r="77" spans="2:10" ht="12.75" customHeight="1" x14ac:dyDescent="0.25">
      <c r="B77" s="96" t="str">
        <f>'2025 Ventilation List SORT'!A77</f>
        <v>Misc - Freezer and refrigerated spaces (&lt;50F)</v>
      </c>
      <c r="C77" s="100">
        <f>'2025 Ventilation List SORT'!B77</f>
        <v>0</v>
      </c>
      <c r="D77" s="100">
        <f>'2025 Ventilation List SORT'!C77</f>
        <v>0</v>
      </c>
      <c r="E77" s="100">
        <f>'2025 Ventilation List SORT'!D77</f>
        <v>0</v>
      </c>
      <c r="F77" s="100">
        <f>'2025 Ventilation List SORT'!E77</f>
        <v>0</v>
      </c>
      <c r="G77" s="100">
        <f>'2025 Ventilation List SORT'!F77</f>
        <v>0</v>
      </c>
      <c r="H77" s="100">
        <f>'2025 Ventilation List SORT'!G77</f>
        <v>2</v>
      </c>
      <c r="I77" s="131">
        <f t="shared" si="1"/>
        <v>62</v>
      </c>
      <c r="J77" s="21" t="s">
        <v>269</v>
      </c>
    </row>
    <row r="78" spans="2:10" ht="12.75" customHeight="1" x14ac:dyDescent="0.25">
      <c r="B78" s="96" t="str">
        <f>'2025 Ventilation List SORT'!A78</f>
        <v>Misc - General manufacturing (excludes heavy industrial and process using chemicals)</v>
      </c>
      <c r="C78" s="100">
        <f>'2025 Ventilation List SORT'!B78</f>
        <v>5</v>
      </c>
      <c r="D78" s="100">
        <f>'2025 Ventilation List SORT'!C78</f>
        <v>0.15</v>
      </c>
      <c r="E78" s="100">
        <f>'2025 Ventilation List SORT'!D78</f>
        <v>0</v>
      </c>
      <c r="F78" s="100">
        <f>'2025 Ventilation List SORT'!E78</f>
        <v>0</v>
      </c>
      <c r="G78" s="100">
        <f>'2025 Ventilation List SORT'!F78</f>
        <v>0</v>
      </c>
      <c r="H78" s="100">
        <f>'2025 Ventilation List SORT'!G78</f>
        <v>3</v>
      </c>
      <c r="I78" s="131">
        <f t="shared" si="1"/>
        <v>63</v>
      </c>
      <c r="J78" s="21" t="s">
        <v>269</v>
      </c>
    </row>
    <row r="79" spans="2:10" ht="12.75" customHeight="1" x14ac:dyDescent="0.25">
      <c r="B79" s="96" t="str">
        <f>'2025 Ventilation List SORT'!A79</f>
        <v>Misc - Pharmacy (preparation area)</v>
      </c>
      <c r="C79" s="100">
        <f>'2025 Ventilation List SORT'!B79</f>
        <v>5</v>
      </c>
      <c r="D79" s="100">
        <f>'2025 Ventilation List SORT'!C79</f>
        <v>0.15</v>
      </c>
      <c r="E79" s="100">
        <f>'2025 Ventilation List SORT'!D79</f>
        <v>0</v>
      </c>
      <c r="F79" s="100">
        <f>'2025 Ventilation List SORT'!E79</f>
        <v>0</v>
      </c>
      <c r="G79" s="100">
        <f>'2025 Ventilation List SORT'!F79</f>
        <v>0</v>
      </c>
      <c r="H79" s="100">
        <f>'2025 Ventilation List SORT'!G79</f>
        <v>2</v>
      </c>
      <c r="I79" s="131">
        <f t="shared" si="1"/>
        <v>64</v>
      </c>
      <c r="J79" s="21" t="s">
        <v>269</v>
      </c>
    </row>
    <row r="80" spans="2:10" ht="12.75" customHeight="1" x14ac:dyDescent="0.25">
      <c r="B80" s="96" t="str">
        <f>'2025 Ventilation List SORT'!A80</f>
        <v>Misc - Photo studios</v>
      </c>
      <c r="C80" s="100">
        <f>'2025 Ventilation List SORT'!B80</f>
        <v>5</v>
      </c>
      <c r="D80" s="100">
        <f>'2025 Ventilation List SORT'!C80</f>
        <v>0.15</v>
      </c>
      <c r="E80" s="100">
        <f>'2025 Ventilation List SORT'!D80</f>
        <v>0</v>
      </c>
      <c r="F80" s="100">
        <f>'2025 Ventilation List SORT'!E80</f>
        <v>0</v>
      </c>
      <c r="G80" s="100">
        <f>'2025 Ventilation List SORT'!F80</f>
        <v>0</v>
      </c>
      <c r="H80" s="100">
        <f>'2025 Ventilation List SORT'!G80</f>
        <v>1</v>
      </c>
      <c r="I80" s="131">
        <f t="shared" si="1"/>
        <v>65</v>
      </c>
      <c r="J80" s="21" t="s">
        <v>269</v>
      </c>
    </row>
    <row r="81" spans="2:10" ht="12.75" customHeight="1" x14ac:dyDescent="0.25">
      <c r="B81" s="96" t="str">
        <f>'2025 Ventilation List SORT'!A81</f>
        <v>Misc - Shipping/receiving</v>
      </c>
      <c r="C81" s="100">
        <f>'2025 Ventilation List SORT'!B81</f>
        <v>5</v>
      </c>
      <c r="D81" s="100">
        <f>'2025 Ventilation List SORT'!C81</f>
        <v>0.15</v>
      </c>
      <c r="E81" s="100">
        <f>'2025 Ventilation List SORT'!D81</f>
        <v>0</v>
      </c>
      <c r="F81" s="100">
        <f>'2025 Ventilation List SORT'!E81</f>
        <v>0</v>
      </c>
      <c r="G81" s="100">
        <f>'2025 Ventilation List SORT'!F81</f>
        <v>0</v>
      </c>
      <c r="H81" s="100">
        <f>'2025 Ventilation List SORT'!G81</f>
        <v>2</v>
      </c>
      <c r="I81" s="131">
        <f t="shared" si="1"/>
        <v>66</v>
      </c>
      <c r="J81" s="21" t="s">
        <v>269</v>
      </c>
    </row>
    <row r="82" spans="2:10" ht="12.75" customHeight="1" x14ac:dyDescent="0.25">
      <c r="B82" s="96" t="str">
        <f>'2025 Ventilation List SORT'!A82</f>
        <v>Misc - Sorting, packing, light assembly</v>
      </c>
      <c r="C82" s="100">
        <f>'2025 Ventilation List SORT'!B82</f>
        <v>5</v>
      </c>
      <c r="D82" s="100">
        <f>'2025 Ventilation List SORT'!C82</f>
        <v>0.15</v>
      </c>
      <c r="E82" s="100">
        <f>'2025 Ventilation List SORT'!D82</f>
        <v>0</v>
      </c>
      <c r="F82" s="100">
        <f>'2025 Ventilation List SORT'!E82</f>
        <v>0</v>
      </c>
      <c r="G82" s="100">
        <f>'2025 Ventilation List SORT'!F82</f>
        <v>0</v>
      </c>
      <c r="H82" s="100">
        <f>'2025 Ventilation List SORT'!G82</f>
        <v>2</v>
      </c>
      <c r="I82" s="131">
        <f t="shared" si="1"/>
        <v>67</v>
      </c>
      <c r="J82" s="21" t="s">
        <v>269</v>
      </c>
    </row>
    <row r="83" spans="2:10" ht="12.75" customHeight="1" x14ac:dyDescent="0.25">
      <c r="B83" s="96" t="str">
        <f>'2025 Ventilation List SORT'!A83</f>
        <v>Misc - Telephone closets</v>
      </c>
      <c r="C83" s="100">
        <f>'2025 Ventilation List SORT'!B83</f>
        <v>5</v>
      </c>
      <c r="D83" s="100">
        <f>'2025 Ventilation List SORT'!C83</f>
        <v>0.15</v>
      </c>
      <c r="E83" s="100">
        <f>'2025 Ventilation List SORT'!D83</f>
        <v>0</v>
      </c>
      <c r="F83" s="100">
        <f>'2025 Ventilation List SORT'!E83</f>
        <v>0</v>
      </c>
      <c r="G83" s="100">
        <f>'2025 Ventilation List SORT'!F83</f>
        <v>0</v>
      </c>
      <c r="H83" s="100">
        <f>'2025 Ventilation List SORT'!G83</f>
        <v>1</v>
      </c>
      <c r="I83" s="131">
        <f t="shared" si="1"/>
        <v>68</v>
      </c>
      <c r="J83" s="21" t="s">
        <v>269</v>
      </c>
    </row>
    <row r="84" spans="2:10" ht="12.75" customHeight="1" x14ac:dyDescent="0.25">
      <c r="B84" s="96" t="str">
        <f>'2025 Ventilation List SORT'!A84</f>
        <v>Misc - Transportation waiting</v>
      </c>
      <c r="C84" s="100">
        <f>'2025 Ventilation List SORT'!B84</f>
        <v>33</v>
      </c>
      <c r="D84" s="100">
        <f>'2025 Ventilation List SORT'!C84</f>
        <v>0.15</v>
      </c>
      <c r="E84" s="100">
        <f>'2025 Ventilation List SORT'!D84</f>
        <v>0</v>
      </c>
      <c r="F84" s="100">
        <f>'2025 Ventilation List SORT'!E84</f>
        <v>0</v>
      </c>
      <c r="G84" s="100">
        <f>'2025 Ventilation List SORT'!F84</f>
        <v>0</v>
      </c>
      <c r="H84" s="100">
        <f>'2025 Ventilation List SORT'!G84</f>
        <v>1</v>
      </c>
      <c r="I84" s="131">
        <f t="shared" si="1"/>
        <v>69</v>
      </c>
      <c r="J84" s="21" t="s">
        <v>269</v>
      </c>
    </row>
    <row r="85" spans="2:10" ht="12.75" customHeight="1" x14ac:dyDescent="0.25">
      <c r="B85" s="96" t="str">
        <f>'2025 Ventilation List SORT'!A85</f>
        <v>Misc - Warehouses</v>
      </c>
      <c r="C85" s="100">
        <f>'2025 Ventilation List SORT'!B85</f>
        <v>1</v>
      </c>
      <c r="D85" s="100">
        <f>'2025 Ventilation List SORT'!C85</f>
        <v>0.15</v>
      </c>
      <c r="E85" s="100">
        <f>'2025 Ventilation List SORT'!D85</f>
        <v>0</v>
      </c>
      <c r="F85" s="100">
        <f>'2025 Ventilation List SORT'!E85</f>
        <v>0</v>
      </c>
      <c r="G85" s="100">
        <f>'2025 Ventilation List SORT'!F85</f>
        <v>0</v>
      </c>
      <c r="H85" s="100">
        <f>'2025 Ventilation List SORT'!G85</f>
        <v>2</v>
      </c>
      <c r="I85" s="131">
        <f t="shared" si="1"/>
        <v>70</v>
      </c>
      <c r="J85" s="21" t="s">
        <v>269</v>
      </c>
    </row>
    <row r="86" spans="2:10" ht="12.75" customHeight="1" x14ac:dyDescent="0.25">
      <c r="B86" s="96" t="str">
        <f>'2025 Ventilation List SORT'!A86</f>
        <v>Office - Breakrooms</v>
      </c>
      <c r="C86" s="100">
        <f>'2025 Ventilation List SORT'!B86</f>
        <v>33</v>
      </c>
      <c r="D86" s="100">
        <f>'2025 Ventilation List SORT'!C86</f>
        <v>0.15</v>
      </c>
      <c r="E86" s="100">
        <f>'2025 Ventilation List SORT'!D86</f>
        <v>0</v>
      </c>
      <c r="F86" s="100">
        <f>'2025 Ventilation List SORT'!E86</f>
        <v>0</v>
      </c>
      <c r="G86" s="100">
        <f>'2025 Ventilation List SORT'!F86</f>
        <v>0</v>
      </c>
      <c r="H86" s="100">
        <f>'2025 Ventilation List SORT'!G86</f>
        <v>1</v>
      </c>
      <c r="I86" s="131">
        <f t="shared" si="1"/>
        <v>71</v>
      </c>
      <c r="J86" s="21" t="s">
        <v>269</v>
      </c>
    </row>
    <row r="87" spans="2:10" ht="12.75" customHeight="1" x14ac:dyDescent="0.25">
      <c r="B87" s="96" t="str">
        <f>'2025 Ventilation List SORT'!A87</f>
        <v>Office - Main entry lobbies</v>
      </c>
      <c r="C87" s="100">
        <f>'2025 Ventilation List SORT'!B87</f>
        <v>33</v>
      </c>
      <c r="D87" s="100">
        <f>'2025 Ventilation List SORT'!C87</f>
        <v>0.15</v>
      </c>
      <c r="E87" s="100">
        <f>'2025 Ventilation List SORT'!D87</f>
        <v>0</v>
      </c>
      <c r="F87" s="100">
        <f>'2025 Ventilation List SORT'!E87</f>
        <v>0</v>
      </c>
      <c r="G87" s="100">
        <f>'2025 Ventilation List SORT'!F87</f>
        <v>0</v>
      </c>
      <c r="H87" s="100">
        <f>'2025 Ventilation List SORT'!G87</f>
        <v>1</v>
      </c>
      <c r="I87" s="131">
        <f t="shared" si="1"/>
        <v>72</v>
      </c>
      <c r="J87" s="21" t="s">
        <v>269</v>
      </c>
    </row>
    <row r="88" spans="2:10" ht="12.75" customHeight="1" x14ac:dyDescent="0.25">
      <c r="B88" s="96" t="str">
        <f>'2025 Ventilation List SORT'!A88</f>
        <v>Office - Occupiable storage rooms for dry materials</v>
      </c>
      <c r="C88" s="100">
        <f>'2025 Ventilation List SORT'!B88</f>
        <v>2</v>
      </c>
      <c r="D88" s="100">
        <f>'2025 Ventilation List SORT'!C88</f>
        <v>0.15</v>
      </c>
      <c r="E88" s="100">
        <f>'2025 Ventilation List SORT'!D88</f>
        <v>0</v>
      </c>
      <c r="F88" s="100">
        <f>'2025 Ventilation List SORT'!E88</f>
        <v>0</v>
      </c>
      <c r="G88" s="100">
        <f>'2025 Ventilation List SORT'!F88</f>
        <v>0</v>
      </c>
      <c r="H88" s="100">
        <f>'2025 Ventilation List SORT'!G88</f>
        <v>1</v>
      </c>
      <c r="I88" s="131">
        <f t="shared" si="1"/>
        <v>73</v>
      </c>
      <c r="J88" s="21" t="s">
        <v>269</v>
      </c>
    </row>
    <row r="89" spans="2:10" ht="12.75" customHeight="1" x14ac:dyDescent="0.25">
      <c r="B89" s="96" t="str">
        <f>'2025 Ventilation List SORT'!A89</f>
        <v>Office - Office space</v>
      </c>
      <c r="C89" s="100">
        <f>'2025 Ventilation List SORT'!B89</f>
        <v>5</v>
      </c>
      <c r="D89" s="100">
        <f>'2025 Ventilation List SORT'!C89</f>
        <v>0.15</v>
      </c>
      <c r="E89" s="100">
        <f>'2025 Ventilation List SORT'!D89</f>
        <v>0</v>
      </c>
      <c r="F89" s="100">
        <f>'2025 Ventilation List SORT'!E89</f>
        <v>0</v>
      </c>
      <c r="G89" s="100">
        <f>'2025 Ventilation List SORT'!F89</f>
        <v>0</v>
      </c>
      <c r="H89" s="100">
        <f>'2025 Ventilation List SORT'!G89</f>
        <v>1</v>
      </c>
      <c r="I89" s="131">
        <f t="shared" si="1"/>
        <v>74</v>
      </c>
      <c r="J89" s="21" t="s">
        <v>269</v>
      </c>
    </row>
    <row r="90" spans="2:10" ht="12.75" customHeight="1" x14ac:dyDescent="0.25">
      <c r="B90" s="96" t="str">
        <f>'2025 Ventilation List SORT'!A90</f>
        <v>Office - Reception areas</v>
      </c>
      <c r="C90" s="100">
        <f>'2025 Ventilation List SORT'!B90</f>
        <v>5</v>
      </c>
      <c r="D90" s="100">
        <f>'2025 Ventilation List SORT'!C90</f>
        <v>0.15</v>
      </c>
      <c r="E90" s="100">
        <f>'2025 Ventilation List SORT'!D90</f>
        <v>0</v>
      </c>
      <c r="F90" s="100">
        <f>'2025 Ventilation List SORT'!E90</f>
        <v>0</v>
      </c>
      <c r="G90" s="100">
        <f>'2025 Ventilation List SORT'!F90</f>
        <v>0</v>
      </c>
      <c r="H90" s="100">
        <f>'2025 Ventilation List SORT'!G90</f>
        <v>1</v>
      </c>
      <c r="I90" s="131">
        <f t="shared" si="1"/>
        <v>75</v>
      </c>
      <c r="J90" s="21" t="s">
        <v>269</v>
      </c>
    </row>
    <row r="91" spans="2:10" ht="12.75" customHeight="1" x14ac:dyDescent="0.25">
      <c r="B91" s="96" t="str">
        <f>'2025 Ventilation List SORT'!A91</f>
        <v>Office - Telephone/data entry</v>
      </c>
      <c r="C91" s="100">
        <f>'2025 Ventilation List SORT'!B91</f>
        <v>33</v>
      </c>
      <c r="D91" s="100">
        <f>'2025 Ventilation List SORT'!C91</f>
        <v>0.15</v>
      </c>
      <c r="E91" s="100">
        <f>'2025 Ventilation List SORT'!D91</f>
        <v>0</v>
      </c>
      <c r="F91" s="100">
        <f>'2025 Ventilation List SORT'!E91</f>
        <v>0</v>
      </c>
      <c r="G91" s="100">
        <f>'2025 Ventilation List SORT'!F91</f>
        <v>0</v>
      </c>
      <c r="H91" s="100">
        <f>'2025 Ventilation List SORT'!G91</f>
        <v>1</v>
      </c>
      <c r="I91" s="131">
        <f t="shared" si="1"/>
        <v>76</v>
      </c>
      <c r="J91" s="21" t="s">
        <v>269</v>
      </c>
    </row>
    <row r="92" spans="2:10" ht="12.75" customHeight="1" x14ac:dyDescent="0.25">
      <c r="B92" s="96" t="str">
        <f>'2025 Ventilation List SORT'!A92</f>
        <v>Residential - Common corridors</v>
      </c>
      <c r="C92" s="100">
        <f>'2025 Ventilation List SORT'!B92</f>
        <v>5</v>
      </c>
      <c r="D92" s="100">
        <f>'2025 Ventilation List SORT'!C92</f>
        <v>0.15</v>
      </c>
      <c r="E92" s="100">
        <f>'2025 Ventilation List SORT'!D92</f>
        <v>0</v>
      </c>
      <c r="F92" s="100">
        <f>'2025 Ventilation List SORT'!E92</f>
        <v>0</v>
      </c>
      <c r="G92" s="100">
        <f>'2025 Ventilation List SORT'!F92</f>
        <v>0</v>
      </c>
      <c r="H92" s="100">
        <f>'2025 Ventilation List SORT'!G92</f>
        <v>1</v>
      </c>
      <c r="I92" s="131">
        <f t="shared" si="1"/>
        <v>77</v>
      </c>
      <c r="J92" s="21" t="s">
        <v>269</v>
      </c>
    </row>
    <row r="93" spans="2:10" ht="12.75" customHeight="1" x14ac:dyDescent="0.25">
      <c r="B93" s="96" t="str">
        <f>'2025 Ventilation List SORT'!A93</f>
        <v>Retail - Barbershop</v>
      </c>
      <c r="C93" s="100">
        <f>'2025 Ventilation List SORT'!B93</f>
        <v>17</v>
      </c>
      <c r="D93" s="100">
        <f>'2025 Ventilation List SORT'!C93</f>
        <v>0.4</v>
      </c>
      <c r="E93" s="100">
        <f>'2025 Ventilation List SORT'!D93</f>
        <v>0</v>
      </c>
      <c r="F93" s="100">
        <f>'2025 Ventilation List SORT'!E93</f>
        <v>0</v>
      </c>
      <c r="G93" s="100">
        <f>'2025 Ventilation List SORT'!F93</f>
        <v>0.5</v>
      </c>
      <c r="H93" s="100">
        <f>'2025 Ventilation List SORT'!G93</f>
        <v>2</v>
      </c>
      <c r="I93" s="131">
        <f t="shared" si="1"/>
        <v>78</v>
      </c>
      <c r="J93" s="21" t="s">
        <v>269</v>
      </c>
    </row>
    <row r="94" spans="2:10" ht="12.75" customHeight="1" x14ac:dyDescent="0.25">
      <c r="B94" s="96" t="str">
        <f>'2025 Ventilation List SORT'!A94</f>
        <v>Retail - Beauty and nail salons</v>
      </c>
      <c r="C94" s="100">
        <f>'2025 Ventilation List SORT'!B94</f>
        <v>17</v>
      </c>
      <c r="D94" s="100">
        <f>'2025 Ventilation List SORT'!C94</f>
        <v>0.4</v>
      </c>
      <c r="E94" s="100">
        <f>'2025 Ventilation List SORT'!D94</f>
        <v>0</v>
      </c>
      <c r="F94" s="100">
        <f>'2025 Ventilation List SORT'!E94</f>
        <v>0</v>
      </c>
      <c r="G94" s="100">
        <f>'2025 Ventilation List SORT'!F94</f>
        <v>0.6</v>
      </c>
      <c r="H94" s="100">
        <f>'2025 Ventilation List SORT'!G94</f>
        <v>2</v>
      </c>
      <c r="I94" s="131">
        <f t="shared" si="1"/>
        <v>79</v>
      </c>
      <c r="J94" s="21" t="s">
        <v>269</v>
      </c>
    </row>
    <row r="95" spans="2:10" ht="12.75" customHeight="1" x14ac:dyDescent="0.25">
      <c r="B95" s="96" t="str">
        <f>'2025 Ventilation List SORT'!A95</f>
        <v>Retail - Coin-operated laundries</v>
      </c>
      <c r="C95" s="100">
        <f>'2025 Ventilation List SORT'!B95</f>
        <v>17</v>
      </c>
      <c r="D95" s="100">
        <f>'2025 Ventilation List SORT'!C95</f>
        <v>0.3</v>
      </c>
      <c r="E95" s="100">
        <f>'2025 Ventilation List SORT'!D95</f>
        <v>0</v>
      </c>
      <c r="F95" s="100">
        <f>'2025 Ventilation List SORT'!E95</f>
        <v>0</v>
      </c>
      <c r="G95" s="100">
        <f>'2025 Ventilation List SORT'!F95</f>
        <v>0</v>
      </c>
      <c r="H95" s="100">
        <f>'2025 Ventilation List SORT'!G95</f>
        <v>2</v>
      </c>
      <c r="I95" s="131">
        <f t="shared" si="1"/>
        <v>80</v>
      </c>
      <c r="J95" s="21" t="s">
        <v>269</v>
      </c>
    </row>
    <row r="96" spans="2:10" ht="12.75" customHeight="1" x14ac:dyDescent="0.25">
      <c r="B96" s="96" t="str">
        <f>'2025 Ventilation List SORT'!A96</f>
        <v>Retail - Mall common areas</v>
      </c>
      <c r="C96" s="100">
        <f>'2025 Ventilation List SORT'!B96</f>
        <v>17</v>
      </c>
      <c r="D96" s="100">
        <f>'2025 Ventilation List SORT'!C96</f>
        <v>0.15</v>
      </c>
      <c r="E96" s="100">
        <f>'2025 Ventilation List SORT'!D96</f>
        <v>0</v>
      </c>
      <c r="F96" s="100">
        <f>'2025 Ventilation List SORT'!E96</f>
        <v>0</v>
      </c>
      <c r="G96" s="100">
        <f>'2025 Ventilation List SORT'!F96</f>
        <v>0</v>
      </c>
      <c r="H96" s="100">
        <f>'2025 Ventilation List SORT'!G96</f>
        <v>1</v>
      </c>
      <c r="I96" s="131">
        <f t="shared" si="1"/>
        <v>81</v>
      </c>
      <c r="J96" s="21" t="s">
        <v>269</v>
      </c>
    </row>
    <row r="97" spans="1:10" ht="12.75" customHeight="1" x14ac:dyDescent="0.25">
      <c r="B97" s="96" t="str">
        <f>'2025 Ventilation List SORT'!A97</f>
        <v>Retail - Pet shops (animal areas)</v>
      </c>
      <c r="C97" s="100">
        <f>'2025 Ventilation List SORT'!B97</f>
        <v>17</v>
      </c>
      <c r="D97" s="100">
        <f>'2025 Ventilation List SORT'!C97</f>
        <v>0.2</v>
      </c>
      <c r="E97" s="100">
        <f>'2025 Ventilation List SORT'!D97</f>
        <v>0</v>
      </c>
      <c r="F97" s="100">
        <f>'2025 Ventilation List SORT'!E97</f>
        <v>0</v>
      </c>
      <c r="G97" s="100">
        <f>'2025 Ventilation List SORT'!F97</f>
        <v>0.9</v>
      </c>
      <c r="H97" s="100">
        <f>'2025 Ventilation List SORT'!G97</f>
        <v>2</v>
      </c>
      <c r="I97" s="131">
        <f t="shared" si="1"/>
        <v>82</v>
      </c>
      <c r="J97" s="21" t="s">
        <v>269</v>
      </c>
    </row>
    <row r="98" spans="1:10" ht="12.75" customHeight="1" x14ac:dyDescent="0.25">
      <c r="B98" s="96" t="str">
        <f>'2025 Ventilation List SORT'!A98</f>
        <v>Retail - Sales</v>
      </c>
      <c r="C98" s="100">
        <f>'2025 Ventilation List SORT'!B98</f>
        <v>17</v>
      </c>
      <c r="D98" s="100">
        <f>'2025 Ventilation List SORT'!C98</f>
        <v>0.2</v>
      </c>
      <c r="E98" s="100">
        <f>'2025 Ventilation List SORT'!D98</f>
        <v>0</v>
      </c>
      <c r="F98" s="100">
        <f>'2025 Ventilation List SORT'!E98</f>
        <v>0</v>
      </c>
      <c r="G98" s="100">
        <f>'2025 Ventilation List SORT'!F98</f>
        <v>0</v>
      </c>
      <c r="H98" s="100">
        <f>'2025 Ventilation List SORT'!G98</f>
        <v>2</v>
      </c>
      <c r="I98" s="131">
        <f t="shared" si="1"/>
        <v>83</v>
      </c>
      <c r="J98" s="21" t="s">
        <v>269</v>
      </c>
    </row>
    <row r="99" spans="1:10" ht="12.75" customHeight="1" x14ac:dyDescent="0.25">
      <c r="B99" s="96" t="str">
        <f>'2025 Ventilation List SORT'!A99</f>
        <v>Retail - Supermarket</v>
      </c>
      <c r="C99" s="100">
        <f>'2025 Ventilation List SORT'!B99</f>
        <v>17</v>
      </c>
      <c r="D99" s="100">
        <f>'2025 Ventilation List SORT'!C99</f>
        <v>0.2</v>
      </c>
      <c r="E99" s="100">
        <f>'2025 Ventilation List SORT'!D99</f>
        <v>0</v>
      </c>
      <c r="F99" s="100">
        <f>'2025 Ventilation List SORT'!E99</f>
        <v>0</v>
      </c>
      <c r="G99" s="100">
        <f>'2025 Ventilation List SORT'!F99</f>
        <v>0</v>
      </c>
      <c r="H99" s="100">
        <f>'2025 Ventilation List SORT'!G99</f>
        <v>1</v>
      </c>
      <c r="I99" s="131">
        <f t="shared" si="1"/>
        <v>84</v>
      </c>
      <c r="J99" s="21" t="s">
        <v>269</v>
      </c>
    </row>
    <row r="100" spans="1:10" ht="12.75" customHeight="1" x14ac:dyDescent="0.25">
      <c r="B100" s="96" t="str">
        <f>'2025 Ventilation List SORT'!A100</f>
        <v>Sports/Entertainment - Bowling alley (seating)</v>
      </c>
      <c r="C100" s="100">
        <f>'2025 Ventilation List SORT'!B100</f>
        <v>71</v>
      </c>
      <c r="D100" s="100">
        <f>'2025 Ventilation List SORT'!C100</f>
        <v>0.15</v>
      </c>
      <c r="E100" s="100">
        <f>'2025 Ventilation List SORT'!D100</f>
        <v>0</v>
      </c>
      <c r="F100" s="100">
        <f>'2025 Ventilation List SORT'!E100</f>
        <v>0</v>
      </c>
      <c r="G100" s="100">
        <f>'2025 Ventilation List SORT'!F100</f>
        <v>0</v>
      </c>
      <c r="H100" s="100">
        <f>'2025 Ventilation List SORT'!G100</f>
        <v>1</v>
      </c>
      <c r="I100" s="131">
        <f t="shared" si="1"/>
        <v>85</v>
      </c>
      <c r="J100" s="21" t="s">
        <v>269</v>
      </c>
    </row>
    <row r="101" spans="1:10" ht="12.75" customHeight="1" x14ac:dyDescent="0.25">
      <c r="B101" s="96" t="str">
        <f>'2025 Ventilation List SORT'!A101</f>
        <v>Sports/Entertainment - Disco/dance floors</v>
      </c>
      <c r="C101" s="100">
        <f>'2025 Ventilation List SORT'!B101</f>
        <v>100</v>
      </c>
      <c r="D101" s="100">
        <f>'2025 Ventilation List SORT'!C101</f>
        <v>0.15</v>
      </c>
      <c r="E101" s="100">
        <f>'2025 Ventilation List SORT'!D101</f>
        <v>0</v>
      </c>
      <c r="F101" s="100">
        <f>'2025 Ventilation List SORT'!E101</f>
        <v>0</v>
      </c>
      <c r="G101" s="100">
        <f>'2025 Ventilation List SORT'!F101</f>
        <v>0</v>
      </c>
      <c r="H101" s="100">
        <f>'2025 Ventilation List SORT'!G101</f>
        <v>2</v>
      </c>
      <c r="I101" s="131">
        <f t="shared" si="1"/>
        <v>86</v>
      </c>
      <c r="J101" s="21" t="s">
        <v>269</v>
      </c>
    </row>
    <row r="102" spans="1:10" ht="12.75" customHeight="1" x14ac:dyDescent="0.25">
      <c r="B102" s="96" t="str">
        <f>'2025 Ventilation List SORT'!A102</f>
        <v>Sports/Entertainment - Gambling casinos</v>
      </c>
      <c r="C102" s="100">
        <f>'2025 Ventilation List SORT'!B102</f>
        <v>45</v>
      </c>
      <c r="D102" s="100">
        <f>'2025 Ventilation List SORT'!C102</f>
        <v>0.15</v>
      </c>
      <c r="E102" s="100">
        <f>'2025 Ventilation List SORT'!D102</f>
        <v>0</v>
      </c>
      <c r="F102" s="100">
        <f>'2025 Ventilation List SORT'!E102</f>
        <v>0</v>
      </c>
      <c r="G102" s="100">
        <f>'2025 Ventilation List SORT'!F102</f>
        <v>0</v>
      </c>
      <c r="H102" s="100">
        <f>'2025 Ventilation List SORT'!G102</f>
        <v>1</v>
      </c>
      <c r="I102" s="131">
        <f t="shared" si="1"/>
        <v>87</v>
      </c>
      <c r="J102" s="21" t="s">
        <v>269</v>
      </c>
    </row>
    <row r="103" spans="1:10" ht="12.75" customHeight="1" x14ac:dyDescent="0.25">
      <c r="B103" s="96" t="str">
        <f>'2025 Ventilation List SORT'!A103</f>
        <v>Sports/Entertainment - Game arcades</v>
      </c>
      <c r="C103" s="100">
        <f>'2025 Ventilation List SORT'!B103</f>
        <v>45</v>
      </c>
      <c r="D103" s="100">
        <f>'2025 Ventilation List SORT'!C103</f>
        <v>0.15</v>
      </c>
      <c r="E103" s="100">
        <f>'2025 Ventilation List SORT'!D103</f>
        <v>0</v>
      </c>
      <c r="F103" s="100">
        <f>'2025 Ventilation List SORT'!E103</f>
        <v>0</v>
      </c>
      <c r="G103" s="100">
        <f>'2025 Ventilation List SORT'!F103</f>
        <v>0</v>
      </c>
      <c r="H103" s="100">
        <f>'2025 Ventilation List SORT'!G103</f>
        <v>1</v>
      </c>
      <c r="I103" s="131">
        <f t="shared" si="1"/>
        <v>88</v>
      </c>
      <c r="J103" s="21" t="s">
        <v>269</v>
      </c>
    </row>
    <row r="104" spans="1:10" ht="12.75" customHeight="1" x14ac:dyDescent="0.25">
      <c r="B104" s="96" t="str">
        <f>'2025 Ventilation List SORT'!A104</f>
        <v>Sports/Entertainment - Gym, sports arena (play area)</v>
      </c>
      <c r="C104" s="100">
        <f>'2025 Ventilation List SORT'!B104</f>
        <v>10</v>
      </c>
      <c r="D104" s="100">
        <f>'2025 Ventilation List SORT'!C104</f>
        <v>0.15</v>
      </c>
      <c r="E104" s="100">
        <f>'2025 Ventilation List SORT'!D104</f>
        <v>0</v>
      </c>
      <c r="F104" s="100">
        <f>'2025 Ventilation List SORT'!E104</f>
        <v>0</v>
      </c>
      <c r="G104" s="100">
        <f>'2025 Ventilation List SORT'!F104</f>
        <v>0</v>
      </c>
      <c r="H104" s="100">
        <f>'2025 Ventilation List SORT'!G104</f>
        <v>2</v>
      </c>
      <c r="I104" s="131">
        <f t="shared" si="1"/>
        <v>89</v>
      </c>
      <c r="J104" s="21" t="s">
        <v>269</v>
      </c>
    </row>
    <row r="105" spans="1:10" ht="12.75" customHeight="1" x14ac:dyDescent="0.25">
      <c r="B105" s="96" t="str">
        <f>'2025 Ventilation List SORT'!A105</f>
        <v>Sports/Entertainment - Health club/aerobics room</v>
      </c>
      <c r="C105" s="100">
        <f>'2025 Ventilation List SORT'!B105</f>
        <v>10</v>
      </c>
      <c r="D105" s="100">
        <f>'2025 Ventilation List SORT'!C105</f>
        <v>0.15</v>
      </c>
      <c r="E105" s="100">
        <f>'2025 Ventilation List SORT'!D105</f>
        <v>0</v>
      </c>
      <c r="F105" s="100">
        <f>'2025 Ventilation List SORT'!E105</f>
        <v>0</v>
      </c>
      <c r="G105" s="100">
        <f>'2025 Ventilation List SORT'!F105</f>
        <v>0</v>
      </c>
      <c r="H105" s="100">
        <f>'2025 Ventilation List SORT'!G105</f>
        <v>2</v>
      </c>
      <c r="I105" s="131">
        <f t="shared" si="1"/>
        <v>90</v>
      </c>
      <c r="J105" s="21" t="s">
        <v>269</v>
      </c>
    </row>
    <row r="106" spans="1:10" ht="12.75" customHeight="1" x14ac:dyDescent="0.25">
      <c r="B106" s="96" t="str">
        <f>'2025 Ventilation List SORT'!A106</f>
        <v>Sports/Entertainment - Health club/weight rooms</v>
      </c>
      <c r="C106" s="100">
        <f>'2025 Ventilation List SORT'!B106</f>
        <v>10</v>
      </c>
      <c r="D106" s="100">
        <f>'2025 Ventilation List SORT'!C106</f>
        <v>0.15</v>
      </c>
      <c r="E106" s="100">
        <f>'2025 Ventilation List SORT'!D106</f>
        <v>0</v>
      </c>
      <c r="F106" s="100">
        <f>'2025 Ventilation List SORT'!E106</f>
        <v>0</v>
      </c>
      <c r="G106" s="100">
        <f>'2025 Ventilation List SORT'!F106</f>
        <v>0</v>
      </c>
      <c r="H106" s="100">
        <f>'2025 Ventilation List SORT'!G106</f>
        <v>2</v>
      </c>
      <c r="I106" s="131">
        <f t="shared" si="1"/>
        <v>91</v>
      </c>
      <c r="J106" s="21" t="s">
        <v>269</v>
      </c>
    </row>
    <row r="107" spans="1:10" ht="12.75" customHeight="1" x14ac:dyDescent="0.25">
      <c r="B107" s="96" t="str">
        <f>'2025 Ventilation List SORT'!A107</f>
        <v>Sports/Entertainment - Spectator areas</v>
      </c>
      <c r="C107" s="100">
        <f>'2025 Ventilation List SORT'!B107</f>
        <v>33</v>
      </c>
      <c r="D107" s="100">
        <f>'2025 Ventilation List SORT'!C107</f>
        <v>0.15</v>
      </c>
      <c r="E107" s="100">
        <f>'2025 Ventilation List SORT'!D107</f>
        <v>0</v>
      </c>
      <c r="F107" s="100">
        <f>'2025 Ventilation List SORT'!E107</f>
        <v>0</v>
      </c>
      <c r="G107" s="100">
        <f>'2025 Ventilation List SORT'!F107</f>
        <v>0</v>
      </c>
      <c r="H107" s="100">
        <f>'2025 Ventilation List SORT'!G107</f>
        <v>1</v>
      </c>
      <c r="I107" s="131">
        <f t="shared" si="1"/>
        <v>92</v>
      </c>
      <c r="J107" s="21" t="s">
        <v>269</v>
      </c>
    </row>
    <row r="108" spans="1:10" ht="12.75" customHeight="1" x14ac:dyDescent="0.25">
      <c r="B108" s="96" t="str">
        <f>'2025 Ventilation List SORT'!A108</f>
        <v>Sports/Entertainment - Stages, studios</v>
      </c>
      <c r="C108" s="100">
        <f>'2025 Ventilation List SORT'!B108</f>
        <v>33</v>
      </c>
      <c r="D108" s="100">
        <f>'2025 Ventilation List SORT'!C108</f>
        <v>0.15</v>
      </c>
      <c r="E108" s="100">
        <f>'2025 Ventilation List SORT'!D108</f>
        <v>0</v>
      </c>
      <c r="F108" s="100">
        <f>'2025 Ventilation List SORT'!E108</f>
        <v>0</v>
      </c>
      <c r="G108" s="100">
        <f>'2025 Ventilation List SORT'!F108</f>
        <v>0</v>
      </c>
      <c r="H108" s="100">
        <f>'2025 Ventilation List SORT'!G108</f>
        <v>1</v>
      </c>
      <c r="I108" s="131">
        <f t="shared" si="1"/>
        <v>93</v>
      </c>
      <c r="J108" s="21" t="s">
        <v>269</v>
      </c>
    </row>
    <row r="109" spans="1:10" ht="12.75" customHeight="1" x14ac:dyDescent="0.25">
      <c r="B109" s="96" t="str">
        <f>'2025 Ventilation List SORT'!A109</f>
        <v>Sports/Entertainment - Swimming (deck)</v>
      </c>
      <c r="C109" s="100">
        <f>'2025 Ventilation List SORT'!B109</f>
        <v>33</v>
      </c>
      <c r="D109" s="100">
        <f>'2025 Ventilation List SORT'!C109</f>
        <v>0.15</v>
      </c>
      <c r="E109" s="100">
        <f>'2025 Ventilation List SORT'!D109</f>
        <v>0</v>
      </c>
      <c r="F109" s="100">
        <f>'2025 Ventilation List SORT'!E109</f>
        <v>0</v>
      </c>
      <c r="G109" s="100">
        <f>'2025 Ventilation List SORT'!F109</f>
        <v>0</v>
      </c>
      <c r="H109" s="100">
        <f>'2025 Ventilation List SORT'!G109</f>
        <v>2</v>
      </c>
      <c r="I109" s="131">
        <f t="shared" si="1"/>
        <v>94</v>
      </c>
      <c r="J109" s="21" t="s">
        <v>269</v>
      </c>
    </row>
    <row r="110" spans="1:10" ht="12.75" customHeight="1" x14ac:dyDescent="0.25">
      <c r="B110" s="96" t="str">
        <f>'2025 Ventilation List SORT'!A110</f>
        <v>Sports/Entertainment - Swimming (pool)</v>
      </c>
      <c r="C110" s="100">
        <f>'2025 Ventilation List SORT'!B110</f>
        <v>10</v>
      </c>
      <c r="D110" s="100">
        <f>'2025 Ventilation List SORT'!C110</f>
        <v>0.15</v>
      </c>
      <c r="E110" s="100">
        <f>'2025 Ventilation List SORT'!D110</f>
        <v>0</v>
      </c>
      <c r="F110" s="100">
        <f>'2025 Ventilation List SORT'!E110</f>
        <v>0</v>
      </c>
      <c r="G110" s="100">
        <f>'2025 Ventilation List SORT'!F110</f>
        <v>0</v>
      </c>
      <c r="H110" s="100">
        <f>'2025 Ventilation List SORT'!G110</f>
        <v>2</v>
      </c>
      <c r="I110" s="131">
        <f t="shared" si="1"/>
        <v>95</v>
      </c>
      <c r="J110" s="21" t="s">
        <v>269</v>
      </c>
    </row>
    <row r="111" spans="1:10" ht="12.75" customHeight="1" x14ac:dyDescent="0.25">
      <c r="B111" s="96" t="s">
        <v>131</v>
      </c>
      <c r="C111" s="100">
        <f>'2025 Ventilation List SORT'!B111</f>
        <v>0</v>
      </c>
      <c r="D111" s="100">
        <f>'2025 Ventilation List SORT'!C111</f>
        <v>0</v>
      </c>
      <c r="E111" s="100">
        <f>'2025 Ventilation List SORT'!D111</f>
        <v>0</v>
      </c>
      <c r="F111" s="100">
        <f>'2025 Ventilation List SORT'!E111</f>
        <v>0</v>
      </c>
      <c r="G111" s="100">
        <f>'2025 Ventilation List SORT'!F111</f>
        <v>0</v>
      </c>
      <c r="H111" s="100">
        <f>'2025 Ventilation List SORT'!G111</f>
        <v>0</v>
      </c>
      <c r="I111" s="131">
        <f>I110+1</f>
        <v>96</v>
      </c>
      <c r="J111" s="21" t="s">
        <v>938</v>
      </c>
    </row>
    <row r="112" spans="1:10" ht="12.75" customHeight="1" x14ac:dyDescent="0.25">
      <c r="A112" s="117" t="s">
        <v>95</v>
      </c>
      <c r="B112" s="99"/>
    </row>
    <row r="113" spans="2:10" ht="12.75" customHeight="1" x14ac:dyDescent="0.25">
      <c r="B113" s="96"/>
      <c r="C113" s="100"/>
      <c r="D113" s="100"/>
      <c r="E113" s="100"/>
      <c r="F113" s="100"/>
      <c r="G113" s="100"/>
      <c r="H113" s="100"/>
      <c r="I113" s="131"/>
      <c r="J113" s="21"/>
    </row>
    <row r="114" spans="2:10" ht="12.75" customHeight="1" x14ac:dyDescent="0.25">
      <c r="B114" s="99"/>
      <c r="C114" s="99"/>
      <c r="D114" s="99"/>
      <c r="I114" s="99"/>
    </row>
    <row r="115" spans="2:10" ht="12.75" customHeight="1" x14ac:dyDescent="0.25">
      <c r="C115" s="99"/>
      <c r="D115" s="99"/>
      <c r="I115" s="99"/>
    </row>
    <row r="116" spans="2:10" ht="12.75" customHeight="1" x14ac:dyDescent="0.25">
      <c r="C116" s="99"/>
      <c r="D116" s="99"/>
      <c r="I116" s="99"/>
    </row>
    <row r="117" spans="2:10" ht="12.75" customHeight="1" x14ac:dyDescent="0.25"/>
    <row r="118" spans="2:10" ht="12.75" customHeight="1" x14ac:dyDescent="0.25"/>
    <row r="119" spans="2:10" ht="12.75" customHeight="1" x14ac:dyDescent="0.25"/>
    <row r="120" spans="2:10" ht="12.75" customHeight="1" x14ac:dyDescent="0.25"/>
    <row r="121" spans="2:10" ht="12.75" customHeight="1" x14ac:dyDescent="0.25"/>
    <row r="122" spans="2:10" ht="12.75" customHeight="1" x14ac:dyDescent="0.25"/>
    <row r="123" spans="2:10" x14ac:dyDescent="0.25">
      <c r="B123" s="96"/>
    </row>
    <row r="124" spans="2:10" x14ac:dyDescent="0.25">
      <c r="B124" s="96"/>
    </row>
    <row r="125" spans="2:10" x14ac:dyDescent="0.25">
      <c r="B125" s="96"/>
    </row>
    <row r="126" spans="2:10" x14ac:dyDescent="0.25">
      <c r="B126" s="96"/>
    </row>
    <row r="127" spans="2:10" x14ac:dyDescent="0.25">
      <c r="B127" s="96"/>
    </row>
    <row r="128" spans="2:10" x14ac:dyDescent="0.25">
      <c r="B128" s="96"/>
    </row>
    <row r="129" spans="2:2" x14ac:dyDescent="0.25">
      <c r="B129" s="96"/>
    </row>
    <row r="130" spans="2:2" x14ac:dyDescent="0.25">
      <c r="B130" s="96"/>
    </row>
  </sheetData>
  <autoFilter ref="B5:J102" xr:uid="{00000000-0009-0000-0000-000004000000}"/>
  <conditionalFormatting sqref="B3">
    <cfRule type="expression" dxfId="39" priority="4">
      <formula>IF($Z4="X",TRUE,FALSE)</formula>
    </cfRule>
  </conditionalFormatting>
  <conditionalFormatting sqref="C3:D3">
    <cfRule type="expression" dxfId="38" priority="1">
      <formula>IF($Z3="X",TRUE,FALSE)</formula>
    </cfRule>
  </conditionalFormatting>
  <conditionalFormatting sqref="I3 A4:B5">
    <cfRule type="expression" dxfId="37" priority="2">
      <formula>IF($Z3="X",TRUE,FALSE)</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O751"/>
  <sheetViews>
    <sheetView showGridLines="0" zoomScaleNormal="100" workbookViewId="0">
      <pane xSplit="1" ySplit="7" topLeftCell="R89" activePane="bottomRight" state="frozen"/>
      <selection pane="topRight" activeCell="B1" sqref="B1"/>
      <selection pane="bottomLeft" activeCell="A3" sqref="A3"/>
      <selection pane="bottomRight" activeCell="A108" sqref="A108"/>
    </sheetView>
  </sheetViews>
  <sheetFormatPr defaultColWidth="9.08984375" defaultRowHeight="12.5" outlineLevelCol="1" x14ac:dyDescent="0.25"/>
  <cols>
    <col min="1" max="1" width="56.54296875" style="44" customWidth="1"/>
    <col min="2" max="2" width="56.54296875" style="57" customWidth="1"/>
    <col min="3" max="7" width="11.90625" style="44" customWidth="1" outlineLevel="1"/>
    <col min="8" max="9" width="10.90625" style="44" customWidth="1" outlineLevel="1"/>
    <col min="10" max="10" width="12.54296875" style="132" customWidth="1" outlineLevel="1"/>
    <col min="11" max="16" width="17.08984375" style="132" customWidth="1" outlineLevel="1"/>
    <col min="17" max="17" width="72.90625" style="44" customWidth="1"/>
    <col min="18" max="21" width="17.36328125" style="44" customWidth="1"/>
    <col min="22" max="22" width="38" style="44" customWidth="1"/>
    <col min="23" max="16384" width="9.08984375" style="44"/>
  </cols>
  <sheetData>
    <row r="1" spans="1:25" ht="13" x14ac:dyDescent="0.3">
      <c r="V1" s="138" t="s">
        <v>941</v>
      </c>
      <c r="W1"/>
      <c r="X1"/>
      <c r="Y1"/>
    </row>
    <row r="2" spans="1:25" x14ac:dyDescent="0.25">
      <c r="V2"/>
      <c r="W2"/>
      <c r="X2"/>
      <c r="Y2" s="8"/>
    </row>
    <row r="3" spans="1:25" x14ac:dyDescent="0.25">
      <c r="B3" s="55"/>
      <c r="P3" s="132">
        <v>0.03</v>
      </c>
      <c r="V3" s="139" t="s">
        <v>971</v>
      </c>
      <c r="W3" s="139" t="s">
        <v>968</v>
      </c>
      <c r="X3" s="139" t="s">
        <v>967</v>
      </c>
      <c r="Y3" s="140" t="str">
        <f>CHAR(10)</f>
        <v xml:space="preserve">
</v>
      </c>
    </row>
    <row r="4" spans="1:25" x14ac:dyDescent="0.25">
      <c r="V4" s="141" t="s">
        <v>942</v>
      </c>
      <c r="W4" s="141" t="s">
        <v>969</v>
      </c>
      <c r="X4" s="142"/>
      <c r="Y4" s="140"/>
    </row>
    <row r="5" spans="1:25" x14ac:dyDescent="0.25">
      <c r="K5" s="150" t="s">
        <v>1013</v>
      </c>
      <c r="L5" s="151"/>
      <c r="M5" s="151"/>
      <c r="N5" s="151"/>
      <c r="O5" s="151"/>
      <c r="P5" s="151"/>
      <c r="V5"/>
      <c r="W5"/>
      <c r="X5"/>
      <c r="Y5"/>
    </row>
    <row r="6" spans="1:25" ht="37.5" x14ac:dyDescent="0.25">
      <c r="A6" s="101" t="s">
        <v>620</v>
      </c>
      <c r="B6" s="101" t="s">
        <v>865</v>
      </c>
      <c r="C6" s="53" t="s">
        <v>814</v>
      </c>
      <c r="D6" s="53" t="s">
        <v>815</v>
      </c>
      <c r="E6" s="53" t="s">
        <v>847</v>
      </c>
      <c r="F6" s="53" t="s">
        <v>848</v>
      </c>
      <c r="G6" s="53" t="s">
        <v>725</v>
      </c>
      <c r="H6" s="235" t="s">
        <v>716</v>
      </c>
      <c r="I6" s="235" t="s">
        <v>342</v>
      </c>
      <c r="J6" s="235" t="s">
        <v>812</v>
      </c>
      <c r="K6" s="53" t="s">
        <v>1014</v>
      </c>
      <c r="L6" s="53" t="s">
        <v>881</v>
      </c>
      <c r="M6" s="53" t="s">
        <v>1015</v>
      </c>
      <c r="N6" s="53" t="s">
        <v>1010</v>
      </c>
      <c r="O6" s="149" t="s">
        <v>1011</v>
      </c>
      <c r="P6" s="53" t="s">
        <v>1012</v>
      </c>
      <c r="Q6" s="57" t="s">
        <v>940</v>
      </c>
      <c r="R6" s="57" t="s">
        <v>956</v>
      </c>
      <c r="S6" s="57" t="s">
        <v>964</v>
      </c>
      <c r="T6" s="57" t="s">
        <v>962</v>
      </c>
      <c r="U6" s="57"/>
      <c r="V6" s="123"/>
      <c r="W6" s="123"/>
      <c r="X6" s="123"/>
      <c r="Y6" s="123"/>
    </row>
    <row r="7" spans="1:25" x14ac:dyDescent="0.25">
      <c r="A7" s="57" t="s">
        <v>860</v>
      </c>
      <c r="B7" s="57" t="s">
        <v>861</v>
      </c>
      <c r="C7" s="53" t="s">
        <v>751</v>
      </c>
      <c r="D7" s="53" t="s">
        <v>751</v>
      </c>
      <c r="E7" s="53" t="s">
        <v>724</v>
      </c>
      <c r="F7" s="53" t="s">
        <v>724</v>
      </c>
      <c r="G7" s="53" t="s">
        <v>751</v>
      </c>
      <c r="H7" s="235"/>
      <c r="I7" s="235"/>
      <c r="J7" s="235"/>
      <c r="K7" s="132" t="s">
        <v>51</v>
      </c>
      <c r="L7" s="132" t="s">
        <v>51</v>
      </c>
      <c r="M7" s="132" t="s">
        <v>51</v>
      </c>
      <c r="N7" s="147" t="s">
        <v>879</v>
      </c>
      <c r="O7" s="147" t="s">
        <v>879</v>
      </c>
      <c r="P7" s="147" t="s">
        <v>936</v>
      </c>
      <c r="V7" s="8" t="s">
        <v>974</v>
      </c>
      <c r="W7"/>
      <c r="X7"/>
      <c r="Y7"/>
    </row>
    <row r="8" spans="1:25" ht="13" x14ac:dyDescent="0.25">
      <c r="A8" s="44" t="s">
        <v>597</v>
      </c>
      <c r="B8" s="118" t="s">
        <v>781</v>
      </c>
      <c r="C8" s="56">
        <f>VLOOKUP($B8,'2019 Ventilation List SORT'!$A$6:$I$102,2)</f>
        <v>0.15</v>
      </c>
      <c r="D8" s="56">
        <f>VLOOKUP($B8,'2019 Ventilation List SORT'!$A$6:$I$102,3)</f>
        <v>0.15</v>
      </c>
      <c r="E8" s="59">
        <f>VLOOKUP($B8,'2019 Ventilation List SORT'!$A$6:$I$102,4)</f>
        <v>0</v>
      </c>
      <c r="F8" s="59">
        <f>VLOOKUP($B8,'2019 Ventilation List SORT'!$A$6:$I$102,5)</f>
        <v>0</v>
      </c>
      <c r="G8" s="56">
        <f>VLOOKUP($B8,'2019 Ventilation List SORT'!$A$6:$I$102,6)</f>
        <v>0</v>
      </c>
      <c r="H8" s="59">
        <f>VLOOKUP($B8,'2019 Ventilation List SORT'!$A$6:$I$102,7)</f>
        <v>2</v>
      </c>
      <c r="I8" s="56" t="str">
        <f>VLOOKUP($B8,'2019 Ventilation List SORT'!$A$6:$I$102,8)</f>
        <v/>
      </c>
      <c r="J8" s="95" t="str">
        <f>VLOOKUP($B8,'2019 Ventilation List SORT'!$A$6:$I$102,9)</f>
        <v>No</v>
      </c>
      <c r="K8" s="146" t="e">
        <f>INDEX(#REF!,MATCH($A8,#REF!,0))*0.5</f>
        <v>#REF!</v>
      </c>
      <c r="L8" s="146">
        <f>INDEX('For CSV - 2019 VentSpcFuncData'!$K$6:$K$101,MATCH($B8,'For CSV - 2019 VentSpcFuncData'!$B$6:$B$101,0))</f>
        <v>0</v>
      </c>
      <c r="M8" s="146" t="e">
        <f>IF(L8=0,K8,L8)</f>
        <v>#REF!</v>
      </c>
      <c r="N8" s="146">
        <f>INDEX('For CSV - 2019 VentSpcFuncData'!$J$6:$J$101,MATCH($B8,'For CSV - 2019 VentSpcFuncData'!$B$6:$B$101,0))</f>
        <v>15</v>
      </c>
      <c r="O8" s="146" t="e">
        <f>MIN(IF(SUM(K8,M8)=0,0,M8/K8*N8),15)</f>
        <v>#REF!</v>
      </c>
      <c r="P8" s="148" t="e">
        <f t="shared" ref="P8:P71" si="0">K8*O8/1000</f>
        <v>#REF!</v>
      </c>
      <c r="Q8" s="44" t="str">
        <f t="shared" ref="Q8:Q39" si="1">_xlfn.CONCAT(A8,",",B8)</f>
        <v>All other,Misc - All others</v>
      </c>
      <c r="R8" s="44" t="e">
        <f>INDEX(#REF!,MATCH($A8,#REF!,0))</f>
        <v>#REF!</v>
      </c>
      <c r="S8" s="44">
        <f>INDEX('For CSV - 2019 VentSpcFuncData'!$L$6:$L$101,MATCH($B8,'For CSV - 2019 VentSpcFuncData'!$B$6:$B$101,0))</f>
        <v>58</v>
      </c>
      <c r="T8" s="44" t="e">
        <f>MATCH($A8,#REF!,0)</f>
        <v>#REF!</v>
      </c>
      <c r="V8" t="e">
        <f t="shared" ref="V8:V71" si="2">IF($A7&lt;&gt;$A8,$V$3&amp;$R8&amp;$W$3&amp;$S8&amp;$X$3&amp;TEXT($A8,0),IF($A8=$A7,$V$4&amp;$S8&amp;$W$4&amp;$X$4&amp;$B8&amp;""""))</f>
        <v>#REF!</v>
      </c>
      <c r="W8"/>
      <c r="X8"/>
      <c r="Y8"/>
    </row>
    <row r="9" spans="1:25" ht="13" x14ac:dyDescent="0.25">
      <c r="A9" s="44" t="s">
        <v>597</v>
      </c>
      <c r="B9" s="55" t="s">
        <v>873</v>
      </c>
      <c r="C9" s="56">
        <f>VLOOKUP($B9,'2019 Ventilation List SORT'!$A$6:$I$102,2)</f>
        <v>0</v>
      </c>
      <c r="D9" s="56">
        <f>VLOOKUP($B9,'2019 Ventilation List SORT'!$A$6:$I$102,3)</f>
        <v>0</v>
      </c>
      <c r="E9" s="59">
        <f>VLOOKUP($B9,'2019 Ventilation List SORT'!$A$6:$I$102,4)</f>
        <v>0</v>
      </c>
      <c r="F9" s="59">
        <f>VLOOKUP($B9,'2019 Ventilation List SORT'!$A$6:$I$102,5)</f>
        <v>0</v>
      </c>
      <c r="G9" s="56">
        <f>VLOOKUP($B9,'2019 Ventilation List SORT'!$A$6:$I$102,6)</f>
        <v>0</v>
      </c>
      <c r="H9" s="59">
        <f>VLOOKUP($B9,'2019 Ventilation List SORT'!$A$6:$I$102,7)</f>
        <v>1</v>
      </c>
      <c r="I9" s="56" t="str">
        <f>VLOOKUP($B9,'2019 Ventilation List SORT'!$A$6:$I$102,8)</f>
        <v/>
      </c>
      <c r="J9" s="95" t="str">
        <f>VLOOKUP($B9,'2019 Ventilation List SORT'!$A$6:$I$102,9)</f>
        <v>No</v>
      </c>
      <c r="K9" s="146" t="e">
        <f>INDEX(#REF!,MATCH($A9,#REF!,0))*0.5</f>
        <v>#REF!</v>
      </c>
      <c r="L9" s="146">
        <f>INDEX('For CSV - 2019 VentSpcFuncData'!$K$6:$K$101,MATCH($B9,'For CSV - 2019 VentSpcFuncData'!$B$6:$B$101,0))</f>
        <v>0</v>
      </c>
      <c r="M9" s="146" t="e">
        <f t="shared" ref="M9:M72" si="3">IF(L9=0,K9,L9)</f>
        <v>#REF!</v>
      </c>
      <c r="N9" s="146">
        <f>INDEX('For CSV - 2019 VentSpcFuncData'!$J$6:$J$101,MATCH($B9,'For CSV - 2019 VentSpcFuncData'!$B$6:$B$101,0))</f>
        <v>0</v>
      </c>
      <c r="O9" s="146" t="e">
        <f t="shared" ref="O9:O72" si="4">MIN(IF(SUM(K9,M9)=0,0,M9/K9*N9),15)</f>
        <v>#REF!</v>
      </c>
      <c r="P9" s="148" t="e">
        <f t="shared" si="0"/>
        <v>#REF!</v>
      </c>
      <c r="Q9" s="44" t="str">
        <f t="shared" si="1"/>
        <v>All other,General - Unoccupied</v>
      </c>
      <c r="R9" s="44" t="e">
        <f>INDEX(#REF!,MATCH($A9,#REF!,0))</f>
        <v>#REF!</v>
      </c>
      <c r="S9" s="44">
        <f>INDEX('For CSV - 2019 VentSpcFuncData'!$L$6:$L$101,MATCH($B9,'For CSV - 2019 VentSpcFuncData'!$B$6:$B$101,0))</f>
        <v>51</v>
      </c>
      <c r="T9" s="44" t="e">
        <f>MATCH($A9,#REF!,0)</f>
        <v>#REF!</v>
      </c>
      <c r="V9" t="str">
        <f t="shared" si="2"/>
        <v>2,              51,     "General - Unoccupied"</v>
      </c>
    </row>
    <row r="10" spans="1:25" ht="13" x14ac:dyDescent="0.25">
      <c r="A10" s="44" t="s">
        <v>597</v>
      </c>
      <c r="B10" s="55" t="s">
        <v>781</v>
      </c>
      <c r="C10" s="56">
        <f>VLOOKUP($B10,'2019 Ventilation List SORT'!$A$6:$I$102,2)</f>
        <v>0.15</v>
      </c>
      <c r="D10" s="56">
        <f>VLOOKUP($B10,'2019 Ventilation List SORT'!$A$6:$I$102,3)</f>
        <v>0.15</v>
      </c>
      <c r="E10" s="59">
        <f>VLOOKUP($B10,'2019 Ventilation List SORT'!$A$6:$I$102,4)</f>
        <v>0</v>
      </c>
      <c r="F10" s="59">
        <f>VLOOKUP($B10,'2019 Ventilation List SORT'!$A$6:$I$102,5)</f>
        <v>0</v>
      </c>
      <c r="G10" s="56">
        <f>VLOOKUP($B10,'2019 Ventilation List SORT'!$A$6:$I$102,6)</f>
        <v>0</v>
      </c>
      <c r="H10" s="59">
        <f>VLOOKUP($B10,'2019 Ventilation List SORT'!$A$6:$I$102,7)</f>
        <v>2</v>
      </c>
      <c r="I10" s="56" t="str">
        <f>VLOOKUP($B10,'2019 Ventilation List SORT'!$A$6:$I$102,8)</f>
        <v/>
      </c>
      <c r="J10" s="95" t="str">
        <f>VLOOKUP($B10,'2019 Ventilation List SORT'!$A$6:$I$102,9)</f>
        <v>No</v>
      </c>
      <c r="K10" s="146" t="e">
        <f>INDEX(#REF!,MATCH($A10,#REF!,0))*0.5</f>
        <v>#REF!</v>
      </c>
      <c r="L10" s="146">
        <f>INDEX('For CSV - 2019 VentSpcFuncData'!$K$6:$K$101,MATCH($B10,'For CSV - 2019 VentSpcFuncData'!$B$6:$B$101,0))</f>
        <v>0</v>
      </c>
      <c r="M10" s="146" t="e">
        <f t="shared" si="3"/>
        <v>#REF!</v>
      </c>
      <c r="N10" s="146">
        <f>INDEX('For CSV - 2019 VentSpcFuncData'!$J$6:$J$101,MATCH($B10,'For CSV - 2019 VentSpcFuncData'!$B$6:$B$101,0))</f>
        <v>15</v>
      </c>
      <c r="O10" s="146" t="e">
        <f t="shared" si="4"/>
        <v>#REF!</v>
      </c>
      <c r="P10" s="148" t="e">
        <f t="shared" si="0"/>
        <v>#REF!</v>
      </c>
      <c r="Q10" s="44" t="str">
        <f t="shared" si="1"/>
        <v>All other,Misc - All others</v>
      </c>
      <c r="R10" s="44" t="e">
        <f>INDEX(#REF!,MATCH($A10,#REF!,0))</f>
        <v>#REF!</v>
      </c>
      <c r="S10" s="44">
        <f>INDEX('For CSV - 2019 VentSpcFuncData'!$L$6:$L$101,MATCH($B10,'For CSV - 2019 VentSpcFuncData'!$B$6:$B$101,0))</f>
        <v>58</v>
      </c>
      <c r="T10" s="44" t="e">
        <f>MATCH($A10,#REF!,0)</f>
        <v>#REF!</v>
      </c>
      <c r="V10" t="str">
        <f t="shared" si="2"/>
        <v>2,              58,     "Misc - All others"</v>
      </c>
    </row>
    <row r="11" spans="1:25" ht="13" x14ac:dyDescent="0.25">
      <c r="A11" s="44" t="s">
        <v>597</v>
      </c>
      <c r="B11" s="55" t="s">
        <v>790</v>
      </c>
      <c r="C11" s="56">
        <f>VLOOKUP($B11,'2019 Ventilation List SORT'!$A$6:$I$102,2)</f>
        <v>0</v>
      </c>
      <c r="D11" s="56">
        <f>VLOOKUP($B11,'2019 Ventilation List SORT'!$A$6:$I$102,3)</f>
        <v>0</v>
      </c>
      <c r="E11" s="59">
        <f>VLOOKUP($B11,'2019 Ventilation List SORT'!$A$6:$I$102,4)</f>
        <v>0</v>
      </c>
      <c r="F11" s="59">
        <f>VLOOKUP($B11,'2019 Ventilation List SORT'!$A$6:$I$102,5)</f>
        <v>0</v>
      </c>
      <c r="G11" s="56">
        <f>VLOOKUP($B11,'2019 Ventilation List SORT'!$A$6:$I$102,6)</f>
        <v>1</v>
      </c>
      <c r="H11" s="59">
        <f>VLOOKUP($B11,'2019 Ventilation List SORT'!$A$6:$I$102,7)</f>
        <v>2</v>
      </c>
      <c r="I11" s="56" t="str">
        <f>VLOOKUP($B11,'2019 Ventilation List SORT'!$A$6:$I$102,8)</f>
        <v/>
      </c>
      <c r="J11" s="95" t="str">
        <f>VLOOKUP($B11,'2019 Ventilation List SORT'!$A$6:$I$102,9)</f>
        <v>No</v>
      </c>
      <c r="K11" s="146" t="e">
        <f>INDEX(#REF!,MATCH($A11,#REF!,0))*0.5</f>
        <v>#REF!</v>
      </c>
      <c r="L11" s="146">
        <f>INDEX('For CSV - 2019 VentSpcFuncData'!$K$6:$K$101,MATCH($B11,'For CSV - 2019 VentSpcFuncData'!$B$6:$B$101,0))</f>
        <v>0</v>
      </c>
      <c r="M11" s="146" t="e">
        <f t="shared" si="3"/>
        <v>#REF!</v>
      </c>
      <c r="N11" s="146">
        <f>INDEX('For CSV - 2019 VentSpcFuncData'!$J$6:$J$101,MATCH($B11,'For CSV - 2019 VentSpcFuncData'!$B$6:$B$101,0))</f>
        <v>0</v>
      </c>
      <c r="O11" s="146" t="e">
        <f t="shared" si="4"/>
        <v>#REF!</v>
      </c>
      <c r="P11" s="148" t="e">
        <f t="shared" si="0"/>
        <v>#REF!</v>
      </c>
      <c r="Q11" s="44" t="str">
        <f t="shared" si="1"/>
        <v>All other,Exhaust - Cells with toilet</v>
      </c>
      <c r="R11" s="44" t="e">
        <f>INDEX(#REF!,MATCH($A11,#REF!,0))</f>
        <v>#REF!</v>
      </c>
      <c r="S11" s="44">
        <f>INDEX('For CSV - 2019 VentSpcFuncData'!$L$6:$L$101,MATCH($B11,'For CSV - 2019 VentSpcFuncData'!$B$6:$B$101,0))</f>
        <v>27</v>
      </c>
      <c r="T11" s="44" t="e">
        <f>MATCH($A11,#REF!,0)</f>
        <v>#REF!</v>
      </c>
      <c r="V11" t="str">
        <f t="shared" si="2"/>
        <v>2,              27,     "Exhaust - Cells with toilet"</v>
      </c>
    </row>
    <row r="12" spans="1:25" ht="13" x14ac:dyDescent="0.25">
      <c r="A12" s="44" t="s">
        <v>597</v>
      </c>
      <c r="B12" s="55" t="s">
        <v>835</v>
      </c>
      <c r="C12" s="56">
        <f>VLOOKUP($B12,'2019 Ventilation List SORT'!$A$6:$I$102,2)</f>
        <v>0.68</v>
      </c>
      <c r="D12" s="56">
        <f>VLOOKUP($B12,'2019 Ventilation List SORT'!$A$6:$I$102,3)</f>
        <v>0.15</v>
      </c>
      <c r="E12" s="59">
        <f>VLOOKUP($B12,'2019 Ventilation List SORT'!$A$6:$I$102,4)</f>
        <v>0</v>
      </c>
      <c r="F12" s="59">
        <f>VLOOKUP($B12,'2019 Ventilation List SORT'!$A$6:$I$102,5)</f>
        <v>0</v>
      </c>
      <c r="G12" s="56">
        <f>VLOOKUP($B12,'2019 Ventilation List SORT'!$A$6:$I$102,6)</f>
        <v>0</v>
      </c>
      <c r="H12" s="59">
        <f>VLOOKUP($B12,'2019 Ventilation List SORT'!$A$6:$I$102,7)</f>
        <v>1</v>
      </c>
      <c r="I12" s="56" t="str">
        <f>VLOOKUP($B12,'2019 Ventilation List SORT'!$A$6:$I$102,8)</f>
        <v/>
      </c>
      <c r="J12" s="95" t="str">
        <f>VLOOKUP($B12,'2019 Ventilation List SORT'!$A$6:$I$102,9)</f>
        <v>No</v>
      </c>
      <c r="K12" s="146" t="e">
        <f>INDEX(#REF!,MATCH($A12,#REF!,0))*0.5</f>
        <v>#REF!</v>
      </c>
      <c r="L12" s="146">
        <f>INDEX('For CSV - 2019 VentSpcFuncData'!$K$6:$K$101,MATCH($B12,'For CSV - 2019 VentSpcFuncData'!$B$6:$B$101,0))</f>
        <v>45.333333333333336</v>
      </c>
      <c r="M12" s="146">
        <f t="shared" si="3"/>
        <v>45.333333333333336</v>
      </c>
      <c r="N12" s="146">
        <f>INDEX('For CSV - 2019 VentSpcFuncData'!$J$6:$J$101,MATCH($B12,'For CSV - 2019 VentSpcFuncData'!$B$6:$B$101,0))</f>
        <v>15</v>
      </c>
      <c r="O12" s="146" t="e">
        <f t="shared" si="4"/>
        <v>#REF!</v>
      </c>
      <c r="P12" s="148" t="e">
        <f t="shared" si="0"/>
        <v>#REF!</v>
      </c>
      <c r="Q12" s="44" t="str">
        <f t="shared" si="1"/>
        <v>All other,Sports/Entertainment - Game arcades</v>
      </c>
      <c r="R12" s="44" t="e">
        <f>INDEX(#REF!,MATCH($A12,#REF!,0))</f>
        <v>#REF!</v>
      </c>
      <c r="S12" s="44">
        <f>INDEX('For CSV - 2019 VentSpcFuncData'!$L$6:$L$101,MATCH($B12,'For CSV - 2019 VentSpcFuncData'!$B$6:$B$101,0))</f>
        <v>88</v>
      </c>
      <c r="T12" s="44" t="e">
        <f>MATCH($A12,#REF!,0)</f>
        <v>#REF!</v>
      </c>
      <c r="V12" t="str">
        <f t="shared" si="2"/>
        <v>2,              88,     "Sports/Entertainment - Game arcades"</v>
      </c>
    </row>
    <row r="13" spans="1:25" ht="13" x14ac:dyDescent="0.25">
      <c r="A13" s="57" t="s">
        <v>537</v>
      </c>
      <c r="B13" s="118" t="s">
        <v>882</v>
      </c>
      <c r="C13" s="56">
        <f>VLOOKUP($B13,'2019 Ventilation List SORT'!$A$6:$I$102,2)</f>
        <v>1.07</v>
      </c>
      <c r="D13" s="56">
        <f>VLOOKUP($B13,'2019 Ventilation List SORT'!$A$6:$I$102,3)</f>
        <v>0.15</v>
      </c>
      <c r="E13" s="59">
        <f>VLOOKUP($B13,'2019 Ventilation List SORT'!$A$6:$I$102,4)</f>
        <v>0</v>
      </c>
      <c r="F13" s="59">
        <f>VLOOKUP($B13,'2019 Ventilation List SORT'!$A$6:$I$102,5)</f>
        <v>0</v>
      </c>
      <c r="G13" s="56">
        <f>VLOOKUP($B13,'2019 Ventilation List SORT'!$A$6:$I$102,6)</f>
        <v>0</v>
      </c>
      <c r="H13" s="59">
        <f>VLOOKUP($B13,'2019 Ventilation List SORT'!$A$6:$I$102,7)</f>
        <v>1</v>
      </c>
      <c r="I13" s="56" t="str">
        <f>VLOOKUP($B13,'2019 Ventilation List SORT'!$A$6:$I$102,8)</f>
        <v>F</v>
      </c>
      <c r="J13" s="95" t="str">
        <f>VLOOKUP($B13,'2019 Ventilation List SORT'!$A$6:$I$102,9)</f>
        <v>No</v>
      </c>
      <c r="K13" s="146" t="e">
        <f>INDEX(#REF!,MATCH($A13,#REF!,0))*0.5</f>
        <v>#REF!</v>
      </c>
      <c r="L13" s="146">
        <f>INDEX('For CSV - 2019 VentSpcFuncData'!$K$6:$K$101,MATCH($B13,'For CSV - 2019 VentSpcFuncData'!$B$6:$B$101,0))</f>
        <v>71.333333333333329</v>
      </c>
      <c r="M13" s="146">
        <f t="shared" si="3"/>
        <v>71.333333333333329</v>
      </c>
      <c r="N13" s="146">
        <f>INDEX('For CSV - 2019 VentSpcFuncData'!$J$6:$J$101,MATCH($B13,'For CSV - 2019 VentSpcFuncData'!$B$6:$B$101,0))</f>
        <v>15</v>
      </c>
      <c r="O13" s="146" t="e">
        <f t="shared" si="4"/>
        <v>#REF!</v>
      </c>
      <c r="P13" s="148" t="e">
        <f t="shared" si="0"/>
        <v>#REF!</v>
      </c>
      <c r="Q13" s="44" t="str">
        <f t="shared" si="1"/>
        <v>Audience Seating Area,Assembly - Auditorium seating area</v>
      </c>
      <c r="R13" s="44" t="e">
        <f>INDEX(#REF!,MATCH($A13,#REF!,0))</f>
        <v>#REF!</v>
      </c>
      <c r="S13" s="44">
        <f>INDEX('For CSV - 2019 VentSpcFuncData'!$L$6:$L$101,MATCH($B13,'For CSV - 2019 VentSpcFuncData'!$B$6:$B$101,0))</f>
        <v>1</v>
      </c>
      <c r="T13" s="44" t="e">
        <f>MATCH($A13,#REF!,0)</f>
        <v>#REF!</v>
      </c>
      <c r="V13" t="e">
        <f t="shared" si="2"/>
        <v>#REF!</v>
      </c>
    </row>
    <row r="14" spans="1:25" ht="13" x14ac:dyDescent="0.25">
      <c r="A14" s="57" t="s">
        <v>537</v>
      </c>
      <c r="B14" s="55" t="s">
        <v>882</v>
      </c>
      <c r="C14" s="56">
        <f>VLOOKUP($B14,'2019 Ventilation List SORT'!$A$6:$I$102,2)</f>
        <v>1.07</v>
      </c>
      <c r="D14" s="56">
        <f>VLOOKUP($B14,'2019 Ventilation List SORT'!$A$6:$I$102,3)</f>
        <v>0.15</v>
      </c>
      <c r="E14" s="59">
        <f>VLOOKUP($B14,'2019 Ventilation List SORT'!$A$6:$I$102,4)</f>
        <v>0</v>
      </c>
      <c r="F14" s="59">
        <f>VLOOKUP($B14,'2019 Ventilation List SORT'!$A$6:$I$102,5)</f>
        <v>0</v>
      </c>
      <c r="G14" s="56">
        <f>VLOOKUP($B14,'2019 Ventilation List SORT'!$A$6:$I$102,6)</f>
        <v>0</v>
      </c>
      <c r="H14" s="59">
        <f>VLOOKUP($B14,'2019 Ventilation List SORT'!$A$6:$I$102,7)</f>
        <v>1</v>
      </c>
      <c r="I14" s="56" t="str">
        <f>VLOOKUP($B14,'2019 Ventilation List SORT'!$A$6:$I$102,8)</f>
        <v>F</v>
      </c>
      <c r="J14" s="95" t="str">
        <f>VLOOKUP($B14,'2019 Ventilation List SORT'!$A$6:$I$102,9)</f>
        <v>No</v>
      </c>
      <c r="K14" s="146" t="e">
        <f>INDEX(#REF!,MATCH($A14,#REF!,0))*0.5</f>
        <v>#REF!</v>
      </c>
      <c r="L14" s="146">
        <f>INDEX('For CSV - 2019 VentSpcFuncData'!$K$6:$K$101,MATCH($B14,'For CSV - 2019 VentSpcFuncData'!$B$6:$B$101,0))</f>
        <v>71.333333333333329</v>
      </c>
      <c r="M14" s="146">
        <f t="shared" si="3"/>
        <v>71.333333333333329</v>
      </c>
      <c r="N14" s="146">
        <f>INDEX('For CSV - 2019 VentSpcFuncData'!$J$6:$J$101,MATCH($B14,'For CSV - 2019 VentSpcFuncData'!$B$6:$B$101,0))</f>
        <v>15</v>
      </c>
      <c r="O14" s="146" t="e">
        <f t="shared" si="4"/>
        <v>#REF!</v>
      </c>
      <c r="P14" s="148" t="e">
        <f t="shared" si="0"/>
        <v>#REF!</v>
      </c>
      <c r="Q14" s="44" t="str">
        <f t="shared" si="1"/>
        <v>Audience Seating Area,Assembly - Auditorium seating area</v>
      </c>
      <c r="R14" s="44" t="e">
        <f>INDEX(#REF!,MATCH($A14,#REF!,0))</f>
        <v>#REF!</v>
      </c>
      <c r="S14" s="44">
        <f>INDEX('For CSV - 2019 VentSpcFuncData'!$L$6:$L$101,MATCH($B14,'For CSV - 2019 VentSpcFuncData'!$B$6:$B$101,0))</f>
        <v>1</v>
      </c>
      <c r="T14" s="44" t="e">
        <f>MATCH($A14,#REF!,0)</f>
        <v>#REF!</v>
      </c>
      <c r="V14" t="str">
        <f t="shared" si="2"/>
        <v>2,              1,     "Assembly - Auditorium seating area"</v>
      </c>
    </row>
    <row r="15" spans="1:25" ht="13" x14ac:dyDescent="0.25">
      <c r="A15" s="57" t="s">
        <v>537</v>
      </c>
      <c r="B15" s="55" t="s">
        <v>922</v>
      </c>
      <c r="C15" s="56">
        <f>VLOOKUP($B15,'2019 Ventilation List SORT'!$A$6:$I$102,2)</f>
        <v>0.19</v>
      </c>
      <c r="D15" s="56">
        <f>VLOOKUP($B15,'2019 Ventilation List SORT'!$A$6:$I$102,3)</f>
        <v>0.15</v>
      </c>
      <c r="E15" s="59">
        <f>VLOOKUP($B15,'2019 Ventilation List SORT'!$A$6:$I$102,4)</f>
        <v>0</v>
      </c>
      <c r="F15" s="59">
        <f>VLOOKUP($B15,'2019 Ventilation List SORT'!$A$6:$I$102,5)</f>
        <v>0</v>
      </c>
      <c r="G15" s="56">
        <f>VLOOKUP($B15,'2019 Ventilation List SORT'!$A$6:$I$102,6)</f>
        <v>0</v>
      </c>
      <c r="H15" s="59">
        <f>VLOOKUP($B15,'2019 Ventilation List SORT'!$A$6:$I$102,7)</f>
        <v>1</v>
      </c>
      <c r="I15" s="56" t="str">
        <f>VLOOKUP($B15,'2019 Ventilation List SORT'!$A$6:$I$102,8)</f>
        <v>F</v>
      </c>
      <c r="J15" s="95" t="str">
        <f>VLOOKUP($B15,'2019 Ventilation List SORT'!$A$6:$I$102,9)</f>
        <v>No</v>
      </c>
      <c r="K15" s="146" t="e">
        <f>INDEX(#REF!,MATCH($A15,#REF!,0))*0.5</f>
        <v>#REF!</v>
      </c>
      <c r="L15" s="146">
        <f>INDEX('For CSV - 2019 VentSpcFuncData'!$K$6:$K$101,MATCH($B15,'For CSV - 2019 VentSpcFuncData'!$B$6:$B$101,0))</f>
        <v>12.666666666666666</v>
      </c>
      <c r="M15" s="146">
        <f t="shared" si="3"/>
        <v>12.666666666666666</v>
      </c>
      <c r="N15" s="146">
        <f>INDEX('For CSV - 2019 VentSpcFuncData'!$J$6:$J$101,MATCH($B15,'For CSV - 2019 VentSpcFuncData'!$B$6:$B$101,0))</f>
        <v>15</v>
      </c>
      <c r="O15" s="146" t="e">
        <f t="shared" si="4"/>
        <v>#REF!</v>
      </c>
      <c r="P15" s="148" t="e">
        <f t="shared" si="0"/>
        <v>#REF!</v>
      </c>
      <c r="Q15" s="44" t="str">
        <f t="shared" si="1"/>
        <v>Audience Seating Area,Assembly - Courtrooms</v>
      </c>
      <c r="R15" s="44" t="e">
        <f>INDEX(#REF!,MATCH($A15,#REF!,0))</f>
        <v>#REF!</v>
      </c>
      <c r="S15" s="44">
        <f>INDEX('For CSV - 2019 VentSpcFuncData'!$L$6:$L$101,MATCH($B15,'For CSV - 2019 VentSpcFuncData'!$B$6:$B$101,0))</f>
        <v>2</v>
      </c>
      <c r="T15" s="44" t="e">
        <f>MATCH($A15,#REF!,0)</f>
        <v>#REF!</v>
      </c>
      <c r="V15" t="str">
        <f t="shared" si="2"/>
        <v>2,              2,     "Assembly - Courtrooms"</v>
      </c>
    </row>
    <row r="16" spans="1:25" ht="13" x14ac:dyDescent="0.25">
      <c r="A16" s="57" t="s">
        <v>537</v>
      </c>
      <c r="B16" s="55" t="s">
        <v>883</v>
      </c>
      <c r="C16" s="56">
        <f>VLOOKUP($B16,'2019 Ventilation List SORT'!$A$6:$I$102,2)</f>
        <v>0.19</v>
      </c>
      <c r="D16" s="56">
        <f>VLOOKUP($B16,'2019 Ventilation List SORT'!$A$6:$I$102,3)</f>
        <v>0.15</v>
      </c>
      <c r="E16" s="59">
        <f>VLOOKUP($B16,'2019 Ventilation List SORT'!$A$6:$I$102,4)</f>
        <v>0</v>
      </c>
      <c r="F16" s="59">
        <f>VLOOKUP($B16,'2019 Ventilation List SORT'!$A$6:$I$102,5)</f>
        <v>0</v>
      </c>
      <c r="G16" s="56">
        <f>VLOOKUP($B16,'2019 Ventilation List SORT'!$A$6:$I$102,6)</f>
        <v>0</v>
      </c>
      <c r="H16" s="59">
        <f>VLOOKUP($B16,'2019 Ventilation List SORT'!$A$6:$I$102,7)</f>
        <v>1</v>
      </c>
      <c r="I16" s="56" t="str">
        <f>VLOOKUP($B16,'2019 Ventilation List SORT'!$A$6:$I$102,8)</f>
        <v>F</v>
      </c>
      <c r="J16" s="95" t="str">
        <f>VLOOKUP($B16,'2019 Ventilation List SORT'!$A$6:$I$102,9)</f>
        <v>No</v>
      </c>
      <c r="K16" s="146" t="e">
        <f>INDEX(#REF!,MATCH($A16,#REF!,0))*0.5</f>
        <v>#REF!</v>
      </c>
      <c r="L16" s="146">
        <f>INDEX('For CSV - 2019 VentSpcFuncData'!$K$6:$K$101,MATCH($B16,'For CSV - 2019 VentSpcFuncData'!$B$6:$B$101,0))</f>
        <v>12.666666666666666</v>
      </c>
      <c r="M16" s="146">
        <f t="shared" si="3"/>
        <v>12.666666666666666</v>
      </c>
      <c r="N16" s="146">
        <f>INDEX('For CSV - 2019 VentSpcFuncData'!$J$6:$J$101,MATCH($B16,'For CSV - 2019 VentSpcFuncData'!$B$6:$B$101,0))</f>
        <v>15</v>
      </c>
      <c r="O16" s="146" t="e">
        <f t="shared" si="4"/>
        <v>#REF!</v>
      </c>
      <c r="P16" s="148" t="e">
        <f t="shared" si="0"/>
        <v>#REF!</v>
      </c>
      <c r="Q16" s="44" t="str">
        <f t="shared" si="1"/>
        <v>Audience Seating Area,Assembly - Legislative chambers</v>
      </c>
      <c r="R16" s="44" t="e">
        <f>INDEX(#REF!,MATCH($A16,#REF!,0))</f>
        <v>#REF!</v>
      </c>
      <c r="S16" s="44">
        <f>INDEX('For CSV - 2019 VentSpcFuncData'!$L$6:$L$101,MATCH($B16,'For CSV - 2019 VentSpcFuncData'!$B$6:$B$101,0))</f>
        <v>3</v>
      </c>
      <c r="T16" s="44" t="e">
        <f>MATCH($A16,#REF!,0)</f>
        <v>#REF!</v>
      </c>
      <c r="V16" t="str">
        <f t="shared" si="2"/>
        <v>2,              3,     "Assembly - Legislative chambers"</v>
      </c>
    </row>
    <row r="17" spans="1:22" ht="13" x14ac:dyDescent="0.25">
      <c r="A17" s="57" t="s">
        <v>537</v>
      </c>
      <c r="B17" s="55" t="s">
        <v>788</v>
      </c>
      <c r="C17" s="56">
        <f>VLOOKUP($B17,'2019 Ventilation List SORT'!$A$6:$I$102,2)</f>
        <v>0</v>
      </c>
      <c r="D17" s="56">
        <f>VLOOKUP($B17,'2019 Ventilation List SORT'!$A$6:$I$102,3)</f>
        <v>0</v>
      </c>
      <c r="E17" s="59">
        <f>VLOOKUP($B17,'2019 Ventilation List SORT'!$A$6:$I$102,4)</f>
        <v>0</v>
      </c>
      <c r="F17" s="59">
        <f>VLOOKUP($B17,'2019 Ventilation List SORT'!$A$6:$I$102,5)</f>
        <v>0</v>
      </c>
      <c r="G17" s="56">
        <f>VLOOKUP($B17,'2019 Ventilation List SORT'!$A$6:$I$102,6)</f>
        <v>0.5</v>
      </c>
      <c r="H17" s="59">
        <f>VLOOKUP($B17,'2019 Ventilation List SORT'!$A$6:$I$102,7)</f>
        <v>1</v>
      </c>
      <c r="I17" s="56" t="str">
        <f>VLOOKUP($B17,'2019 Ventilation List SORT'!$A$6:$I$102,8)</f>
        <v>Exh. Note B</v>
      </c>
      <c r="J17" s="95" t="str">
        <f>VLOOKUP($B17,'2019 Ventilation List SORT'!$A$6:$I$102,9)</f>
        <v>No</v>
      </c>
      <c r="K17" s="146" t="e">
        <f>INDEX(#REF!,MATCH($A17,#REF!,0))*0.5</f>
        <v>#REF!</v>
      </c>
      <c r="L17" s="146">
        <f>INDEX('For CSV - 2019 VentSpcFuncData'!$K$6:$K$101,MATCH($B17,'For CSV - 2019 VentSpcFuncData'!$B$6:$B$101,0))</f>
        <v>0</v>
      </c>
      <c r="M17" s="146" t="e">
        <f t="shared" si="3"/>
        <v>#REF!</v>
      </c>
      <c r="N17" s="146">
        <f>INDEX('For CSV - 2019 VentSpcFuncData'!$J$6:$J$101,MATCH($B17,'For CSV - 2019 VentSpcFuncData'!$B$6:$B$101,0))</f>
        <v>0</v>
      </c>
      <c r="O17" s="146" t="e">
        <f t="shared" si="4"/>
        <v>#REF!</v>
      </c>
      <c r="P17" s="148" t="e">
        <f t="shared" si="0"/>
        <v>#REF!</v>
      </c>
      <c r="Q17" s="44" t="str">
        <f t="shared" si="1"/>
        <v>Audience Seating Area,Exhaust - Arenas</v>
      </c>
      <c r="R17" s="44" t="e">
        <f>INDEX(#REF!,MATCH($A17,#REF!,0))</f>
        <v>#REF!</v>
      </c>
      <c r="S17" s="44">
        <f>INDEX('For CSV - 2019 VentSpcFuncData'!$L$6:$L$101,MATCH($B17,'For CSV - 2019 VentSpcFuncData'!$B$6:$B$101,0))</f>
        <v>25</v>
      </c>
      <c r="T17" s="44" t="e">
        <f>MATCH($A17,#REF!,0)</f>
        <v>#REF!</v>
      </c>
      <c r="V17" t="str">
        <f t="shared" si="2"/>
        <v>2,              25,     "Exhaust - Arenas"</v>
      </c>
    </row>
    <row r="18" spans="1:22" ht="13" x14ac:dyDescent="0.25">
      <c r="A18" s="57" t="s">
        <v>537</v>
      </c>
      <c r="B18" s="55" t="s">
        <v>781</v>
      </c>
      <c r="C18" s="56">
        <f>VLOOKUP($B18,'2019 Ventilation List SORT'!$A$6:$I$102,2)</f>
        <v>0.15</v>
      </c>
      <c r="D18" s="56">
        <f>VLOOKUP($B18,'2019 Ventilation List SORT'!$A$6:$I$102,3)</f>
        <v>0.15</v>
      </c>
      <c r="E18" s="59">
        <f>VLOOKUP($B18,'2019 Ventilation List SORT'!$A$6:$I$102,4)</f>
        <v>0</v>
      </c>
      <c r="F18" s="59">
        <f>VLOOKUP($B18,'2019 Ventilation List SORT'!$A$6:$I$102,5)</f>
        <v>0</v>
      </c>
      <c r="G18" s="56">
        <f>VLOOKUP($B18,'2019 Ventilation List SORT'!$A$6:$I$102,6)</f>
        <v>0</v>
      </c>
      <c r="H18" s="59">
        <f>VLOOKUP($B18,'2019 Ventilation List SORT'!$A$6:$I$102,7)</f>
        <v>2</v>
      </c>
      <c r="I18" s="56" t="str">
        <f>VLOOKUP($B18,'2019 Ventilation List SORT'!$A$6:$I$102,8)</f>
        <v/>
      </c>
      <c r="J18" s="95" t="str">
        <f>VLOOKUP($B18,'2019 Ventilation List SORT'!$A$6:$I$102,9)</f>
        <v>No</v>
      </c>
      <c r="K18" s="146" t="e">
        <f>INDEX(#REF!,MATCH($A18,#REF!,0))*0.5</f>
        <v>#REF!</v>
      </c>
      <c r="L18" s="146">
        <f>INDEX('For CSV - 2019 VentSpcFuncData'!$K$6:$K$101,MATCH($B18,'For CSV - 2019 VentSpcFuncData'!$B$6:$B$101,0))</f>
        <v>0</v>
      </c>
      <c r="M18" s="146" t="e">
        <f t="shared" si="3"/>
        <v>#REF!</v>
      </c>
      <c r="N18" s="146">
        <f>INDEX('For CSV - 2019 VentSpcFuncData'!$J$6:$J$101,MATCH($B18,'For CSV - 2019 VentSpcFuncData'!$B$6:$B$101,0))</f>
        <v>15</v>
      </c>
      <c r="O18" s="146" t="e">
        <f t="shared" si="4"/>
        <v>#REF!</v>
      </c>
      <c r="P18" s="148" t="e">
        <f t="shared" si="0"/>
        <v>#REF!</v>
      </c>
      <c r="Q18" s="44" t="str">
        <f t="shared" si="1"/>
        <v>Audience Seating Area,Misc - All others</v>
      </c>
      <c r="R18" s="44" t="e">
        <f>INDEX(#REF!,MATCH($A18,#REF!,0))</f>
        <v>#REF!</v>
      </c>
      <c r="S18" s="44">
        <f>INDEX('For CSV - 2019 VentSpcFuncData'!$L$6:$L$101,MATCH($B18,'For CSV - 2019 VentSpcFuncData'!$B$6:$B$101,0))</f>
        <v>58</v>
      </c>
      <c r="T18" s="44" t="e">
        <f>MATCH($A18,#REF!,0)</f>
        <v>#REF!</v>
      </c>
      <c r="V18" t="str">
        <f t="shared" si="2"/>
        <v>2,              58,     "Misc - All others"</v>
      </c>
    </row>
    <row r="19" spans="1:22" ht="13" x14ac:dyDescent="0.25">
      <c r="A19" s="57" t="s">
        <v>537</v>
      </c>
      <c r="B19" s="55" t="s">
        <v>832</v>
      </c>
      <c r="C19" s="56">
        <f>VLOOKUP($B19,'2019 Ventilation List SORT'!$A$6:$I$102,2)</f>
        <v>1.07</v>
      </c>
      <c r="D19" s="56">
        <f>VLOOKUP($B19,'2019 Ventilation List SORT'!$A$6:$I$102,3)</f>
        <v>0.15</v>
      </c>
      <c r="E19" s="59">
        <f>VLOOKUP($B19,'2019 Ventilation List SORT'!$A$6:$I$102,4)</f>
        <v>0</v>
      </c>
      <c r="F19" s="59">
        <f>VLOOKUP($B19,'2019 Ventilation List SORT'!$A$6:$I$102,5)</f>
        <v>0</v>
      </c>
      <c r="G19" s="56">
        <f>VLOOKUP($B19,'2019 Ventilation List SORT'!$A$6:$I$102,6)</f>
        <v>0</v>
      </c>
      <c r="H19" s="59">
        <f>VLOOKUP($B19,'2019 Ventilation List SORT'!$A$6:$I$102,7)</f>
        <v>1</v>
      </c>
      <c r="I19" s="56" t="str">
        <f>VLOOKUP($B19,'2019 Ventilation List SORT'!$A$6:$I$102,8)</f>
        <v/>
      </c>
      <c r="J19" s="95" t="str">
        <f>VLOOKUP($B19,'2019 Ventilation List SORT'!$A$6:$I$102,9)</f>
        <v>No</v>
      </c>
      <c r="K19" s="146" t="e">
        <f>INDEX(#REF!,MATCH($A19,#REF!,0))*0.5</f>
        <v>#REF!</v>
      </c>
      <c r="L19" s="146">
        <f>INDEX('For CSV - 2019 VentSpcFuncData'!$K$6:$K$101,MATCH($B19,'For CSV - 2019 VentSpcFuncData'!$B$6:$B$101,0))</f>
        <v>71.333333333333329</v>
      </c>
      <c r="M19" s="146">
        <f t="shared" si="3"/>
        <v>71.333333333333329</v>
      </c>
      <c r="N19" s="146">
        <f>INDEX('For CSV - 2019 VentSpcFuncData'!$J$6:$J$101,MATCH($B19,'For CSV - 2019 VentSpcFuncData'!$B$6:$B$101,0))</f>
        <v>15</v>
      </c>
      <c r="O19" s="146" t="e">
        <f t="shared" si="4"/>
        <v>#REF!</v>
      </c>
      <c r="P19" s="148" t="e">
        <f t="shared" si="0"/>
        <v>#REF!</v>
      </c>
      <c r="Q19" s="44" t="str">
        <f t="shared" si="1"/>
        <v>Audience Seating Area,Sports/Entertainment - Bowling alley (seating)</v>
      </c>
      <c r="R19" s="44" t="e">
        <f>INDEX(#REF!,MATCH($A19,#REF!,0))</f>
        <v>#REF!</v>
      </c>
      <c r="S19" s="44">
        <f>INDEX('For CSV - 2019 VentSpcFuncData'!$L$6:$L$101,MATCH($B19,'For CSV - 2019 VentSpcFuncData'!$B$6:$B$101,0))</f>
        <v>85</v>
      </c>
      <c r="T19" s="44" t="e">
        <f>MATCH($A19,#REF!,0)</f>
        <v>#REF!</v>
      </c>
      <c r="V19" t="str">
        <f t="shared" si="2"/>
        <v>2,              85,     "Sports/Entertainment - Bowling alley (seating)"</v>
      </c>
    </row>
    <row r="20" spans="1:22" ht="13" x14ac:dyDescent="0.25">
      <c r="A20" s="57" t="s">
        <v>537</v>
      </c>
      <c r="B20" s="55" t="s">
        <v>839</v>
      </c>
      <c r="C20" s="56">
        <f>VLOOKUP($B20,'2019 Ventilation List SORT'!$A$6:$I$102,2)</f>
        <v>0.5</v>
      </c>
      <c r="D20" s="56">
        <f>VLOOKUP($B20,'2019 Ventilation List SORT'!$A$6:$I$102,3)</f>
        <v>0.15</v>
      </c>
      <c r="E20" s="59">
        <f>VLOOKUP($B20,'2019 Ventilation List SORT'!$A$6:$I$102,4)</f>
        <v>0</v>
      </c>
      <c r="F20" s="59">
        <f>VLOOKUP($B20,'2019 Ventilation List SORT'!$A$6:$I$102,5)</f>
        <v>0</v>
      </c>
      <c r="G20" s="56">
        <f>VLOOKUP($B20,'2019 Ventilation List SORT'!$A$6:$I$102,6)</f>
        <v>0</v>
      </c>
      <c r="H20" s="59">
        <f>VLOOKUP($B20,'2019 Ventilation List SORT'!$A$6:$I$102,7)</f>
        <v>1</v>
      </c>
      <c r="I20" s="56" t="str">
        <f>VLOOKUP($B20,'2019 Ventilation List SORT'!$A$6:$I$102,8)</f>
        <v>F</v>
      </c>
      <c r="J20" s="95" t="str">
        <f>VLOOKUP($B20,'2019 Ventilation List SORT'!$A$6:$I$102,9)</f>
        <v>No</v>
      </c>
      <c r="K20" s="146" t="e">
        <f>INDEX(#REF!,MATCH($A20,#REF!,0))*0.5</f>
        <v>#REF!</v>
      </c>
      <c r="L20" s="146">
        <f>INDEX('For CSV - 2019 VentSpcFuncData'!$K$6:$K$101,MATCH($B20,'For CSV - 2019 VentSpcFuncData'!$B$6:$B$101,0))</f>
        <v>33.333333333333336</v>
      </c>
      <c r="M20" s="146">
        <f t="shared" si="3"/>
        <v>33.333333333333336</v>
      </c>
      <c r="N20" s="146">
        <f>INDEX('For CSV - 2019 VentSpcFuncData'!$J$6:$J$101,MATCH($B20,'For CSV - 2019 VentSpcFuncData'!$B$6:$B$101,0))</f>
        <v>15</v>
      </c>
      <c r="O20" s="146" t="e">
        <f t="shared" si="4"/>
        <v>#REF!</v>
      </c>
      <c r="P20" s="148" t="e">
        <f t="shared" si="0"/>
        <v>#REF!</v>
      </c>
      <c r="Q20" s="44" t="str">
        <f t="shared" si="1"/>
        <v>Audience Seating Area,Sports/Entertainment - Spectator areas</v>
      </c>
      <c r="R20" s="44" t="e">
        <f>INDEX(#REF!,MATCH($A20,#REF!,0))</f>
        <v>#REF!</v>
      </c>
      <c r="S20" s="44">
        <f>INDEX('For CSV - 2019 VentSpcFuncData'!$L$6:$L$101,MATCH($B20,'For CSV - 2019 VentSpcFuncData'!$B$6:$B$101,0))</f>
        <v>92</v>
      </c>
      <c r="T20" s="44" t="e">
        <f>MATCH($A20,#REF!,0)</f>
        <v>#REF!</v>
      </c>
      <c r="V20" t="str">
        <f t="shared" si="2"/>
        <v>2,              92,     "Sports/Entertainment - Spectator areas"</v>
      </c>
    </row>
    <row r="21" spans="1:22" ht="13" x14ac:dyDescent="0.25">
      <c r="A21" s="44" t="s">
        <v>503</v>
      </c>
      <c r="B21" s="118" t="s">
        <v>882</v>
      </c>
      <c r="C21" s="56">
        <f>VLOOKUP($B21,'2019 Ventilation List SORT'!$A$6:$I$102,2)</f>
        <v>1.07</v>
      </c>
      <c r="D21" s="56">
        <f>VLOOKUP($B21,'2019 Ventilation List SORT'!$A$6:$I$102,3)</f>
        <v>0.15</v>
      </c>
      <c r="E21" s="59">
        <f>VLOOKUP($B21,'2019 Ventilation List SORT'!$A$6:$I$102,4)</f>
        <v>0</v>
      </c>
      <c r="F21" s="59">
        <f>VLOOKUP($B21,'2019 Ventilation List SORT'!$A$6:$I$102,5)</f>
        <v>0</v>
      </c>
      <c r="G21" s="56">
        <f>VLOOKUP($B21,'2019 Ventilation List SORT'!$A$6:$I$102,6)</f>
        <v>0</v>
      </c>
      <c r="H21" s="59">
        <f>VLOOKUP($B21,'2019 Ventilation List SORT'!$A$6:$I$102,7)</f>
        <v>1</v>
      </c>
      <c r="I21" s="56" t="str">
        <f>VLOOKUP($B21,'2019 Ventilation List SORT'!$A$6:$I$102,8)</f>
        <v>F</v>
      </c>
      <c r="J21" s="95" t="str">
        <f>VLOOKUP($B21,'2019 Ventilation List SORT'!$A$6:$I$102,9)</f>
        <v>No</v>
      </c>
      <c r="K21" s="146" t="e">
        <f>INDEX(#REF!,MATCH($A21,#REF!,0))*0.5</f>
        <v>#REF!</v>
      </c>
      <c r="L21" s="146">
        <f>INDEX('For CSV - 2019 VentSpcFuncData'!$K$6:$K$101,MATCH($B21,'For CSV - 2019 VentSpcFuncData'!$B$6:$B$101,0))</f>
        <v>71.333333333333329</v>
      </c>
      <c r="M21" s="146">
        <f t="shared" si="3"/>
        <v>71.333333333333329</v>
      </c>
      <c r="N21" s="146">
        <f>INDEX('For CSV - 2019 VentSpcFuncData'!$J$6:$J$101,MATCH($B21,'For CSV - 2019 VentSpcFuncData'!$B$6:$B$101,0))</f>
        <v>15</v>
      </c>
      <c r="O21" s="146" t="e">
        <f t="shared" si="4"/>
        <v>#REF!</v>
      </c>
      <c r="P21" s="148" t="e">
        <f t="shared" si="0"/>
        <v>#REF!</v>
      </c>
      <c r="Q21" s="44" t="str">
        <f t="shared" si="1"/>
        <v>Auditorium Area,Assembly - Auditorium seating area</v>
      </c>
      <c r="R21" s="44" t="e">
        <f>INDEX(#REF!,MATCH($A21,#REF!,0))</f>
        <v>#REF!</v>
      </c>
      <c r="S21" s="44">
        <f>INDEX('For CSV - 2019 VentSpcFuncData'!$L$6:$L$101,MATCH($B21,'For CSV - 2019 VentSpcFuncData'!$B$6:$B$101,0))</f>
        <v>1</v>
      </c>
      <c r="T21" s="44" t="e">
        <f>MATCH($A21,#REF!,0)</f>
        <v>#REF!</v>
      </c>
      <c r="V21" t="e">
        <f t="shared" si="2"/>
        <v>#REF!</v>
      </c>
    </row>
    <row r="22" spans="1:22" ht="13" x14ac:dyDescent="0.25">
      <c r="A22" s="44" t="s">
        <v>503</v>
      </c>
      <c r="B22" s="55" t="s">
        <v>882</v>
      </c>
      <c r="C22" s="56">
        <f>VLOOKUP($B22,'2019 Ventilation List SORT'!$A$6:$I$102,2)</f>
        <v>1.07</v>
      </c>
      <c r="D22" s="56">
        <f>VLOOKUP($B22,'2019 Ventilation List SORT'!$A$6:$I$102,3)</f>
        <v>0.15</v>
      </c>
      <c r="E22" s="59">
        <f>VLOOKUP($B22,'2019 Ventilation List SORT'!$A$6:$I$102,4)</f>
        <v>0</v>
      </c>
      <c r="F22" s="59">
        <f>VLOOKUP($B22,'2019 Ventilation List SORT'!$A$6:$I$102,5)</f>
        <v>0</v>
      </c>
      <c r="G22" s="56">
        <f>VLOOKUP($B22,'2019 Ventilation List SORT'!$A$6:$I$102,6)</f>
        <v>0</v>
      </c>
      <c r="H22" s="59">
        <f>VLOOKUP($B22,'2019 Ventilation List SORT'!$A$6:$I$102,7)</f>
        <v>1</v>
      </c>
      <c r="I22" s="56" t="str">
        <f>VLOOKUP($B22,'2019 Ventilation List SORT'!$A$6:$I$102,8)</f>
        <v>F</v>
      </c>
      <c r="J22" s="95" t="str">
        <f>VLOOKUP($B22,'2019 Ventilation List SORT'!$A$6:$I$102,9)</f>
        <v>No</v>
      </c>
      <c r="K22" s="146" t="e">
        <f>INDEX(#REF!,MATCH($A22,#REF!,0))*0.5</f>
        <v>#REF!</v>
      </c>
      <c r="L22" s="146">
        <f>INDEX('For CSV - 2019 VentSpcFuncData'!$K$6:$K$101,MATCH($B22,'For CSV - 2019 VentSpcFuncData'!$B$6:$B$101,0))</f>
        <v>71.333333333333329</v>
      </c>
      <c r="M22" s="146">
        <f t="shared" si="3"/>
        <v>71.333333333333329</v>
      </c>
      <c r="N22" s="146">
        <f>INDEX('For CSV - 2019 VentSpcFuncData'!$J$6:$J$101,MATCH($B22,'For CSV - 2019 VentSpcFuncData'!$B$6:$B$101,0))</f>
        <v>15</v>
      </c>
      <c r="O22" s="146" t="e">
        <f t="shared" si="4"/>
        <v>#REF!</v>
      </c>
      <c r="P22" s="148" t="e">
        <f t="shared" si="0"/>
        <v>#REF!</v>
      </c>
      <c r="Q22" s="44" t="str">
        <f t="shared" si="1"/>
        <v>Auditorium Area,Assembly - Auditorium seating area</v>
      </c>
      <c r="R22" s="44" t="e">
        <f>INDEX(#REF!,MATCH($A22,#REF!,0))</f>
        <v>#REF!</v>
      </c>
      <c r="S22" s="44">
        <f>INDEX('For CSV - 2019 VentSpcFuncData'!$L$6:$L$101,MATCH($B22,'For CSV - 2019 VentSpcFuncData'!$B$6:$B$101,0))</f>
        <v>1</v>
      </c>
      <c r="T22" s="44" t="e">
        <f>MATCH($A22,#REF!,0)</f>
        <v>#REF!</v>
      </c>
      <c r="V22" t="str">
        <f t="shared" si="2"/>
        <v>2,              1,     "Assembly - Auditorium seating area"</v>
      </c>
    </row>
    <row r="23" spans="1:22" ht="13" x14ac:dyDescent="0.25">
      <c r="A23" s="44" t="s">
        <v>503</v>
      </c>
      <c r="B23" s="55" t="s">
        <v>922</v>
      </c>
      <c r="C23" s="56">
        <f>VLOOKUP($B23,'2019 Ventilation List SORT'!$A$6:$I$102,2)</f>
        <v>0.19</v>
      </c>
      <c r="D23" s="56">
        <f>VLOOKUP($B23,'2019 Ventilation List SORT'!$A$6:$I$102,3)</f>
        <v>0.15</v>
      </c>
      <c r="E23" s="59">
        <f>VLOOKUP($B23,'2019 Ventilation List SORT'!$A$6:$I$102,4)</f>
        <v>0</v>
      </c>
      <c r="F23" s="59">
        <f>VLOOKUP($B23,'2019 Ventilation List SORT'!$A$6:$I$102,5)</f>
        <v>0</v>
      </c>
      <c r="G23" s="56">
        <f>VLOOKUP($B23,'2019 Ventilation List SORT'!$A$6:$I$102,6)</f>
        <v>0</v>
      </c>
      <c r="H23" s="59">
        <f>VLOOKUP($B23,'2019 Ventilation List SORT'!$A$6:$I$102,7)</f>
        <v>1</v>
      </c>
      <c r="I23" s="56" t="str">
        <f>VLOOKUP($B23,'2019 Ventilation List SORT'!$A$6:$I$102,8)</f>
        <v>F</v>
      </c>
      <c r="J23" s="95" t="str">
        <f>VLOOKUP($B23,'2019 Ventilation List SORT'!$A$6:$I$102,9)</f>
        <v>No</v>
      </c>
      <c r="K23" s="146" t="e">
        <f>INDEX(#REF!,MATCH($A23,#REF!,0))*0.5</f>
        <v>#REF!</v>
      </c>
      <c r="L23" s="146">
        <f>INDEX('For CSV - 2019 VentSpcFuncData'!$K$6:$K$101,MATCH($B23,'For CSV - 2019 VentSpcFuncData'!$B$6:$B$101,0))</f>
        <v>12.666666666666666</v>
      </c>
      <c r="M23" s="146">
        <f t="shared" si="3"/>
        <v>12.666666666666666</v>
      </c>
      <c r="N23" s="146">
        <f>INDEX('For CSV - 2019 VentSpcFuncData'!$J$6:$J$101,MATCH($B23,'For CSV - 2019 VentSpcFuncData'!$B$6:$B$101,0))</f>
        <v>15</v>
      </c>
      <c r="O23" s="146" t="e">
        <f t="shared" si="4"/>
        <v>#REF!</v>
      </c>
      <c r="P23" s="148" t="e">
        <f t="shared" si="0"/>
        <v>#REF!</v>
      </c>
      <c r="Q23" s="44" t="str">
        <f t="shared" si="1"/>
        <v>Auditorium Area,Assembly - Courtrooms</v>
      </c>
      <c r="R23" s="44" t="e">
        <f>INDEX(#REF!,MATCH($A23,#REF!,0))</f>
        <v>#REF!</v>
      </c>
      <c r="S23" s="44">
        <f>INDEX('For CSV - 2019 VentSpcFuncData'!$L$6:$L$101,MATCH($B23,'For CSV - 2019 VentSpcFuncData'!$B$6:$B$101,0))</f>
        <v>2</v>
      </c>
      <c r="T23" s="44" t="e">
        <f>MATCH($A23,#REF!,0)</f>
        <v>#REF!</v>
      </c>
      <c r="V23" t="str">
        <f t="shared" si="2"/>
        <v>2,              2,     "Assembly - Courtrooms"</v>
      </c>
    </row>
    <row r="24" spans="1:22" ht="13" x14ac:dyDescent="0.25">
      <c r="A24" s="44" t="s">
        <v>503</v>
      </c>
      <c r="B24" s="55" t="s">
        <v>883</v>
      </c>
      <c r="C24" s="56">
        <f>VLOOKUP($B24,'2019 Ventilation List SORT'!$A$6:$I$102,2)</f>
        <v>0.19</v>
      </c>
      <c r="D24" s="56">
        <f>VLOOKUP($B24,'2019 Ventilation List SORT'!$A$6:$I$102,3)</f>
        <v>0.15</v>
      </c>
      <c r="E24" s="59">
        <f>VLOOKUP($B24,'2019 Ventilation List SORT'!$A$6:$I$102,4)</f>
        <v>0</v>
      </c>
      <c r="F24" s="59">
        <f>VLOOKUP($B24,'2019 Ventilation List SORT'!$A$6:$I$102,5)</f>
        <v>0</v>
      </c>
      <c r="G24" s="56">
        <f>VLOOKUP($B24,'2019 Ventilation List SORT'!$A$6:$I$102,6)</f>
        <v>0</v>
      </c>
      <c r="H24" s="59">
        <f>VLOOKUP($B24,'2019 Ventilation List SORT'!$A$6:$I$102,7)</f>
        <v>1</v>
      </c>
      <c r="I24" s="56" t="str">
        <f>VLOOKUP($B24,'2019 Ventilation List SORT'!$A$6:$I$102,8)</f>
        <v>F</v>
      </c>
      <c r="J24" s="95" t="str">
        <f>VLOOKUP($B24,'2019 Ventilation List SORT'!$A$6:$I$102,9)</f>
        <v>No</v>
      </c>
      <c r="K24" s="146" t="e">
        <f>INDEX(#REF!,MATCH($A24,#REF!,0))*0.5</f>
        <v>#REF!</v>
      </c>
      <c r="L24" s="146">
        <f>INDEX('For CSV - 2019 VentSpcFuncData'!$K$6:$K$101,MATCH($B24,'For CSV - 2019 VentSpcFuncData'!$B$6:$B$101,0))</f>
        <v>12.666666666666666</v>
      </c>
      <c r="M24" s="146">
        <f t="shared" si="3"/>
        <v>12.666666666666666</v>
      </c>
      <c r="N24" s="146">
        <f>INDEX('For CSV - 2019 VentSpcFuncData'!$J$6:$J$101,MATCH($B24,'For CSV - 2019 VentSpcFuncData'!$B$6:$B$101,0))</f>
        <v>15</v>
      </c>
      <c r="O24" s="146" t="e">
        <f t="shared" si="4"/>
        <v>#REF!</v>
      </c>
      <c r="P24" s="148" t="e">
        <f t="shared" si="0"/>
        <v>#REF!</v>
      </c>
      <c r="Q24" s="44" t="str">
        <f t="shared" si="1"/>
        <v>Auditorium Area,Assembly - Legislative chambers</v>
      </c>
      <c r="R24" s="44" t="e">
        <f>INDEX(#REF!,MATCH($A24,#REF!,0))</f>
        <v>#REF!</v>
      </c>
      <c r="S24" s="44">
        <f>INDEX('For CSV - 2019 VentSpcFuncData'!$L$6:$L$101,MATCH($B24,'For CSV - 2019 VentSpcFuncData'!$B$6:$B$101,0))</f>
        <v>3</v>
      </c>
      <c r="T24" s="44" t="e">
        <f>MATCH($A24,#REF!,0)</f>
        <v>#REF!</v>
      </c>
      <c r="V24" t="str">
        <f t="shared" si="2"/>
        <v>2,              3,     "Assembly - Legislative chambers"</v>
      </c>
    </row>
    <row r="25" spans="1:22" ht="13" x14ac:dyDescent="0.25">
      <c r="A25" s="44" t="s">
        <v>503</v>
      </c>
      <c r="B25" s="55" t="s">
        <v>788</v>
      </c>
      <c r="C25" s="56">
        <f>VLOOKUP($B25,'2019 Ventilation List SORT'!$A$6:$I$102,2)</f>
        <v>0</v>
      </c>
      <c r="D25" s="56">
        <f>VLOOKUP($B25,'2019 Ventilation List SORT'!$A$6:$I$102,3)</f>
        <v>0</v>
      </c>
      <c r="E25" s="59">
        <f>VLOOKUP($B25,'2019 Ventilation List SORT'!$A$6:$I$102,4)</f>
        <v>0</v>
      </c>
      <c r="F25" s="59">
        <f>VLOOKUP($B25,'2019 Ventilation List SORT'!$A$6:$I$102,5)</f>
        <v>0</v>
      </c>
      <c r="G25" s="56">
        <f>VLOOKUP($B25,'2019 Ventilation List SORT'!$A$6:$I$102,6)</f>
        <v>0.5</v>
      </c>
      <c r="H25" s="59">
        <f>VLOOKUP($B25,'2019 Ventilation List SORT'!$A$6:$I$102,7)</f>
        <v>1</v>
      </c>
      <c r="I25" s="56" t="str">
        <f>VLOOKUP($B25,'2019 Ventilation List SORT'!$A$6:$I$102,8)</f>
        <v>Exh. Note B</v>
      </c>
      <c r="J25" s="95" t="str">
        <f>VLOOKUP($B25,'2019 Ventilation List SORT'!$A$6:$I$102,9)</f>
        <v>No</v>
      </c>
      <c r="K25" s="146" t="e">
        <f>INDEX(#REF!,MATCH($A25,#REF!,0))*0.5</f>
        <v>#REF!</v>
      </c>
      <c r="L25" s="146">
        <f>INDEX('For CSV - 2019 VentSpcFuncData'!$K$6:$K$101,MATCH($B25,'For CSV - 2019 VentSpcFuncData'!$B$6:$B$101,0))</f>
        <v>0</v>
      </c>
      <c r="M25" s="146" t="e">
        <f t="shared" si="3"/>
        <v>#REF!</v>
      </c>
      <c r="N25" s="146">
        <f>INDEX('For CSV - 2019 VentSpcFuncData'!$J$6:$J$101,MATCH($B25,'For CSV - 2019 VentSpcFuncData'!$B$6:$B$101,0))</f>
        <v>0</v>
      </c>
      <c r="O25" s="146" t="e">
        <f t="shared" si="4"/>
        <v>#REF!</v>
      </c>
      <c r="P25" s="148" t="e">
        <f t="shared" si="0"/>
        <v>#REF!</v>
      </c>
      <c r="Q25" s="44" t="str">
        <f t="shared" si="1"/>
        <v>Auditorium Area,Exhaust - Arenas</v>
      </c>
      <c r="R25" s="44" t="e">
        <f>INDEX(#REF!,MATCH($A25,#REF!,0))</f>
        <v>#REF!</v>
      </c>
      <c r="S25" s="44">
        <f>INDEX('For CSV - 2019 VentSpcFuncData'!$L$6:$L$101,MATCH($B25,'For CSV - 2019 VentSpcFuncData'!$B$6:$B$101,0))</f>
        <v>25</v>
      </c>
      <c r="T25" s="44" t="e">
        <f>MATCH($A25,#REF!,0)</f>
        <v>#REF!</v>
      </c>
      <c r="V25" t="str">
        <f t="shared" si="2"/>
        <v>2,              25,     "Exhaust - Arenas"</v>
      </c>
    </row>
    <row r="26" spans="1:22" ht="13" x14ac:dyDescent="0.25">
      <c r="A26" s="44" t="s">
        <v>503</v>
      </c>
      <c r="B26" s="55" t="s">
        <v>781</v>
      </c>
      <c r="C26" s="56">
        <f>VLOOKUP($B26,'2019 Ventilation List SORT'!$A$6:$I$102,2)</f>
        <v>0.15</v>
      </c>
      <c r="D26" s="56">
        <f>VLOOKUP($B26,'2019 Ventilation List SORT'!$A$6:$I$102,3)</f>
        <v>0.15</v>
      </c>
      <c r="E26" s="59">
        <f>VLOOKUP($B26,'2019 Ventilation List SORT'!$A$6:$I$102,4)</f>
        <v>0</v>
      </c>
      <c r="F26" s="59">
        <f>VLOOKUP($B26,'2019 Ventilation List SORT'!$A$6:$I$102,5)</f>
        <v>0</v>
      </c>
      <c r="G26" s="56">
        <f>VLOOKUP($B26,'2019 Ventilation List SORT'!$A$6:$I$102,6)</f>
        <v>0</v>
      </c>
      <c r="H26" s="59">
        <f>VLOOKUP($B26,'2019 Ventilation List SORT'!$A$6:$I$102,7)</f>
        <v>2</v>
      </c>
      <c r="I26" s="56" t="str">
        <f>VLOOKUP($B26,'2019 Ventilation List SORT'!$A$6:$I$102,8)</f>
        <v/>
      </c>
      <c r="J26" s="95" t="str">
        <f>VLOOKUP($B26,'2019 Ventilation List SORT'!$A$6:$I$102,9)</f>
        <v>No</v>
      </c>
      <c r="K26" s="146" t="e">
        <f>INDEX(#REF!,MATCH($A26,#REF!,0))*0.5</f>
        <v>#REF!</v>
      </c>
      <c r="L26" s="146">
        <f>INDEX('For CSV - 2019 VentSpcFuncData'!$K$6:$K$101,MATCH($B26,'For CSV - 2019 VentSpcFuncData'!$B$6:$B$101,0))</f>
        <v>0</v>
      </c>
      <c r="M26" s="146" t="e">
        <f t="shared" si="3"/>
        <v>#REF!</v>
      </c>
      <c r="N26" s="146">
        <f>INDEX('For CSV - 2019 VentSpcFuncData'!$J$6:$J$101,MATCH($B26,'For CSV - 2019 VentSpcFuncData'!$B$6:$B$101,0))</f>
        <v>15</v>
      </c>
      <c r="O26" s="146" t="e">
        <f t="shared" si="4"/>
        <v>#REF!</v>
      </c>
      <c r="P26" s="148" t="e">
        <f t="shared" si="0"/>
        <v>#REF!</v>
      </c>
      <c r="Q26" s="44" t="str">
        <f t="shared" si="1"/>
        <v>Auditorium Area,Misc - All others</v>
      </c>
      <c r="R26" s="44" t="e">
        <f>INDEX(#REF!,MATCH($A26,#REF!,0))</f>
        <v>#REF!</v>
      </c>
      <c r="S26" s="44">
        <f>INDEX('For CSV - 2019 VentSpcFuncData'!$L$6:$L$101,MATCH($B26,'For CSV - 2019 VentSpcFuncData'!$B$6:$B$101,0))</f>
        <v>58</v>
      </c>
      <c r="T26" s="44" t="e">
        <f>MATCH($A26,#REF!,0)</f>
        <v>#REF!</v>
      </c>
      <c r="V26" t="str">
        <f t="shared" si="2"/>
        <v>2,              58,     "Misc - All others"</v>
      </c>
    </row>
    <row r="27" spans="1:22" ht="13" x14ac:dyDescent="0.25">
      <c r="A27" s="44" t="s">
        <v>535</v>
      </c>
      <c r="B27" s="118" t="s">
        <v>789</v>
      </c>
      <c r="C27" s="56">
        <f>VLOOKUP($B27,'2019 Ventilation List SORT'!$A$6:$I$102,2)</f>
        <v>0</v>
      </c>
      <c r="D27" s="56">
        <f>VLOOKUP($B27,'2019 Ventilation List SORT'!$A$6:$I$102,3)</f>
        <v>0</v>
      </c>
      <c r="E27" s="59">
        <f>VLOOKUP($B27,'2019 Ventilation List SORT'!$A$6:$I$102,4)</f>
        <v>0</v>
      </c>
      <c r="F27" s="59">
        <f>VLOOKUP($B27,'2019 Ventilation List SORT'!$A$6:$I$102,5)</f>
        <v>0</v>
      </c>
      <c r="G27" s="56">
        <f>VLOOKUP($B27,'2019 Ventilation List SORT'!$A$6:$I$102,6)</f>
        <v>1.5</v>
      </c>
      <c r="H27" s="59">
        <f>VLOOKUP($B27,'2019 Ventilation List SORT'!$A$6:$I$102,7)</f>
        <v>2</v>
      </c>
      <c r="I27" s="56" t="str">
        <f>VLOOKUP($B27,'2019 Ventilation List SORT'!$A$6:$I$102,8)</f>
        <v>Exh. Note A</v>
      </c>
      <c r="J27" s="95" t="str">
        <f>VLOOKUP($B27,'2019 Ventilation List SORT'!$A$6:$I$102,9)</f>
        <v>No</v>
      </c>
      <c r="K27" s="146" t="e">
        <f>INDEX(#REF!,MATCH($A27,#REF!,0))*0.5</f>
        <v>#REF!</v>
      </c>
      <c r="L27" s="146">
        <f>INDEX('For CSV - 2019 VentSpcFuncData'!$K$6:$K$101,MATCH($B27,'For CSV - 2019 VentSpcFuncData'!$B$6:$B$101,0))</f>
        <v>0</v>
      </c>
      <c r="M27" s="146" t="e">
        <f t="shared" si="3"/>
        <v>#REF!</v>
      </c>
      <c r="N27" s="146">
        <f>INDEX('For CSV - 2019 VentSpcFuncData'!$J$6:$J$101,MATCH($B27,'For CSV - 2019 VentSpcFuncData'!$B$6:$B$101,0))</f>
        <v>0</v>
      </c>
      <c r="O27" s="146" t="e">
        <f t="shared" si="4"/>
        <v>#REF!</v>
      </c>
      <c r="P27" s="148" t="e">
        <f t="shared" si="0"/>
        <v>#REF!</v>
      </c>
      <c r="Q27" s="44" t="str">
        <f t="shared" si="1"/>
        <v>Auto Repair / Maintenance Area,Exhaust - Auto repair rooms</v>
      </c>
      <c r="R27" s="44" t="e">
        <f>INDEX(#REF!,MATCH($A27,#REF!,0))</f>
        <v>#REF!</v>
      </c>
      <c r="S27" s="44">
        <f>INDEX('For CSV - 2019 VentSpcFuncData'!$L$6:$L$101,MATCH($B27,'For CSV - 2019 VentSpcFuncData'!$B$6:$B$101,0))</f>
        <v>26</v>
      </c>
      <c r="T27" s="44" t="e">
        <f>MATCH($A27,#REF!,0)</f>
        <v>#REF!</v>
      </c>
      <c r="V27" t="e">
        <f t="shared" si="2"/>
        <v>#REF!</v>
      </c>
    </row>
    <row r="28" spans="1:22" ht="13" x14ac:dyDescent="0.25">
      <c r="A28" s="44" t="s">
        <v>535</v>
      </c>
      <c r="B28" s="55" t="s">
        <v>789</v>
      </c>
      <c r="C28" s="56">
        <f>VLOOKUP($B28,'2019 Ventilation List SORT'!$A$6:$I$102,2)</f>
        <v>0</v>
      </c>
      <c r="D28" s="56">
        <f>VLOOKUP($B28,'2019 Ventilation List SORT'!$A$6:$I$102,3)</f>
        <v>0</v>
      </c>
      <c r="E28" s="59">
        <f>VLOOKUP($B28,'2019 Ventilation List SORT'!$A$6:$I$102,4)</f>
        <v>0</v>
      </c>
      <c r="F28" s="59">
        <f>VLOOKUP($B28,'2019 Ventilation List SORT'!$A$6:$I$102,5)</f>
        <v>0</v>
      </c>
      <c r="G28" s="56">
        <f>VLOOKUP($B28,'2019 Ventilation List SORT'!$A$6:$I$102,6)</f>
        <v>1.5</v>
      </c>
      <c r="H28" s="59">
        <f>VLOOKUP($B28,'2019 Ventilation List SORT'!$A$6:$I$102,7)</f>
        <v>2</v>
      </c>
      <c r="I28" s="56" t="str">
        <f>VLOOKUP($B28,'2019 Ventilation List SORT'!$A$6:$I$102,8)</f>
        <v>Exh. Note A</v>
      </c>
      <c r="J28" s="95" t="str">
        <f>VLOOKUP($B28,'2019 Ventilation List SORT'!$A$6:$I$102,9)</f>
        <v>No</v>
      </c>
      <c r="K28" s="146" t="e">
        <f>INDEX(#REF!,MATCH($A28,#REF!,0))*0.5</f>
        <v>#REF!</v>
      </c>
      <c r="L28" s="146">
        <f>INDEX('For CSV - 2019 VentSpcFuncData'!$K$6:$K$101,MATCH($B28,'For CSV - 2019 VentSpcFuncData'!$B$6:$B$101,0))</f>
        <v>0</v>
      </c>
      <c r="M28" s="146" t="e">
        <f t="shared" si="3"/>
        <v>#REF!</v>
      </c>
      <c r="N28" s="146">
        <f>INDEX('For CSV - 2019 VentSpcFuncData'!$J$6:$J$101,MATCH($B28,'For CSV - 2019 VentSpcFuncData'!$B$6:$B$101,0))</f>
        <v>0</v>
      </c>
      <c r="O28" s="146" t="e">
        <f t="shared" si="4"/>
        <v>#REF!</v>
      </c>
      <c r="P28" s="148" t="e">
        <f t="shared" si="0"/>
        <v>#REF!</v>
      </c>
      <c r="Q28" s="44" t="str">
        <f t="shared" si="1"/>
        <v>Auto Repair / Maintenance Area,Exhaust - Auto repair rooms</v>
      </c>
      <c r="R28" s="44" t="e">
        <f>INDEX(#REF!,MATCH($A28,#REF!,0))</f>
        <v>#REF!</v>
      </c>
      <c r="S28" s="44">
        <f>INDEX('For CSV - 2019 VentSpcFuncData'!$L$6:$L$101,MATCH($B28,'For CSV - 2019 VentSpcFuncData'!$B$6:$B$101,0))</f>
        <v>26</v>
      </c>
      <c r="T28" s="44" t="e">
        <f>MATCH($A28,#REF!,0)</f>
        <v>#REF!</v>
      </c>
      <c r="V28" t="str">
        <f t="shared" si="2"/>
        <v>2,              26,     "Exhaust - Auto repair rooms"</v>
      </c>
    </row>
    <row r="29" spans="1:22" ht="13" x14ac:dyDescent="0.25">
      <c r="A29" s="44" t="s">
        <v>29</v>
      </c>
      <c r="B29" s="118" t="s">
        <v>784</v>
      </c>
      <c r="C29" s="56">
        <f>VLOOKUP($B29,'2019 Ventilation List SORT'!$A$6:$I$102,2)</f>
        <v>0.4</v>
      </c>
      <c r="D29" s="56">
        <f>VLOOKUP($B29,'2019 Ventilation List SORT'!$A$6:$I$102,3)</f>
        <v>0.4</v>
      </c>
      <c r="E29" s="59">
        <f>VLOOKUP($B29,'2019 Ventilation List SORT'!$A$6:$I$102,4)</f>
        <v>0</v>
      </c>
      <c r="F29" s="59">
        <f>VLOOKUP($B29,'2019 Ventilation List SORT'!$A$6:$I$102,5)</f>
        <v>0</v>
      </c>
      <c r="G29" s="56">
        <f>VLOOKUP($B29,'2019 Ventilation List SORT'!$A$6:$I$102,6)</f>
        <v>0.6</v>
      </c>
      <c r="H29" s="59">
        <f>VLOOKUP($B29,'2019 Ventilation List SORT'!$A$6:$I$102,7)</f>
        <v>2</v>
      </c>
      <c r="I29" s="56" t="str">
        <f>VLOOKUP($B29,'2019 Ventilation List SORT'!$A$6:$I$102,8)</f>
        <v/>
      </c>
      <c r="J29" s="95" t="str">
        <f>VLOOKUP($B29,'2019 Ventilation List SORT'!$A$6:$I$102,9)</f>
        <v>No</v>
      </c>
      <c r="K29" s="146" t="e">
        <f>INDEX(#REF!,MATCH($A29,#REF!,0))*0.5</f>
        <v>#REF!</v>
      </c>
      <c r="L29" s="146">
        <f>INDEX('For CSV - 2019 VentSpcFuncData'!$K$6:$K$101,MATCH($B29,'For CSV - 2019 VentSpcFuncData'!$B$6:$B$101,0))</f>
        <v>0</v>
      </c>
      <c r="M29" s="146" t="e">
        <f t="shared" si="3"/>
        <v>#REF!</v>
      </c>
      <c r="N29" s="146">
        <f>INDEX('For CSV - 2019 VentSpcFuncData'!$J$6:$J$101,MATCH($B29,'For CSV - 2019 VentSpcFuncData'!$B$6:$B$101,0))</f>
        <v>15</v>
      </c>
      <c r="O29" s="146" t="e">
        <f t="shared" si="4"/>
        <v>#REF!</v>
      </c>
      <c r="P29" s="148" t="e">
        <f t="shared" si="0"/>
        <v>#REF!</v>
      </c>
      <c r="Q29" s="44" t="str">
        <f t="shared" si="1"/>
        <v>Beauty Salon Area,Retail - Beauty and nail salons</v>
      </c>
      <c r="R29" s="44" t="e">
        <f>INDEX(#REF!,MATCH($A29,#REF!,0))</f>
        <v>#REF!</v>
      </c>
      <c r="S29" s="44">
        <f>INDEX('For CSV - 2019 VentSpcFuncData'!$L$6:$L$101,MATCH($B29,'For CSV - 2019 VentSpcFuncData'!$B$6:$B$101,0))</f>
        <v>79</v>
      </c>
      <c r="T29" s="44" t="e">
        <f>MATCH($A29,#REF!,0)</f>
        <v>#REF!</v>
      </c>
      <c r="V29" t="e">
        <f t="shared" si="2"/>
        <v>#REF!</v>
      </c>
    </row>
    <row r="30" spans="1:22" ht="13" x14ac:dyDescent="0.25">
      <c r="A30" s="44" t="s">
        <v>29</v>
      </c>
      <c r="B30" s="55" t="s">
        <v>783</v>
      </c>
      <c r="C30" s="56">
        <f>VLOOKUP($B30,'2019 Ventilation List SORT'!$A$6:$I$102,2)</f>
        <v>0.4</v>
      </c>
      <c r="D30" s="56">
        <f>VLOOKUP($B30,'2019 Ventilation List SORT'!$A$6:$I$102,3)</f>
        <v>0.4</v>
      </c>
      <c r="E30" s="59">
        <f>VLOOKUP($B30,'2019 Ventilation List SORT'!$A$6:$I$102,4)</f>
        <v>0</v>
      </c>
      <c r="F30" s="59">
        <f>VLOOKUP($B30,'2019 Ventilation List SORT'!$A$6:$I$102,5)</f>
        <v>0</v>
      </c>
      <c r="G30" s="56">
        <f>VLOOKUP($B30,'2019 Ventilation List SORT'!$A$6:$I$102,6)</f>
        <v>0.5</v>
      </c>
      <c r="H30" s="59">
        <f>VLOOKUP($B30,'2019 Ventilation List SORT'!$A$6:$I$102,7)</f>
        <v>2</v>
      </c>
      <c r="I30" s="56" t="str">
        <f>VLOOKUP($B30,'2019 Ventilation List SORT'!$A$6:$I$102,8)</f>
        <v>F</v>
      </c>
      <c r="J30" s="95" t="str">
        <f>VLOOKUP($B30,'2019 Ventilation List SORT'!$A$6:$I$102,9)</f>
        <v>No</v>
      </c>
      <c r="K30" s="146" t="e">
        <f>INDEX(#REF!,MATCH($A30,#REF!,0))*0.5</f>
        <v>#REF!</v>
      </c>
      <c r="L30" s="146">
        <f>INDEX('For CSV - 2019 VentSpcFuncData'!$K$6:$K$101,MATCH($B30,'For CSV - 2019 VentSpcFuncData'!$B$6:$B$101,0))</f>
        <v>0</v>
      </c>
      <c r="M30" s="146" t="e">
        <f t="shared" si="3"/>
        <v>#REF!</v>
      </c>
      <c r="N30" s="146">
        <f>INDEX('For CSV - 2019 VentSpcFuncData'!$J$6:$J$101,MATCH($B30,'For CSV - 2019 VentSpcFuncData'!$B$6:$B$101,0))</f>
        <v>15</v>
      </c>
      <c r="O30" s="146" t="e">
        <f t="shared" si="4"/>
        <v>#REF!</v>
      </c>
      <c r="P30" s="148" t="e">
        <f t="shared" si="0"/>
        <v>#REF!</v>
      </c>
      <c r="Q30" s="44" t="str">
        <f t="shared" si="1"/>
        <v>Beauty Salon Area,Retail - Barbershop</v>
      </c>
      <c r="R30" s="44" t="e">
        <f>INDEX(#REF!,MATCH($A30,#REF!,0))</f>
        <v>#REF!</v>
      </c>
      <c r="S30" s="44">
        <f>INDEX('For CSV - 2019 VentSpcFuncData'!$L$6:$L$101,MATCH($B30,'For CSV - 2019 VentSpcFuncData'!$B$6:$B$101,0))</f>
        <v>78</v>
      </c>
      <c r="T30" s="44" t="e">
        <f>MATCH($A30,#REF!,0)</f>
        <v>#REF!</v>
      </c>
      <c r="V30" t="str">
        <f t="shared" si="2"/>
        <v>2,              78,     "Retail - Barbershop"</v>
      </c>
    </row>
    <row r="31" spans="1:22" ht="13" x14ac:dyDescent="0.25">
      <c r="A31" s="44" t="s">
        <v>29</v>
      </c>
      <c r="B31" s="55" t="s">
        <v>784</v>
      </c>
      <c r="C31" s="56">
        <f>VLOOKUP($B31,'2019 Ventilation List SORT'!$A$6:$I$102,2)</f>
        <v>0.4</v>
      </c>
      <c r="D31" s="56">
        <f>VLOOKUP($B31,'2019 Ventilation List SORT'!$A$6:$I$102,3)</f>
        <v>0.4</v>
      </c>
      <c r="E31" s="59">
        <f>VLOOKUP($B31,'2019 Ventilation List SORT'!$A$6:$I$102,4)</f>
        <v>0</v>
      </c>
      <c r="F31" s="59">
        <f>VLOOKUP($B31,'2019 Ventilation List SORT'!$A$6:$I$102,5)</f>
        <v>0</v>
      </c>
      <c r="G31" s="56">
        <f>VLOOKUP($B31,'2019 Ventilation List SORT'!$A$6:$I$102,6)</f>
        <v>0.6</v>
      </c>
      <c r="H31" s="59">
        <f>VLOOKUP($B31,'2019 Ventilation List SORT'!$A$6:$I$102,7)</f>
        <v>2</v>
      </c>
      <c r="I31" s="56" t="str">
        <f>VLOOKUP($B31,'2019 Ventilation List SORT'!$A$6:$I$102,8)</f>
        <v/>
      </c>
      <c r="J31" s="95" t="str">
        <f>VLOOKUP($B31,'2019 Ventilation List SORT'!$A$6:$I$102,9)</f>
        <v>No</v>
      </c>
      <c r="K31" s="146" t="e">
        <f>INDEX(#REF!,MATCH($A31,#REF!,0))*0.5</f>
        <v>#REF!</v>
      </c>
      <c r="L31" s="146">
        <f>INDEX('For CSV - 2019 VentSpcFuncData'!$K$6:$K$101,MATCH($B31,'For CSV - 2019 VentSpcFuncData'!$B$6:$B$101,0))</f>
        <v>0</v>
      </c>
      <c r="M31" s="146" t="e">
        <f t="shared" si="3"/>
        <v>#REF!</v>
      </c>
      <c r="N31" s="146">
        <f>INDEX('For CSV - 2019 VentSpcFuncData'!$J$6:$J$101,MATCH($B31,'For CSV - 2019 VentSpcFuncData'!$B$6:$B$101,0))</f>
        <v>15</v>
      </c>
      <c r="O31" s="146" t="e">
        <f t="shared" si="4"/>
        <v>#REF!</v>
      </c>
      <c r="P31" s="148" t="e">
        <f t="shared" si="0"/>
        <v>#REF!</v>
      </c>
      <c r="Q31" s="44" t="str">
        <f t="shared" si="1"/>
        <v>Beauty Salon Area,Retail - Beauty and nail salons</v>
      </c>
      <c r="R31" s="44" t="e">
        <f>INDEX(#REF!,MATCH($A31,#REF!,0))</f>
        <v>#REF!</v>
      </c>
      <c r="S31" s="44">
        <f>INDEX('For CSV - 2019 VentSpcFuncData'!$L$6:$L$101,MATCH($B31,'For CSV - 2019 VentSpcFuncData'!$B$6:$B$101,0))</f>
        <v>79</v>
      </c>
      <c r="T31" s="44" t="e">
        <f>MATCH($A31,#REF!,0)</f>
        <v>#REF!</v>
      </c>
      <c r="V31" t="str">
        <f t="shared" si="2"/>
        <v>2,              79,     "Retail - Beauty and nail salons"</v>
      </c>
    </row>
    <row r="32" spans="1:22" ht="13" x14ac:dyDescent="0.25">
      <c r="A32" s="44" t="s">
        <v>504</v>
      </c>
      <c r="B32" s="118" t="s">
        <v>883</v>
      </c>
      <c r="C32" s="56">
        <f>VLOOKUP($B32,'2019 Ventilation List SORT'!$A$6:$I$102,2)</f>
        <v>0.19</v>
      </c>
      <c r="D32" s="56">
        <f>VLOOKUP($B32,'2019 Ventilation List SORT'!$A$6:$I$102,3)</f>
        <v>0.15</v>
      </c>
      <c r="E32" s="59">
        <f>VLOOKUP($B32,'2019 Ventilation List SORT'!$A$6:$I$102,4)</f>
        <v>0</v>
      </c>
      <c r="F32" s="59">
        <f>VLOOKUP($B32,'2019 Ventilation List SORT'!$A$6:$I$102,5)</f>
        <v>0</v>
      </c>
      <c r="G32" s="56">
        <f>VLOOKUP($B32,'2019 Ventilation List SORT'!$A$6:$I$102,6)</f>
        <v>0</v>
      </c>
      <c r="H32" s="59">
        <f>VLOOKUP($B32,'2019 Ventilation List SORT'!$A$6:$I$102,7)</f>
        <v>1</v>
      </c>
      <c r="I32" s="56" t="str">
        <f>VLOOKUP($B32,'2019 Ventilation List SORT'!$A$6:$I$102,8)</f>
        <v>F</v>
      </c>
      <c r="J32" s="95" t="str">
        <f>VLOOKUP($B32,'2019 Ventilation List SORT'!$A$6:$I$102,9)</f>
        <v>No</v>
      </c>
      <c r="K32" s="146" t="e">
        <f>INDEX(#REF!,MATCH($A32,#REF!,0))*0.5</f>
        <v>#REF!</v>
      </c>
      <c r="L32" s="146">
        <f>INDEX('For CSV - 2019 VentSpcFuncData'!$K$6:$K$101,MATCH($B32,'For CSV - 2019 VentSpcFuncData'!$B$6:$B$101,0))</f>
        <v>12.666666666666666</v>
      </c>
      <c r="M32" s="146">
        <f t="shared" si="3"/>
        <v>12.666666666666666</v>
      </c>
      <c r="N32" s="146">
        <f>INDEX('For CSV - 2019 VentSpcFuncData'!$J$6:$J$101,MATCH($B32,'For CSV - 2019 VentSpcFuncData'!$B$6:$B$101,0))</f>
        <v>15</v>
      </c>
      <c r="O32" s="146" t="e">
        <f t="shared" si="4"/>
        <v>#REF!</v>
      </c>
      <c r="P32" s="148" t="e">
        <f t="shared" si="0"/>
        <v>#REF!</v>
      </c>
      <c r="Q32" s="44" t="str">
        <f t="shared" si="1"/>
        <v>Civic Meeting Place Area,Assembly - Legislative chambers</v>
      </c>
      <c r="R32" s="44" t="e">
        <f>INDEX(#REF!,MATCH($A32,#REF!,0))</f>
        <v>#REF!</v>
      </c>
      <c r="S32" s="44">
        <f>INDEX('For CSV - 2019 VentSpcFuncData'!$L$6:$L$101,MATCH($B32,'For CSV - 2019 VentSpcFuncData'!$B$6:$B$101,0))</f>
        <v>3</v>
      </c>
      <c r="T32" s="44" t="e">
        <f>MATCH($A32,#REF!,0)</f>
        <v>#REF!</v>
      </c>
      <c r="V32" t="e">
        <f t="shared" si="2"/>
        <v>#REF!</v>
      </c>
    </row>
    <row r="33" spans="1:22" ht="13" x14ac:dyDescent="0.25">
      <c r="A33" s="44" t="s">
        <v>504</v>
      </c>
      <c r="B33" s="55" t="s">
        <v>882</v>
      </c>
      <c r="C33" s="56">
        <f>VLOOKUP($B33,'2019 Ventilation List SORT'!$A$6:$I$102,2)</f>
        <v>1.07</v>
      </c>
      <c r="D33" s="56">
        <f>VLOOKUP($B33,'2019 Ventilation List SORT'!$A$6:$I$102,3)</f>
        <v>0.15</v>
      </c>
      <c r="E33" s="59">
        <f>VLOOKUP($B33,'2019 Ventilation List SORT'!$A$6:$I$102,4)</f>
        <v>0</v>
      </c>
      <c r="F33" s="59">
        <f>VLOOKUP($B33,'2019 Ventilation List SORT'!$A$6:$I$102,5)</f>
        <v>0</v>
      </c>
      <c r="G33" s="56">
        <f>VLOOKUP($B33,'2019 Ventilation List SORT'!$A$6:$I$102,6)</f>
        <v>0</v>
      </c>
      <c r="H33" s="59">
        <f>VLOOKUP($B33,'2019 Ventilation List SORT'!$A$6:$I$102,7)</f>
        <v>1</v>
      </c>
      <c r="I33" s="56" t="str">
        <f>VLOOKUP($B33,'2019 Ventilation List SORT'!$A$6:$I$102,8)</f>
        <v>F</v>
      </c>
      <c r="J33" s="95" t="str">
        <f>VLOOKUP($B33,'2019 Ventilation List SORT'!$A$6:$I$102,9)</f>
        <v>No</v>
      </c>
      <c r="K33" s="146" t="e">
        <f>INDEX(#REF!,MATCH($A33,#REF!,0))*0.5</f>
        <v>#REF!</v>
      </c>
      <c r="L33" s="146">
        <f>INDEX('For CSV - 2019 VentSpcFuncData'!$K$6:$K$101,MATCH($B33,'For CSV - 2019 VentSpcFuncData'!$B$6:$B$101,0))</f>
        <v>71.333333333333329</v>
      </c>
      <c r="M33" s="146">
        <f t="shared" si="3"/>
        <v>71.333333333333329</v>
      </c>
      <c r="N33" s="146">
        <f>INDEX('For CSV - 2019 VentSpcFuncData'!$J$6:$J$101,MATCH($B33,'For CSV - 2019 VentSpcFuncData'!$B$6:$B$101,0))</f>
        <v>15</v>
      </c>
      <c r="O33" s="146" t="e">
        <f t="shared" si="4"/>
        <v>#REF!</v>
      </c>
      <c r="P33" s="148" t="e">
        <f t="shared" si="0"/>
        <v>#REF!</v>
      </c>
      <c r="Q33" s="44" t="str">
        <f t="shared" si="1"/>
        <v>Civic Meeting Place Area,Assembly - Auditorium seating area</v>
      </c>
      <c r="R33" s="44" t="e">
        <f>INDEX(#REF!,MATCH($A33,#REF!,0))</f>
        <v>#REF!</v>
      </c>
      <c r="S33" s="44">
        <f>INDEX('For CSV - 2019 VentSpcFuncData'!$L$6:$L$101,MATCH($B33,'For CSV - 2019 VentSpcFuncData'!$B$6:$B$101,0))</f>
        <v>1</v>
      </c>
      <c r="T33" s="44" t="e">
        <f>MATCH($A33,#REF!,0)</f>
        <v>#REF!</v>
      </c>
      <c r="V33" t="str">
        <f t="shared" si="2"/>
        <v>2,              1,     "Assembly - Auditorium seating area"</v>
      </c>
    </row>
    <row r="34" spans="1:22" ht="13" x14ac:dyDescent="0.25">
      <c r="A34" s="44" t="s">
        <v>504</v>
      </c>
      <c r="B34" s="55" t="s">
        <v>922</v>
      </c>
      <c r="C34" s="56">
        <f>VLOOKUP($B34,'2019 Ventilation List SORT'!$A$6:$I$102,2)</f>
        <v>0.19</v>
      </c>
      <c r="D34" s="56">
        <f>VLOOKUP($B34,'2019 Ventilation List SORT'!$A$6:$I$102,3)</f>
        <v>0.15</v>
      </c>
      <c r="E34" s="59">
        <f>VLOOKUP($B34,'2019 Ventilation List SORT'!$A$6:$I$102,4)</f>
        <v>0</v>
      </c>
      <c r="F34" s="59">
        <f>VLOOKUP($B34,'2019 Ventilation List SORT'!$A$6:$I$102,5)</f>
        <v>0</v>
      </c>
      <c r="G34" s="56">
        <f>VLOOKUP($B34,'2019 Ventilation List SORT'!$A$6:$I$102,6)</f>
        <v>0</v>
      </c>
      <c r="H34" s="59">
        <f>VLOOKUP($B34,'2019 Ventilation List SORT'!$A$6:$I$102,7)</f>
        <v>1</v>
      </c>
      <c r="I34" s="56" t="str">
        <f>VLOOKUP($B34,'2019 Ventilation List SORT'!$A$6:$I$102,8)</f>
        <v>F</v>
      </c>
      <c r="J34" s="95" t="str">
        <f>VLOOKUP($B34,'2019 Ventilation List SORT'!$A$6:$I$102,9)</f>
        <v>No</v>
      </c>
      <c r="K34" s="146" t="e">
        <f>INDEX(#REF!,MATCH($A34,#REF!,0))*0.5</f>
        <v>#REF!</v>
      </c>
      <c r="L34" s="146">
        <f>INDEX('For CSV - 2019 VentSpcFuncData'!$K$6:$K$101,MATCH($B34,'For CSV - 2019 VentSpcFuncData'!$B$6:$B$101,0))</f>
        <v>12.666666666666666</v>
      </c>
      <c r="M34" s="146">
        <f t="shared" si="3"/>
        <v>12.666666666666666</v>
      </c>
      <c r="N34" s="146">
        <f>INDEX('For CSV - 2019 VentSpcFuncData'!$J$6:$J$101,MATCH($B34,'For CSV - 2019 VentSpcFuncData'!$B$6:$B$101,0))</f>
        <v>15</v>
      </c>
      <c r="O34" s="146" t="e">
        <f t="shared" si="4"/>
        <v>#REF!</v>
      </c>
      <c r="P34" s="148" t="e">
        <f t="shared" si="0"/>
        <v>#REF!</v>
      </c>
      <c r="Q34" s="44" t="str">
        <f t="shared" si="1"/>
        <v>Civic Meeting Place Area,Assembly - Courtrooms</v>
      </c>
      <c r="R34" s="44" t="e">
        <f>INDEX(#REF!,MATCH($A34,#REF!,0))</f>
        <v>#REF!</v>
      </c>
      <c r="S34" s="44">
        <f>INDEX('For CSV - 2019 VentSpcFuncData'!$L$6:$L$101,MATCH($B34,'For CSV - 2019 VentSpcFuncData'!$B$6:$B$101,0))</f>
        <v>2</v>
      </c>
      <c r="T34" s="44" t="e">
        <f>MATCH($A34,#REF!,0)</f>
        <v>#REF!</v>
      </c>
      <c r="V34" t="str">
        <f t="shared" si="2"/>
        <v>2,              2,     "Assembly - Courtrooms"</v>
      </c>
    </row>
    <row r="35" spans="1:22" ht="13" x14ac:dyDescent="0.25">
      <c r="A35" s="44" t="s">
        <v>504</v>
      </c>
      <c r="B35" s="55" t="s">
        <v>883</v>
      </c>
      <c r="C35" s="56">
        <f>VLOOKUP($B35,'2019 Ventilation List SORT'!$A$6:$I$102,2)</f>
        <v>0.19</v>
      </c>
      <c r="D35" s="56">
        <f>VLOOKUP($B35,'2019 Ventilation List SORT'!$A$6:$I$102,3)</f>
        <v>0.15</v>
      </c>
      <c r="E35" s="59">
        <f>VLOOKUP($B35,'2019 Ventilation List SORT'!$A$6:$I$102,4)</f>
        <v>0</v>
      </c>
      <c r="F35" s="59">
        <f>VLOOKUP($B35,'2019 Ventilation List SORT'!$A$6:$I$102,5)</f>
        <v>0</v>
      </c>
      <c r="G35" s="56">
        <f>VLOOKUP($B35,'2019 Ventilation List SORT'!$A$6:$I$102,6)</f>
        <v>0</v>
      </c>
      <c r="H35" s="59">
        <f>VLOOKUP($B35,'2019 Ventilation List SORT'!$A$6:$I$102,7)</f>
        <v>1</v>
      </c>
      <c r="I35" s="56" t="str">
        <f>VLOOKUP($B35,'2019 Ventilation List SORT'!$A$6:$I$102,8)</f>
        <v>F</v>
      </c>
      <c r="J35" s="95" t="str">
        <f>VLOOKUP($B35,'2019 Ventilation List SORT'!$A$6:$I$102,9)</f>
        <v>No</v>
      </c>
      <c r="K35" s="146" t="e">
        <f>INDEX(#REF!,MATCH($A35,#REF!,0))*0.5</f>
        <v>#REF!</v>
      </c>
      <c r="L35" s="146">
        <f>INDEX('For CSV - 2019 VentSpcFuncData'!$K$6:$K$101,MATCH($B35,'For CSV - 2019 VentSpcFuncData'!$B$6:$B$101,0))</f>
        <v>12.666666666666666</v>
      </c>
      <c r="M35" s="146">
        <f t="shared" si="3"/>
        <v>12.666666666666666</v>
      </c>
      <c r="N35" s="146">
        <f>INDEX('For CSV - 2019 VentSpcFuncData'!$J$6:$J$101,MATCH($B35,'For CSV - 2019 VentSpcFuncData'!$B$6:$B$101,0))</f>
        <v>15</v>
      </c>
      <c r="O35" s="146" t="e">
        <f t="shared" si="4"/>
        <v>#REF!</v>
      </c>
      <c r="P35" s="148" t="e">
        <f t="shared" si="0"/>
        <v>#REF!</v>
      </c>
      <c r="Q35" s="44" t="str">
        <f t="shared" si="1"/>
        <v>Civic Meeting Place Area,Assembly - Legislative chambers</v>
      </c>
      <c r="R35" s="44" t="e">
        <f>INDEX(#REF!,MATCH($A35,#REF!,0))</f>
        <v>#REF!</v>
      </c>
      <c r="S35" s="44">
        <f>INDEX('For CSV - 2019 VentSpcFuncData'!$L$6:$L$101,MATCH($B35,'For CSV - 2019 VentSpcFuncData'!$B$6:$B$101,0))</f>
        <v>3</v>
      </c>
      <c r="T35" s="44" t="e">
        <f>MATCH($A35,#REF!,0)</f>
        <v>#REF!</v>
      </c>
      <c r="V35" t="str">
        <f t="shared" si="2"/>
        <v>2,              3,     "Assembly - Legislative chambers"</v>
      </c>
    </row>
    <row r="36" spans="1:22" ht="13" x14ac:dyDescent="0.25">
      <c r="A36" s="44" t="s">
        <v>504</v>
      </c>
      <c r="B36" s="55" t="s">
        <v>758</v>
      </c>
      <c r="C36" s="56">
        <f>VLOOKUP($B36,'2019 Ventilation List SORT'!$A$6:$I$102,2)</f>
        <v>0.5</v>
      </c>
      <c r="D36" s="56">
        <f>VLOOKUP($B36,'2019 Ventilation List SORT'!$A$6:$I$102,3)</f>
        <v>0.15</v>
      </c>
      <c r="E36" s="59">
        <f>VLOOKUP($B36,'2019 Ventilation List SORT'!$A$6:$I$102,4)</f>
        <v>0</v>
      </c>
      <c r="F36" s="59">
        <f>VLOOKUP($B36,'2019 Ventilation List SORT'!$A$6:$I$102,5)</f>
        <v>0</v>
      </c>
      <c r="G36" s="56">
        <f>VLOOKUP($B36,'2019 Ventilation List SORT'!$A$6:$I$102,6)</f>
        <v>0</v>
      </c>
      <c r="H36" s="59">
        <f>VLOOKUP($B36,'2019 Ventilation List SORT'!$A$6:$I$102,7)</f>
        <v>1</v>
      </c>
      <c r="I36" s="56" t="str">
        <f>VLOOKUP($B36,'2019 Ventilation List SORT'!$A$6:$I$102,8)</f>
        <v>F</v>
      </c>
      <c r="J36" s="95" t="str">
        <f>VLOOKUP($B36,'2019 Ventilation List SORT'!$A$6:$I$102,9)</f>
        <v>No</v>
      </c>
      <c r="K36" s="146" t="e">
        <f>INDEX(#REF!,MATCH($A36,#REF!,0))*0.5</f>
        <v>#REF!</v>
      </c>
      <c r="L36" s="146">
        <f>INDEX('For CSV - 2019 VentSpcFuncData'!$K$6:$K$101,MATCH($B36,'For CSV - 2019 VentSpcFuncData'!$B$6:$B$101,0))</f>
        <v>33.333333333333336</v>
      </c>
      <c r="M36" s="146">
        <f t="shared" si="3"/>
        <v>33.333333333333336</v>
      </c>
      <c r="N36" s="146">
        <f>INDEX('For CSV - 2019 VentSpcFuncData'!$J$6:$J$101,MATCH($B36,'For CSV - 2019 VentSpcFuncData'!$B$6:$B$101,0))</f>
        <v>15</v>
      </c>
      <c r="O36" s="146" t="e">
        <f t="shared" si="4"/>
        <v>#REF!</v>
      </c>
      <c r="P36" s="148" t="e">
        <f t="shared" si="0"/>
        <v>#REF!</v>
      </c>
      <c r="Q36" s="44" t="str">
        <f t="shared" si="1"/>
        <v>Civic Meeting Place Area,General - Conference/meeting</v>
      </c>
      <c r="R36" s="44" t="e">
        <f>INDEX(#REF!,MATCH($A36,#REF!,0))</f>
        <v>#REF!</v>
      </c>
      <c r="S36" s="44">
        <f>INDEX('For CSV - 2019 VentSpcFuncData'!$L$6:$L$101,MATCH($B36,'For CSV - 2019 VentSpcFuncData'!$B$6:$B$101,0))</f>
        <v>48</v>
      </c>
      <c r="T36" s="44" t="e">
        <f>MATCH($A36,#REF!,0)</f>
        <v>#REF!</v>
      </c>
      <c r="V36" t="str">
        <f t="shared" si="2"/>
        <v>2,              48,     "General - Conference/meeting"</v>
      </c>
    </row>
    <row r="37" spans="1:22" ht="13" x14ac:dyDescent="0.25">
      <c r="A37" s="44" t="s">
        <v>504</v>
      </c>
      <c r="B37" s="55" t="s">
        <v>781</v>
      </c>
      <c r="C37" s="56">
        <f>VLOOKUP($B37,'2019 Ventilation List SORT'!$A$6:$I$102,2)</f>
        <v>0.15</v>
      </c>
      <c r="D37" s="56">
        <f>VLOOKUP($B37,'2019 Ventilation List SORT'!$A$6:$I$102,3)</f>
        <v>0.15</v>
      </c>
      <c r="E37" s="59">
        <f>VLOOKUP($B37,'2019 Ventilation List SORT'!$A$6:$I$102,4)</f>
        <v>0</v>
      </c>
      <c r="F37" s="59">
        <f>VLOOKUP($B37,'2019 Ventilation List SORT'!$A$6:$I$102,5)</f>
        <v>0</v>
      </c>
      <c r="G37" s="56">
        <f>VLOOKUP($B37,'2019 Ventilation List SORT'!$A$6:$I$102,6)</f>
        <v>0</v>
      </c>
      <c r="H37" s="59">
        <f>VLOOKUP($B37,'2019 Ventilation List SORT'!$A$6:$I$102,7)</f>
        <v>2</v>
      </c>
      <c r="I37" s="56" t="str">
        <f>VLOOKUP($B37,'2019 Ventilation List SORT'!$A$6:$I$102,8)</f>
        <v/>
      </c>
      <c r="J37" s="95" t="str">
        <f>VLOOKUP($B37,'2019 Ventilation List SORT'!$A$6:$I$102,9)</f>
        <v>No</v>
      </c>
      <c r="K37" s="146" t="e">
        <f>INDEX(#REF!,MATCH($A37,#REF!,0))*0.5</f>
        <v>#REF!</v>
      </c>
      <c r="L37" s="146">
        <f>INDEX('For CSV - 2019 VentSpcFuncData'!$K$6:$K$101,MATCH($B37,'For CSV - 2019 VentSpcFuncData'!$B$6:$B$101,0))</f>
        <v>0</v>
      </c>
      <c r="M37" s="146" t="e">
        <f t="shared" si="3"/>
        <v>#REF!</v>
      </c>
      <c r="N37" s="146">
        <f>INDEX('For CSV - 2019 VentSpcFuncData'!$J$6:$J$101,MATCH($B37,'For CSV - 2019 VentSpcFuncData'!$B$6:$B$101,0))</f>
        <v>15</v>
      </c>
      <c r="O37" s="146" t="e">
        <f t="shared" si="4"/>
        <v>#REF!</v>
      </c>
      <c r="P37" s="148" t="e">
        <f t="shared" si="0"/>
        <v>#REF!</v>
      </c>
      <c r="Q37" s="44" t="str">
        <f t="shared" si="1"/>
        <v>Civic Meeting Place Area,Misc - All others</v>
      </c>
      <c r="R37" s="44" t="e">
        <f>INDEX(#REF!,MATCH($A37,#REF!,0))</f>
        <v>#REF!</v>
      </c>
      <c r="S37" s="44">
        <f>INDEX('For CSV - 2019 VentSpcFuncData'!$L$6:$L$101,MATCH($B37,'For CSV - 2019 VentSpcFuncData'!$B$6:$B$101,0))</f>
        <v>58</v>
      </c>
      <c r="T37" s="44" t="e">
        <f>MATCH($A37,#REF!,0)</f>
        <v>#REF!</v>
      </c>
      <c r="V37" t="str">
        <f t="shared" si="2"/>
        <v>2,              58,     "Misc - All others"</v>
      </c>
    </row>
    <row r="38" spans="1:22" ht="13" x14ac:dyDescent="0.25">
      <c r="A38" s="44" t="s">
        <v>538</v>
      </c>
      <c r="B38" s="118" t="s">
        <v>931</v>
      </c>
      <c r="C38" s="56">
        <f>VLOOKUP($B38,'2019 Ventilation List SORT'!$A$6:$I$102,2)</f>
        <v>0.38</v>
      </c>
      <c r="D38" s="56">
        <f>VLOOKUP($B38,'2019 Ventilation List SORT'!$A$6:$I$102,3)</f>
        <v>0.15</v>
      </c>
      <c r="E38" s="59">
        <f>VLOOKUP($B38,'2019 Ventilation List SORT'!$A$6:$I$102,4)</f>
        <v>0</v>
      </c>
      <c r="F38" s="59">
        <f>VLOOKUP($B38,'2019 Ventilation List SORT'!$A$6:$I$102,5)</f>
        <v>0</v>
      </c>
      <c r="G38" s="56">
        <f>VLOOKUP($B38,'2019 Ventilation List SORT'!$A$6:$I$102,6)</f>
        <v>0</v>
      </c>
      <c r="H38" s="59">
        <f>VLOOKUP($B38,'2019 Ventilation List SORT'!$A$6:$I$102,7)</f>
        <v>1</v>
      </c>
      <c r="I38" s="56" t="str">
        <f>VLOOKUP($B38,'2019 Ventilation List SORT'!$A$6:$I$102,8)</f>
        <v/>
      </c>
      <c r="J38" s="95" t="str">
        <f>VLOOKUP($B38,'2019 Ventilation List SORT'!$A$6:$I$102,9)</f>
        <v>No</v>
      </c>
      <c r="K38" s="146" t="e">
        <f>INDEX(#REF!,MATCH($A38,#REF!,0))*0.5</f>
        <v>#REF!</v>
      </c>
      <c r="L38" s="146">
        <f>INDEX('For CSV - 2019 VentSpcFuncData'!$K$6:$K$101,MATCH($B38,'For CSV - 2019 VentSpcFuncData'!$B$6:$B$101,0))</f>
        <v>25.333333333333332</v>
      </c>
      <c r="M38" s="146">
        <f t="shared" si="3"/>
        <v>25.333333333333332</v>
      </c>
      <c r="N38" s="146">
        <f>INDEX('For CSV - 2019 VentSpcFuncData'!$J$6:$J$101,MATCH($B38,'For CSV - 2019 VentSpcFuncData'!$B$6:$B$101,0))</f>
        <v>15</v>
      </c>
      <c r="O38" s="146" t="e">
        <f t="shared" si="4"/>
        <v>#REF!</v>
      </c>
      <c r="P38" s="148" t="e">
        <f t="shared" si="0"/>
        <v>#REF!</v>
      </c>
      <c r="Q38" s="44" t="str">
        <f t="shared" si="1"/>
        <v>Classroom, Lecture, Training, Vocational Areas,Education - Classrooms (ages 9-18)</v>
      </c>
      <c r="R38" s="44" t="e">
        <f>INDEX(#REF!,MATCH($A38,#REF!,0))</f>
        <v>#REF!</v>
      </c>
      <c r="S38" s="44">
        <f>INDEX('For CSV - 2019 VentSpcFuncData'!$L$6:$L$101,MATCH($B38,'For CSV - 2019 VentSpcFuncData'!$B$6:$B$101,0))</f>
        <v>10</v>
      </c>
      <c r="T38" s="44" t="e">
        <f>MATCH($A38,#REF!,0)</f>
        <v>#REF!</v>
      </c>
      <c r="V38" t="e">
        <f t="shared" si="2"/>
        <v>#REF!</v>
      </c>
    </row>
    <row r="39" spans="1:22" ht="13" x14ac:dyDescent="0.25">
      <c r="A39" s="44" t="s">
        <v>538</v>
      </c>
      <c r="B39" s="55" t="s">
        <v>816</v>
      </c>
      <c r="C39" s="56">
        <f>VLOOKUP($B39,'2019 Ventilation List SORT'!$A$6:$I$102,2)</f>
        <v>0.15</v>
      </c>
      <c r="D39" s="56">
        <f>VLOOKUP($B39,'2019 Ventilation List SORT'!$A$6:$I$102,3)</f>
        <v>0.15</v>
      </c>
      <c r="E39" s="59">
        <f>VLOOKUP($B39,'2019 Ventilation List SORT'!$A$6:$I$102,4)</f>
        <v>0</v>
      </c>
      <c r="F39" s="59">
        <f>VLOOKUP($B39,'2019 Ventilation List SORT'!$A$6:$I$102,5)</f>
        <v>0</v>
      </c>
      <c r="G39" s="56">
        <f>VLOOKUP($B39,'2019 Ventilation List SORT'!$A$6:$I$102,6)</f>
        <v>0.7</v>
      </c>
      <c r="H39" s="59">
        <f>VLOOKUP($B39,'2019 Ventilation List SORT'!$A$6:$I$102,7)</f>
        <v>2</v>
      </c>
      <c r="I39" s="56" t="str">
        <f>VLOOKUP($B39,'2019 Ventilation List SORT'!$A$6:$I$102,8)</f>
        <v/>
      </c>
      <c r="J39" s="95" t="str">
        <f>VLOOKUP($B39,'2019 Ventilation List SORT'!$A$6:$I$102,9)</f>
        <v>No</v>
      </c>
      <c r="K39" s="146" t="e">
        <f>INDEX(#REF!,MATCH($A39,#REF!,0))*0.5</f>
        <v>#REF!</v>
      </c>
      <c r="L39" s="146">
        <f>INDEX('For CSV - 2019 VentSpcFuncData'!$K$6:$K$101,MATCH($B39,'For CSV - 2019 VentSpcFuncData'!$B$6:$B$101,0))</f>
        <v>0</v>
      </c>
      <c r="M39" s="146" t="e">
        <f t="shared" si="3"/>
        <v>#REF!</v>
      </c>
      <c r="N39" s="146">
        <f>INDEX('For CSV - 2019 VentSpcFuncData'!$J$6:$J$101,MATCH($B39,'For CSV - 2019 VentSpcFuncData'!$B$6:$B$101,0))</f>
        <v>15</v>
      </c>
      <c r="O39" s="146" t="e">
        <f t="shared" si="4"/>
        <v>#REF!</v>
      </c>
      <c r="P39" s="148" t="e">
        <f t="shared" si="0"/>
        <v>#REF!</v>
      </c>
      <c r="Q39" s="44" t="str">
        <f t="shared" si="1"/>
        <v>Classroom, Lecture, Training, Vocational Areas,Education - Art classroom</v>
      </c>
      <c r="R39" s="44" t="e">
        <f>INDEX(#REF!,MATCH($A39,#REF!,0))</f>
        <v>#REF!</v>
      </c>
      <c r="S39" s="44">
        <f>INDEX('For CSV - 2019 VentSpcFuncData'!$L$6:$L$101,MATCH($B39,'For CSV - 2019 VentSpcFuncData'!$B$6:$B$101,0))</f>
        <v>9</v>
      </c>
      <c r="T39" s="44" t="e">
        <f>MATCH($A39,#REF!,0)</f>
        <v>#REF!</v>
      </c>
      <c r="V39" t="str">
        <f t="shared" si="2"/>
        <v>2,              9,     "Education - Art classroom"</v>
      </c>
    </row>
    <row r="40" spans="1:22" ht="13" x14ac:dyDescent="0.25">
      <c r="A40" s="44" t="s">
        <v>538</v>
      </c>
      <c r="B40" s="55" t="s">
        <v>931</v>
      </c>
      <c r="C40" s="56">
        <f>VLOOKUP($B40,'2019 Ventilation List SORT'!$A$6:$I$102,2)</f>
        <v>0.38</v>
      </c>
      <c r="D40" s="56">
        <f>VLOOKUP($B40,'2019 Ventilation List SORT'!$A$6:$I$102,3)</f>
        <v>0.15</v>
      </c>
      <c r="E40" s="59">
        <f>VLOOKUP($B40,'2019 Ventilation List SORT'!$A$6:$I$102,4)</f>
        <v>0</v>
      </c>
      <c r="F40" s="59">
        <f>VLOOKUP($B40,'2019 Ventilation List SORT'!$A$6:$I$102,5)</f>
        <v>0</v>
      </c>
      <c r="G40" s="56">
        <f>VLOOKUP($B40,'2019 Ventilation List SORT'!$A$6:$I$102,6)</f>
        <v>0</v>
      </c>
      <c r="H40" s="59">
        <f>VLOOKUP($B40,'2019 Ventilation List SORT'!$A$6:$I$102,7)</f>
        <v>1</v>
      </c>
      <c r="I40" s="56" t="str">
        <f>VLOOKUP($B40,'2019 Ventilation List SORT'!$A$6:$I$102,8)</f>
        <v/>
      </c>
      <c r="J40" s="95" t="str">
        <f>VLOOKUP($B40,'2019 Ventilation List SORT'!$A$6:$I$102,9)</f>
        <v>No</v>
      </c>
      <c r="K40" s="146" t="e">
        <f>INDEX(#REF!,MATCH($A40,#REF!,0))*0.5</f>
        <v>#REF!</v>
      </c>
      <c r="L40" s="146">
        <f>INDEX('For CSV - 2019 VentSpcFuncData'!$K$6:$K$101,MATCH($B40,'For CSV - 2019 VentSpcFuncData'!$B$6:$B$101,0))</f>
        <v>25.333333333333332</v>
      </c>
      <c r="M40" s="146">
        <f t="shared" si="3"/>
        <v>25.333333333333332</v>
      </c>
      <c r="N40" s="146">
        <f>INDEX('For CSV - 2019 VentSpcFuncData'!$J$6:$J$101,MATCH($B40,'For CSV - 2019 VentSpcFuncData'!$B$6:$B$101,0))</f>
        <v>15</v>
      </c>
      <c r="O40" s="146" t="e">
        <f t="shared" si="4"/>
        <v>#REF!</v>
      </c>
      <c r="P40" s="148" t="e">
        <f t="shared" si="0"/>
        <v>#REF!</v>
      </c>
      <c r="Q40" s="44" t="str">
        <f t="shared" ref="Q40:Q71" si="5">_xlfn.CONCAT(A40,",",B40)</f>
        <v>Classroom, Lecture, Training, Vocational Areas,Education - Classrooms (ages 9-18)</v>
      </c>
      <c r="R40" s="44" t="e">
        <f>INDEX(#REF!,MATCH($A40,#REF!,0))</f>
        <v>#REF!</v>
      </c>
      <c r="S40" s="44">
        <f>INDEX('For CSV - 2019 VentSpcFuncData'!$L$6:$L$101,MATCH($B40,'For CSV - 2019 VentSpcFuncData'!$B$6:$B$101,0))</f>
        <v>10</v>
      </c>
      <c r="T40" s="44" t="e">
        <f>MATCH($A40,#REF!,0)</f>
        <v>#REF!</v>
      </c>
      <c r="V40" t="str">
        <f t="shared" si="2"/>
        <v>2,              10,     "Education - Classrooms (ages 9-18)"</v>
      </c>
    </row>
    <row r="41" spans="1:22" ht="13" x14ac:dyDescent="0.25">
      <c r="A41" s="44" t="s">
        <v>538</v>
      </c>
      <c r="B41" s="55" t="s">
        <v>817</v>
      </c>
      <c r="C41" s="56">
        <f>VLOOKUP($B41,'2019 Ventilation List SORT'!$A$6:$I$102,2)</f>
        <v>0.15</v>
      </c>
      <c r="D41" s="56">
        <f>VLOOKUP($B41,'2019 Ventilation List SORT'!$A$6:$I$102,3)</f>
        <v>0.15</v>
      </c>
      <c r="E41" s="59">
        <f>VLOOKUP($B41,'2019 Ventilation List SORT'!$A$6:$I$102,4)</f>
        <v>0</v>
      </c>
      <c r="F41" s="59">
        <f>VLOOKUP($B41,'2019 Ventilation List SORT'!$A$6:$I$102,5)</f>
        <v>0</v>
      </c>
      <c r="G41" s="56">
        <f>VLOOKUP($B41,'2019 Ventilation List SORT'!$A$6:$I$102,6)</f>
        <v>0.7</v>
      </c>
      <c r="H41" s="59">
        <f>VLOOKUP($B41,'2019 Ventilation List SORT'!$A$6:$I$102,7)</f>
        <v>2</v>
      </c>
      <c r="I41" s="56" t="str">
        <f>VLOOKUP($B41,'2019 Ventilation List SORT'!$A$6:$I$102,8)</f>
        <v/>
      </c>
      <c r="J41" s="95" t="str">
        <f>VLOOKUP($B41,'2019 Ventilation List SORT'!$A$6:$I$102,9)</f>
        <v>No</v>
      </c>
      <c r="K41" s="146" t="e">
        <f>INDEX(#REF!,MATCH($A41,#REF!,0))*0.5</f>
        <v>#REF!</v>
      </c>
      <c r="L41" s="146">
        <f>INDEX('For CSV - 2019 VentSpcFuncData'!$K$6:$K$101,MATCH($B41,'For CSV - 2019 VentSpcFuncData'!$B$6:$B$101,0))</f>
        <v>25.333333333333332</v>
      </c>
      <c r="M41" s="146">
        <f t="shared" si="3"/>
        <v>25.333333333333332</v>
      </c>
      <c r="N41" s="146">
        <f>INDEX('For CSV - 2019 VentSpcFuncData'!$J$6:$J$101,MATCH($B41,'For CSV - 2019 VentSpcFuncData'!$B$6:$B$101,0))</f>
        <v>15</v>
      </c>
      <c r="O41" s="146" t="e">
        <f t="shared" si="4"/>
        <v>#REF!</v>
      </c>
      <c r="P41" s="148" t="e">
        <f t="shared" si="0"/>
        <v>#REF!</v>
      </c>
      <c r="Q41" s="44" t="str">
        <f t="shared" si="5"/>
        <v>Classroom, Lecture, Training, Vocational Areas,Education - Classrooms (ages 5-8)</v>
      </c>
      <c r="R41" s="44" t="e">
        <f>INDEX(#REF!,MATCH($A41,#REF!,0))</f>
        <v>#REF!</v>
      </c>
      <c r="S41" s="44">
        <f>INDEX('For CSV - 2019 VentSpcFuncData'!$L$6:$L$101,MATCH($B41,'For CSV - 2019 VentSpcFuncData'!$B$6:$B$101,0))</f>
        <v>11</v>
      </c>
      <c r="T41" s="44" t="e">
        <f>MATCH($A41,#REF!,0)</f>
        <v>#REF!</v>
      </c>
      <c r="V41" t="str">
        <f t="shared" si="2"/>
        <v>2,              11,     "Education - Classrooms (ages 5-8)"</v>
      </c>
    </row>
    <row r="42" spans="1:22" ht="13" x14ac:dyDescent="0.25">
      <c r="A42" s="44" t="s">
        <v>538</v>
      </c>
      <c r="B42" s="55" t="s">
        <v>818</v>
      </c>
      <c r="C42" s="56">
        <f>VLOOKUP($B42,'2019 Ventilation List SORT'!$A$6:$I$102,2)</f>
        <v>0.15</v>
      </c>
      <c r="D42" s="56">
        <f>VLOOKUP($B42,'2019 Ventilation List SORT'!$A$6:$I$102,3)</f>
        <v>0.15</v>
      </c>
      <c r="E42" s="59">
        <f>VLOOKUP($B42,'2019 Ventilation List SORT'!$A$6:$I$102,4)</f>
        <v>0</v>
      </c>
      <c r="F42" s="59">
        <f>VLOOKUP($B42,'2019 Ventilation List SORT'!$A$6:$I$102,5)</f>
        <v>0</v>
      </c>
      <c r="G42" s="56">
        <f>VLOOKUP($B42,'2019 Ventilation List SORT'!$A$6:$I$102,6)</f>
        <v>0</v>
      </c>
      <c r="H42" s="59">
        <f>VLOOKUP($B42,'2019 Ventilation List SORT'!$A$6:$I$102,7)</f>
        <v>1</v>
      </c>
      <c r="I42" s="56" t="str">
        <f>VLOOKUP($B42,'2019 Ventilation List SORT'!$A$6:$I$102,8)</f>
        <v/>
      </c>
      <c r="J42" s="95" t="str">
        <f>VLOOKUP($B42,'2019 Ventilation List SORT'!$A$6:$I$102,9)</f>
        <v>No</v>
      </c>
      <c r="K42" s="146" t="e">
        <f>INDEX(#REF!,MATCH($A42,#REF!,0))*0.5</f>
        <v>#REF!</v>
      </c>
      <c r="L42" s="146">
        <f>INDEX('For CSV - 2019 VentSpcFuncData'!$K$6:$K$101,MATCH($B42,'For CSV - 2019 VentSpcFuncData'!$B$6:$B$101,0))</f>
        <v>0</v>
      </c>
      <c r="M42" s="146" t="e">
        <f t="shared" si="3"/>
        <v>#REF!</v>
      </c>
      <c r="N42" s="146">
        <f>INDEX('For CSV - 2019 VentSpcFuncData'!$J$6:$J$101,MATCH($B42,'For CSV - 2019 VentSpcFuncData'!$B$6:$B$101,0))</f>
        <v>15</v>
      </c>
      <c r="O42" s="146" t="e">
        <f t="shared" si="4"/>
        <v>#REF!</v>
      </c>
      <c r="P42" s="148" t="e">
        <f t="shared" si="0"/>
        <v>#REF!</v>
      </c>
      <c r="Q42" s="44" t="str">
        <f t="shared" si="5"/>
        <v>Classroom, Lecture, Training, Vocational Areas,Education - Computer lab</v>
      </c>
      <c r="R42" s="44" t="e">
        <f>INDEX(#REF!,MATCH($A42,#REF!,0))</f>
        <v>#REF!</v>
      </c>
      <c r="S42" s="44">
        <f>INDEX('For CSV - 2019 VentSpcFuncData'!$L$6:$L$101,MATCH($B42,'For CSV - 2019 VentSpcFuncData'!$B$6:$B$101,0))</f>
        <v>12</v>
      </c>
      <c r="T42" s="44" t="e">
        <f>MATCH($A42,#REF!,0)</f>
        <v>#REF!</v>
      </c>
      <c r="V42" t="str">
        <f t="shared" si="2"/>
        <v>2,              12,     "Education - Computer lab"</v>
      </c>
    </row>
    <row r="43" spans="1:22" ht="13" x14ac:dyDescent="0.25">
      <c r="A43" s="44" t="s">
        <v>538</v>
      </c>
      <c r="B43" s="55" t="s">
        <v>819</v>
      </c>
      <c r="C43" s="56">
        <f>VLOOKUP($B43,'2019 Ventilation List SORT'!$A$6:$I$102,2)</f>
        <v>0.21</v>
      </c>
      <c r="D43" s="56">
        <f>VLOOKUP($B43,'2019 Ventilation List SORT'!$A$6:$I$102,3)</f>
        <v>0.15</v>
      </c>
      <c r="E43" s="59">
        <f>VLOOKUP($B43,'2019 Ventilation List SORT'!$A$6:$I$102,4)</f>
        <v>0</v>
      </c>
      <c r="F43" s="59">
        <f>VLOOKUP($B43,'2019 Ventilation List SORT'!$A$6:$I$102,5)</f>
        <v>0</v>
      </c>
      <c r="G43" s="56">
        <f>VLOOKUP($B43,'2019 Ventilation List SORT'!$A$6:$I$102,6)</f>
        <v>0</v>
      </c>
      <c r="H43" s="59">
        <f>VLOOKUP($B43,'2019 Ventilation List SORT'!$A$6:$I$102,7)</f>
        <v>2</v>
      </c>
      <c r="I43" s="56" t="str">
        <f>VLOOKUP($B43,'2019 Ventilation List SORT'!$A$6:$I$102,8)</f>
        <v/>
      </c>
      <c r="J43" s="95" t="str">
        <f>VLOOKUP($B43,'2019 Ventilation List SORT'!$A$6:$I$102,9)</f>
        <v>No</v>
      </c>
      <c r="K43" s="146" t="e">
        <f>INDEX(#REF!,MATCH($A43,#REF!,0))*0.5</f>
        <v>#REF!</v>
      </c>
      <c r="L43" s="146">
        <f>INDEX('For CSV - 2019 VentSpcFuncData'!$K$6:$K$101,MATCH($B43,'For CSV - 2019 VentSpcFuncData'!$B$6:$B$101,0))</f>
        <v>14</v>
      </c>
      <c r="M43" s="146">
        <f t="shared" si="3"/>
        <v>14</v>
      </c>
      <c r="N43" s="146">
        <f>INDEX('For CSV - 2019 VentSpcFuncData'!$J$6:$J$101,MATCH($B43,'For CSV - 2019 VentSpcFuncData'!$B$6:$B$101,0))</f>
        <v>15</v>
      </c>
      <c r="O43" s="146" t="e">
        <f t="shared" si="4"/>
        <v>#REF!</v>
      </c>
      <c r="P43" s="148" t="e">
        <f t="shared" si="0"/>
        <v>#REF!</v>
      </c>
      <c r="Q43" s="44" t="str">
        <f t="shared" si="5"/>
        <v>Classroom, Lecture, Training, Vocational Areas,Education - Daycare (through age 4)</v>
      </c>
      <c r="R43" s="44" t="e">
        <f>INDEX(#REF!,MATCH($A43,#REF!,0))</f>
        <v>#REF!</v>
      </c>
      <c r="S43" s="44">
        <f>INDEX('For CSV - 2019 VentSpcFuncData'!$L$6:$L$101,MATCH($B43,'For CSV - 2019 VentSpcFuncData'!$B$6:$B$101,0))</f>
        <v>13</v>
      </c>
      <c r="T43" s="44" t="e">
        <f>MATCH($A43,#REF!,0)</f>
        <v>#REF!</v>
      </c>
      <c r="V43" t="str">
        <f t="shared" si="2"/>
        <v>2,              13,     "Education - Daycare (through age 4)"</v>
      </c>
    </row>
    <row r="44" spans="1:22" ht="13" x14ac:dyDescent="0.25">
      <c r="A44" s="44" t="s">
        <v>538</v>
      </c>
      <c r="B44" s="55" t="s">
        <v>820</v>
      </c>
      <c r="C44" s="56">
        <f>VLOOKUP($B44,'2019 Ventilation List SORT'!$A$6:$I$102,2)</f>
        <v>0.15</v>
      </c>
      <c r="D44" s="56">
        <f>VLOOKUP($B44,'2019 Ventilation List SORT'!$A$6:$I$102,3)</f>
        <v>0.15</v>
      </c>
      <c r="E44" s="59">
        <f>VLOOKUP($B44,'2019 Ventilation List SORT'!$A$6:$I$102,4)</f>
        <v>0</v>
      </c>
      <c r="F44" s="59">
        <f>VLOOKUP($B44,'2019 Ventilation List SORT'!$A$6:$I$102,5)</f>
        <v>0</v>
      </c>
      <c r="G44" s="56">
        <f>VLOOKUP($B44,'2019 Ventilation List SORT'!$A$6:$I$102,6)</f>
        <v>0</v>
      </c>
      <c r="H44" s="59">
        <f>VLOOKUP($B44,'2019 Ventilation List SORT'!$A$6:$I$102,7)</f>
        <v>3</v>
      </c>
      <c r="I44" s="56" t="str">
        <f>VLOOKUP($B44,'2019 Ventilation List SORT'!$A$6:$I$102,8)</f>
        <v/>
      </c>
      <c r="J44" s="95" t="str">
        <f>VLOOKUP($B44,'2019 Ventilation List SORT'!$A$6:$I$102,9)</f>
        <v>No</v>
      </c>
      <c r="K44" s="146" t="e">
        <f>INDEX(#REF!,MATCH($A44,#REF!,0))*0.5</f>
        <v>#REF!</v>
      </c>
      <c r="L44" s="146">
        <f>INDEX('For CSV - 2019 VentSpcFuncData'!$K$6:$K$101,MATCH($B44,'For CSV - 2019 VentSpcFuncData'!$B$6:$B$101,0))</f>
        <v>0</v>
      </c>
      <c r="M44" s="146" t="e">
        <f t="shared" si="3"/>
        <v>#REF!</v>
      </c>
      <c r="N44" s="146">
        <f>INDEX('For CSV - 2019 VentSpcFuncData'!$J$6:$J$101,MATCH($B44,'For CSV - 2019 VentSpcFuncData'!$B$6:$B$101,0))</f>
        <v>15</v>
      </c>
      <c r="O44" s="146" t="e">
        <f t="shared" si="4"/>
        <v>#REF!</v>
      </c>
      <c r="P44" s="148" t="e">
        <f t="shared" si="0"/>
        <v>#REF!</v>
      </c>
      <c r="Q44" s="44" t="str">
        <f t="shared" si="5"/>
        <v>Classroom, Lecture, Training, Vocational Areas,Education - Daycare sickroom</v>
      </c>
      <c r="R44" s="44" t="e">
        <f>INDEX(#REF!,MATCH($A44,#REF!,0))</f>
        <v>#REF!</v>
      </c>
      <c r="S44" s="44">
        <f>INDEX('For CSV - 2019 VentSpcFuncData'!$L$6:$L$101,MATCH($B44,'For CSV - 2019 VentSpcFuncData'!$B$6:$B$101,0))</f>
        <v>14</v>
      </c>
      <c r="T44" s="44" t="e">
        <f>MATCH($A44,#REF!,0)</f>
        <v>#REF!</v>
      </c>
      <c r="V44" t="str">
        <f t="shared" si="2"/>
        <v>2,              14,     "Education - Daycare sickroom"</v>
      </c>
    </row>
    <row r="45" spans="1:22" ht="13" x14ac:dyDescent="0.25">
      <c r="A45" s="44" t="s">
        <v>538</v>
      </c>
      <c r="B45" s="55" t="s">
        <v>821</v>
      </c>
      <c r="C45" s="56">
        <f>VLOOKUP($B45,'2019 Ventilation List SORT'!$A$6:$I$102,2)</f>
        <v>0</v>
      </c>
      <c r="D45" s="56">
        <f>VLOOKUP($B45,'2019 Ventilation List SORT'!$A$6:$I$102,3)</f>
        <v>0.15</v>
      </c>
      <c r="E45" s="59">
        <f>VLOOKUP($B45,'2019 Ventilation List SORT'!$A$6:$I$102,4)</f>
        <v>0</v>
      </c>
      <c r="F45" s="59">
        <f>VLOOKUP($B45,'2019 Ventilation List SORT'!$A$6:$I$102,5)</f>
        <v>0</v>
      </c>
      <c r="G45" s="56">
        <f>VLOOKUP($B45,'2019 Ventilation List SORT'!$A$6:$I$102,6)</f>
        <v>0</v>
      </c>
      <c r="H45" s="59">
        <f>VLOOKUP($B45,'2019 Ventilation List SORT'!$A$6:$I$102,7)</f>
        <v>1</v>
      </c>
      <c r="I45" s="56" t="str">
        <f>VLOOKUP($B45,'2019 Ventilation List SORT'!$A$6:$I$102,8)</f>
        <v>F</v>
      </c>
      <c r="J45" s="95" t="str">
        <f>VLOOKUP($B45,'2019 Ventilation List SORT'!$A$6:$I$102,9)</f>
        <v>No</v>
      </c>
      <c r="K45" s="146" t="e">
        <f>INDEX(#REF!,MATCH($A45,#REF!,0))*0.5</f>
        <v>#REF!</v>
      </c>
      <c r="L45" s="146">
        <f>INDEX('For CSV - 2019 VentSpcFuncData'!$K$6:$K$101,MATCH($B45,'For CSV - 2019 VentSpcFuncData'!$B$6:$B$101,0))</f>
        <v>0</v>
      </c>
      <c r="M45" s="146" t="e">
        <f t="shared" si="3"/>
        <v>#REF!</v>
      </c>
      <c r="N45" s="146">
        <f>INDEX('For CSV - 2019 VentSpcFuncData'!$J$6:$J$101,MATCH($B45,'For CSV - 2019 VentSpcFuncData'!$B$6:$B$101,0))</f>
        <v>15</v>
      </c>
      <c r="O45" s="146" t="e">
        <f t="shared" si="4"/>
        <v>#REF!</v>
      </c>
      <c r="P45" s="148" t="e">
        <f t="shared" si="0"/>
        <v>#REF!</v>
      </c>
      <c r="Q45" s="44" t="str">
        <f t="shared" si="5"/>
        <v>Classroom, Lecture, Training, Vocational Areas,Education - Lecture hall (fixed seats)</v>
      </c>
      <c r="R45" s="44" t="e">
        <f>INDEX(#REF!,MATCH($A45,#REF!,0))</f>
        <v>#REF!</v>
      </c>
      <c r="S45" s="44">
        <f>INDEX('For CSV - 2019 VentSpcFuncData'!$L$6:$L$101,MATCH($B45,'For CSV - 2019 VentSpcFuncData'!$B$6:$B$101,0))</f>
        <v>15</v>
      </c>
      <c r="T45" s="44" t="e">
        <f>MATCH($A45,#REF!,0)</f>
        <v>#REF!</v>
      </c>
      <c r="V45" t="str">
        <f t="shared" si="2"/>
        <v>2,              15,     "Education - Lecture hall (fixed seats)"</v>
      </c>
    </row>
    <row r="46" spans="1:22" ht="13" x14ac:dyDescent="0.25">
      <c r="A46" s="44" t="s">
        <v>538</v>
      </c>
      <c r="B46" s="55" t="s">
        <v>822</v>
      </c>
      <c r="C46" s="56">
        <f>VLOOKUP($B46,'2019 Ventilation List SORT'!$A$6:$I$102,2)</f>
        <v>0.38</v>
      </c>
      <c r="D46" s="56">
        <f>VLOOKUP($B46,'2019 Ventilation List SORT'!$A$6:$I$102,3)</f>
        <v>0.15</v>
      </c>
      <c r="E46" s="59">
        <f>VLOOKUP($B46,'2019 Ventilation List SORT'!$A$6:$I$102,4)</f>
        <v>0</v>
      </c>
      <c r="F46" s="59">
        <f>VLOOKUP($B46,'2019 Ventilation List SORT'!$A$6:$I$102,5)</f>
        <v>0</v>
      </c>
      <c r="G46" s="56">
        <f>VLOOKUP($B46,'2019 Ventilation List SORT'!$A$6:$I$102,6)</f>
        <v>0</v>
      </c>
      <c r="H46" s="59">
        <f>VLOOKUP($B46,'2019 Ventilation List SORT'!$A$6:$I$102,7)</f>
        <v>1</v>
      </c>
      <c r="I46" s="56" t="str">
        <f>VLOOKUP($B46,'2019 Ventilation List SORT'!$A$6:$I$102,8)</f>
        <v>F</v>
      </c>
      <c r="J46" s="95" t="str">
        <f>VLOOKUP($B46,'2019 Ventilation List SORT'!$A$6:$I$102,9)</f>
        <v>No</v>
      </c>
      <c r="K46" s="146" t="e">
        <f>INDEX(#REF!,MATCH($A46,#REF!,0))*0.5</f>
        <v>#REF!</v>
      </c>
      <c r="L46" s="146">
        <f>INDEX('For CSV - 2019 VentSpcFuncData'!$K$6:$K$101,MATCH($B46,'For CSV - 2019 VentSpcFuncData'!$B$6:$B$101,0))</f>
        <v>25.333333333333332</v>
      </c>
      <c r="M46" s="146">
        <f t="shared" si="3"/>
        <v>25.333333333333332</v>
      </c>
      <c r="N46" s="146">
        <f>INDEX('For CSV - 2019 VentSpcFuncData'!$J$6:$J$101,MATCH($B46,'For CSV - 2019 VentSpcFuncData'!$B$6:$B$101,0))</f>
        <v>15</v>
      </c>
      <c r="O46" s="146" t="e">
        <f t="shared" si="4"/>
        <v>#REF!</v>
      </c>
      <c r="P46" s="148" t="e">
        <f t="shared" si="0"/>
        <v>#REF!</v>
      </c>
      <c r="Q46" s="44" t="str">
        <f t="shared" si="5"/>
        <v>Classroom, Lecture, Training, Vocational Areas,Education - Lecture/postsecondary classroom</v>
      </c>
      <c r="R46" s="44" t="e">
        <f>INDEX(#REF!,MATCH($A46,#REF!,0))</f>
        <v>#REF!</v>
      </c>
      <c r="S46" s="44">
        <f>INDEX('For CSV - 2019 VentSpcFuncData'!$L$6:$L$101,MATCH($B46,'For CSV - 2019 VentSpcFuncData'!$B$6:$B$101,0))</f>
        <v>16</v>
      </c>
      <c r="T46" s="44" t="e">
        <f>MATCH($A46,#REF!,0)</f>
        <v>#REF!</v>
      </c>
      <c r="V46" t="str">
        <f t="shared" si="2"/>
        <v>2,              16,     "Education - Lecture/postsecondary classroom"</v>
      </c>
    </row>
    <row r="47" spans="1:22" ht="13" x14ac:dyDescent="0.25">
      <c r="A47" s="44" t="s">
        <v>538</v>
      </c>
      <c r="B47" s="55" t="s">
        <v>823</v>
      </c>
      <c r="C47" s="56">
        <f>VLOOKUP($B47,'2019 Ventilation List SORT'!$A$6:$I$102,2)</f>
        <v>0.15</v>
      </c>
      <c r="D47" s="56">
        <f>VLOOKUP($B47,'2019 Ventilation List SORT'!$A$6:$I$102,3)</f>
        <v>0.15</v>
      </c>
      <c r="E47" s="59">
        <f>VLOOKUP($B47,'2019 Ventilation List SORT'!$A$6:$I$102,4)</f>
        <v>0</v>
      </c>
      <c r="F47" s="59">
        <f>VLOOKUP($B47,'2019 Ventilation List SORT'!$A$6:$I$102,5)</f>
        <v>0</v>
      </c>
      <c r="G47" s="56">
        <f>VLOOKUP($B47,'2019 Ventilation List SORT'!$A$6:$I$102,6)</f>
        <v>0</v>
      </c>
      <c r="H47" s="59">
        <f>VLOOKUP($B47,'2019 Ventilation List SORT'!$A$6:$I$102,7)</f>
        <v>1</v>
      </c>
      <c r="I47" s="56" t="str">
        <f>VLOOKUP($B47,'2019 Ventilation List SORT'!$A$6:$I$102,8)</f>
        <v>A</v>
      </c>
      <c r="J47" s="95" t="str">
        <f>VLOOKUP($B47,'2019 Ventilation List SORT'!$A$6:$I$102,9)</f>
        <v>No</v>
      </c>
      <c r="K47" s="146" t="e">
        <f>INDEX(#REF!,MATCH($A47,#REF!,0))*0.5</f>
        <v>#REF!</v>
      </c>
      <c r="L47" s="146">
        <f>INDEX('For CSV - 2019 VentSpcFuncData'!$K$6:$K$101,MATCH($B47,'For CSV - 2019 VentSpcFuncData'!$B$6:$B$101,0))</f>
        <v>0</v>
      </c>
      <c r="M47" s="146" t="e">
        <f t="shared" si="3"/>
        <v>#REF!</v>
      </c>
      <c r="N47" s="146">
        <f>INDEX('For CSV - 2019 VentSpcFuncData'!$J$6:$J$101,MATCH($B47,'For CSV - 2019 VentSpcFuncData'!$B$6:$B$101,0))</f>
        <v>15</v>
      </c>
      <c r="O47" s="146" t="e">
        <f t="shared" si="4"/>
        <v>#REF!</v>
      </c>
      <c r="P47" s="148" t="e">
        <f t="shared" si="0"/>
        <v>#REF!</v>
      </c>
      <c r="Q47" s="44" t="str">
        <f t="shared" si="5"/>
        <v>Classroom, Lecture, Training, Vocational Areas,Education - Media center</v>
      </c>
      <c r="R47" s="44" t="e">
        <f>INDEX(#REF!,MATCH($A47,#REF!,0))</f>
        <v>#REF!</v>
      </c>
      <c r="S47" s="44">
        <f>INDEX('For CSV - 2019 VentSpcFuncData'!$L$6:$L$101,MATCH($B47,'For CSV - 2019 VentSpcFuncData'!$B$6:$B$101,0))</f>
        <v>17</v>
      </c>
      <c r="T47" s="44" t="e">
        <f>MATCH($A47,#REF!,0)</f>
        <v>#REF!</v>
      </c>
      <c r="V47" t="str">
        <f t="shared" si="2"/>
        <v>2,              17,     "Education - Media center"</v>
      </c>
    </row>
    <row r="48" spans="1:22" ht="13" x14ac:dyDescent="0.25">
      <c r="A48" s="44" t="s">
        <v>538</v>
      </c>
      <c r="B48" s="55" t="s">
        <v>927</v>
      </c>
      <c r="C48" s="56">
        <f>VLOOKUP($B48,'2019 Ventilation List SORT'!$A$6:$I$102,2)</f>
        <v>0.5</v>
      </c>
      <c r="D48" s="56">
        <f>VLOOKUP($B48,'2019 Ventilation List SORT'!$A$6:$I$102,3)</f>
        <v>0.15</v>
      </c>
      <c r="E48" s="59">
        <f>VLOOKUP($B48,'2019 Ventilation List SORT'!$A$6:$I$102,4)</f>
        <v>0</v>
      </c>
      <c r="F48" s="59">
        <f>VLOOKUP($B48,'2019 Ventilation List SORT'!$A$6:$I$102,5)</f>
        <v>0</v>
      </c>
      <c r="G48" s="56">
        <f>VLOOKUP($B48,'2019 Ventilation List SORT'!$A$6:$I$102,6)</f>
        <v>0</v>
      </c>
      <c r="H48" s="59">
        <f>VLOOKUP($B48,'2019 Ventilation List SORT'!$A$6:$I$102,7)</f>
        <v>1</v>
      </c>
      <c r="I48" s="56" t="str">
        <f>VLOOKUP($B48,'2019 Ventilation List SORT'!$A$6:$I$102,8)</f>
        <v>F</v>
      </c>
      <c r="J48" s="95" t="str">
        <f>VLOOKUP($B48,'2019 Ventilation List SORT'!$A$6:$I$102,9)</f>
        <v>No</v>
      </c>
      <c r="K48" s="146" t="e">
        <f>INDEX(#REF!,MATCH($A48,#REF!,0))*0.5</f>
        <v>#REF!</v>
      </c>
      <c r="L48" s="146">
        <f>INDEX('For CSV - 2019 VentSpcFuncData'!$K$6:$K$101,MATCH($B48,'For CSV - 2019 VentSpcFuncData'!$B$6:$B$101,0))</f>
        <v>33.333333333333336</v>
      </c>
      <c r="M48" s="146">
        <f t="shared" si="3"/>
        <v>33.333333333333336</v>
      </c>
      <c r="N48" s="146">
        <f>INDEX('For CSV - 2019 VentSpcFuncData'!$J$6:$J$101,MATCH($B48,'For CSV - 2019 VentSpcFuncData'!$B$6:$B$101,0))</f>
        <v>15</v>
      </c>
      <c r="O48" s="146" t="e">
        <f t="shared" si="4"/>
        <v>#REF!</v>
      </c>
      <c r="P48" s="148" t="e">
        <f t="shared" si="0"/>
        <v>#REF!</v>
      </c>
      <c r="Q48" s="44" t="str">
        <f t="shared" si="5"/>
        <v>Classroom, Lecture, Training, Vocational Areas,Education - Multiuse assembly</v>
      </c>
      <c r="R48" s="44" t="e">
        <f>INDEX(#REF!,MATCH($A48,#REF!,0))</f>
        <v>#REF!</v>
      </c>
      <c r="S48" s="44">
        <f>INDEX('For CSV - 2019 VentSpcFuncData'!$L$6:$L$101,MATCH($B48,'For CSV - 2019 VentSpcFuncData'!$B$6:$B$101,0))</f>
        <v>19</v>
      </c>
      <c r="T48" s="44" t="e">
        <f>MATCH($A48,#REF!,0)</f>
        <v>#REF!</v>
      </c>
      <c r="V48" t="str">
        <f t="shared" si="2"/>
        <v>2,              19,     "Education - Multiuse assembly"</v>
      </c>
    </row>
    <row r="49" spans="1:22" ht="13" x14ac:dyDescent="0.25">
      <c r="A49" s="44" t="s">
        <v>538</v>
      </c>
      <c r="B49" s="55" t="s">
        <v>824</v>
      </c>
      <c r="C49" s="56">
        <f>VLOOKUP($B49,'2019 Ventilation List SORT'!$A$6:$I$102,2)</f>
        <v>1.07</v>
      </c>
      <c r="D49" s="56">
        <f>VLOOKUP($B49,'2019 Ventilation List SORT'!$A$6:$I$102,3)</f>
        <v>0.15</v>
      </c>
      <c r="E49" s="59">
        <f>VLOOKUP($B49,'2019 Ventilation List SORT'!$A$6:$I$102,4)</f>
        <v>0</v>
      </c>
      <c r="F49" s="59">
        <f>VLOOKUP($B49,'2019 Ventilation List SORT'!$A$6:$I$102,5)</f>
        <v>0</v>
      </c>
      <c r="G49" s="56">
        <f>VLOOKUP($B49,'2019 Ventilation List SORT'!$A$6:$I$102,6)</f>
        <v>0</v>
      </c>
      <c r="H49" s="59">
        <f>VLOOKUP($B49,'2019 Ventilation List SORT'!$A$6:$I$102,7)</f>
        <v>1</v>
      </c>
      <c r="I49" s="56" t="str">
        <f>VLOOKUP($B49,'2019 Ventilation List SORT'!$A$6:$I$102,8)</f>
        <v>F</v>
      </c>
      <c r="J49" s="95" t="str">
        <f>VLOOKUP($B49,'2019 Ventilation List SORT'!$A$6:$I$102,9)</f>
        <v>No</v>
      </c>
      <c r="K49" s="146" t="e">
        <f>INDEX(#REF!,MATCH($A49,#REF!,0))*0.5</f>
        <v>#REF!</v>
      </c>
      <c r="L49" s="146" t="e">
        <f>INDEX('For CSV - 2019 VentSpcFuncData'!$K$6:$K$101,MATCH($B49,'For CSV - 2019 VentSpcFuncData'!$B$6:$B$101,0))</f>
        <v>#N/A</v>
      </c>
      <c r="M49" s="146" t="e">
        <f t="shared" si="3"/>
        <v>#N/A</v>
      </c>
      <c r="N49" s="146" t="e">
        <f>INDEX('For CSV - 2019 VentSpcFuncData'!$J$6:$J$101,MATCH($B49,'For CSV - 2019 VentSpcFuncData'!$B$6:$B$101,0))</f>
        <v>#N/A</v>
      </c>
      <c r="O49" s="146" t="e">
        <f t="shared" si="4"/>
        <v>#REF!</v>
      </c>
      <c r="P49" s="148" t="e">
        <f t="shared" si="0"/>
        <v>#REF!</v>
      </c>
      <c r="Q49" s="44" t="str">
        <f t="shared" si="5"/>
        <v>Classroom, Lecture, Training, Vocational Areas,Education - Music/theater/dance </v>
      </c>
      <c r="R49" s="44" t="e">
        <f>INDEX(#REF!,MATCH($A49,#REF!,0))</f>
        <v>#REF!</v>
      </c>
      <c r="S49" s="44" t="e">
        <f>INDEX('For CSV - 2019 VentSpcFuncData'!$L$6:$L$101,MATCH($B49,'For CSV - 2019 VentSpcFuncData'!$B$6:$B$101,0))</f>
        <v>#N/A</v>
      </c>
      <c r="T49" s="44" t="e">
        <f>MATCH($A49,#REF!,0)</f>
        <v>#REF!</v>
      </c>
      <c r="V49" t="e">
        <f t="shared" si="2"/>
        <v>#N/A</v>
      </c>
    </row>
    <row r="50" spans="1:22" ht="13" x14ac:dyDescent="0.25">
      <c r="A50" s="44" t="s">
        <v>538</v>
      </c>
      <c r="B50" s="55" t="s">
        <v>825</v>
      </c>
      <c r="C50" s="56">
        <f>VLOOKUP($B50,'2019 Ventilation List SORT'!$A$6:$I$102,2)</f>
        <v>0.15</v>
      </c>
      <c r="D50" s="56">
        <f>VLOOKUP($B50,'2019 Ventilation List SORT'!$A$6:$I$102,3)</f>
        <v>0.15</v>
      </c>
      <c r="E50" s="59">
        <f>VLOOKUP($B50,'2019 Ventilation List SORT'!$A$6:$I$102,4)</f>
        <v>0</v>
      </c>
      <c r="F50" s="59">
        <f>VLOOKUP($B50,'2019 Ventilation List SORT'!$A$6:$I$102,5)</f>
        <v>0</v>
      </c>
      <c r="G50" s="56">
        <f>VLOOKUP($B50,'2019 Ventilation List SORT'!$A$6:$I$102,6)</f>
        <v>1</v>
      </c>
      <c r="H50" s="59">
        <f>VLOOKUP($B50,'2019 Ventilation List SORT'!$A$6:$I$102,7)</f>
        <v>2</v>
      </c>
      <c r="I50" s="56" t="str">
        <f>VLOOKUP($B50,'2019 Ventilation List SORT'!$A$6:$I$102,8)</f>
        <v/>
      </c>
      <c r="J50" s="95" t="str">
        <f>VLOOKUP($B50,'2019 Ventilation List SORT'!$A$6:$I$102,9)</f>
        <v>Yes</v>
      </c>
      <c r="K50" s="146" t="e">
        <f>INDEX(#REF!,MATCH($A50,#REF!,0))*0.5</f>
        <v>#REF!</v>
      </c>
      <c r="L50" s="146">
        <f>INDEX('For CSV - 2019 VentSpcFuncData'!$K$6:$K$101,MATCH($B50,'For CSV - 2019 VentSpcFuncData'!$B$6:$B$101,0))</f>
        <v>0</v>
      </c>
      <c r="M50" s="146" t="e">
        <f t="shared" si="3"/>
        <v>#REF!</v>
      </c>
      <c r="N50" s="146">
        <f>INDEX('For CSV - 2019 VentSpcFuncData'!$J$6:$J$101,MATCH($B50,'For CSV - 2019 VentSpcFuncData'!$B$6:$B$101,0))</f>
        <v>15</v>
      </c>
      <c r="O50" s="146" t="e">
        <f t="shared" si="4"/>
        <v>#REF!</v>
      </c>
      <c r="P50" s="148" t="e">
        <f t="shared" si="0"/>
        <v>#REF!</v>
      </c>
      <c r="Q50" s="44" t="str">
        <f t="shared" si="5"/>
        <v>Classroom, Lecture, Training, Vocational Areas,Education - Science laboratories</v>
      </c>
      <c r="R50" s="44" t="e">
        <f>INDEX(#REF!,MATCH($A50,#REF!,0))</f>
        <v>#REF!</v>
      </c>
      <c r="S50" s="44">
        <f>INDEX('For CSV - 2019 VentSpcFuncData'!$L$6:$L$101,MATCH($B50,'For CSV - 2019 VentSpcFuncData'!$B$6:$B$101,0))</f>
        <v>21</v>
      </c>
      <c r="T50" s="44" t="e">
        <f>MATCH($A50,#REF!,0)</f>
        <v>#REF!</v>
      </c>
      <c r="V50" t="str">
        <f t="shared" si="2"/>
        <v>2,              21,     "Education - Science laboratories"</v>
      </c>
    </row>
    <row r="51" spans="1:22" ht="13" x14ac:dyDescent="0.25">
      <c r="A51" s="44" t="s">
        <v>538</v>
      </c>
      <c r="B51" s="55" t="s">
        <v>826</v>
      </c>
      <c r="C51" s="56">
        <f>VLOOKUP($B51,'2019 Ventilation List SORT'!$A$6:$I$102,2)</f>
        <v>0.15</v>
      </c>
      <c r="D51" s="56">
        <f>VLOOKUP($B51,'2019 Ventilation List SORT'!$A$6:$I$102,3)</f>
        <v>0.15</v>
      </c>
      <c r="E51" s="59">
        <f>VLOOKUP($B51,'2019 Ventilation List SORT'!$A$6:$I$102,4)</f>
        <v>0</v>
      </c>
      <c r="F51" s="59">
        <f>VLOOKUP($B51,'2019 Ventilation List SORT'!$A$6:$I$102,5)</f>
        <v>0</v>
      </c>
      <c r="G51" s="56">
        <f>VLOOKUP($B51,'2019 Ventilation List SORT'!$A$6:$I$102,6)</f>
        <v>1</v>
      </c>
      <c r="H51" s="59">
        <f>VLOOKUP($B51,'2019 Ventilation List SORT'!$A$6:$I$102,7)</f>
        <v>2</v>
      </c>
      <c r="I51" s="56" t="str">
        <f>VLOOKUP($B51,'2019 Ventilation List SORT'!$A$6:$I$102,8)</f>
        <v/>
      </c>
      <c r="J51" s="95" t="str">
        <f>VLOOKUP($B51,'2019 Ventilation List SORT'!$A$6:$I$102,9)</f>
        <v>Yes</v>
      </c>
      <c r="K51" s="146" t="e">
        <f>INDEX(#REF!,MATCH($A51,#REF!,0))*0.5</f>
        <v>#REF!</v>
      </c>
      <c r="L51" s="146">
        <f>INDEX('For CSV - 2019 VentSpcFuncData'!$K$6:$K$101,MATCH($B51,'For CSV - 2019 VentSpcFuncData'!$B$6:$B$101,0))</f>
        <v>0</v>
      </c>
      <c r="M51" s="146" t="e">
        <f t="shared" si="3"/>
        <v>#REF!</v>
      </c>
      <c r="N51" s="146">
        <f>INDEX('For CSV - 2019 VentSpcFuncData'!$J$6:$J$101,MATCH($B51,'For CSV - 2019 VentSpcFuncData'!$B$6:$B$101,0))</f>
        <v>15</v>
      </c>
      <c r="O51" s="146" t="e">
        <f t="shared" si="4"/>
        <v>#REF!</v>
      </c>
      <c r="P51" s="148" t="e">
        <f t="shared" si="0"/>
        <v>#REF!</v>
      </c>
      <c r="Q51" s="44" t="str">
        <f t="shared" si="5"/>
        <v>Classroom, Lecture, Training, Vocational Areas,Education - University/college laboratories</v>
      </c>
      <c r="R51" s="44" t="e">
        <f>INDEX(#REF!,MATCH($A51,#REF!,0))</f>
        <v>#REF!</v>
      </c>
      <c r="S51" s="44">
        <f>INDEX('For CSV - 2019 VentSpcFuncData'!$L$6:$L$101,MATCH($B51,'For CSV - 2019 VentSpcFuncData'!$B$6:$B$101,0))</f>
        <v>22</v>
      </c>
      <c r="T51" s="44" t="e">
        <f>MATCH($A51,#REF!,0)</f>
        <v>#REF!</v>
      </c>
      <c r="V51" t="str">
        <f t="shared" si="2"/>
        <v>2,              22,     "Education - University/college laboratories"</v>
      </c>
    </row>
    <row r="52" spans="1:22" ht="13" x14ac:dyDescent="0.25">
      <c r="A52" s="44" t="s">
        <v>538</v>
      </c>
      <c r="B52" s="55" t="s">
        <v>828</v>
      </c>
      <c r="C52" s="56">
        <f>VLOOKUP($B52,'2019 Ventilation List SORT'!$A$6:$I$102,2)</f>
        <v>0.15</v>
      </c>
      <c r="D52" s="56">
        <f>VLOOKUP($B52,'2019 Ventilation List SORT'!$A$6:$I$102,3)</f>
        <v>0.15</v>
      </c>
      <c r="E52" s="59">
        <f>VLOOKUP($B52,'2019 Ventilation List SORT'!$A$6:$I$102,4)</f>
        <v>0</v>
      </c>
      <c r="F52" s="59">
        <f>VLOOKUP($B52,'2019 Ventilation List SORT'!$A$6:$I$102,5)</f>
        <v>0</v>
      </c>
      <c r="G52" s="56">
        <f>VLOOKUP($B52,'2019 Ventilation List SORT'!$A$6:$I$102,6)</f>
        <v>0.5</v>
      </c>
      <c r="H52" s="59">
        <f>VLOOKUP($B52,'2019 Ventilation List SORT'!$A$6:$I$102,7)</f>
        <v>2</v>
      </c>
      <c r="I52" s="56" t="str">
        <f>VLOOKUP($B52,'2019 Ventilation List SORT'!$A$6:$I$102,8)</f>
        <v/>
      </c>
      <c r="J52" s="95" t="str">
        <f>VLOOKUP($B52,'2019 Ventilation List SORT'!$A$6:$I$102,9)</f>
        <v>No</v>
      </c>
      <c r="K52" s="146" t="e">
        <f>INDEX(#REF!,MATCH($A52,#REF!,0))*0.5</f>
        <v>#REF!</v>
      </c>
      <c r="L52" s="146">
        <f>INDEX('For CSV - 2019 VentSpcFuncData'!$K$6:$K$101,MATCH($B52,'For CSV - 2019 VentSpcFuncData'!$B$6:$B$101,0))</f>
        <v>0</v>
      </c>
      <c r="M52" s="146" t="e">
        <f t="shared" si="3"/>
        <v>#REF!</v>
      </c>
      <c r="N52" s="146">
        <f>INDEX('For CSV - 2019 VentSpcFuncData'!$J$6:$J$101,MATCH($B52,'For CSV - 2019 VentSpcFuncData'!$B$6:$B$101,0))</f>
        <v>15</v>
      </c>
      <c r="O52" s="146" t="e">
        <f t="shared" si="4"/>
        <v>#REF!</v>
      </c>
      <c r="P52" s="148" t="e">
        <f t="shared" si="0"/>
        <v>#REF!</v>
      </c>
      <c r="Q52" s="44" t="str">
        <f t="shared" si="5"/>
        <v>Classroom, Lecture, Training, Vocational Areas,Education - Wood shop</v>
      </c>
      <c r="R52" s="44" t="e">
        <f>INDEX(#REF!,MATCH($A52,#REF!,0))</f>
        <v>#REF!</v>
      </c>
      <c r="S52" s="44">
        <f>INDEX('For CSV - 2019 VentSpcFuncData'!$L$6:$L$101,MATCH($B52,'For CSV - 2019 VentSpcFuncData'!$B$6:$B$101,0))</f>
        <v>23</v>
      </c>
      <c r="T52" s="44" t="e">
        <f>MATCH($A52,#REF!,0)</f>
        <v>#REF!</v>
      </c>
      <c r="V52" t="str">
        <f t="shared" si="2"/>
        <v>2,              23,     "Education - Wood shop"</v>
      </c>
    </row>
    <row r="53" spans="1:22" ht="13" x14ac:dyDescent="0.25">
      <c r="A53" s="44" t="s">
        <v>538</v>
      </c>
      <c r="B53" s="55" t="s">
        <v>827</v>
      </c>
      <c r="C53" s="56">
        <f>VLOOKUP($B53,'2019 Ventilation List SORT'!$A$6:$I$102,2)</f>
        <v>0.15</v>
      </c>
      <c r="D53" s="56">
        <f>VLOOKUP($B53,'2019 Ventilation List SORT'!$A$6:$I$102,3)</f>
        <v>0.15</v>
      </c>
      <c r="E53" s="59">
        <f>VLOOKUP($B53,'2019 Ventilation List SORT'!$A$6:$I$102,4)</f>
        <v>0</v>
      </c>
      <c r="F53" s="59">
        <f>VLOOKUP($B53,'2019 Ventilation List SORT'!$A$6:$I$102,5)</f>
        <v>0</v>
      </c>
      <c r="G53" s="56">
        <f>VLOOKUP($B53,'2019 Ventilation List SORT'!$A$6:$I$102,6)</f>
        <v>0</v>
      </c>
      <c r="H53" s="59">
        <f>VLOOKUP($B53,'2019 Ventilation List SORT'!$A$6:$I$102,7)</f>
        <v>2</v>
      </c>
      <c r="I53" s="56">
        <f>VLOOKUP($B53,'2019 Ventilation List SORT'!$A$6:$I$102,8)</f>
        <v>0</v>
      </c>
      <c r="J53" s="95" t="str">
        <f>VLOOKUP($B53,'2019 Ventilation List SORT'!$A$6:$I$102,9)</f>
        <v>No</v>
      </c>
      <c r="K53" s="146" t="e">
        <f>INDEX(#REF!,MATCH($A53,#REF!,0))*0.5</f>
        <v>#REF!</v>
      </c>
      <c r="L53" s="146">
        <f>INDEX('For CSV - 2019 VentSpcFuncData'!$K$6:$K$101,MATCH($B53,'For CSV - 2019 VentSpcFuncData'!$B$6:$B$101,0))</f>
        <v>0</v>
      </c>
      <c r="M53" s="146" t="e">
        <f t="shared" si="3"/>
        <v>#REF!</v>
      </c>
      <c r="N53" s="146">
        <f>INDEX('For CSV - 2019 VentSpcFuncData'!$J$6:$J$101,MATCH($B53,'For CSV - 2019 VentSpcFuncData'!$B$6:$B$101,0))</f>
        <v>15</v>
      </c>
      <c r="O53" s="146" t="e">
        <f t="shared" si="4"/>
        <v>#REF!</v>
      </c>
      <c r="P53" s="148" t="e">
        <f t="shared" si="0"/>
        <v>#REF!</v>
      </c>
      <c r="Q53" s="44" t="str">
        <f t="shared" si="5"/>
        <v>Classroom, Lecture, Training, Vocational Areas,Education - Metal shop</v>
      </c>
      <c r="R53" s="44" t="e">
        <f>INDEX(#REF!,MATCH($A53,#REF!,0))</f>
        <v>#REF!</v>
      </c>
      <c r="S53" s="44">
        <f>INDEX('For CSV - 2019 VentSpcFuncData'!$L$6:$L$101,MATCH($B53,'For CSV - 2019 VentSpcFuncData'!$B$6:$B$101,0))</f>
        <v>18</v>
      </c>
      <c r="T53" s="44" t="e">
        <f>MATCH($A53,#REF!,0)</f>
        <v>#REF!</v>
      </c>
      <c r="V53" t="str">
        <f t="shared" si="2"/>
        <v>2,              18,     "Education - Metal shop"</v>
      </c>
    </row>
    <row r="54" spans="1:22" ht="13" x14ac:dyDescent="0.25">
      <c r="A54" s="44" t="s">
        <v>538</v>
      </c>
      <c r="B54" s="55" t="s">
        <v>789</v>
      </c>
      <c r="C54" s="56">
        <f>VLOOKUP($B54,'2019 Ventilation List SORT'!$A$6:$I$102,2)</f>
        <v>0</v>
      </c>
      <c r="D54" s="56">
        <f>VLOOKUP($B54,'2019 Ventilation List SORT'!$A$6:$I$102,3)</f>
        <v>0</v>
      </c>
      <c r="E54" s="59">
        <f>VLOOKUP($B54,'2019 Ventilation List SORT'!$A$6:$I$102,4)</f>
        <v>0</v>
      </c>
      <c r="F54" s="59">
        <f>VLOOKUP($B54,'2019 Ventilation List SORT'!$A$6:$I$102,5)</f>
        <v>0</v>
      </c>
      <c r="G54" s="56">
        <f>VLOOKUP($B54,'2019 Ventilation List SORT'!$A$6:$I$102,6)</f>
        <v>1.5</v>
      </c>
      <c r="H54" s="59">
        <f>VLOOKUP($B54,'2019 Ventilation List SORT'!$A$6:$I$102,7)</f>
        <v>2</v>
      </c>
      <c r="I54" s="56" t="str">
        <f>VLOOKUP($B54,'2019 Ventilation List SORT'!$A$6:$I$102,8)</f>
        <v>Exh. Note A</v>
      </c>
      <c r="J54" s="95" t="str">
        <f>VLOOKUP($B54,'2019 Ventilation List SORT'!$A$6:$I$102,9)</f>
        <v>No</v>
      </c>
      <c r="K54" s="146" t="e">
        <f>INDEX(#REF!,MATCH($A54,#REF!,0))*0.5</f>
        <v>#REF!</v>
      </c>
      <c r="L54" s="146">
        <f>INDEX('For CSV - 2019 VentSpcFuncData'!$K$6:$K$101,MATCH($B54,'For CSV - 2019 VentSpcFuncData'!$B$6:$B$101,0))</f>
        <v>0</v>
      </c>
      <c r="M54" s="146" t="e">
        <f t="shared" si="3"/>
        <v>#REF!</v>
      </c>
      <c r="N54" s="146">
        <f>INDEX('For CSV - 2019 VentSpcFuncData'!$J$6:$J$101,MATCH($B54,'For CSV - 2019 VentSpcFuncData'!$B$6:$B$101,0))</f>
        <v>0</v>
      </c>
      <c r="O54" s="146" t="e">
        <f t="shared" si="4"/>
        <v>#REF!</v>
      </c>
      <c r="P54" s="148" t="e">
        <f t="shared" si="0"/>
        <v>#REF!</v>
      </c>
      <c r="Q54" s="44" t="str">
        <f t="shared" si="5"/>
        <v>Classroom, Lecture, Training, Vocational Areas,Exhaust - Auto repair rooms</v>
      </c>
      <c r="R54" s="44" t="e">
        <f>INDEX(#REF!,MATCH($A54,#REF!,0))</f>
        <v>#REF!</v>
      </c>
      <c r="S54" s="44">
        <f>INDEX('For CSV - 2019 VentSpcFuncData'!$L$6:$L$101,MATCH($B54,'For CSV - 2019 VentSpcFuncData'!$B$6:$B$101,0))</f>
        <v>26</v>
      </c>
      <c r="T54" s="44" t="e">
        <f>MATCH($A54,#REF!,0)</f>
        <v>#REF!</v>
      </c>
      <c r="V54" t="str">
        <f t="shared" si="2"/>
        <v>2,              26,     "Exhaust - Auto repair rooms"</v>
      </c>
    </row>
    <row r="55" spans="1:22" ht="13" x14ac:dyDescent="0.25">
      <c r="A55" s="44" t="s">
        <v>538</v>
      </c>
      <c r="B55" s="55" t="s">
        <v>803</v>
      </c>
      <c r="C55" s="56">
        <f>VLOOKUP($B55,'2019 Ventilation List SORT'!$A$6:$I$102,2)</f>
        <v>0</v>
      </c>
      <c r="D55" s="56">
        <f>VLOOKUP($B55,'2019 Ventilation List SORT'!$A$6:$I$102,3)</f>
        <v>0</v>
      </c>
      <c r="E55" s="59">
        <f>VLOOKUP($B55,'2019 Ventilation List SORT'!$A$6:$I$102,4)</f>
        <v>0</v>
      </c>
      <c r="F55" s="59">
        <f>VLOOKUP($B55,'2019 Ventilation List SORT'!$A$6:$I$102,5)</f>
        <v>0</v>
      </c>
      <c r="G55" s="56">
        <f>VLOOKUP($B55,'2019 Ventilation List SORT'!$A$6:$I$102,6)</f>
        <v>0.5</v>
      </c>
      <c r="H55" s="59">
        <f>VLOOKUP($B55,'2019 Ventilation List SORT'!$A$6:$I$102,7)</f>
        <v>2</v>
      </c>
      <c r="I55" s="56">
        <f>VLOOKUP($B55,'2019 Ventilation List SORT'!$A$6:$I$102,8)</f>
        <v>0</v>
      </c>
      <c r="J55" s="95" t="str">
        <f>VLOOKUP($B55,'2019 Ventilation List SORT'!$A$6:$I$102,9)</f>
        <v>No</v>
      </c>
      <c r="K55" s="146" t="e">
        <f>INDEX(#REF!,MATCH($A55,#REF!,0))*0.5</f>
        <v>#REF!</v>
      </c>
      <c r="L55" s="146">
        <f>INDEX('For CSV - 2019 VentSpcFuncData'!$K$6:$K$101,MATCH($B55,'For CSV - 2019 VentSpcFuncData'!$B$6:$B$101,0))</f>
        <v>0</v>
      </c>
      <c r="M55" s="146" t="e">
        <f t="shared" si="3"/>
        <v>#REF!</v>
      </c>
      <c r="N55" s="146">
        <f>INDEX('For CSV - 2019 VentSpcFuncData'!$J$6:$J$101,MATCH($B55,'For CSV - 2019 VentSpcFuncData'!$B$6:$B$101,0))</f>
        <v>0</v>
      </c>
      <c r="O55" s="146" t="e">
        <f t="shared" si="4"/>
        <v>#REF!</v>
      </c>
      <c r="P55" s="148" t="e">
        <f t="shared" si="0"/>
        <v>#REF!</v>
      </c>
      <c r="Q55" s="44" t="str">
        <f t="shared" si="5"/>
        <v>Classroom, Lecture, Training, Vocational Areas,Exhaust - Woodwork shop/classrooms</v>
      </c>
      <c r="R55" s="44" t="e">
        <f>INDEX(#REF!,MATCH($A55,#REF!,0))</f>
        <v>#REF!</v>
      </c>
      <c r="S55" s="44">
        <f>INDEX('For CSV - 2019 VentSpcFuncData'!$L$6:$L$101,MATCH($B55,'For CSV - 2019 VentSpcFuncData'!$B$6:$B$101,0))</f>
        <v>41</v>
      </c>
      <c r="T55" s="44" t="e">
        <f>MATCH($A55,#REF!,0)</f>
        <v>#REF!</v>
      </c>
      <c r="V55" t="str">
        <f t="shared" si="2"/>
        <v>2,              41,     "Exhaust - Woodwork shop/classrooms"</v>
      </c>
    </row>
    <row r="56" spans="1:22" ht="13" x14ac:dyDescent="0.25">
      <c r="A56" s="44" t="s">
        <v>538</v>
      </c>
      <c r="B56" s="55" t="s">
        <v>755</v>
      </c>
      <c r="C56" s="56">
        <f>VLOOKUP($B56,'2019 Ventilation List SORT'!$A$6:$I$102,2)</f>
        <v>0.15</v>
      </c>
      <c r="D56" s="56">
        <f>VLOOKUP($B56,'2019 Ventilation List SORT'!$A$6:$I$102,3)</f>
        <v>0.15</v>
      </c>
      <c r="E56" s="59">
        <f>VLOOKUP($B56,'2019 Ventilation List SORT'!$A$6:$I$102,4)</f>
        <v>0</v>
      </c>
      <c r="F56" s="59">
        <f>VLOOKUP($B56,'2019 Ventilation List SORT'!$A$6:$I$102,5)</f>
        <v>0</v>
      </c>
      <c r="G56" s="56">
        <f>VLOOKUP($B56,'2019 Ventilation List SORT'!$A$6:$I$102,6)</f>
        <v>0.7</v>
      </c>
      <c r="H56" s="59">
        <f>VLOOKUP($B56,'2019 Ventilation List SORT'!$A$6:$I$102,7)</f>
        <v>2</v>
      </c>
      <c r="I56" s="56" t="str">
        <f>VLOOKUP($B56,'2019 Ventilation List SORT'!$A$6:$I$102,8)</f>
        <v/>
      </c>
      <c r="J56" s="95" t="str">
        <f>VLOOKUP($B56,'2019 Ventilation List SORT'!$A$6:$I$102,9)</f>
        <v>Yes</v>
      </c>
      <c r="K56" s="146" t="e">
        <f>INDEX(#REF!,MATCH($A56,#REF!,0))*0.5</f>
        <v>#REF!</v>
      </c>
      <c r="L56" s="146">
        <f>INDEX('For CSV - 2019 VentSpcFuncData'!$K$6:$K$101,MATCH($B56,'For CSV - 2019 VentSpcFuncData'!$B$6:$B$101,0))</f>
        <v>0</v>
      </c>
      <c r="M56" s="146" t="e">
        <f t="shared" si="3"/>
        <v>#REF!</v>
      </c>
      <c r="N56" s="146">
        <f>INDEX('For CSV - 2019 VentSpcFuncData'!$J$6:$J$101,MATCH($B56,'For CSV - 2019 VentSpcFuncData'!$B$6:$B$101,0))</f>
        <v>15</v>
      </c>
      <c r="O56" s="146" t="e">
        <f t="shared" si="4"/>
        <v>#REF!</v>
      </c>
      <c r="P56" s="148" t="e">
        <f t="shared" si="0"/>
        <v>#REF!</v>
      </c>
      <c r="Q56" s="44" t="str">
        <f t="shared" si="5"/>
        <v>Classroom, Lecture, Training, Vocational Areas,Food Service - Kitchen (cooking)</v>
      </c>
      <c r="R56" s="44" t="e">
        <f>INDEX(#REF!,MATCH($A56,#REF!,0))</f>
        <v>#REF!</v>
      </c>
      <c r="S56" s="44">
        <f>INDEX('For CSV - 2019 VentSpcFuncData'!$L$6:$L$101,MATCH($B56,'For CSV - 2019 VentSpcFuncData'!$B$6:$B$101,0))</f>
        <v>44</v>
      </c>
      <c r="T56" s="44" t="e">
        <f>MATCH($A56,#REF!,0)</f>
        <v>#REF!</v>
      </c>
      <c r="V56" t="str">
        <f t="shared" si="2"/>
        <v>2,              44,     "Food Service - Kitchen (cooking)"</v>
      </c>
    </row>
    <row r="57" spans="1:22" ht="13" x14ac:dyDescent="0.25">
      <c r="A57" s="44" t="s">
        <v>538</v>
      </c>
      <c r="B57" s="55" t="s">
        <v>781</v>
      </c>
      <c r="C57" s="56">
        <f>VLOOKUP($B57,'2019 Ventilation List SORT'!$A$6:$I$102,2)</f>
        <v>0.15</v>
      </c>
      <c r="D57" s="56">
        <f>VLOOKUP($B57,'2019 Ventilation List SORT'!$A$6:$I$102,3)</f>
        <v>0.15</v>
      </c>
      <c r="E57" s="59">
        <f>VLOOKUP($B57,'2019 Ventilation List SORT'!$A$6:$I$102,4)</f>
        <v>0</v>
      </c>
      <c r="F57" s="59">
        <f>VLOOKUP($B57,'2019 Ventilation List SORT'!$A$6:$I$102,5)</f>
        <v>0</v>
      </c>
      <c r="G57" s="56">
        <f>VLOOKUP($B57,'2019 Ventilation List SORT'!$A$6:$I$102,6)</f>
        <v>0</v>
      </c>
      <c r="H57" s="59">
        <f>VLOOKUP($B57,'2019 Ventilation List SORT'!$A$6:$I$102,7)</f>
        <v>2</v>
      </c>
      <c r="I57" s="56" t="str">
        <f>VLOOKUP($B57,'2019 Ventilation List SORT'!$A$6:$I$102,8)</f>
        <v/>
      </c>
      <c r="J57" s="95" t="str">
        <f>VLOOKUP($B57,'2019 Ventilation List SORT'!$A$6:$I$102,9)</f>
        <v>No</v>
      </c>
      <c r="K57" s="146" t="e">
        <f>INDEX(#REF!,MATCH($A57,#REF!,0))*0.5</f>
        <v>#REF!</v>
      </c>
      <c r="L57" s="146">
        <f>INDEX('For CSV - 2019 VentSpcFuncData'!$K$6:$K$101,MATCH($B57,'For CSV - 2019 VentSpcFuncData'!$B$6:$B$101,0))</f>
        <v>0</v>
      </c>
      <c r="M57" s="146" t="e">
        <f t="shared" si="3"/>
        <v>#REF!</v>
      </c>
      <c r="N57" s="146">
        <f>INDEX('For CSV - 2019 VentSpcFuncData'!$J$6:$J$101,MATCH($B57,'For CSV - 2019 VentSpcFuncData'!$B$6:$B$101,0))</f>
        <v>15</v>
      </c>
      <c r="O57" s="146" t="e">
        <f t="shared" si="4"/>
        <v>#REF!</v>
      </c>
      <c r="P57" s="148" t="e">
        <f t="shared" si="0"/>
        <v>#REF!</v>
      </c>
      <c r="Q57" s="44" t="str">
        <f t="shared" si="5"/>
        <v>Classroom, Lecture, Training, Vocational Areas,Misc - All others</v>
      </c>
      <c r="R57" s="44" t="e">
        <f>INDEX(#REF!,MATCH($A57,#REF!,0))</f>
        <v>#REF!</v>
      </c>
      <c r="S57" s="44">
        <f>INDEX('For CSV - 2019 VentSpcFuncData'!$L$6:$L$101,MATCH($B57,'For CSV - 2019 VentSpcFuncData'!$B$6:$B$101,0))</f>
        <v>58</v>
      </c>
      <c r="T57" s="44" t="e">
        <f>MATCH($A57,#REF!,0)</f>
        <v>#REF!</v>
      </c>
      <c r="V57" t="str">
        <f t="shared" si="2"/>
        <v>2,              58,     "Misc - All others"</v>
      </c>
    </row>
    <row r="58" spans="1:22" ht="13" x14ac:dyDescent="0.25">
      <c r="A58" s="44" t="s">
        <v>538</v>
      </c>
      <c r="B58" s="55" t="s">
        <v>783</v>
      </c>
      <c r="C58" s="56">
        <f>VLOOKUP($B58,'2019 Ventilation List SORT'!$A$6:$I$102,2)</f>
        <v>0.4</v>
      </c>
      <c r="D58" s="56">
        <f>VLOOKUP($B58,'2019 Ventilation List SORT'!$A$6:$I$102,3)</f>
        <v>0.4</v>
      </c>
      <c r="E58" s="59">
        <f>VLOOKUP($B58,'2019 Ventilation List SORT'!$A$6:$I$102,4)</f>
        <v>0</v>
      </c>
      <c r="F58" s="59">
        <f>VLOOKUP($B58,'2019 Ventilation List SORT'!$A$6:$I$102,5)</f>
        <v>0</v>
      </c>
      <c r="G58" s="56">
        <f>VLOOKUP($B58,'2019 Ventilation List SORT'!$A$6:$I$102,6)</f>
        <v>0.5</v>
      </c>
      <c r="H58" s="59">
        <f>VLOOKUP($B58,'2019 Ventilation List SORT'!$A$6:$I$102,7)</f>
        <v>2</v>
      </c>
      <c r="I58" s="56" t="str">
        <f>VLOOKUP($B58,'2019 Ventilation List SORT'!$A$6:$I$102,8)</f>
        <v>F</v>
      </c>
      <c r="J58" s="95" t="str">
        <f>VLOOKUP($B58,'2019 Ventilation List SORT'!$A$6:$I$102,9)</f>
        <v>No</v>
      </c>
      <c r="K58" s="146" t="e">
        <f>INDEX(#REF!,MATCH($A58,#REF!,0))*0.5</f>
        <v>#REF!</v>
      </c>
      <c r="L58" s="146">
        <f>INDEX('For CSV - 2019 VentSpcFuncData'!$K$6:$K$101,MATCH($B58,'For CSV - 2019 VentSpcFuncData'!$B$6:$B$101,0))</f>
        <v>0</v>
      </c>
      <c r="M58" s="146" t="e">
        <f t="shared" si="3"/>
        <v>#REF!</v>
      </c>
      <c r="N58" s="146">
        <f>INDEX('For CSV - 2019 VentSpcFuncData'!$J$6:$J$101,MATCH($B58,'For CSV - 2019 VentSpcFuncData'!$B$6:$B$101,0))</f>
        <v>15</v>
      </c>
      <c r="O58" s="146" t="e">
        <f t="shared" si="4"/>
        <v>#REF!</v>
      </c>
      <c r="P58" s="148" t="e">
        <f t="shared" si="0"/>
        <v>#REF!</v>
      </c>
      <c r="Q58" s="44" t="str">
        <f t="shared" si="5"/>
        <v>Classroom, Lecture, Training, Vocational Areas,Retail - Barbershop</v>
      </c>
      <c r="R58" s="44" t="e">
        <f>INDEX(#REF!,MATCH($A58,#REF!,0))</f>
        <v>#REF!</v>
      </c>
      <c r="S58" s="44">
        <f>INDEX('For CSV - 2019 VentSpcFuncData'!$L$6:$L$101,MATCH($B58,'For CSV - 2019 VentSpcFuncData'!$B$6:$B$101,0))</f>
        <v>78</v>
      </c>
      <c r="T58" s="44" t="e">
        <f>MATCH($A58,#REF!,0)</f>
        <v>#REF!</v>
      </c>
      <c r="V58" t="str">
        <f t="shared" si="2"/>
        <v>2,              78,     "Retail - Barbershop"</v>
      </c>
    </row>
    <row r="59" spans="1:22" ht="13" x14ac:dyDescent="0.25">
      <c r="A59" s="44" t="s">
        <v>538</v>
      </c>
      <c r="B59" s="55" t="s">
        <v>784</v>
      </c>
      <c r="C59" s="56">
        <f>VLOOKUP($B59,'2019 Ventilation List SORT'!$A$6:$I$102,2)</f>
        <v>0.4</v>
      </c>
      <c r="D59" s="56">
        <f>VLOOKUP($B59,'2019 Ventilation List SORT'!$A$6:$I$102,3)</f>
        <v>0.4</v>
      </c>
      <c r="E59" s="59">
        <f>VLOOKUP($B59,'2019 Ventilation List SORT'!$A$6:$I$102,4)</f>
        <v>0</v>
      </c>
      <c r="F59" s="59">
        <f>VLOOKUP($B59,'2019 Ventilation List SORT'!$A$6:$I$102,5)</f>
        <v>0</v>
      </c>
      <c r="G59" s="56">
        <f>VLOOKUP($B59,'2019 Ventilation List SORT'!$A$6:$I$102,6)</f>
        <v>0.6</v>
      </c>
      <c r="H59" s="59">
        <f>VLOOKUP($B59,'2019 Ventilation List SORT'!$A$6:$I$102,7)</f>
        <v>2</v>
      </c>
      <c r="I59" s="56" t="str">
        <f>VLOOKUP($B59,'2019 Ventilation List SORT'!$A$6:$I$102,8)</f>
        <v/>
      </c>
      <c r="J59" s="95" t="str">
        <f>VLOOKUP($B59,'2019 Ventilation List SORT'!$A$6:$I$102,9)</f>
        <v>No</v>
      </c>
      <c r="K59" s="146" t="e">
        <f>INDEX(#REF!,MATCH($A59,#REF!,0))*0.5</f>
        <v>#REF!</v>
      </c>
      <c r="L59" s="146">
        <f>INDEX('For CSV - 2019 VentSpcFuncData'!$K$6:$K$101,MATCH($B59,'For CSV - 2019 VentSpcFuncData'!$B$6:$B$101,0))</f>
        <v>0</v>
      </c>
      <c r="M59" s="146" t="e">
        <f t="shared" si="3"/>
        <v>#REF!</v>
      </c>
      <c r="N59" s="146">
        <f>INDEX('For CSV - 2019 VentSpcFuncData'!$J$6:$J$101,MATCH($B59,'For CSV - 2019 VentSpcFuncData'!$B$6:$B$101,0))</f>
        <v>15</v>
      </c>
      <c r="O59" s="146" t="e">
        <f t="shared" si="4"/>
        <v>#REF!</v>
      </c>
      <c r="P59" s="148" t="e">
        <f t="shared" si="0"/>
        <v>#REF!</v>
      </c>
      <c r="Q59" s="44" t="str">
        <f t="shared" si="5"/>
        <v>Classroom, Lecture, Training, Vocational Areas,Retail - Beauty and nail salons</v>
      </c>
      <c r="R59" s="44" t="e">
        <f>INDEX(#REF!,MATCH($A59,#REF!,0))</f>
        <v>#REF!</v>
      </c>
      <c r="S59" s="44">
        <f>INDEX('For CSV - 2019 VentSpcFuncData'!$L$6:$L$101,MATCH($B59,'For CSV - 2019 VentSpcFuncData'!$B$6:$B$101,0))</f>
        <v>79</v>
      </c>
      <c r="T59" s="44" t="e">
        <f>MATCH($A59,#REF!,0)</f>
        <v>#REF!</v>
      </c>
      <c r="V59" t="str">
        <f t="shared" si="2"/>
        <v>2,              79,     "Retail - Beauty and nail salons"</v>
      </c>
    </row>
    <row r="60" spans="1:22" ht="13" x14ac:dyDescent="0.25">
      <c r="A60" s="44" t="s">
        <v>1009</v>
      </c>
      <c r="B60" s="118" t="s">
        <v>930</v>
      </c>
      <c r="C60" s="56">
        <f>VLOOKUP($B60,'2019 Ventilation List SORT'!$A$6:$I$102,2)</f>
        <v>0</v>
      </c>
      <c r="D60" s="56">
        <f>VLOOKUP($B60,'2019 Ventilation List SORT'!$A$6:$I$102,3)</f>
        <v>0</v>
      </c>
      <c r="E60" s="59">
        <f>VLOOKUP($B60,'2019 Ventilation List SORT'!$A$6:$I$102,4)</f>
        <v>0</v>
      </c>
      <c r="F60" s="59">
        <f>VLOOKUP($B60,'2019 Ventilation List SORT'!$A$6:$I$102,5)</f>
        <v>0</v>
      </c>
      <c r="G60" s="56">
        <f>VLOOKUP($B60,'2019 Ventilation List SORT'!$A$6:$I$102,6)</f>
        <v>0</v>
      </c>
      <c r="H60" s="59">
        <f>VLOOKUP($B60,'2019 Ventilation List SORT'!$A$6:$I$102,7)</f>
        <v>2</v>
      </c>
      <c r="I60" s="56" t="str">
        <f>VLOOKUP($B60,'2019 Ventilation List SORT'!$A$6:$I$102,8)</f>
        <v>E</v>
      </c>
      <c r="J60" s="95" t="str">
        <f>VLOOKUP($B60,'2019 Ventilation List SORT'!$A$6:$I$102,9)</f>
        <v>No</v>
      </c>
      <c r="K60" s="146" t="e">
        <f>INDEX(#REF!,MATCH($A60,#REF!,0))*0.5</f>
        <v>#REF!</v>
      </c>
      <c r="L60" s="146">
        <f>INDEX('For CSV - 2019 VentSpcFuncData'!$K$6:$K$101,MATCH($B60,'For CSV - 2019 VentSpcFuncData'!$B$6:$B$101,0))</f>
        <v>0</v>
      </c>
      <c r="M60" s="146" t="e">
        <f t="shared" si="3"/>
        <v>#REF!</v>
      </c>
      <c r="N60" s="146">
        <f>INDEX('For CSV - 2019 VentSpcFuncData'!$J$6:$J$101,MATCH($B60,'For CSV - 2019 VentSpcFuncData'!$B$6:$B$101,0))</f>
        <v>0</v>
      </c>
      <c r="O60" s="146" t="e">
        <f t="shared" si="4"/>
        <v>#REF!</v>
      </c>
      <c r="P60" s="148" t="e">
        <f t="shared" si="0"/>
        <v>#REF!</v>
      </c>
      <c r="Q60" s="44" t="str">
        <f t="shared" si="5"/>
        <v>Commercial/Industrial Storage (Refrigerated),Misc - Freezer and refrigerated spaces (&lt;50F)</v>
      </c>
      <c r="R60" s="44" t="e">
        <f>INDEX(#REF!,MATCH($A60,#REF!,0))</f>
        <v>#REF!</v>
      </c>
      <c r="S60" s="44">
        <f>INDEX('For CSV - 2019 VentSpcFuncData'!$L$6:$L$101,MATCH($B60,'For CSV - 2019 VentSpcFuncData'!$B$6:$B$101,0))</f>
        <v>62</v>
      </c>
      <c r="T60" s="44" t="e">
        <f>MATCH($A60,#REF!,0)</f>
        <v>#REF!</v>
      </c>
      <c r="V60" t="e">
        <f t="shared" si="2"/>
        <v>#REF!</v>
      </c>
    </row>
    <row r="61" spans="1:22" ht="13" x14ac:dyDescent="0.25">
      <c r="A61" s="44" t="s">
        <v>1009</v>
      </c>
      <c r="B61" s="55" t="s">
        <v>800</v>
      </c>
      <c r="C61" s="56">
        <f>VLOOKUP($B61,'2019 Ventilation List SORT'!$A$6:$I$102,2)</f>
        <v>0</v>
      </c>
      <c r="D61" s="56">
        <f>VLOOKUP($B61,'2019 Ventilation List SORT'!$A$6:$I$102,3)</f>
        <v>0</v>
      </c>
      <c r="E61" s="59">
        <f>VLOOKUP($B61,'2019 Ventilation List SORT'!$A$6:$I$102,4)</f>
        <v>0</v>
      </c>
      <c r="F61" s="59">
        <f>VLOOKUP($B61,'2019 Ventilation List SORT'!$A$6:$I$102,5)</f>
        <v>0</v>
      </c>
      <c r="G61" s="56">
        <f>VLOOKUP($B61,'2019 Ventilation List SORT'!$A$6:$I$102,6)</f>
        <v>0</v>
      </c>
      <c r="H61" s="59">
        <f>VLOOKUP($B61,'2019 Ventilation List SORT'!$A$6:$I$102,7)</f>
        <v>3</v>
      </c>
      <c r="I61" s="56" t="str">
        <f>VLOOKUP($B61,'2019 Ventilation List SORT'!$A$6:$I$102,8)</f>
        <v>Exh. Note F</v>
      </c>
      <c r="J61" s="95" t="str">
        <f>VLOOKUP($B61,'2019 Ventilation List SORT'!$A$6:$I$102,9)</f>
        <v>Yes</v>
      </c>
      <c r="K61" s="146" t="e">
        <f>INDEX(#REF!,MATCH($A61,#REF!,0))*0.5</f>
        <v>#REF!</v>
      </c>
      <c r="L61" s="146">
        <f>INDEX('For CSV - 2019 VentSpcFuncData'!$K$6:$K$101,MATCH($B61,'For CSV - 2019 VentSpcFuncData'!$B$6:$B$101,0))</f>
        <v>0</v>
      </c>
      <c r="M61" s="146" t="e">
        <f t="shared" si="3"/>
        <v>#REF!</v>
      </c>
      <c r="N61" s="146">
        <f>INDEX('For CSV - 2019 VentSpcFuncData'!$J$6:$J$101,MATCH($B61,'For CSV - 2019 VentSpcFuncData'!$B$6:$B$101,0))</f>
        <v>0</v>
      </c>
      <c r="O61" s="146" t="e">
        <f t="shared" si="4"/>
        <v>#REF!</v>
      </c>
      <c r="P61" s="148" t="e">
        <f t="shared" si="0"/>
        <v>#REF!</v>
      </c>
      <c r="Q61" s="44" t="str">
        <f t="shared" si="5"/>
        <v>Commercial/Industrial Storage (Refrigerated),Exhaust - Refrigerating machinery rooms</v>
      </c>
      <c r="R61" s="44" t="e">
        <f>INDEX(#REF!,MATCH($A61,#REF!,0))</f>
        <v>#REF!</v>
      </c>
      <c r="S61" s="44">
        <f>INDEX('For CSV - 2019 VentSpcFuncData'!$L$6:$L$101,MATCH($B61,'For CSV - 2019 VentSpcFuncData'!$B$6:$B$101,0))</f>
        <v>35</v>
      </c>
      <c r="T61" s="44" t="e">
        <f>MATCH($A61,#REF!,0)</f>
        <v>#REF!</v>
      </c>
      <c r="V61" t="str">
        <f t="shared" si="2"/>
        <v>2,              35,     "Exhaust - Refrigerating machinery rooms"</v>
      </c>
    </row>
    <row r="62" spans="1:22" ht="13" x14ac:dyDescent="0.25">
      <c r="A62" s="44" t="s">
        <v>1009</v>
      </c>
      <c r="B62" s="55" t="s">
        <v>781</v>
      </c>
      <c r="C62" s="56">
        <f>VLOOKUP($B62,'2019 Ventilation List SORT'!$A$6:$I$102,2)</f>
        <v>0.15</v>
      </c>
      <c r="D62" s="56">
        <f>VLOOKUP($B62,'2019 Ventilation List SORT'!$A$6:$I$102,3)</f>
        <v>0.15</v>
      </c>
      <c r="E62" s="59">
        <f>VLOOKUP($B62,'2019 Ventilation List SORT'!$A$6:$I$102,4)</f>
        <v>0</v>
      </c>
      <c r="F62" s="59">
        <f>VLOOKUP($B62,'2019 Ventilation List SORT'!$A$6:$I$102,5)</f>
        <v>0</v>
      </c>
      <c r="G62" s="56">
        <f>VLOOKUP($B62,'2019 Ventilation List SORT'!$A$6:$I$102,6)</f>
        <v>0</v>
      </c>
      <c r="H62" s="59">
        <f>VLOOKUP($B62,'2019 Ventilation List SORT'!$A$6:$I$102,7)</f>
        <v>2</v>
      </c>
      <c r="I62" s="56" t="str">
        <f>VLOOKUP($B62,'2019 Ventilation List SORT'!$A$6:$I$102,8)</f>
        <v/>
      </c>
      <c r="J62" s="95" t="str">
        <f>VLOOKUP($B62,'2019 Ventilation List SORT'!$A$6:$I$102,9)</f>
        <v>No</v>
      </c>
      <c r="K62" s="146" t="e">
        <f>INDEX(#REF!,MATCH($A62,#REF!,0))*0.5</f>
        <v>#REF!</v>
      </c>
      <c r="L62" s="146">
        <f>INDEX('For CSV - 2019 VentSpcFuncData'!$K$6:$K$101,MATCH($B62,'For CSV - 2019 VentSpcFuncData'!$B$6:$B$101,0))</f>
        <v>0</v>
      </c>
      <c r="M62" s="146" t="e">
        <f t="shared" si="3"/>
        <v>#REF!</v>
      </c>
      <c r="N62" s="146">
        <f>INDEX('For CSV - 2019 VentSpcFuncData'!$J$6:$J$101,MATCH($B62,'For CSV - 2019 VentSpcFuncData'!$B$6:$B$101,0))</f>
        <v>15</v>
      </c>
      <c r="O62" s="146" t="e">
        <f t="shared" si="4"/>
        <v>#REF!</v>
      </c>
      <c r="P62" s="148" t="e">
        <f t="shared" si="0"/>
        <v>#REF!</v>
      </c>
      <c r="Q62" s="44" t="str">
        <f t="shared" si="5"/>
        <v>Commercial/Industrial Storage (Refrigerated),Misc - All others</v>
      </c>
      <c r="R62" s="44" t="e">
        <f>INDEX(#REF!,MATCH($A62,#REF!,0))</f>
        <v>#REF!</v>
      </c>
      <c r="S62" s="44">
        <f>INDEX('For CSV - 2019 VentSpcFuncData'!$L$6:$L$101,MATCH($B62,'For CSV - 2019 VentSpcFuncData'!$B$6:$B$101,0))</f>
        <v>58</v>
      </c>
      <c r="T62" s="44" t="e">
        <f>MATCH($A62,#REF!,0)</f>
        <v>#REF!</v>
      </c>
      <c r="V62" t="str">
        <f t="shared" si="2"/>
        <v>2,              58,     "Misc - All others"</v>
      </c>
    </row>
    <row r="63" spans="1:22" ht="13" x14ac:dyDescent="0.25">
      <c r="A63" s="44" t="s">
        <v>1009</v>
      </c>
      <c r="B63" s="55" t="s">
        <v>930</v>
      </c>
      <c r="C63" s="56">
        <f>VLOOKUP($B63,'2019 Ventilation List SORT'!$A$6:$I$102,2)</f>
        <v>0</v>
      </c>
      <c r="D63" s="56">
        <f>VLOOKUP($B63,'2019 Ventilation List SORT'!$A$6:$I$102,3)</f>
        <v>0</v>
      </c>
      <c r="E63" s="59">
        <f>VLOOKUP($B63,'2019 Ventilation List SORT'!$A$6:$I$102,4)</f>
        <v>0</v>
      </c>
      <c r="F63" s="59">
        <f>VLOOKUP($B63,'2019 Ventilation List SORT'!$A$6:$I$102,5)</f>
        <v>0</v>
      </c>
      <c r="G63" s="56">
        <f>VLOOKUP($B63,'2019 Ventilation List SORT'!$A$6:$I$102,6)</f>
        <v>0</v>
      </c>
      <c r="H63" s="59">
        <f>VLOOKUP($B63,'2019 Ventilation List SORT'!$A$6:$I$102,7)</f>
        <v>2</v>
      </c>
      <c r="I63" s="56" t="str">
        <f>VLOOKUP($B63,'2019 Ventilation List SORT'!$A$6:$I$102,8)</f>
        <v>E</v>
      </c>
      <c r="J63" s="95" t="str">
        <f>VLOOKUP($B63,'2019 Ventilation List SORT'!$A$6:$I$102,9)</f>
        <v>No</v>
      </c>
      <c r="K63" s="146" t="e">
        <f>INDEX(#REF!,MATCH($A63,#REF!,0))*0.5</f>
        <v>#REF!</v>
      </c>
      <c r="L63" s="146">
        <f>INDEX('For CSV - 2019 VentSpcFuncData'!$K$6:$K$101,MATCH($B63,'For CSV - 2019 VentSpcFuncData'!$B$6:$B$101,0))</f>
        <v>0</v>
      </c>
      <c r="M63" s="146" t="e">
        <f t="shared" si="3"/>
        <v>#REF!</v>
      </c>
      <c r="N63" s="146">
        <f>INDEX('For CSV - 2019 VentSpcFuncData'!$J$6:$J$101,MATCH($B63,'For CSV - 2019 VentSpcFuncData'!$B$6:$B$101,0))</f>
        <v>0</v>
      </c>
      <c r="O63" s="146" t="e">
        <f t="shared" si="4"/>
        <v>#REF!</v>
      </c>
      <c r="P63" s="148" t="e">
        <f t="shared" si="0"/>
        <v>#REF!</v>
      </c>
      <c r="Q63" s="44" t="str">
        <f t="shared" si="5"/>
        <v>Commercial/Industrial Storage (Refrigerated),Misc - Freezer and refrigerated spaces (&lt;50F)</v>
      </c>
      <c r="R63" s="44" t="e">
        <f>INDEX(#REF!,MATCH($A63,#REF!,0))</f>
        <v>#REF!</v>
      </c>
      <c r="S63" s="44">
        <f>INDEX('For CSV - 2019 VentSpcFuncData'!$L$6:$L$101,MATCH($B63,'For CSV - 2019 VentSpcFuncData'!$B$6:$B$101,0))</f>
        <v>62</v>
      </c>
      <c r="T63" s="44" t="e">
        <f>MATCH($A63,#REF!,0)</f>
        <v>#REF!</v>
      </c>
      <c r="V63" t="str">
        <f t="shared" si="2"/>
        <v>2,              62,     "Misc - Freezer and refrigerated spaces (&lt;50F)"</v>
      </c>
    </row>
    <row r="64" spans="1:22" ht="13" x14ac:dyDescent="0.25">
      <c r="A64" s="44" t="s">
        <v>541</v>
      </c>
      <c r="B64" s="118" t="s">
        <v>777</v>
      </c>
      <c r="C64" s="56">
        <f>VLOOKUP($B64,'2019 Ventilation List SORT'!$A$6:$I$102,2)</f>
        <v>0.15</v>
      </c>
      <c r="D64" s="56">
        <f>VLOOKUP($B64,'2019 Ventilation List SORT'!$A$6:$I$102,3)</f>
        <v>0.15</v>
      </c>
      <c r="E64" s="59">
        <f>VLOOKUP($B64,'2019 Ventilation List SORT'!$A$6:$I$102,4)</f>
        <v>0</v>
      </c>
      <c r="F64" s="59">
        <f>VLOOKUP($B64,'2019 Ventilation List SORT'!$A$6:$I$102,5)</f>
        <v>0</v>
      </c>
      <c r="G64" s="56">
        <f>VLOOKUP($B64,'2019 Ventilation List SORT'!$A$6:$I$102,6)</f>
        <v>0</v>
      </c>
      <c r="H64" s="59">
        <f>VLOOKUP($B64,'2019 Ventilation List SORT'!$A$6:$I$102,7)</f>
        <v>2</v>
      </c>
      <c r="I64" s="56" t="str">
        <f>VLOOKUP($B64,'2019 Ventilation List SORT'!$A$6:$I$102,8)</f>
        <v>B</v>
      </c>
      <c r="J64" s="95" t="str">
        <f>VLOOKUP($B64,'2019 Ventilation List SORT'!$A$6:$I$102,9)</f>
        <v>No</v>
      </c>
      <c r="K64" s="146" t="e">
        <f>INDEX(#REF!,MATCH($A64,#REF!,0))*0.5</f>
        <v>#REF!</v>
      </c>
      <c r="L64" s="146">
        <f>INDEX('For CSV - 2019 VentSpcFuncData'!$K$6:$K$101,MATCH($B64,'For CSV - 2019 VentSpcFuncData'!$B$6:$B$101,0))</f>
        <v>0</v>
      </c>
      <c r="M64" s="146" t="e">
        <f t="shared" si="3"/>
        <v>#REF!</v>
      </c>
      <c r="N64" s="146">
        <f>INDEX('For CSV - 2019 VentSpcFuncData'!$J$6:$J$101,MATCH($B64,'For CSV - 2019 VentSpcFuncData'!$B$6:$B$101,0))</f>
        <v>15</v>
      </c>
      <c r="O64" s="146" t="e">
        <f t="shared" si="4"/>
        <v>#REF!</v>
      </c>
      <c r="P64" s="148" t="e">
        <f t="shared" si="0"/>
        <v>#REF!</v>
      </c>
      <c r="Q64" s="44" t="str">
        <f t="shared" si="5"/>
        <v>Commercial/Industrial Storage (Shipping &amp; Handling),Misc - Shipping/receiving</v>
      </c>
      <c r="R64" s="44" t="e">
        <f>INDEX(#REF!,MATCH($A64,#REF!,0))</f>
        <v>#REF!</v>
      </c>
      <c r="S64" s="44">
        <f>INDEX('For CSV - 2019 VentSpcFuncData'!$L$6:$L$101,MATCH($B64,'For CSV - 2019 VentSpcFuncData'!$B$6:$B$101,0))</f>
        <v>66</v>
      </c>
      <c r="T64" s="44" t="e">
        <f>MATCH($A64,#REF!,0)</f>
        <v>#REF!</v>
      </c>
      <c r="V64" t="e">
        <f t="shared" si="2"/>
        <v>#REF!</v>
      </c>
    </row>
    <row r="65" spans="1:22" ht="13" x14ac:dyDescent="0.25">
      <c r="A65" s="44" t="s">
        <v>541</v>
      </c>
      <c r="B65" s="55" t="s">
        <v>777</v>
      </c>
      <c r="C65" s="56">
        <f>VLOOKUP($B65,'2019 Ventilation List SORT'!$A$6:$I$102,2)</f>
        <v>0.15</v>
      </c>
      <c r="D65" s="56">
        <f>VLOOKUP($B65,'2019 Ventilation List SORT'!$A$6:$I$102,3)</f>
        <v>0.15</v>
      </c>
      <c r="E65" s="59">
        <f>VLOOKUP($B65,'2019 Ventilation List SORT'!$A$6:$I$102,4)</f>
        <v>0</v>
      </c>
      <c r="F65" s="59">
        <f>VLOOKUP($B65,'2019 Ventilation List SORT'!$A$6:$I$102,5)</f>
        <v>0</v>
      </c>
      <c r="G65" s="56">
        <f>VLOOKUP($B65,'2019 Ventilation List SORT'!$A$6:$I$102,6)</f>
        <v>0</v>
      </c>
      <c r="H65" s="59">
        <f>VLOOKUP($B65,'2019 Ventilation List SORT'!$A$6:$I$102,7)</f>
        <v>2</v>
      </c>
      <c r="I65" s="56" t="str">
        <f>VLOOKUP($B65,'2019 Ventilation List SORT'!$A$6:$I$102,8)</f>
        <v>B</v>
      </c>
      <c r="J65" s="95" t="str">
        <f>VLOOKUP($B65,'2019 Ventilation List SORT'!$A$6:$I$102,9)</f>
        <v>No</v>
      </c>
      <c r="K65" s="146" t="e">
        <f>INDEX(#REF!,MATCH($A65,#REF!,0))*0.5</f>
        <v>#REF!</v>
      </c>
      <c r="L65" s="146">
        <f>INDEX('For CSV - 2019 VentSpcFuncData'!$K$6:$K$101,MATCH($B65,'For CSV - 2019 VentSpcFuncData'!$B$6:$B$101,0))</f>
        <v>0</v>
      </c>
      <c r="M65" s="146" t="e">
        <f t="shared" si="3"/>
        <v>#REF!</v>
      </c>
      <c r="N65" s="146">
        <f>INDEX('For CSV - 2019 VentSpcFuncData'!$J$6:$J$101,MATCH($B65,'For CSV - 2019 VentSpcFuncData'!$B$6:$B$101,0))</f>
        <v>15</v>
      </c>
      <c r="O65" s="146" t="e">
        <f t="shared" si="4"/>
        <v>#REF!</v>
      </c>
      <c r="P65" s="148" t="e">
        <f t="shared" si="0"/>
        <v>#REF!</v>
      </c>
      <c r="Q65" s="44" t="str">
        <f t="shared" si="5"/>
        <v>Commercial/Industrial Storage (Shipping &amp; Handling),Misc - Shipping/receiving</v>
      </c>
      <c r="R65" s="44" t="e">
        <f>INDEX(#REF!,MATCH($A65,#REF!,0))</f>
        <v>#REF!</v>
      </c>
      <c r="S65" s="44">
        <f>INDEX('For CSV - 2019 VentSpcFuncData'!$L$6:$L$101,MATCH($B65,'For CSV - 2019 VentSpcFuncData'!$B$6:$B$101,0))</f>
        <v>66</v>
      </c>
      <c r="T65" s="44" t="e">
        <f>MATCH($A65,#REF!,0)</f>
        <v>#REF!</v>
      </c>
      <c r="V65" t="str">
        <f t="shared" si="2"/>
        <v>2,              66,     "Misc - Shipping/receiving"</v>
      </c>
    </row>
    <row r="66" spans="1:22" ht="13" x14ac:dyDescent="0.25">
      <c r="A66" s="44" t="s">
        <v>540</v>
      </c>
      <c r="B66" s="118" t="s">
        <v>780</v>
      </c>
      <c r="C66" s="56">
        <f>VLOOKUP($B66,'2019 Ventilation List SORT'!$A$6:$I$102,2)</f>
        <v>0.15</v>
      </c>
      <c r="D66" s="56">
        <f>VLOOKUP($B66,'2019 Ventilation List SORT'!$A$6:$I$102,3)</f>
        <v>0.15</v>
      </c>
      <c r="E66" s="59">
        <f>VLOOKUP($B66,'2019 Ventilation List SORT'!$A$6:$I$102,4)</f>
        <v>0</v>
      </c>
      <c r="F66" s="59">
        <f>VLOOKUP($B66,'2019 Ventilation List SORT'!$A$6:$I$102,5)</f>
        <v>0</v>
      </c>
      <c r="G66" s="56">
        <f>VLOOKUP($B66,'2019 Ventilation List SORT'!$A$6:$I$102,6)</f>
        <v>0</v>
      </c>
      <c r="H66" s="59">
        <f>VLOOKUP($B66,'2019 Ventilation List SORT'!$A$6:$I$102,7)</f>
        <v>2</v>
      </c>
      <c r="I66" s="56" t="str">
        <f>VLOOKUP($B66,'2019 Ventilation List SORT'!$A$6:$I$102,8)</f>
        <v>B</v>
      </c>
      <c r="J66" s="95" t="str">
        <f>VLOOKUP($B66,'2019 Ventilation List SORT'!$A$6:$I$102,9)</f>
        <v>No</v>
      </c>
      <c r="K66" s="146" t="e">
        <f>INDEX(#REF!,MATCH($A66,#REF!,0))*0.5</f>
        <v>#REF!</v>
      </c>
      <c r="L66" s="146">
        <f>INDEX('For CSV - 2019 VentSpcFuncData'!$K$6:$K$101,MATCH($B66,'For CSV - 2019 VentSpcFuncData'!$B$6:$B$101,0))</f>
        <v>0</v>
      </c>
      <c r="M66" s="146" t="e">
        <f t="shared" si="3"/>
        <v>#REF!</v>
      </c>
      <c r="N66" s="146">
        <f>INDEX('For CSV - 2019 VentSpcFuncData'!$J$6:$J$101,MATCH($B66,'For CSV - 2019 VentSpcFuncData'!$B$6:$B$101,0))</f>
        <v>15</v>
      </c>
      <c r="O66" s="146" t="e">
        <f t="shared" si="4"/>
        <v>#REF!</v>
      </c>
      <c r="P66" s="148" t="e">
        <f t="shared" si="0"/>
        <v>#REF!</v>
      </c>
      <c r="Q66" s="44" t="str">
        <f t="shared" si="5"/>
        <v>Commercial/Industrial Storage (Warehouse),Misc - Warehouses</v>
      </c>
      <c r="R66" s="44" t="e">
        <f>INDEX(#REF!,MATCH($A66,#REF!,0))</f>
        <v>#REF!</v>
      </c>
      <c r="S66" s="44">
        <f>INDEX('For CSV - 2019 VentSpcFuncData'!$L$6:$L$101,MATCH($B66,'For CSV - 2019 VentSpcFuncData'!$B$6:$B$101,0))</f>
        <v>70</v>
      </c>
      <c r="T66" s="44" t="e">
        <f>MATCH($A66,#REF!,0)</f>
        <v>#REF!</v>
      </c>
      <c r="V66" t="e">
        <f t="shared" si="2"/>
        <v>#REF!</v>
      </c>
    </row>
    <row r="67" spans="1:22" ht="13" x14ac:dyDescent="0.25">
      <c r="A67" s="44" t="s">
        <v>540</v>
      </c>
      <c r="B67" s="55" t="s">
        <v>802</v>
      </c>
      <c r="C67" s="56">
        <f>VLOOKUP($B67,'2019 Ventilation List SORT'!$A$6:$I$102,2)</f>
        <v>0</v>
      </c>
      <c r="D67" s="56">
        <f>VLOOKUP($B67,'2019 Ventilation List SORT'!$A$6:$I$102,3)</f>
        <v>0</v>
      </c>
      <c r="E67" s="59">
        <f>VLOOKUP($B67,'2019 Ventilation List SORT'!$A$6:$I$102,4)</f>
        <v>0</v>
      </c>
      <c r="F67" s="59">
        <f>VLOOKUP($B67,'2019 Ventilation List SORT'!$A$6:$I$102,5)</f>
        <v>0</v>
      </c>
      <c r="G67" s="56">
        <f>VLOOKUP($B67,'2019 Ventilation List SORT'!$A$6:$I$102,6)</f>
        <v>1.5</v>
      </c>
      <c r="H67" s="59">
        <f>VLOOKUP($B67,'2019 Ventilation List SORT'!$A$6:$I$102,7)</f>
        <v>4</v>
      </c>
      <c r="I67" s="56" t="str">
        <f>VLOOKUP($B67,'2019 Ventilation List SORT'!$A$6:$I$102,8)</f>
        <v>Exh. Note F</v>
      </c>
      <c r="J67" s="95" t="str">
        <f>VLOOKUP($B67,'2019 Ventilation List SORT'!$A$6:$I$102,9)</f>
        <v>Yes</v>
      </c>
      <c r="K67" s="146" t="e">
        <f>INDEX(#REF!,MATCH($A67,#REF!,0))*0.5</f>
        <v>#REF!</v>
      </c>
      <c r="L67" s="146">
        <f>INDEX('For CSV - 2019 VentSpcFuncData'!$K$6:$K$101,MATCH($B67,'For CSV - 2019 VentSpcFuncData'!$B$6:$B$101,0))</f>
        <v>0</v>
      </c>
      <c r="M67" s="146" t="e">
        <f t="shared" si="3"/>
        <v>#REF!</v>
      </c>
      <c r="N67" s="146">
        <f>INDEX('For CSV - 2019 VentSpcFuncData'!$J$6:$J$101,MATCH($B67,'For CSV - 2019 VentSpcFuncData'!$B$6:$B$101,0))</f>
        <v>0</v>
      </c>
      <c r="O67" s="146" t="e">
        <f t="shared" si="4"/>
        <v>#REF!</v>
      </c>
      <c r="P67" s="148" t="e">
        <f t="shared" si="0"/>
        <v>#REF!</v>
      </c>
      <c r="Q67" s="44" t="str">
        <f t="shared" si="5"/>
        <v>Commercial/Industrial Storage (Warehouse),Exhaust - Storage rooms, chemical</v>
      </c>
      <c r="R67" s="44" t="e">
        <f>INDEX(#REF!,MATCH($A67,#REF!,0))</f>
        <v>#REF!</v>
      </c>
      <c r="S67" s="44">
        <f>INDEX('For CSV - 2019 VentSpcFuncData'!$L$6:$L$101,MATCH($B67,'For CSV - 2019 VentSpcFuncData'!$B$6:$B$101,0))</f>
        <v>38</v>
      </c>
      <c r="T67" s="44" t="e">
        <f>MATCH($A67,#REF!,0)</f>
        <v>#REF!</v>
      </c>
      <c r="V67" t="str">
        <f t="shared" si="2"/>
        <v>2,              38,     "Exhaust - Storage rooms, chemical"</v>
      </c>
    </row>
    <row r="68" spans="1:22" ht="13" x14ac:dyDescent="0.25">
      <c r="A68" s="44" t="s">
        <v>540</v>
      </c>
      <c r="B68" s="55" t="s">
        <v>760</v>
      </c>
      <c r="C68" s="56">
        <f>VLOOKUP($B68,'2019 Ventilation List SORT'!$A$6:$I$102,2)</f>
        <v>0.15</v>
      </c>
      <c r="D68" s="56">
        <f>VLOOKUP($B68,'2019 Ventilation List SORT'!$A$6:$I$102,3)</f>
        <v>0.15</v>
      </c>
      <c r="E68" s="59">
        <f>VLOOKUP($B68,'2019 Ventilation List SORT'!$A$6:$I$102,4)</f>
        <v>0</v>
      </c>
      <c r="F68" s="59">
        <f>VLOOKUP($B68,'2019 Ventilation List SORT'!$A$6:$I$102,5)</f>
        <v>0</v>
      </c>
      <c r="G68" s="56">
        <f>VLOOKUP($B68,'2019 Ventilation List SORT'!$A$6:$I$102,6)</f>
        <v>0</v>
      </c>
      <c r="H68" s="59">
        <f>VLOOKUP($B68,'2019 Ventilation List SORT'!$A$6:$I$102,7)</f>
        <v>2</v>
      </c>
      <c r="I68" s="56" t="str">
        <f>VLOOKUP($B68,'2019 Ventilation List SORT'!$A$6:$I$102,8)</f>
        <v>B</v>
      </c>
      <c r="J68" s="95" t="str">
        <f>VLOOKUP($B68,'2019 Ventilation List SORT'!$A$6:$I$102,9)</f>
        <v>Yes</v>
      </c>
      <c r="K68" s="146" t="e">
        <f>INDEX(#REF!,MATCH($A68,#REF!,0))*0.5</f>
        <v>#REF!</v>
      </c>
      <c r="L68" s="146">
        <f>INDEX('For CSV - 2019 VentSpcFuncData'!$K$6:$K$101,MATCH($B68,'For CSV - 2019 VentSpcFuncData'!$B$6:$B$101,0))</f>
        <v>0</v>
      </c>
      <c r="M68" s="146" t="e">
        <f t="shared" si="3"/>
        <v>#REF!</v>
      </c>
      <c r="N68" s="146">
        <f>INDEX('For CSV - 2019 VentSpcFuncData'!$J$6:$J$101,MATCH($B68,'For CSV - 2019 VentSpcFuncData'!$B$6:$B$101,0))</f>
        <v>15</v>
      </c>
      <c r="O68" s="146" t="e">
        <f t="shared" si="4"/>
        <v>#REF!</v>
      </c>
      <c r="P68" s="148" t="e">
        <f t="shared" si="0"/>
        <v>#REF!</v>
      </c>
      <c r="Q68" s="44" t="str">
        <f t="shared" si="5"/>
        <v>Commercial/Industrial Storage (Warehouse),General - Occupiable storage rooms for liquids or gels</v>
      </c>
      <c r="R68" s="44" t="e">
        <f>INDEX(#REF!,MATCH($A68,#REF!,0))</f>
        <v>#REF!</v>
      </c>
      <c r="S68" s="44">
        <f>INDEX('For CSV - 2019 VentSpcFuncData'!$L$6:$L$101,MATCH($B68,'For CSV - 2019 VentSpcFuncData'!$B$6:$B$101,0))</f>
        <v>50</v>
      </c>
      <c r="T68" s="44" t="e">
        <f>MATCH($A68,#REF!,0)</f>
        <v>#REF!</v>
      </c>
      <c r="V68" t="str">
        <f t="shared" si="2"/>
        <v>2,              50,     "General - Occupiable storage rooms for liquids or gels"</v>
      </c>
    </row>
    <row r="69" spans="1:22" ht="13" x14ac:dyDescent="0.25">
      <c r="A69" s="44" t="s">
        <v>540</v>
      </c>
      <c r="B69" s="55" t="s">
        <v>781</v>
      </c>
      <c r="C69" s="56">
        <f>VLOOKUP($B69,'2019 Ventilation List SORT'!$A$6:$I$102,2)</f>
        <v>0.15</v>
      </c>
      <c r="D69" s="56">
        <f>VLOOKUP($B69,'2019 Ventilation List SORT'!$A$6:$I$102,3)</f>
        <v>0.15</v>
      </c>
      <c r="E69" s="59">
        <f>VLOOKUP($B69,'2019 Ventilation List SORT'!$A$6:$I$102,4)</f>
        <v>0</v>
      </c>
      <c r="F69" s="59">
        <f>VLOOKUP($B69,'2019 Ventilation List SORT'!$A$6:$I$102,5)</f>
        <v>0</v>
      </c>
      <c r="G69" s="56">
        <f>VLOOKUP($B69,'2019 Ventilation List SORT'!$A$6:$I$102,6)</f>
        <v>0</v>
      </c>
      <c r="H69" s="59">
        <f>VLOOKUP($B69,'2019 Ventilation List SORT'!$A$6:$I$102,7)</f>
        <v>2</v>
      </c>
      <c r="I69" s="56" t="str">
        <f>VLOOKUP($B69,'2019 Ventilation List SORT'!$A$6:$I$102,8)</f>
        <v/>
      </c>
      <c r="J69" s="95" t="str">
        <f>VLOOKUP($B69,'2019 Ventilation List SORT'!$A$6:$I$102,9)</f>
        <v>No</v>
      </c>
      <c r="K69" s="146" t="e">
        <f>INDEX(#REF!,MATCH($A69,#REF!,0))*0.5</f>
        <v>#REF!</v>
      </c>
      <c r="L69" s="146">
        <f>INDEX('For CSV - 2019 VentSpcFuncData'!$K$6:$K$101,MATCH($B69,'For CSV - 2019 VentSpcFuncData'!$B$6:$B$101,0))</f>
        <v>0</v>
      </c>
      <c r="M69" s="146" t="e">
        <f t="shared" si="3"/>
        <v>#REF!</v>
      </c>
      <c r="N69" s="146">
        <f>INDEX('For CSV - 2019 VentSpcFuncData'!$J$6:$J$101,MATCH($B69,'For CSV - 2019 VentSpcFuncData'!$B$6:$B$101,0))</f>
        <v>15</v>
      </c>
      <c r="O69" s="146" t="e">
        <f t="shared" si="4"/>
        <v>#REF!</v>
      </c>
      <c r="P69" s="148" t="e">
        <f t="shared" si="0"/>
        <v>#REF!</v>
      </c>
      <c r="Q69" s="44" t="str">
        <f t="shared" si="5"/>
        <v>Commercial/Industrial Storage (Warehouse),Misc - All others</v>
      </c>
      <c r="R69" s="44" t="e">
        <f>INDEX(#REF!,MATCH($A69,#REF!,0))</f>
        <v>#REF!</v>
      </c>
      <c r="S69" s="44">
        <f>INDEX('For CSV - 2019 VentSpcFuncData'!$L$6:$L$101,MATCH($B69,'For CSV - 2019 VentSpcFuncData'!$B$6:$B$101,0))</f>
        <v>58</v>
      </c>
      <c r="T69" s="44" t="e">
        <f>MATCH($A69,#REF!,0)</f>
        <v>#REF!</v>
      </c>
      <c r="V69" t="str">
        <f t="shared" si="2"/>
        <v>2,              58,     "Misc - All others"</v>
      </c>
    </row>
    <row r="70" spans="1:22" ht="13" x14ac:dyDescent="0.25">
      <c r="A70" s="44" t="s">
        <v>540</v>
      </c>
      <c r="B70" s="55" t="s">
        <v>780</v>
      </c>
      <c r="C70" s="56">
        <f>VLOOKUP($B70,'2019 Ventilation List SORT'!$A$6:$I$102,2)</f>
        <v>0.15</v>
      </c>
      <c r="D70" s="56">
        <f>VLOOKUP($B70,'2019 Ventilation List SORT'!$A$6:$I$102,3)</f>
        <v>0.15</v>
      </c>
      <c r="E70" s="59">
        <f>VLOOKUP($B70,'2019 Ventilation List SORT'!$A$6:$I$102,4)</f>
        <v>0</v>
      </c>
      <c r="F70" s="59">
        <f>VLOOKUP($B70,'2019 Ventilation List SORT'!$A$6:$I$102,5)</f>
        <v>0</v>
      </c>
      <c r="G70" s="56">
        <f>VLOOKUP($B70,'2019 Ventilation List SORT'!$A$6:$I$102,6)</f>
        <v>0</v>
      </c>
      <c r="H70" s="59">
        <f>VLOOKUP($B70,'2019 Ventilation List SORT'!$A$6:$I$102,7)</f>
        <v>2</v>
      </c>
      <c r="I70" s="56" t="str">
        <f>VLOOKUP($B70,'2019 Ventilation List SORT'!$A$6:$I$102,8)</f>
        <v>B</v>
      </c>
      <c r="J70" s="95" t="str">
        <f>VLOOKUP($B70,'2019 Ventilation List SORT'!$A$6:$I$102,9)</f>
        <v>No</v>
      </c>
      <c r="K70" s="146" t="e">
        <f>INDEX(#REF!,MATCH($A70,#REF!,0))*0.5</f>
        <v>#REF!</v>
      </c>
      <c r="L70" s="146">
        <f>INDEX('For CSV - 2019 VentSpcFuncData'!$K$6:$K$101,MATCH($B70,'For CSV - 2019 VentSpcFuncData'!$B$6:$B$101,0))</f>
        <v>0</v>
      </c>
      <c r="M70" s="146" t="e">
        <f t="shared" si="3"/>
        <v>#REF!</v>
      </c>
      <c r="N70" s="146">
        <f>INDEX('For CSV - 2019 VentSpcFuncData'!$J$6:$J$101,MATCH($B70,'For CSV - 2019 VentSpcFuncData'!$B$6:$B$101,0))</f>
        <v>15</v>
      </c>
      <c r="O70" s="146" t="e">
        <f t="shared" si="4"/>
        <v>#REF!</v>
      </c>
      <c r="P70" s="148" t="e">
        <f t="shared" si="0"/>
        <v>#REF!</v>
      </c>
      <c r="Q70" s="44" t="str">
        <f t="shared" si="5"/>
        <v>Commercial/Industrial Storage (Warehouse),Misc - Warehouses</v>
      </c>
      <c r="R70" s="44" t="e">
        <f>INDEX(#REF!,MATCH($A70,#REF!,0))</f>
        <v>#REF!</v>
      </c>
      <c r="S70" s="44">
        <f>INDEX('For CSV - 2019 VentSpcFuncData'!$L$6:$L$101,MATCH($B70,'For CSV - 2019 VentSpcFuncData'!$B$6:$B$101,0))</f>
        <v>70</v>
      </c>
      <c r="T70" s="44" t="e">
        <f>MATCH($A70,#REF!,0)</f>
        <v>#REF!</v>
      </c>
      <c r="V70" t="str">
        <f t="shared" si="2"/>
        <v>2,              70,     "Misc - Warehouses"</v>
      </c>
    </row>
    <row r="71" spans="1:22" ht="13" x14ac:dyDescent="0.25">
      <c r="A71" s="44" t="s">
        <v>540</v>
      </c>
      <c r="B71" s="55" t="s">
        <v>768</v>
      </c>
      <c r="C71" s="56">
        <f>VLOOKUP($B71,'2019 Ventilation List SORT'!$A$6:$I$102,2)</f>
        <v>0.15</v>
      </c>
      <c r="D71" s="56">
        <f>VLOOKUP($B71,'2019 Ventilation List SORT'!$A$6:$I$102,3)</f>
        <v>0.15</v>
      </c>
      <c r="E71" s="59">
        <f>VLOOKUP($B71,'2019 Ventilation List SORT'!$A$6:$I$102,4)</f>
        <v>0</v>
      </c>
      <c r="F71" s="59">
        <f>VLOOKUP($B71,'2019 Ventilation List SORT'!$A$6:$I$102,5)</f>
        <v>0</v>
      </c>
      <c r="G71" s="56">
        <f>VLOOKUP($B71,'2019 Ventilation List SORT'!$A$6:$I$102,6)</f>
        <v>0</v>
      </c>
      <c r="H71" s="59">
        <f>VLOOKUP($B71,'2019 Ventilation List SORT'!$A$6:$I$102,7)</f>
        <v>1</v>
      </c>
      <c r="I71" s="56" t="str">
        <f>VLOOKUP($B71,'2019 Ventilation List SORT'!$A$6:$I$102,8)</f>
        <v/>
      </c>
      <c r="J71" s="95" t="str">
        <f>VLOOKUP($B71,'2019 Ventilation List SORT'!$A$6:$I$102,9)</f>
        <v>No</v>
      </c>
      <c r="K71" s="146" t="e">
        <f>INDEX(#REF!,MATCH($A71,#REF!,0))*0.5</f>
        <v>#REF!</v>
      </c>
      <c r="L71" s="146">
        <f>INDEX('For CSV - 2019 VentSpcFuncData'!$K$6:$K$101,MATCH($B71,'For CSV - 2019 VentSpcFuncData'!$B$6:$B$101,0))</f>
        <v>0</v>
      </c>
      <c r="M71" s="146" t="e">
        <f t="shared" si="3"/>
        <v>#REF!</v>
      </c>
      <c r="N71" s="146">
        <f>INDEX('For CSV - 2019 VentSpcFuncData'!$J$6:$J$101,MATCH($B71,'For CSV - 2019 VentSpcFuncData'!$B$6:$B$101,0))</f>
        <v>15</v>
      </c>
      <c r="O71" s="146" t="e">
        <f t="shared" si="4"/>
        <v>#REF!</v>
      </c>
      <c r="P71" s="148" t="e">
        <f t="shared" si="0"/>
        <v>#REF!</v>
      </c>
      <c r="Q71" s="44" t="str">
        <f t="shared" si="5"/>
        <v>Commercial/Industrial Storage (Warehouse),Office - Occupiable storage rooms for dry materials</v>
      </c>
      <c r="R71" s="44" t="e">
        <f>INDEX(#REF!,MATCH($A71,#REF!,0))</f>
        <v>#REF!</v>
      </c>
      <c r="S71" s="44">
        <f>INDEX('For CSV - 2019 VentSpcFuncData'!$L$6:$L$101,MATCH($B71,'For CSV - 2019 VentSpcFuncData'!$B$6:$B$101,0))</f>
        <v>73</v>
      </c>
      <c r="T71" s="44" t="e">
        <f>MATCH($A71,#REF!,0)</f>
        <v>#REF!</v>
      </c>
      <c r="V71" t="str">
        <f t="shared" si="2"/>
        <v>2,              73,     "Office - Occupiable storage rooms for dry materials"</v>
      </c>
    </row>
    <row r="72" spans="1:22" ht="13" x14ac:dyDescent="0.25">
      <c r="A72" s="57" t="s">
        <v>621</v>
      </c>
      <c r="B72" s="118" t="s">
        <v>774</v>
      </c>
      <c r="C72" s="56">
        <f>VLOOKUP($B72,'2019 Ventilation List SORT'!$A$6:$I$102,2)</f>
        <v>0.15</v>
      </c>
      <c r="D72" s="56">
        <f>VLOOKUP($B72,'2019 Ventilation List SORT'!$A$6:$I$102,3)</f>
        <v>0.15</v>
      </c>
      <c r="E72" s="59">
        <f>VLOOKUP($B72,'2019 Ventilation List SORT'!$A$6:$I$102,4)</f>
        <v>0</v>
      </c>
      <c r="F72" s="59">
        <f>VLOOKUP($B72,'2019 Ventilation List SORT'!$A$6:$I$102,5)</f>
        <v>0</v>
      </c>
      <c r="G72" s="56">
        <f>VLOOKUP($B72,'2019 Ventilation List SORT'!$A$6:$I$102,6)</f>
        <v>0</v>
      </c>
      <c r="H72" s="59">
        <f>VLOOKUP($B72,'2019 Ventilation List SORT'!$A$6:$I$102,7)</f>
        <v>1</v>
      </c>
      <c r="I72" s="56" t="str">
        <f>VLOOKUP($B72,'2019 Ventilation List SORT'!$A$6:$I$102,8)</f>
        <v>F</v>
      </c>
      <c r="J72" s="95" t="str">
        <f>VLOOKUP($B72,'2019 Ventilation List SORT'!$A$6:$I$102,9)</f>
        <v>Yes</v>
      </c>
      <c r="K72" s="146" t="e">
        <f>INDEX(#REF!,MATCH($A72,#REF!,0))*0.5</f>
        <v>#REF!</v>
      </c>
      <c r="L72" s="146">
        <f>INDEX('For CSV - 2019 VentSpcFuncData'!$K$6:$K$101,MATCH($B72,'For CSV - 2019 VentSpcFuncData'!$B$6:$B$101,0))</f>
        <v>0</v>
      </c>
      <c r="M72" s="146" t="e">
        <f t="shared" si="3"/>
        <v>#REF!</v>
      </c>
      <c r="N72" s="146">
        <f>INDEX('For CSV - 2019 VentSpcFuncData'!$J$6:$J$101,MATCH($B72,'For CSV - 2019 VentSpcFuncData'!$B$6:$B$101,0))</f>
        <v>15</v>
      </c>
      <c r="O72" s="146" t="e">
        <f t="shared" si="4"/>
        <v>#REF!</v>
      </c>
      <c r="P72" s="148" t="e">
        <f t="shared" ref="P72:P135" si="6">K72*O72/1000</f>
        <v>#REF!</v>
      </c>
      <c r="Q72" s="44" t="str">
        <f t="shared" ref="Q72:Q103" si="7">_xlfn.CONCAT(A72,",",B72)</f>
        <v>Computer Room,Misc - Computer (not printing)</v>
      </c>
      <c r="R72" s="44" t="e">
        <f>INDEX(#REF!,MATCH($A72,#REF!,0))</f>
        <v>#REF!</v>
      </c>
      <c r="S72" s="44">
        <f>INDEX('For CSV - 2019 VentSpcFuncData'!$L$6:$L$101,MATCH($B72,'For CSV - 2019 VentSpcFuncData'!$B$6:$B$101,0))</f>
        <v>61</v>
      </c>
      <c r="T72" s="44" t="e">
        <f>MATCH($A72,#REF!,0)</f>
        <v>#REF!</v>
      </c>
      <c r="V72" t="e">
        <f t="shared" ref="V72:V135" si="8">IF($A71&lt;&gt;$A72,$V$3&amp;$R72&amp;$W$3&amp;$S72&amp;$X$3&amp;TEXT($A72,0),IF($A72=$A71,$V$4&amp;$S72&amp;$W$4&amp;$X$4&amp;$B72&amp;""""))</f>
        <v>#REF!</v>
      </c>
    </row>
    <row r="73" spans="1:22" ht="13" x14ac:dyDescent="0.25">
      <c r="A73" s="57" t="s">
        <v>621</v>
      </c>
      <c r="B73" s="55" t="s">
        <v>818</v>
      </c>
      <c r="C73" s="56">
        <f>VLOOKUP($B73,'2019 Ventilation List SORT'!$A$6:$I$102,2)</f>
        <v>0.15</v>
      </c>
      <c r="D73" s="56">
        <f>VLOOKUP($B73,'2019 Ventilation List SORT'!$A$6:$I$102,3)</f>
        <v>0.15</v>
      </c>
      <c r="E73" s="59">
        <f>VLOOKUP($B73,'2019 Ventilation List SORT'!$A$6:$I$102,4)</f>
        <v>0</v>
      </c>
      <c r="F73" s="59">
        <f>VLOOKUP($B73,'2019 Ventilation List SORT'!$A$6:$I$102,5)</f>
        <v>0</v>
      </c>
      <c r="G73" s="56">
        <f>VLOOKUP($B73,'2019 Ventilation List SORT'!$A$6:$I$102,6)</f>
        <v>0</v>
      </c>
      <c r="H73" s="59">
        <f>VLOOKUP($B73,'2019 Ventilation List SORT'!$A$6:$I$102,7)</f>
        <v>1</v>
      </c>
      <c r="I73" s="56" t="str">
        <f>VLOOKUP($B73,'2019 Ventilation List SORT'!$A$6:$I$102,8)</f>
        <v/>
      </c>
      <c r="J73" s="95" t="str">
        <f>VLOOKUP($B73,'2019 Ventilation List SORT'!$A$6:$I$102,9)</f>
        <v>No</v>
      </c>
      <c r="K73" s="146" t="e">
        <f>INDEX(#REF!,MATCH($A73,#REF!,0))*0.5</f>
        <v>#REF!</v>
      </c>
      <c r="L73" s="146">
        <f>INDEX('For CSV - 2019 VentSpcFuncData'!$K$6:$K$101,MATCH($B73,'For CSV - 2019 VentSpcFuncData'!$B$6:$B$101,0))</f>
        <v>0</v>
      </c>
      <c r="M73" s="146" t="e">
        <f t="shared" ref="M73:M136" si="9">IF(L73=0,K73,L73)</f>
        <v>#REF!</v>
      </c>
      <c r="N73" s="146">
        <f>INDEX('For CSV - 2019 VentSpcFuncData'!$J$6:$J$101,MATCH($B73,'For CSV - 2019 VentSpcFuncData'!$B$6:$B$101,0))</f>
        <v>15</v>
      </c>
      <c r="O73" s="146" t="e">
        <f t="shared" ref="O73:O136" si="10">MIN(IF(SUM(K73,M73)=0,0,M73/K73*N73),15)</f>
        <v>#REF!</v>
      </c>
      <c r="P73" s="148" t="e">
        <f t="shared" si="6"/>
        <v>#REF!</v>
      </c>
      <c r="Q73" s="44" t="str">
        <f t="shared" si="7"/>
        <v>Computer Room,Education - Computer lab</v>
      </c>
      <c r="R73" s="44" t="e">
        <f>INDEX(#REF!,MATCH($A73,#REF!,0))</f>
        <v>#REF!</v>
      </c>
      <c r="S73" s="44">
        <f>INDEX('For CSV - 2019 VentSpcFuncData'!$L$6:$L$101,MATCH($B73,'For CSV - 2019 VentSpcFuncData'!$B$6:$B$101,0))</f>
        <v>12</v>
      </c>
      <c r="T73" s="44" t="e">
        <f>MATCH($A73,#REF!,0)</f>
        <v>#REF!</v>
      </c>
      <c r="V73" t="str">
        <f t="shared" si="8"/>
        <v>2,              12,     "Education - Computer lab"</v>
      </c>
    </row>
    <row r="74" spans="1:22" ht="13" x14ac:dyDescent="0.25">
      <c r="A74" s="57" t="s">
        <v>621</v>
      </c>
      <c r="B74" s="55" t="s">
        <v>823</v>
      </c>
      <c r="C74" s="56">
        <f>VLOOKUP($B74,'2019 Ventilation List SORT'!$A$6:$I$102,2)</f>
        <v>0.15</v>
      </c>
      <c r="D74" s="56">
        <f>VLOOKUP($B74,'2019 Ventilation List SORT'!$A$6:$I$102,3)</f>
        <v>0.15</v>
      </c>
      <c r="E74" s="59">
        <f>VLOOKUP($B74,'2019 Ventilation List SORT'!$A$6:$I$102,4)</f>
        <v>0</v>
      </c>
      <c r="F74" s="59">
        <f>VLOOKUP($B74,'2019 Ventilation List SORT'!$A$6:$I$102,5)</f>
        <v>0</v>
      </c>
      <c r="G74" s="56">
        <f>VLOOKUP($B74,'2019 Ventilation List SORT'!$A$6:$I$102,6)</f>
        <v>0</v>
      </c>
      <c r="H74" s="59">
        <f>VLOOKUP($B74,'2019 Ventilation List SORT'!$A$6:$I$102,7)</f>
        <v>1</v>
      </c>
      <c r="I74" s="56" t="str">
        <f>VLOOKUP($B74,'2019 Ventilation List SORT'!$A$6:$I$102,8)</f>
        <v>A</v>
      </c>
      <c r="J74" s="95" t="str">
        <f>VLOOKUP($B74,'2019 Ventilation List SORT'!$A$6:$I$102,9)</f>
        <v>No</v>
      </c>
      <c r="K74" s="146" t="e">
        <f>INDEX(#REF!,MATCH($A74,#REF!,0))*0.5</f>
        <v>#REF!</v>
      </c>
      <c r="L74" s="146">
        <f>INDEX('For CSV - 2019 VentSpcFuncData'!$K$6:$K$101,MATCH($B74,'For CSV - 2019 VentSpcFuncData'!$B$6:$B$101,0))</f>
        <v>0</v>
      </c>
      <c r="M74" s="146" t="e">
        <f t="shared" si="9"/>
        <v>#REF!</v>
      </c>
      <c r="N74" s="146">
        <f>INDEX('For CSV - 2019 VentSpcFuncData'!$J$6:$J$101,MATCH($B74,'For CSV - 2019 VentSpcFuncData'!$B$6:$B$101,0))</f>
        <v>15</v>
      </c>
      <c r="O74" s="146" t="e">
        <f t="shared" si="10"/>
        <v>#REF!</v>
      </c>
      <c r="P74" s="148" t="e">
        <f t="shared" si="6"/>
        <v>#REF!</v>
      </c>
      <c r="Q74" s="44" t="str">
        <f t="shared" si="7"/>
        <v>Computer Room,Education - Media center</v>
      </c>
      <c r="R74" s="44" t="e">
        <f>INDEX(#REF!,MATCH($A74,#REF!,0))</f>
        <v>#REF!</v>
      </c>
      <c r="S74" s="44">
        <f>INDEX('For CSV - 2019 VentSpcFuncData'!$L$6:$L$101,MATCH($B74,'For CSV - 2019 VentSpcFuncData'!$B$6:$B$101,0))</f>
        <v>17</v>
      </c>
      <c r="T74" s="44" t="e">
        <f>MATCH($A74,#REF!,0)</f>
        <v>#REF!</v>
      </c>
      <c r="V74" t="str">
        <f t="shared" si="8"/>
        <v>2,              17,     "Education - Media center"</v>
      </c>
    </row>
    <row r="75" spans="1:22" ht="13" x14ac:dyDescent="0.25">
      <c r="A75" s="57" t="s">
        <v>621</v>
      </c>
      <c r="B75" s="55" t="s">
        <v>781</v>
      </c>
      <c r="C75" s="56">
        <f>VLOOKUP($B75,'2019 Ventilation List SORT'!$A$6:$I$102,2)</f>
        <v>0.15</v>
      </c>
      <c r="D75" s="56">
        <f>VLOOKUP($B75,'2019 Ventilation List SORT'!$A$6:$I$102,3)</f>
        <v>0.15</v>
      </c>
      <c r="E75" s="59">
        <f>VLOOKUP($B75,'2019 Ventilation List SORT'!$A$6:$I$102,4)</f>
        <v>0</v>
      </c>
      <c r="F75" s="59">
        <f>VLOOKUP($B75,'2019 Ventilation List SORT'!$A$6:$I$102,5)</f>
        <v>0</v>
      </c>
      <c r="G75" s="56">
        <f>VLOOKUP($B75,'2019 Ventilation List SORT'!$A$6:$I$102,6)</f>
        <v>0</v>
      </c>
      <c r="H75" s="59">
        <f>VLOOKUP($B75,'2019 Ventilation List SORT'!$A$6:$I$102,7)</f>
        <v>2</v>
      </c>
      <c r="I75" s="56" t="str">
        <f>VLOOKUP($B75,'2019 Ventilation List SORT'!$A$6:$I$102,8)</f>
        <v/>
      </c>
      <c r="J75" s="95" t="str">
        <f>VLOOKUP($B75,'2019 Ventilation List SORT'!$A$6:$I$102,9)</f>
        <v>No</v>
      </c>
      <c r="K75" s="146" t="e">
        <f>INDEX(#REF!,MATCH($A75,#REF!,0))*0.5</f>
        <v>#REF!</v>
      </c>
      <c r="L75" s="146">
        <f>INDEX('For CSV - 2019 VentSpcFuncData'!$K$6:$K$101,MATCH($B75,'For CSV - 2019 VentSpcFuncData'!$B$6:$B$101,0))</f>
        <v>0</v>
      </c>
      <c r="M75" s="146" t="e">
        <f t="shared" si="9"/>
        <v>#REF!</v>
      </c>
      <c r="N75" s="146">
        <f>INDEX('For CSV - 2019 VentSpcFuncData'!$J$6:$J$101,MATCH($B75,'For CSV - 2019 VentSpcFuncData'!$B$6:$B$101,0))</f>
        <v>15</v>
      </c>
      <c r="O75" s="146" t="e">
        <f t="shared" si="10"/>
        <v>#REF!</v>
      </c>
      <c r="P75" s="148" t="e">
        <f t="shared" si="6"/>
        <v>#REF!</v>
      </c>
      <c r="Q75" s="44" t="str">
        <f t="shared" si="7"/>
        <v>Computer Room,Misc - All others</v>
      </c>
      <c r="R75" s="44" t="e">
        <f>INDEX(#REF!,MATCH($A75,#REF!,0))</f>
        <v>#REF!</v>
      </c>
      <c r="S75" s="44">
        <f>INDEX('For CSV - 2019 VentSpcFuncData'!$L$6:$L$101,MATCH($B75,'For CSV - 2019 VentSpcFuncData'!$B$6:$B$101,0))</f>
        <v>58</v>
      </c>
      <c r="T75" s="44" t="e">
        <f>MATCH($A75,#REF!,0)</f>
        <v>#REF!</v>
      </c>
      <c r="V75" t="str">
        <f t="shared" si="8"/>
        <v>2,              58,     "Misc - All others"</v>
      </c>
    </row>
    <row r="76" spans="1:22" ht="13" x14ac:dyDescent="0.25">
      <c r="A76" s="57" t="s">
        <v>621</v>
      </c>
      <c r="B76" s="55" t="s">
        <v>774</v>
      </c>
      <c r="C76" s="56">
        <f>VLOOKUP($B76,'2019 Ventilation List SORT'!$A$6:$I$102,2)</f>
        <v>0.15</v>
      </c>
      <c r="D76" s="56">
        <f>VLOOKUP($B76,'2019 Ventilation List SORT'!$A$6:$I$102,3)</f>
        <v>0.15</v>
      </c>
      <c r="E76" s="59">
        <f>VLOOKUP($B76,'2019 Ventilation List SORT'!$A$6:$I$102,4)</f>
        <v>0</v>
      </c>
      <c r="F76" s="59">
        <f>VLOOKUP($B76,'2019 Ventilation List SORT'!$A$6:$I$102,5)</f>
        <v>0</v>
      </c>
      <c r="G76" s="56">
        <f>VLOOKUP($B76,'2019 Ventilation List SORT'!$A$6:$I$102,6)</f>
        <v>0</v>
      </c>
      <c r="H76" s="59">
        <f>VLOOKUP($B76,'2019 Ventilation List SORT'!$A$6:$I$102,7)</f>
        <v>1</v>
      </c>
      <c r="I76" s="56" t="str">
        <f>VLOOKUP($B76,'2019 Ventilation List SORT'!$A$6:$I$102,8)</f>
        <v>F</v>
      </c>
      <c r="J76" s="95" t="str">
        <f>VLOOKUP($B76,'2019 Ventilation List SORT'!$A$6:$I$102,9)</f>
        <v>Yes</v>
      </c>
      <c r="K76" s="146" t="e">
        <f>INDEX(#REF!,MATCH($A76,#REF!,0))*0.5</f>
        <v>#REF!</v>
      </c>
      <c r="L76" s="146">
        <f>INDEX('For CSV - 2019 VentSpcFuncData'!$K$6:$K$101,MATCH($B76,'For CSV - 2019 VentSpcFuncData'!$B$6:$B$101,0))</f>
        <v>0</v>
      </c>
      <c r="M76" s="146" t="e">
        <f t="shared" si="9"/>
        <v>#REF!</v>
      </c>
      <c r="N76" s="146">
        <f>INDEX('For CSV - 2019 VentSpcFuncData'!$J$6:$J$101,MATCH($B76,'For CSV - 2019 VentSpcFuncData'!$B$6:$B$101,0))</f>
        <v>15</v>
      </c>
      <c r="O76" s="146" t="e">
        <f t="shared" si="10"/>
        <v>#REF!</v>
      </c>
      <c r="P76" s="148" t="e">
        <f t="shared" si="6"/>
        <v>#REF!</v>
      </c>
      <c r="Q76" s="44" t="str">
        <f t="shared" si="7"/>
        <v>Computer Room,Misc - Computer (not printing)</v>
      </c>
      <c r="R76" s="44" t="e">
        <f>INDEX(#REF!,MATCH($A76,#REF!,0))</f>
        <v>#REF!</v>
      </c>
      <c r="S76" s="44">
        <f>INDEX('For CSV - 2019 VentSpcFuncData'!$L$6:$L$101,MATCH($B76,'For CSV - 2019 VentSpcFuncData'!$B$6:$B$101,0))</f>
        <v>61</v>
      </c>
      <c r="T76" s="44" t="e">
        <f>MATCH($A76,#REF!,0)</f>
        <v>#REF!</v>
      </c>
      <c r="V76" t="str">
        <f t="shared" si="8"/>
        <v>2,              61,     "Misc - Computer (not printing)"</v>
      </c>
    </row>
    <row r="77" spans="1:22" ht="13" x14ac:dyDescent="0.25">
      <c r="A77" s="57" t="s">
        <v>621</v>
      </c>
      <c r="B77" s="55" t="s">
        <v>771</v>
      </c>
      <c r="C77" s="56">
        <f>VLOOKUP($B77,'2019 Ventilation List SORT'!$A$6:$I$102,2)</f>
        <v>0.15</v>
      </c>
      <c r="D77" s="56">
        <f>VLOOKUP($B77,'2019 Ventilation List SORT'!$A$6:$I$102,3)</f>
        <v>0.15</v>
      </c>
      <c r="E77" s="59">
        <f>VLOOKUP($B77,'2019 Ventilation List SORT'!$A$6:$I$102,4)</f>
        <v>0</v>
      </c>
      <c r="F77" s="59">
        <f>VLOOKUP($B77,'2019 Ventilation List SORT'!$A$6:$I$102,5)</f>
        <v>0</v>
      </c>
      <c r="G77" s="56">
        <f>VLOOKUP($B77,'2019 Ventilation List SORT'!$A$6:$I$102,6)</f>
        <v>0</v>
      </c>
      <c r="H77" s="59">
        <f>VLOOKUP($B77,'2019 Ventilation List SORT'!$A$6:$I$102,7)</f>
        <v>1</v>
      </c>
      <c r="I77" s="56" t="str">
        <f>VLOOKUP($B77,'2019 Ventilation List SORT'!$A$6:$I$102,8)</f>
        <v>F</v>
      </c>
      <c r="J77" s="95" t="str">
        <f>VLOOKUP($B77,'2019 Ventilation List SORT'!$A$6:$I$102,9)</f>
        <v>No</v>
      </c>
      <c r="K77" s="146" t="e">
        <f>INDEX(#REF!,MATCH($A77,#REF!,0))*0.5</f>
        <v>#REF!</v>
      </c>
      <c r="L77" s="146">
        <f>INDEX('For CSV - 2019 VentSpcFuncData'!$K$6:$K$101,MATCH($B77,'For CSV - 2019 VentSpcFuncData'!$B$6:$B$101,0))</f>
        <v>0</v>
      </c>
      <c r="M77" s="146" t="e">
        <f t="shared" si="9"/>
        <v>#REF!</v>
      </c>
      <c r="N77" s="146">
        <f>INDEX('For CSV - 2019 VentSpcFuncData'!$J$6:$J$101,MATCH($B77,'For CSV - 2019 VentSpcFuncData'!$B$6:$B$101,0))</f>
        <v>15</v>
      </c>
      <c r="O77" s="146" t="e">
        <f t="shared" si="10"/>
        <v>#REF!</v>
      </c>
      <c r="P77" s="148" t="e">
        <f t="shared" si="6"/>
        <v>#REF!</v>
      </c>
      <c r="Q77" s="44" t="str">
        <f t="shared" si="7"/>
        <v>Computer Room,Office - Telephone/data entry</v>
      </c>
      <c r="R77" s="44" t="e">
        <f>INDEX(#REF!,MATCH($A77,#REF!,0))</f>
        <v>#REF!</v>
      </c>
      <c r="S77" s="44">
        <f>INDEX('For CSV - 2019 VentSpcFuncData'!$L$6:$L$101,MATCH($B77,'For CSV - 2019 VentSpcFuncData'!$B$6:$B$101,0))</f>
        <v>76</v>
      </c>
      <c r="T77" s="44" t="e">
        <f>MATCH($A77,#REF!,0)</f>
        <v>#REF!</v>
      </c>
      <c r="V77" t="str">
        <f t="shared" si="8"/>
        <v>2,              76,     "Office - Telephone/data entry"</v>
      </c>
    </row>
    <row r="78" spans="1:22" ht="13" x14ac:dyDescent="0.25">
      <c r="A78" s="57" t="s">
        <v>559</v>
      </c>
      <c r="B78" s="118" t="s">
        <v>782</v>
      </c>
      <c r="C78" s="56">
        <f>VLOOKUP($B78,'2019 Ventilation List SORT'!$A$6:$I$102,2)</f>
        <v>0.25</v>
      </c>
      <c r="D78" s="56">
        <f>VLOOKUP($B78,'2019 Ventilation List SORT'!$A$6:$I$102,3)</f>
        <v>0.15</v>
      </c>
      <c r="E78" s="59">
        <f>VLOOKUP($B78,'2019 Ventilation List SORT'!$A$6:$I$102,4)</f>
        <v>0</v>
      </c>
      <c r="F78" s="59">
        <f>VLOOKUP($B78,'2019 Ventilation List SORT'!$A$6:$I$102,5)</f>
        <v>0</v>
      </c>
      <c r="G78" s="56">
        <f>VLOOKUP($B78,'2019 Ventilation List SORT'!$A$6:$I$102,6)</f>
        <v>0</v>
      </c>
      <c r="H78" s="59">
        <f>VLOOKUP($B78,'2019 Ventilation List SORT'!$A$6:$I$102,7)</f>
        <v>1</v>
      </c>
      <c r="I78" s="56" t="str">
        <f>VLOOKUP($B78,'2019 Ventilation List SORT'!$A$6:$I$102,8)</f>
        <v>F</v>
      </c>
      <c r="J78" s="95" t="str">
        <f>VLOOKUP($B78,'2019 Ventilation List SORT'!$A$6:$I$102,9)</f>
        <v>No</v>
      </c>
      <c r="K78" s="146" t="e">
        <f>INDEX(#REF!,MATCH($A78,#REF!,0))*0.5</f>
        <v>#REF!</v>
      </c>
      <c r="L78" s="146">
        <f>INDEX('For CSV - 2019 VentSpcFuncData'!$K$6:$K$101,MATCH($B78,'For CSV - 2019 VentSpcFuncData'!$B$6:$B$101,0))</f>
        <v>16.666666666666668</v>
      </c>
      <c r="M78" s="146">
        <f t="shared" si="9"/>
        <v>16.666666666666668</v>
      </c>
      <c r="N78" s="146">
        <f>INDEX('For CSV - 2019 VentSpcFuncData'!$J$6:$J$101,MATCH($B78,'For CSV - 2019 VentSpcFuncData'!$B$6:$B$101,0))</f>
        <v>15</v>
      </c>
      <c r="O78" s="146" t="e">
        <f t="shared" si="10"/>
        <v>#REF!</v>
      </c>
      <c r="P78" s="148" t="e">
        <f t="shared" si="6"/>
        <v>#REF!</v>
      </c>
      <c r="Q78" s="44" t="str">
        <f t="shared" si="7"/>
        <v>Concourse and Atria Area,Retail - Mall common areas</v>
      </c>
      <c r="R78" s="44" t="e">
        <f>INDEX(#REF!,MATCH($A78,#REF!,0))</f>
        <v>#REF!</v>
      </c>
      <c r="S78" s="44">
        <f>INDEX('For CSV - 2019 VentSpcFuncData'!$L$6:$L$101,MATCH($B78,'For CSV - 2019 VentSpcFuncData'!$B$6:$B$101,0))</f>
        <v>81</v>
      </c>
      <c r="T78" s="44" t="e">
        <f>MATCH($A78,#REF!,0)</f>
        <v>#REF!</v>
      </c>
      <c r="V78" t="e">
        <f t="shared" si="8"/>
        <v>#REF!</v>
      </c>
    </row>
    <row r="79" spans="1:22" ht="13" x14ac:dyDescent="0.25">
      <c r="A79" s="57" t="s">
        <v>559</v>
      </c>
      <c r="B79" s="55" t="s">
        <v>830</v>
      </c>
      <c r="C79" s="56">
        <f>VLOOKUP($B79,'2019 Ventilation List SORT'!$A$6:$I$102,2)</f>
        <v>0.5</v>
      </c>
      <c r="D79" s="56">
        <f>VLOOKUP($B79,'2019 Ventilation List SORT'!$A$6:$I$102,3)</f>
        <v>0.15</v>
      </c>
      <c r="E79" s="59">
        <f>VLOOKUP($B79,'2019 Ventilation List SORT'!$A$6:$I$102,4)</f>
        <v>0</v>
      </c>
      <c r="F79" s="59">
        <f>VLOOKUP($B79,'2019 Ventilation List SORT'!$A$6:$I$102,5)</f>
        <v>0</v>
      </c>
      <c r="G79" s="56">
        <f>VLOOKUP($B79,'2019 Ventilation List SORT'!$A$6:$I$102,6)</f>
        <v>0</v>
      </c>
      <c r="H79" s="59">
        <f>VLOOKUP($B79,'2019 Ventilation List SORT'!$A$6:$I$102,7)</f>
        <v>1</v>
      </c>
      <c r="I79" s="56" t="str">
        <f>VLOOKUP($B79,'2019 Ventilation List SORT'!$A$6:$I$102,8)</f>
        <v>F</v>
      </c>
      <c r="J79" s="95" t="str">
        <f>VLOOKUP($B79,'2019 Ventilation List SORT'!$A$6:$I$102,9)</f>
        <v>No</v>
      </c>
      <c r="K79" s="146" t="e">
        <f>INDEX(#REF!,MATCH($A79,#REF!,0))*0.5</f>
        <v>#REF!</v>
      </c>
      <c r="L79" s="146">
        <f>INDEX('For CSV - 2019 VentSpcFuncData'!$K$6:$K$101,MATCH($B79,'For CSV - 2019 VentSpcFuncData'!$B$6:$B$101,0))</f>
        <v>33.333333333333336</v>
      </c>
      <c r="M79" s="146">
        <f t="shared" si="9"/>
        <v>33.333333333333336</v>
      </c>
      <c r="N79" s="146">
        <f>INDEX('For CSV - 2019 VentSpcFuncData'!$J$6:$J$101,MATCH($B79,'For CSV - 2019 VentSpcFuncData'!$B$6:$B$101,0))</f>
        <v>15</v>
      </c>
      <c r="O79" s="146" t="e">
        <f t="shared" si="10"/>
        <v>#REF!</v>
      </c>
      <c r="P79" s="148" t="e">
        <f t="shared" si="6"/>
        <v>#REF!</v>
      </c>
      <c r="Q79" s="44" t="str">
        <f t="shared" si="7"/>
        <v>Concourse and Atria Area,Assembly - Lobbies</v>
      </c>
      <c r="R79" s="44" t="e">
        <f>INDEX(#REF!,MATCH($A79,#REF!,0))</f>
        <v>#REF!</v>
      </c>
      <c r="S79" s="44">
        <f>INDEX('For CSV - 2019 VentSpcFuncData'!$L$6:$L$101,MATCH($B79,'For CSV - 2019 VentSpcFuncData'!$B$6:$B$101,0))</f>
        <v>5</v>
      </c>
      <c r="T79" s="44" t="e">
        <f>MATCH($A79,#REF!,0)</f>
        <v>#REF!</v>
      </c>
      <c r="V79" t="str">
        <f t="shared" si="8"/>
        <v>2,              5,     "Assembly - Lobbies"</v>
      </c>
    </row>
    <row r="80" spans="1:22" ht="13" x14ac:dyDescent="0.25">
      <c r="A80" s="57" t="s">
        <v>559</v>
      </c>
      <c r="B80" s="55" t="s">
        <v>759</v>
      </c>
      <c r="C80" s="56">
        <f>VLOOKUP($B80,'2019 Ventilation List SORT'!$A$6:$I$102,2)</f>
        <v>0.15</v>
      </c>
      <c r="D80" s="56">
        <f>VLOOKUP($B80,'2019 Ventilation List SORT'!$A$6:$I$102,3)</f>
        <v>0.15</v>
      </c>
      <c r="E80" s="59">
        <f>VLOOKUP($B80,'2019 Ventilation List SORT'!$A$6:$I$102,4)</f>
        <v>0</v>
      </c>
      <c r="F80" s="59">
        <f>VLOOKUP($B80,'2019 Ventilation List SORT'!$A$6:$I$102,5)</f>
        <v>0</v>
      </c>
      <c r="G80" s="56">
        <f>VLOOKUP($B80,'2019 Ventilation List SORT'!$A$6:$I$102,6)</f>
        <v>0</v>
      </c>
      <c r="H80" s="59">
        <f>VLOOKUP($B80,'2019 Ventilation List SORT'!$A$6:$I$102,7)</f>
        <v>1</v>
      </c>
      <c r="I80" s="56" t="str">
        <f>VLOOKUP($B80,'2019 Ventilation List SORT'!$A$6:$I$102,8)</f>
        <v>F</v>
      </c>
      <c r="J80" s="95" t="str">
        <f>VLOOKUP($B80,'2019 Ventilation List SORT'!$A$6:$I$102,9)</f>
        <v>No</v>
      </c>
      <c r="K80" s="146" t="e">
        <f>INDEX(#REF!,MATCH($A80,#REF!,0))*0.5</f>
        <v>#REF!</v>
      </c>
      <c r="L80" s="146">
        <f>INDEX('For CSV - 2019 VentSpcFuncData'!$K$6:$K$101,MATCH($B80,'For CSV - 2019 VentSpcFuncData'!$B$6:$B$101,0))</f>
        <v>0</v>
      </c>
      <c r="M80" s="146" t="e">
        <f t="shared" si="9"/>
        <v>#REF!</v>
      </c>
      <c r="N80" s="146">
        <f>INDEX('For CSV - 2019 VentSpcFuncData'!$J$6:$J$101,MATCH($B80,'For CSV - 2019 VentSpcFuncData'!$B$6:$B$101,0))</f>
        <v>15</v>
      </c>
      <c r="O80" s="146" t="e">
        <f t="shared" si="10"/>
        <v>#REF!</v>
      </c>
      <c r="P80" s="148" t="e">
        <f t="shared" si="6"/>
        <v>#REF!</v>
      </c>
      <c r="Q80" s="44" t="str">
        <f t="shared" si="7"/>
        <v>Concourse and Atria Area,General - Corridors</v>
      </c>
      <c r="R80" s="44" t="e">
        <f>INDEX(#REF!,MATCH($A80,#REF!,0))</f>
        <v>#REF!</v>
      </c>
      <c r="S80" s="44">
        <f>INDEX('For CSV - 2019 VentSpcFuncData'!$L$6:$L$101,MATCH($B80,'For CSV - 2019 VentSpcFuncData'!$B$6:$B$101,0))</f>
        <v>49</v>
      </c>
      <c r="T80" s="44" t="e">
        <f>MATCH($A80,#REF!,0)</f>
        <v>#REF!</v>
      </c>
      <c r="V80" t="str">
        <f t="shared" si="8"/>
        <v>2,              49,     "General - Corridors"</v>
      </c>
    </row>
    <row r="81" spans="1:22" ht="13" x14ac:dyDescent="0.25">
      <c r="A81" s="57" t="s">
        <v>559</v>
      </c>
      <c r="B81" s="55" t="s">
        <v>765</v>
      </c>
      <c r="C81" s="56">
        <f>VLOOKUP($B81,'2019 Ventilation List SORT'!$A$6:$I$102,2)</f>
        <v>0.5</v>
      </c>
      <c r="D81" s="56">
        <f>VLOOKUP($B81,'2019 Ventilation List SORT'!$A$6:$I$102,3)</f>
        <v>0.15</v>
      </c>
      <c r="E81" s="59">
        <f>VLOOKUP($B81,'2019 Ventilation List SORT'!$A$6:$I$102,4)</f>
        <v>0</v>
      </c>
      <c r="F81" s="59">
        <f>VLOOKUP($B81,'2019 Ventilation List SORT'!$A$6:$I$102,5)</f>
        <v>0</v>
      </c>
      <c r="G81" s="56">
        <f>VLOOKUP($B81,'2019 Ventilation List SORT'!$A$6:$I$102,6)</f>
        <v>0</v>
      </c>
      <c r="H81" s="59">
        <f>VLOOKUP($B81,'2019 Ventilation List SORT'!$A$6:$I$102,7)</f>
        <v>1</v>
      </c>
      <c r="I81" s="56" t="str">
        <f>VLOOKUP($B81,'2019 Ventilation List SORT'!$A$6:$I$102,8)</f>
        <v>F</v>
      </c>
      <c r="J81" s="95" t="str">
        <f>VLOOKUP($B81,'2019 Ventilation List SORT'!$A$6:$I$102,9)</f>
        <v>No</v>
      </c>
      <c r="K81" s="146" t="e">
        <f>INDEX(#REF!,MATCH($A81,#REF!,0))*0.5</f>
        <v>#REF!</v>
      </c>
      <c r="L81" s="146">
        <f>INDEX('For CSV - 2019 VentSpcFuncData'!$K$6:$K$101,MATCH($B81,'For CSV - 2019 VentSpcFuncData'!$B$6:$B$101,0))</f>
        <v>33.333333333333336</v>
      </c>
      <c r="M81" s="146">
        <f t="shared" si="9"/>
        <v>33.333333333333336</v>
      </c>
      <c r="N81" s="146">
        <f>INDEX('For CSV - 2019 VentSpcFuncData'!$J$6:$J$101,MATCH($B81,'For CSV - 2019 VentSpcFuncData'!$B$6:$B$101,0))</f>
        <v>15</v>
      </c>
      <c r="O81" s="146" t="e">
        <f t="shared" si="10"/>
        <v>#REF!</v>
      </c>
      <c r="P81" s="148" t="e">
        <f t="shared" si="6"/>
        <v>#REF!</v>
      </c>
      <c r="Q81" s="44" t="str">
        <f t="shared" si="7"/>
        <v>Concourse and Atria Area,Lodging - Lobbies/pre-function</v>
      </c>
      <c r="R81" s="44" t="e">
        <f>INDEX(#REF!,MATCH($A81,#REF!,0))</f>
        <v>#REF!</v>
      </c>
      <c r="S81" s="44">
        <f>INDEX('For CSV - 2019 VentSpcFuncData'!$L$6:$L$101,MATCH($B81,'For CSV - 2019 VentSpcFuncData'!$B$6:$B$101,0))</f>
        <v>56</v>
      </c>
      <c r="T81" s="44" t="e">
        <f>MATCH($A81,#REF!,0)</f>
        <v>#REF!</v>
      </c>
      <c r="V81" t="str">
        <f t="shared" si="8"/>
        <v>2,              56,     "Lodging - Lobbies/pre-function"</v>
      </c>
    </row>
    <row r="82" spans="1:22" ht="13" x14ac:dyDescent="0.25">
      <c r="A82" s="57" t="s">
        <v>559</v>
      </c>
      <c r="B82" s="55" t="s">
        <v>781</v>
      </c>
      <c r="C82" s="56">
        <f>VLOOKUP($B82,'2019 Ventilation List SORT'!$A$6:$I$102,2)</f>
        <v>0.15</v>
      </c>
      <c r="D82" s="56">
        <f>VLOOKUP($B82,'2019 Ventilation List SORT'!$A$6:$I$102,3)</f>
        <v>0.15</v>
      </c>
      <c r="E82" s="59">
        <f>VLOOKUP($B82,'2019 Ventilation List SORT'!$A$6:$I$102,4)</f>
        <v>0</v>
      </c>
      <c r="F82" s="59">
        <f>VLOOKUP($B82,'2019 Ventilation List SORT'!$A$6:$I$102,5)</f>
        <v>0</v>
      </c>
      <c r="G82" s="56">
        <f>VLOOKUP($B82,'2019 Ventilation List SORT'!$A$6:$I$102,6)</f>
        <v>0</v>
      </c>
      <c r="H82" s="59">
        <f>VLOOKUP($B82,'2019 Ventilation List SORT'!$A$6:$I$102,7)</f>
        <v>2</v>
      </c>
      <c r="I82" s="56" t="str">
        <f>VLOOKUP($B82,'2019 Ventilation List SORT'!$A$6:$I$102,8)</f>
        <v/>
      </c>
      <c r="J82" s="95" t="str">
        <f>VLOOKUP($B82,'2019 Ventilation List SORT'!$A$6:$I$102,9)</f>
        <v>No</v>
      </c>
      <c r="K82" s="146" t="e">
        <f>INDEX(#REF!,MATCH($A82,#REF!,0))*0.5</f>
        <v>#REF!</v>
      </c>
      <c r="L82" s="146">
        <f>INDEX('For CSV - 2019 VentSpcFuncData'!$K$6:$K$101,MATCH($B82,'For CSV - 2019 VentSpcFuncData'!$B$6:$B$101,0))</f>
        <v>0</v>
      </c>
      <c r="M82" s="146" t="e">
        <f t="shared" si="9"/>
        <v>#REF!</v>
      </c>
      <c r="N82" s="146">
        <f>INDEX('For CSV - 2019 VentSpcFuncData'!$J$6:$J$101,MATCH($B82,'For CSV - 2019 VentSpcFuncData'!$B$6:$B$101,0))</f>
        <v>15</v>
      </c>
      <c r="O82" s="146" t="e">
        <f t="shared" si="10"/>
        <v>#REF!</v>
      </c>
      <c r="P82" s="148" t="e">
        <f t="shared" si="6"/>
        <v>#REF!</v>
      </c>
      <c r="Q82" s="44" t="str">
        <f t="shared" si="7"/>
        <v>Concourse and Atria Area,Misc - All others</v>
      </c>
      <c r="R82" s="44" t="e">
        <f>INDEX(#REF!,MATCH($A82,#REF!,0))</f>
        <v>#REF!</v>
      </c>
      <c r="S82" s="44">
        <f>INDEX('For CSV - 2019 VentSpcFuncData'!$L$6:$L$101,MATCH($B82,'For CSV - 2019 VentSpcFuncData'!$B$6:$B$101,0))</f>
        <v>58</v>
      </c>
      <c r="T82" s="44" t="e">
        <f>MATCH($A82,#REF!,0)</f>
        <v>#REF!</v>
      </c>
      <c r="V82" t="str">
        <f t="shared" si="8"/>
        <v>2,              58,     "Misc - All others"</v>
      </c>
    </row>
    <row r="83" spans="1:22" ht="13" x14ac:dyDescent="0.25">
      <c r="A83" s="57" t="s">
        <v>559</v>
      </c>
      <c r="B83" s="55" t="s">
        <v>779</v>
      </c>
      <c r="C83" s="56">
        <f>VLOOKUP($B83,'2019 Ventilation List SORT'!$A$6:$I$102,2)</f>
        <v>0.5</v>
      </c>
      <c r="D83" s="56">
        <f>VLOOKUP($B83,'2019 Ventilation List SORT'!$A$6:$I$102,3)</f>
        <v>0.15</v>
      </c>
      <c r="E83" s="59">
        <f>VLOOKUP($B83,'2019 Ventilation List SORT'!$A$6:$I$102,4)</f>
        <v>0</v>
      </c>
      <c r="F83" s="59">
        <f>VLOOKUP($B83,'2019 Ventilation List SORT'!$A$6:$I$102,5)</f>
        <v>0</v>
      </c>
      <c r="G83" s="56">
        <f>VLOOKUP($B83,'2019 Ventilation List SORT'!$A$6:$I$102,6)</f>
        <v>0</v>
      </c>
      <c r="H83" s="59">
        <f>VLOOKUP($B83,'2019 Ventilation List SORT'!$A$6:$I$102,7)</f>
        <v>1</v>
      </c>
      <c r="I83" s="56" t="str">
        <f>VLOOKUP($B83,'2019 Ventilation List SORT'!$A$6:$I$102,8)</f>
        <v>F</v>
      </c>
      <c r="J83" s="95" t="str">
        <f>VLOOKUP($B83,'2019 Ventilation List SORT'!$A$6:$I$102,9)</f>
        <v>No</v>
      </c>
      <c r="K83" s="146" t="e">
        <f>INDEX(#REF!,MATCH($A83,#REF!,0))*0.5</f>
        <v>#REF!</v>
      </c>
      <c r="L83" s="146">
        <f>INDEX('For CSV - 2019 VentSpcFuncData'!$K$6:$K$101,MATCH($B83,'For CSV - 2019 VentSpcFuncData'!$B$6:$B$101,0))</f>
        <v>33.333333333333336</v>
      </c>
      <c r="M83" s="146">
        <f t="shared" si="9"/>
        <v>33.333333333333336</v>
      </c>
      <c r="N83" s="146">
        <f>INDEX('For CSV - 2019 VentSpcFuncData'!$J$6:$J$101,MATCH($B83,'For CSV - 2019 VentSpcFuncData'!$B$6:$B$101,0))</f>
        <v>15</v>
      </c>
      <c r="O83" s="146" t="e">
        <f t="shared" si="10"/>
        <v>#REF!</v>
      </c>
      <c r="P83" s="148" t="e">
        <f t="shared" si="6"/>
        <v>#REF!</v>
      </c>
      <c r="Q83" s="44" t="str">
        <f t="shared" si="7"/>
        <v>Concourse and Atria Area,Misc - Transportation waiting</v>
      </c>
      <c r="R83" s="44" t="e">
        <f>INDEX(#REF!,MATCH($A83,#REF!,0))</f>
        <v>#REF!</v>
      </c>
      <c r="S83" s="44">
        <f>INDEX('For CSV - 2019 VentSpcFuncData'!$L$6:$L$101,MATCH($B83,'For CSV - 2019 VentSpcFuncData'!$B$6:$B$101,0))</f>
        <v>69</v>
      </c>
      <c r="T83" s="44" t="e">
        <f>MATCH($A83,#REF!,0)</f>
        <v>#REF!</v>
      </c>
      <c r="V83" t="str">
        <f t="shared" si="8"/>
        <v>2,              69,     "Misc - Transportation waiting"</v>
      </c>
    </row>
    <row r="84" spans="1:22" ht="13" x14ac:dyDescent="0.25">
      <c r="A84" s="57" t="s">
        <v>559</v>
      </c>
      <c r="B84" s="55" t="s">
        <v>767</v>
      </c>
      <c r="C84" s="56">
        <f>VLOOKUP($B84,'2019 Ventilation List SORT'!$A$6:$I$102,2)</f>
        <v>0.5</v>
      </c>
      <c r="D84" s="56">
        <f>VLOOKUP($B84,'2019 Ventilation List SORT'!$A$6:$I$102,3)</f>
        <v>0.15</v>
      </c>
      <c r="E84" s="59">
        <f>VLOOKUP($B84,'2019 Ventilation List SORT'!$A$6:$I$102,4)</f>
        <v>0</v>
      </c>
      <c r="F84" s="59">
        <f>VLOOKUP($B84,'2019 Ventilation List SORT'!$A$6:$I$102,5)</f>
        <v>0</v>
      </c>
      <c r="G84" s="56">
        <f>VLOOKUP($B84,'2019 Ventilation List SORT'!$A$6:$I$102,6)</f>
        <v>0</v>
      </c>
      <c r="H84" s="59">
        <f>VLOOKUP($B84,'2019 Ventilation List SORT'!$A$6:$I$102,7)</f>
        <v>1</v>
      </c>
      <c r="I84" s="56" t="str">
        <f>VLOOKUP($B84,'2019 Ventilation List SORT'!$A$6:$I$102,8)</f>
        <v>F</v>
      </c>
      <c r="J84" s="95" t="str">
        <f>VLOOKUP($B84,'2019 Ventilation List SORT'!$A$6:$I$102,9)</f>
        <v>No</v>
      </c>
      <c r="K84" s="146" t="e">
        <f>INDEX(#REF!,MATCH($A84,#REF!,0))*0.5</f>
        <v>#REF!</v>
      </c>
      <c r="L84" s="146">
        <f>INDEX('For CSV - 2019 VentSpcFuncData'!$K$6:$K$101,MATCH($B84,'For CSV - 2019 VentSpcFuncData'!$B$6:$B$101,0))</f>
        <v>33.333333333333336</v>
      </c>
      <c r="M84" s="146">
        <f t="shared" si="9"/>
        <v>33.333333333333336</v>
      </c>
      <c r="N84" s="146">
        <f>INDEX('For CSV - 2019 VentSpcFuncData'!$J$6:$J$101,MATCH($B84,'For CSV - 2019 VentSpcFuncData'!$B$6:$B$101,0))</f>
        <v>15</v>
      </c>
      <c r="O84" s="146" t="e">
        <f t="shared" si="10"/>
        <v>#REF!</v>
      </c>
      <c r="P84" s="148" t="e">
        <f t="shared" si="6"/>
        <v>#REF!</v>
      </c>
      <c r="Q84" s="44" t="str">
        <f t="shared" si="7"/>
        <v>Concourse and Atria Area,Office - Main entry lobbies</v>
      </c>
      <c r="R84" s="44" t="e">
        <f>INDEX(#REF!,MATCH($A84,#REF!,0))</f>
        <v>#REF!</v>
      </c>
      <c r="S84" s="44">
        <f>INDEX('For CSV - 2019 VentSpcFuncData'!$L$6:$L$101,MATCH($B84,'For CSV - 2019 VentSpcFuncData'!$B$6:$B$101,0))</f>
        <v>72</v>
      </c>
      <c r="T84" s="44" t="e">
        <f>MATCH($A84,#REF!,0)</f>
        <v>#REF!</v>
      </c>
      <c r="V84" t="str">
        <f t="shared" si="8"/>
        <v>2,              72,     "Office - Main entry lobbies"</v>
      </c>
    </row>
    <row r="85" spans="1:22" ht="13" x14ac:dyDescent="0.25">
      <c r="A85" s="57" t="s">
        <v>559</v>
      </c>
      <c r="B85" s="55" t="s">
        <v>782</v>
      </c>
      <c r="C85" s="56">
        <f>VLOOKUP($B85,'2019 Ventilation List SORT'!$A$6:$I$102,2)</f>
        <v>0.25</v>
      </c>
      <c r="D85" s="56">
        <f>VLOOKUP($B85,'2019 Ventilation List SORT'!$A$6:$I$102,3)</f>
        <v>0.15</v>
      </c>
      <c r="E85" s="59">
        <f>VLOOKUP($B85,'2019 Ventilation List SORT'!$A$6:$I$102,4)</f>
        <v>0</v>
      </c>
      <c r="F85" s="59">
        <f>VLOOKUP($B85,'2019 Ventilation List SORT'!$A$6:$I$102,5)</f>
        <v>0</v>
      </c>
      <c r="G85" s="56">
        <f>VLOOKUP($B85,'2019 Ventilation List SORT'!$A$6:$I$102,6)</f>
        <v>0</v>
      </c>
      <c r="H85" s="59">
        <f>VLOOKUP($B85,'2019 Ventilation List SORT'!$A$6:$I$102,7)</f>
        <v>1</v>
      </c>
      <c r="I85" s="56" t="str">
        <f>VLOOKUP($B85,'2019 Ventilation List SORT'!$A$6:$I$102,8)</f>
        <v>F</v>
      </c>
      <c r="J85" s="95" t="str">
        <f>VLOOKUP($B85,'2019 Ventilation List SORT'!$A$6:$I$102,9)</f>
        <v>No</v>
      </c>
      <c r="K85" s="146" t="e">
        <f>INDEX(#REF!,MATCH($A85,#REF!,0))*0.5</f>
        <v>#REF!</v>
      </c>
      <c r="L85" s="146">
        <f>INDEX('For CSV - 2019 VentSpcFuncData'!$K$6:$K$101,MATCH($B85,'For CSV - 2019 VentSpcFuncData'!$B$6:$B$101,0))</f>
        <v>16.666666666666668</v>
      </c>
      <c r="M85" s="146">
        <f t="shared" si="9"/>
        <v>16.666666666666668</v>
      </c>
      <c r="N85" s="146">
        <f>INDEX('For CSV - 2019 VentSpcFuncData'!$J$6:$J$101,MATCH($B85,'For CSV - 2019 VentSpcFuncData'!$B$6:$B$101,0))</f>
        <v>15</v>
      </c>
      <c r="O85" s="146" t="e">
        <f t="shared" si="10"/>
        <v>#REF!</v>
      </c>
      <c r="P85" s="148" t="e">
        <f t="shared" si="6"/>
        <v>#REF!</v>
      </c>
      <c r="Q85" s="44" t="str">
        <f t="shared" si="7"/>
        <v>Concourse and Atria Area,Retail - Mall common areas</v>
      </c>
      <c r="R85" s="44" t="e">
        <f>INDEX(#REF!,MATCH($A85,#REF!,0))</f>
        <v>#REF!</v>
      </c>
      <c r="S85" s="44">
        <f>INDEX('For CSV - 2019 VentSpcFuncData'!$L$6:$L$101,MATCH($B85,'For CSV - 2019 VentSpcFuncData'!$B$6:$B$101,0))</f>
        <v>81</v>
      </c>
      <c r="T85" s="44" t="e">
        <f>MATCH($A85,#REF!,0)</f>
        <v>#REF!</v>
      </c>
      <c r="V85" t="str">
        <f t="shared" si="8"/>
        <v>2,              81,     "Retail - Mall common areas"</v>
      </c>
    </row>
    <row r="86" spans="1:22" ht="13" x14ac:dyDescent="0.25">
      <c r="A86" s="44" t="s">
        <v>868</v>
      </c>
      <c r="B86" s="118" t="s">
        <v>758</v>
      </c>
      <c r="C86" s="56">
        <f>VLOOKUP($B86,'2019 Ventilation List SORT'!$A$6:$I$102,2)</f>
        <v>0.5</v>
      </c>
      <c r="D86" s="56">
        <f>VLOOKUP($B86,'2019 Ventilation List SORT'!$A$6:$I$102,3)</f>
        <v>0.15</v>
      </c>
      <c r="E86" s="59">
        <f>VLOOKUP($B86,'2019 Ventilation List SORT'!$A$6:$I$102,4)</f>
        <v>0</v>
      </c>
      <c r="F86" s="59">
        <f>VLOOKUP($B86,'2019 Ventilation List SORT'!$A$6:$I$102,5)</f>
        <v>0</v>
      </c>
      <c r="G86" s="56">
        <f>VLOOKUP($B86,'2019 Ventilation List SORT'!$A$6:$I$102,6)</f>
        <v>0</v>
      </c>
      <c r="H86" s="59">
        <f>VLOOKUP($B86,'2019 Ventilation List SORT'!$A$6:$I$102,7)</f>
        <v>1</v>
      </c>
      <c r="I86" s="56" t="str">
        <f>VLOOKUP($B86,'2019 Ventilation List SORT'!$A$6:$I$102,8)</f>
        <v>F</v>
      </c>
      <c r="J86" s="95" t="str">
        <f>VLOOKUP($B86,'2019 Ventilation List SORT'!$A$6:$I$102,9)</f>
        <v>No</v>
      </c>
      <c r="K86" s="146" t="e">
        <f>INDEX(#REF!,MATCH($A86,#REF!,0))*0.5</f>
        <v>#REF!</v>
      </c>
      <c r="L86" s="146">
        <f>INDEX('For CSV - 2019 VentSpcFuncData'!$K$6:$K$101,MATCH($B86,'For CSV - 2019 VentSpcFuncData'!$B$6:$B$101,0))</f>
        <v>33.333333333333336</v>
      </c>
      <c r="M86" s="146">
        <f t="shared" si="9"/>
        <v>33.333333333333336</v>
      </c>
      <c r="N86" s="146">
        <f>INDEX('For CSV - 2019 VentSpcFuncData'!$J$6:$J$101,MATCH($B86,'For CSV - 2019 VentSpcFuncData'!$B$6:$B$101,0))</f>
        <v>15</v>
      </c>
      <c r="O86" s="146" t="e">
        <f t="shared" si="10"/>
        <v>#REF!</v>
      </c>
      <c r="P86" s="148" t="e">
        <f t="shared" si="6"/>
        <v>#REF!</v>
      </c>
      <c r="Q86" s="44" t="str">
        <f t="shared" si="7"/>
        <v>Convention, Conference, Multipurpose and Meeting Area,General - Conference/meeting</v>
      </c>
      <c r="R86" s="44" t="e">
        <f>INDEX(#REF!,MATCH($A86,#REF!,0))</f>
        <v>#REF!</v>
      </c>
      <c r="S86" s="44">
        <f>INDEX('For CSV - 2019 VentSpcFuncData'!$L$6:$L$101,MATCH($B86,'For CSV - 2019 VentSpcFuncData'!$B$6:$B$101,0))</f>
        <v>48</v>
      </c>
      <c r="T86" s="44" t="e">
        <f>MATCH($A86,#REF!,0)</f>
        <v>#REF!</v>
      </c>
      <c r="V86" t="e">
        <f t="shared" si="8"/>
        <v>#REF!</v>
      </c>
    </row>
    <row r="87" spans="1:22" ht="13" x14ac:dyDescent="0.25">
      <c r="A87" s="44" t="s">
        <v>868</v>
      </c>
      <c r="B87" s="55" t="s">
        <v>922</v>
      </c>
      <c r="C87" s="56">
        <f>VLOOKUP($B87,'2019 Ventilation List SORT'!$A$6:$I$102,2)</f>
        <v>0.19</v>
      </c>
      <c r="D87" s="56">
        <f>VLOOKUP($B87,'2019 Ventilation List SORT'!$A$6:$I$102,3)</f>
        <v>0.15</v>
      </c>
      <c r="E87" s="59">
        <f>VLOOKUP($B87,'2019 Ventilation List SORT'!$A$6:$I$102,4)</f>
        <v>0</v>
      </c>
      <c r="F87" s="59">
        <f>VLOOKUP($B87,'2019 Ventilation List SORT'!$A$6:$I$102,5)</f>
        <v>0</v>
      </c>
      <c r="G87" s="56">
        <f>VLOOKUP($B87,'2019 Ventilation List SORT'!$A$6:$I$102,6)</f>
        <v>0</v>
      </c>
      <c r="H87" s="59">
        <f>VLOOKUP($B87,'2019 Ventilation List SORT'!$A$6:$I$102,7)</f>
        <v>1</v>
      </c>
      <c r="I87" s="56" t="str">
        <f>VLOOKUP($B87,'2019 Ventilation List SORT'!$A$6:$I$102,8)</f>
        <v>F</v>
      </c>
      <c r="J87" s="95" t="str">
        <f>VLOOKUP($B87,'2019 Ventilation List SORT'!$A$6:$I$102,9)</f>
        <v>No</v>
      </c>
      <c r="K87" s="146" t="e">
        <f>INDEX(#REF!,MATCH($A87,#REF!,0))*0.5</f>
        <v>#REF!</v>
      </c>
      <c r="L87" s="146">
        <f>INDEX('For CSV - 2019 VentSpcFuncData'!$K$6:$K$101,MATCH($B87,'For CSV - 2019 VentSpcFuncData'!$B$6:$B$101,0))</f>
        <v>12.666666666666666</v>
      </c>
      <c r="M87" s="146">
        <f t="shared" si="9"/>
        <v>12.666666666666666</v>
      </c>
      <c r="N87" s="146">
        <f>INDEX('For CSV - 2019 VentSpcFuncData'!$J$6:$J$101,MATCH($B87,'For CSV - 2019 VentSpcFuncData'!$B$6:$B$101,0))</f>
        <v>15</v>
      </c>
      <c r="O87" s="146" t="e">
        <f t="shared" si="10"/>
        <v>#REF!</v>
      </c>
      <c r="P87" s="148" t="e">
        <f t="shared" si="6"/>
        <v>#REF!</v>
      </c>
      <c r="Q87" s="44" t="str">
        <f t="shared" si="7"/>
        <v>Convention, Conference, Multipurpose and Meeting Area,Assembly - Courtrooms</v>
      </c>
      <c r="R87" s="44" t="e">
        <f>INDEX(#REF!,MATCH($A87,#REF!,0))</f>
        <v>#REF!</v>
      </c>
      <c r="S87" s="44">
        <f>INDEX('For CSV - 2019 VentSpcFuncData'!$L$6:$L$101,MATCH($B87,'For CSV - 2019 VentSpcFuncData'!$B$6:$B$101,0))</f>
        <v>2</v>
      </c>
      <c r="T87" s="44" t="e">
        <f>MATCH($A87,#REF!,0)</f>
        <v>#REF!</v>
      </c>
      <c r="V87" t="str">
        <f t="shared" si="8"/>
        <v>2,              2,     "Assembly - Courtrooms"</v>
      </c>
    </row>
    <row r="88" spans="1:22" ht="13" x14ac:dyDescent="0.25">
      <c r="A88" s="44" t="s">
        <v>868</v>
      </c>
      <c r="B88" s="55" t="s">
        <v>883</v>
      </c>
      <c r="C88" s="56">
        <f>VLOOKUP($B88,'2019 Ventilation List SORT'!$A$6:$I$102,2)</f>
        <v>0.19</v>
      </c>
      <c r="D88" s="56">
        <f>VLOOKUP($B88,'2019 Ventilation List SORT'!$A$6:$I$102,3)</f>
        <v>0.15</v>
      </c>
      <c r="E88" s="59">
        <f>VLOOKUP($B88,'2019 Ventilation List SORT'!$A$6:$I$102,4)</f>
        <v>0</v>
      </c>
      <c r="F88" s="59">
        <f>VLOOKUP($B88,'2019 Ventilation List SORT'!$A$6:$I$102,5)</f>
        <v>0</v>
      </c>
      <c r="G88" s="56">
        <f>VLOOKUP($B88,'2019 Ventilation List SORT'!$A$6:$I$102,6)</f>
        <v>0</v>
      </c>
      <c r="H88" s="59">
        <f>VLOOKUP($B88,'2019 Ventilation List SORT'!$A$6:$I$102,7)</f>
        <v>1</v>
      </c>
      <c r="I88" s="56" t="str">
        <f>VLOOKUP($B88,'2019 Ventilation List SORT'!$A$6:$I$102,8)</f>
        <v>F</v>
      </c>
      <c r="J88" s="95" t="str">
        <f>VLOOKUP($B88,'2019 Ventilation List SORT'!$A$6:$I$102,9)</f>
        <v>No</v>
      </c>
      <c r="K88" s="146" t="e">
        <f>INDEX(#REF!,MATCH($A88,#REF!,0))*0.5</f>
        <v>#REF!</v>
      </c>
      <c r="L88" s="146">
        <f>INDEX('For CSV - 2019 VentSpcFuncData'!$K$6:$K$101,MATCH($B88,'For CSV - 2019 VentSpcFuncData'!$B$6:$B$101,0))</f>
        <v>12.666666666666666</v>
      </c>
      <c r="M88" s="146">
        <f t="shared" si="9"/>
        <v>12.666666666666666</v>
      </c>
      <c r="N88" s="146">
        <f>INDEX('For CSV - 2019 VentSpcFuncData'!$J$6:$J$101,MATCH($B88,'For CSV - 2019 VentSpcFuncData'!$B$6:$B$101,0))</f>
        <v>15</v>
      </c>
      <c r="O88" s="146" t="e">
        <f t="shared" si="10"/>
        <v>#REF!</v>
      </c>
      <c r="P88" s="148" t="e">
        <f t="shared" si="6"/>
        <v>#REF!</v>
      </c>
      <c r="Q88" s="44" t="str">
        <f t="shared" si="7"/>
        <v>Convention, Conference, Multipurpose and Meeting Area,Assembly - Legislative chambers</v>
      </c>
      <c r="R88" s="44" t="e">
        <f>INDEX(#REF!,MATCH($A88,#REF!,0))</f>
        <v>#REF!</v>
      </c>
      <c r="S88" s="44">
        <f>INDEX('For CSV - 2019 VentSpcFuncData'!$L$6:$L$101,MATCH($B88,'For CSV - 2019 VentSpcFuncData'!$B$6:$B$101,0))</f>
        <v>3</v>
      </c>
      <c r="T88" s="44" t="e">
        <f>MATCH($A88,#REF!,0)</f>
        <v>#REF!</v>
      </c>
      <c r="V88" t="str">
        <f t="shared" si="8"/>
        <v>2,              3,     "Assembly - Legislative chambers"</v>
      </c>
    </row>
    <row r="89" spans="1:22" ht="13" x14ac:dyDescent="0.25">
      <c r="A89" s="44" t="s">
        <v>868</v>
      </c>
      <c r="B89" s="55" t="s">
        <v>923</v>
      </c>
      <c r="C89" s="56">
        <f>VLOOKUP($B89,'2019 Ventilation List SORT'!$A$6:$I$102,2)</f>
        <v>1.07</v>
      </c>
      <c r="D89" s="56">
        <f>VLOOKUP($B89,'2019 Ventilation List SORT'!$A$6:$I$102,3)</f>
        <v>0.15</v>
      </c>
      <c r="E89" s="59">
        <f>VLOOKUP($B89,'2019 Ventilation List SORT'!$A$6:$I$102,4)</f>
        <v>0</v>
      </c>
      <c r="F89" s="59">
        <f>VLOOKUP($B89,'2019 Ventilation List SORT'!$A$6:$I$102,5)</f>
        <v>0</v>
      </c>
      <c r="G89" s="56">
        <f>VLOOKUP($B89,'2019 Ventilation List SORT'!$A$6:$I$102,6)</f>
        <v>0</v>
      </c>
      <c r="H89" s="59">
        <f>VLOOKUP($B89,'2019 Ventilation List SORT'!$A$6:$I$102,7)</f>
        <v>1</v>
      </c>
      <c r="I89" s="56" t="str">
        <f>VLOOKUP($B89,'2019 Ventilation List SORT'!$A$6:$I$102,8)</f>
        <v>F</v>
      </c>
      <c r="J89" s="95" t="str">
        <f>VLOOKUP($B89,'2019 Ventilation List SORT'!$A$6:$I$102,9)</f>
        <v>No</v>
      </c>
      <c r="K89" s="146" t="e">
        <f>INDEX(#REF!,MATCH($A89,#REF!,0))*0.5</f>
        <v>#REF!</v>
      </c>
      <c r="L89" s="146">
        <f>INDEX('For CSV - 2019 VentSpcFuncData'!$K$6:$K$101,MATCH($B89,'For CSV - 2019 VentSpcFuncData'!$B$6:$B$101,0))</f>
        <v>71.333333333333329</v>
      </c>
      <c r="M89" s="146">
        <f t="shared" si="9"/>
        <v>71.333333333333329</v>
      </c>
      <c r="N89" s="146">
        <f>INDEX('For CSV - 2019 VentSpcFuncData'!$J$6:$J$101,MATCH($B89,'For CSV - 2019 VentSpcFuncData'!$B$6:$B$101,0))</f>
        <v>15</v>
      </c>
      <c r="O89" s="146" t="e">
        <f t="shared" si="10"/>
        <v>#REF!</v>
      </c>
      <c r="P89" s="148" t="e">
        <f t="shared" si="6"/>
        <v>#REF!</v>
      </c>
      <c r="Q89" s="44" t="str">
        <f t="shared" si="7"/>
        <v>Convention, Conference, Multipurpose and Meeting Area,Assembly - Places of religious worship</v>
      </c>
      <c r="R89" s="44" t="e">
        <f>INDEX(#REF!,MATCH($A89,#REF!,0))</f>
        <v>#REF!</v>
      </c>
      <c r="S89" s="44">
        <f>INDEX('For CSV - 2019 VentSpcFuncData'!$L$6:$L$101,MATCH($B89,'For CSV - 2019 VentSpcFuncData'!$B$6:$B$101,0))</f>
        <v>8</v>
      </c>
      <c r="T89" s="44" t="e">
        <f>MATCH($A89,#REF!,0)</f>
        <v>#REF!</v>
      </c>
      <c r="V89" t="str">
        <f t="shared" si="8"/>
        <v>2,              8,     "Assembly - Places of religious worship"</v>
      </c>
    </row>
    <row r="90" spans="1:22" ht="13" x14ac:dyDescent="0.25">
      <c r="A90" s="44" t="s">
        <v>868</v>
      </c>
      <c r="B90" s="55" t="s">
        <v>821</v>
      </c>
      <c r="C90" s="56">
        <f>VLOOKUP($B90,'2019 Ventilation List SORT'!$A$6:$I$102,2)</f>
        <v>0</v>
      </c>
      <c r="D90" s="56">
        <f>VLOOKUP($B90,'2019 Ventilation List SORT'!$A$6:$I$102,3)</f>
        <v>0.15</v>
      </c>
      <c r="E90" s="59">
        <f>VLOOKUP($B90,'2019 Ventilation List SORT'!$A$6:$I$102,4)</f>
        <v>0</v>
      </c>
      <c r="F90" s="59">
        <f>VLOOKUP($B90,'2019 Ventilation List SORT'!$A$6:$I$102,5)</f>
        <v>0</v>
      </c>
      <c r="G90" s="56">
        <f>VLOOKUP($B90,'2019 Ventilation List SORT'!$A$6:$I$102,6)</f>
        <v>0</v>
      </c>
      <c r="H90" s="59">
        <f>VLOOKUP($B90,'2019 Ventilation List SORT'!$A$6:$I$102,7)</f>
        <v>1</v>
      </c>
      <c r="I90" s="56" t="str">
        <f>VLOOKUP($B90,'2019 Ventilation List SORT'!$A$6:$I$102,8)</f>
        <v>F</v>
      </c>
      <c r="J90" s="95" t="str">
        <f>VLOOKUP($B90,'2019 Ventilation List SORT'!$A$6:$I$102,9)</f>
        <v>No</v>
      </c>
      <c r="K90" s="146" t="e">
        <f>INDEX(#REF!,MATCH($A90,#REF!,0))*0.5</f>
        <v>#REF!</v>
      </c>
      <c r="L90" s="146">
        <f>INDEX('For CSV - 2019 VentSpcFuncData'!$K$6:$K$101,MATCH($B90,'For CSV - 2019 VentSpcFuncData'!$B$6:$B$101,0))</f>
        <v>0</v>
      </c>
      <c r="M90" s="146" t="e">
        <f t="shared" si="9"/>
        <v>#REF!</v>
      </c>
      <c r="N90" s="146">
        <f>INDEX('For CSV - 2019 VentSpcFuncData'!$J$6:$J$101,MATCH($B90,'For CSV - 2019 VentSpcFuncData'!$B$6:$B$101,0))</f>
        <v>15</v>
      </c>
      <c r="O90" s="146" t="e">
        <f t="shared" si="10"/>
        <v>#REF!</v>
      </c>
      <c r="P90" s="148" t="e">
        <f t="shared" si="6"/>
        <v>#REF!</v>
      </c>
      <c r="Q90" s="44" t="str">
        <f t="shared" si="7"/>
        <v>Convention, Conference, Multipurpose and Meeting Area,Education - Lecture hall (fixed seats)</v>
      </c>
      <c r="R90" s="44" t="e">
        <f>INDEX(#REF!,MATCH($A90,#REF!,0))</f>
        <v>#REF!</v>
      </c>
      <c r="S90" s="44">
        <f>INDEX('For CSV - 2019 VentSpcFuncData'!$L$6:$L$101,MATCH($B90,'For CSV - 2019 VentSpcFuncData'!$B$6:$B$101,0))</f>
        <v>15</v>
      </c>
      <c r="T90" s="44" t="e">
        <f>MATCH($A90,#REF!,0)</f>
        <v>#REF!</v>
      </c>
      <c r="V90" t="str">
        <f t="shared" si="8"/>
        <v>2,              15,     "Education - Lecture hall (fixed seats)"</v>
      </c>
    </row>
    <row r="91" spans="1:22" ht="13" x14ac:dyDescent="0.25">
      <c r="A91" s="44" t="s">
        <v>868</v>
      </c>
      <c r="B91" s="55" t="s">
        <v>927</v>
      </c>
      <c r="C91" s="56">
        <f>VLOOKUP($B91,'2019 Ventilation List SORT'!$A$6:$I$102,2)</f>
        <v>0.5</v>
      </c>
      <c r="D91" s="56">
        <f>VLOOKUP($B91,'2019 Ventilation List SORT'!$A$6:$I$102,3)</f>
        <v>0.15</v>
      </c>
      <c r="E91" s="59">
        <f>VLOOKUP($B91,'2019 Ventilation List SORT'!$A$6:$I$102,4)</f>
        <v>0</v>
      </c>
      <c r="F91" s="59">
        <f>VLOOKUP($B91,'2019 Ventilation List SORT'!$A$6:$I$102,5)</f>
        <v>0</v>
      </c>
      <c r="G91" s="56">
        <f>VLOOKUP($B91,'2019 Ventilation List SORT'!$A$6:$I$102,6)</f>
        <v>0</v>
      </c>
      <c r="H91" s="59">
        <f>VLOOKUP($B91,'2019 Ventilation List SORT'!$A$6:$I$102,7)</f>
        <v>1</v>
      </c>
      <c r="I91" s="56" t="str">
        <f>VLOOKUP($B91,'2019 Ventilation List SORT'!$A$6:$I$102,8)</f>
        <v>F</v>
      </c>
      <c r="J91" s="95" t="str">
        <f>VLOOKUP($B91,'2019 Ventilation List SORT'!$A$6:$I$102,9)</f>
        <v>No</v>
      </c>
      <c r="K91" s="146" t="e">
        <f>INDEX(#REF!,MATCH($A91,#REF!,0))*0.5</f>
        <v>#REF!</v>
      </c>
      <c r="L91" s="146">
        <f>INDEX('For CSV - 2019 VentSpcFuncData'!$K$6:$K$101,MATCH($B91,'For CSV - 2019 VentSpcFuncData'!$B$6:$B$101,0))</f>
        <v>33.333333333333336</v>
      </c>
      <c r="M91" s="146">
        <f t="shared" si="9"/>
        <v>33.333333333333336</v>
      </c>
      <c r="N91" s="146">
        <f>INDEX('For CSV - 2019 VentSpcFuncData'!$J$6:$J$101,MATCH($B91,'For CSV - 2019 VentSpcFuncData'!$B$6:$B$101,0))</f>
        <v>15</v>
      </c>
      <c r="O91" s="146" t="e">
        <f t="shared" si="10"/>
        <v>#REF!</v>
      </c>
      <c r="P91" s="148" t="e">
        <f t="shared" si="6"/>
        <v>#REF!</v>
      </c>
      <c r="Q91" s="44" t="str">
        <f t="shared" si="7"/>
        <v>Convention, Conference, Multipurpose and Meeting Area,Education - Multiuse assembly</v>
      </c>
      <c r="R91" s="44" t="e">
        <f>INDEX(#REF!,MATCH($A91,#REF!,0))</f>
        <v>#REF!</v>
      </c>
      <c r="S91" s="44">
        <f>INDEX('For CSV - 2019 VentSpcFuncData'!$L$6:$L$101,MATCH($B91,'For CSV - 2019 VentSpcFuncData'!$B$6:$B$101,0))</f>
        <v>19</v>
      </c>
      <c r="T91" s="44" t="e">
        <f>MATCH($A91,#REF!,0)</f>
        <v>#REF!</v>
      </c>
      <c r="V91" t="str">
        <f t="shared" si="8"/>
        <v>2,              19,     "Education - Multiuse assembly"</v>
      </c>
    </row>
    <row r="92" spans="1:22" ht="13" x14ac:dyDescent="0.25">
      <c r="A92" s="44" t="s">
        <v>868</v>
      </c>
      <c r="B92" s="55" t="s">
        <v>758</v>
      </c>
      <c r="C92" s="56">
        <f>VLOOKUP($B92,'2019 Ventilation List SORT'!$A$6:$I$102,2)</f>
        <v>0.5</v>
      </c>
      <c r="D92" s="56">
        <f>VLOOKUP($B92,'2019 Ventilation List SORT'!$A$6:$I$102,3)</f>
        <v>0.15</v>
      </c>
      <c r="E92" s="59">
        <f>VLOOKUP($B92,'2019 Ventilation List SORT'!$A$6:$I$102,4)</f>
        <v>0</v>
      </c>
      <c r="F92" s="59">
        <f>VLOOKUP($B92,'2019 Ventilation List SORT'!$A$6:$I$102,5)</f>
        <v>0</v>
      </c>
      <c r="G92" s="56">
        <f>VLOOKUP($B92,'2019 Ventilation List SORT'!$A$6:$I$102,6)</f>
        <v>0</v>
      </c>
      <c r="H92" s="59">
        <f>VLOOKUP($B92,'2019 Ventilation List SORT'!$A$6:$I$102,7)</f>
        <v>1</v>
      </c>
      <c r="I92" s="56" t="str">
        <f>VLOOKUP($B92,'2019 Ventilation List SORT'!$A$6:$I$102,8)</f>
        <v>F</v>
      </c>
      <c r="J92" s="95" t="str">
        <f>VLOOKUP($B92,'2019 Ventilation List SORT'!$A$6:$I$102,9)</f>
        <v>No</v>
      </c>
      <c r="K92" s="146" t="e">
        <f>INDEX(#REF!,MATCH($A92,#REF!,0))*0.5</f>
        <v>#REF!</v>
      </c>
      <c r="L92" s="146">
        <f>INDEX('For CSV - 2019 VentSpcFuncData'!$K$6:$K$101,MATCH($B92,'For CSV - 2019 VentSpcFuncData'!$B$6:$B$101,0))</f>
        <v>33.333333333333336</v>
      </c>
      <c r="M92" s="146">
        <f t="shared" si="9"/>
        <v>33.333333333333336</v>
      </c>
      <c r="N92" s="146">
        <f>INDEX('For CSV - 2019 VentSpcFuncData'!$J$6:$J$101,MATCH($B92,'For CSV - 2019 VentSpcFuncData'!$B$6:$B$101,0))</f>
        <v>15</v>
      </c>
      <c r="O92" s="146" t="e">
        <f t="shared" si="10"/>
        <v>#REF!</v>
      </c>
      <c r="P92" s="148" t="e">
        <f t="shared" si="6"/>
        <v>#REF!</v>
      </c>
      <c r="Q92" s="44" t="str">
        <f t="shared" si="7"/>
        <v>Convention, Conference, Multipurpose and Meeting Area,General - Conference/meeting</v>
      </c>
      <c r="R92" s="44" t="e">
        <f>INDEX(#REF!,MATCH($A92,#REF!,0))</f>
        <v>#REF!</v>
      </c>
      <c r="S92" s="44">
        <f>INDEX('For CSV - 2019 VentSpcFuncData'!$L$6:$L$101,MATCH($B92,'For CSV - 2019 VentSpcFuncData'!$B$6:$B$101,0))</f>
        <v>48</v>
      </c>
      <c r="T92" s="44" t="e">
        <f>MATCH($A92,#REF!,0)</f>
        <v>#REF!</v>
      </c>
      <c r="V92" t="str">
        <f t="shared" si="8"/>
        <v>2,              48,     "General - Conference/meeting"</v>
      </c>
    </row>
    <row r="93" spans="1:22" ht="13" x14ac:dyDescent="0.25">
      <c r="A93" s="44" t="s">
        <v>868</v>
      </c>
      <c r="B93" s="55" t="s">
        <v>928</v>
      </c>
      <c r="C93" s="56">
        <f>VLOOKUP($B93,'2019 Ventilation List SORT'!$A$6:$I$102,2)</f>
        <v>0.5</v>
      </c>
      <c r="D93" s="56">
        <f>VLOOKUP($B93,'2019 Ventilation List SORT'!$A$6:$I$102,3)</f>
        <v>0.5</v>
      </c>
      <c r="E93" s="59">
        <f>VLOOKUP($B93,'2019 Ventilation List SORT'!$A$6:$I$102,4)</f>
        <v>0</v>
      </c>
      <c r="F93" s="59">
        <f>VLOOKUP($B93,'2019 Ventilation List SORT'!$A$6:$I$102,5)</f>
        <v>0</v>
      </c>
      <c r="G93" s="56">
        <f>VLOOKUP($B93,'2019 Ventilation List SORT'!$A$6:$I$102,6)</f>
        <v>0</v>
      </c>
      <c r="H93" s="59">
        <f>VLOOKUP($B93,'2019 Ventilation List SORT'!$A$6:$I$102,7)</f>
        <v>1</v>
      </c>
      <c r="I93" s="56" t="str">
        <f>VLOOKUP($B93,'2019 Ventilation List SORT'!$A$6:$I$102,8)</f>
        <v>F</v>
      </c>
      <c r="J93" s="95" t="str">
        <f>VLOOKUP($B93,'2019 Ventilation List SORT'!$A$6:$I$102,9)</f>
        <v>No</v>
      </c>
      <c r="K93" s="146" t="e">
        <f>INDEX(#REF!,MATCH($A93,#REF!,0))*0.5</f>
        <v>#REF!</v>
      </c>
      <c r="L93" s="146">
        <f>INDEX('For CSV - 2019 VentSpcFuncData'!$K$6:$K$101,MATCH($B93,'For CSV - 2019 VentSpcFuncData'!$B$6:$B$101,0))</f>
        <v>33.333333333333336</v>
      </c>
      <c r="M93" s="146">
        <f t="shared" si="9"/>
        <v>33.333333333333336</v>
      </c>
      <c r="N93" s="146">
        <f>INDEX('For CSV - 2019 VentSpcFuncData'!$J$6:$J$101,MATCH($B93,'For CSV - 2019 VentSpcFuncData'!$B$6:$B$101,0))</f>
        <v>15</v>
      </c>
      <c r="O93" s="146" t="e">
        <f t="shared" si="10"/>
        <v>#REF!</v>
      </c>
      <c r="P93" s="148" t="e">
        <f t="shared" si="6"/>
        <v>#REF!</v>
      </c>
      <c r="Q93" s="44" t="str">
        <f t="shared" si="7"/>
        <v>Convention, Conference, Multipurpose and Meeting Area,Lodging - Multipurpose assembly</v>
      </c>
      <c r="R93" s="44" t="e">
        <f>INDEX(#REF!,MATCH($A93,#REF!,0))</f>
        <v>#REF!</v>
      </c>
      <c r="S93" s="44">
        <f>INDEX('For CSV - 2019 VentSpcFuncData'!$L$6:$L$101,MATCH($B93,'For CSV - 2019 VentSpcFuncData'!$B$6:$B$101,0))</f>
        <v>57</v>
      </c>
      <c r="T93" s="44" t="e">
        <f>MATCH($A93,#REF!,0)</f>
        <v>#REF!</v>
      </c>
      <c r="V93" t="str">
        <f t="shared" si="8"/>
        <v>2,              57,     "Lodging - Multipurpose assembly"</v>
      </c>
    </row>
    <row r="94" spans="1:22" ht="13" x14ac:dyDescent="0.25">
      <c r="A94" s="44" t="s">
        <v>868</v>
      </c>
      <c r="B94" s="55" t="s">
        <v>781</v>
      </c>
      <c r="C94" s="56">
        <f>VLOOKUP($B94,'2019 Ventilation List SORT'!$A$6:$I$102,2)</f>
        <v>0.15</v>
      </c>
      <c r="D94" s="56">
        <f>VLOOKUP($B94,'2019 Ventilation List SORT'!$A$6:$I$102,3)</f>
        <v>0.15</v>
      </c>
      <c r="E94" s="59">
        <f>VLOOKUP($B94,'2019 Ventilation List SORT'!$A$6:$I$102,4)</f>
        <v>0</v>
      </c>
      <c r="F94" s="59">
        <f>VLOOKUP($B94,'2019 Ventilation List SORT'!$A$6:$I$102,5)</f>
        <v>0</v>
      </c>
      <c r="G94" s="56">
        <f>VLOOKUP($B94,'2019 Ventilation List SORT'!$A$6:$I$102,6)</f>
        <v>0</v>
      </c>
      <c r="H94" s="59">
        <f>VLOOKUP($B94,'2019 Ventilation List SORT'!$A$6:$I$102,7)</f>
        <v>2</v>
      </c>
      <c r="I94" s="56" t="str">
        <f>VLOOKUP($B94,'2019 Ventilation List SORT'!$A$6:$I$102,8)</f>
        <v/>
      </c>
      <c r="J94" s="95" t="str">
        <f>VLOOKUP($B94,'2019 Ventilation List SORT'!$A$6:$I$102,9)</f>
        <v>No</v>
      </c>
      <c r="K94" s="146" t="e">
        <f>INDEX(#REF!,MATCH($A94,#REF!,0))*0.5</f>
        <v>#REF!</v>
      </c>
      <c r="L94" s="146">
        <f>INDEX('For CSV - 2019 VentSpcFuncData'!$K$6:$K$101,MATCH($B94,'For CSV - 2019 VentSpcFuncData'!$B$6:$B$101,0))</f>
        <v>0</v>
      </c>
      <c r="M94" s="146" t="e">
        <f t="shared" si="9"/>
        <v>#REF!</v>
      </c>
      <c r="N94" s="146">
        <f>INDEX('For CSV - 2019 VentSpcFuncData'!$J$6:$J$101,MATCH($B94,'For CSV - 2019 VentSpcFuncData'!$B$6:$B$101,0))</f>
        <v>15</v>
      </c>
      <c r="O94" s="146" t="e">
        <f t="shared" si="10"/>
        <v>#REF!</v>
      </c>
      <c r="P94" s="148" t="e">
        <f t="shared" si="6"/>
        <v>#REF!</v>
      </c>
      <c r="Q94" s="44" t="str">
        <f t="shared" si="7"/>
        <v>Convention, Conference, Multipurpose and Meeting Area,Misc - All others</v>
      </c>
      <c r="R94" s="44" t="e">
        <f>INDEX(#REF!,MATCH($A94,#REF!,0))</f>
        <v>#REF!</v>
      </c>
      <c r="S94" s="44">
        <f>INDEX('For CSV - 2019 VentSpcFuncData'!$L$6:$L$101,MATCH($B94,'For CSV - 2019 VentSpcFuncData'!$B$6:$B$101,0))</f>
        <v>58</v>
      </c>
      <c r="T94" s="44" t="e">
        <f>MATCH($A94,#REF!,0)</f>
        <v>#REF!</v>
      </c>
      <c r="V94" t="str">
        <f t="shared" si="8"/>
        <v>2,              58,     "Misc - All others"</v>
      </c>
    </row>
    <row r="95" spans="1:22" ht="13" x14ac:dyDescent="0.25">
      <c r="A95" s="44" t="s">
        <v>542</v>
      </c>
      <c r="B95" s="118" t="s">
        <v>791</v>
      </c>
      <c r="C95" s="56">
        <f>VLOOKUP($B95,'2019 Ventilation List SORT'!$A$6:$I$102,2)</f>
        <v>0</v>
      </c>
      <c r="D95" s="56">
        <f>VLOOKUP($B95,'2019 Ventilation List SORT'!$A$6:$I$102,3)</f>
        <v>0</v>
      </c>
      <c r="E95" s="59">
        <f>VLOOKUP($B95,'2019 Ventilation List SORT'!$A$6:$I$102,4)</f>
        <v>0</v>
      </c>
      <c r="F95" s="59">
        <f>VLOOKUP($B95,'2019 Ventilation List SORT'!$A$6:$I$102,5)</f>
        <v>0</v>
      </c>
      <c r="G95" s="56">
        <f>VLOOKUP($B95,'2019 Ventilation List SORT'!$A$6:$I$102,6)</f>
        <v>0.5</v>
      </c>
      <c r="H95" s="59">
        <f>VLOOKUP($B95,'2019 Ventilation List SORT'!$A$6:$I$102,7)</f>
        <v>2</v>
      </c>
      <c r="I95" s="56" t="str">
        <f>VLOOKUP($B95,'2019 Ventilation List SORT'!$A$6:$I$102,8)</f>
        <v/>
      </c>
      <c r="J95" s="95" t="str">
        <f>VLOOKUP($B95,'2019 Ventilation List SORT'!$A$6:$I$102,9)</f>
        <v>No</v>
      </c>
      <c r="K95" s="146" t="e">
        <f>INDEX(#REF!,MATCH($A95,#REF!,0))*0.5</f>
        <v>#REF!</v>
      </c>
      <c r="L95" s="146">
        <f>INDEX('For CSV - 2019 VentSpcFuncData'!$K$6:$K$101,MATCH($B95,'For CSV - 2019 VentSpcFuncData'!$B$6:$B$101,0))</f>
        <v>0</v>
      </c>
      <c r="M95" s="146" t="e">
        <f t="shared" si="9"/>
        <v>#REF!</v>
      </c>
      <c r="N95" s="146">
        <f>INDEX('For CSV - 2019 VentSpcFuncData'!$J$6:$J$101,MATCH($B95,'For CSV - 2019 VentSpcFuncData'!$B$6:$B$101,0))</f>
        <v>0</v>
      </c>
      <c r="O95" s="146" t="e">
        <f t="shared" si="10"/>
        <v>#REF!</v>
      </c>
      <c r="P95" s="148" t="e">
        <f t="shared" si="6"/>
        <v>#REF!</v>
      </c>
      <c r="Q95" s="44" t="str">
        <f t="shared" si="7"/>
        <v>Copy Room,Exhaust - Copy, printing rooms</v>
      </c>
      <c r="R95" s="44" t="e">
        <f>INDEX(#REF!,MATCH($A95,#REF!,0))</f>
        <v>#REF!</v>
      </c>
      <c r="S95" s="44">
        <f>INDEX('For CSV - 2019 VentSpcFuncData'!$L$6:$L$101,MATCH($B95,'For CSV - 2019 VentSpcFuncData'!$B$6:$B$101,0))</f>
        <v>28</v>
      </c>
      <c r="T95" s="44" t="e">
        <f>MATCH($A95,#REF!,0)</f>
        <v>#REF!</v>
      </c>
      <c r="V95" t="e">
        <f t="shared" si="8"/>
        <v>#REF!</v>
      </c>
    </row>
    <row r="96" spans="1:22" ht="13" x14ac:dyDescent="0.25">
      <c r="A96" s="44" t="s">
        <v>542</v>
      </c>
      <c r="B96" s="55" t="s">
        <v>791</v>
      </c>
      <c r="C96" s="56">
        <f>VLOOKUP($B96,'2019 Ventilation List SORT'!$A$6:$I$102,2)</f>
        <v>0</v>
      </c>
      <c r="D96" s="56">
        <f>VLOOKUP($B96,'2019 Ventilation List SORT'!$A$6:$I$102,3)</f>
        <v>0</v>
      </c>
      <c r="E96" s="59">
        <f>VLOOKUP($B96,'2019 Ventilation List SORT'!$A$6:$I$102,4)</f>
        <v>0</v>
      </c>
      <c r="F96" s="59">
        <f>VLOOKUP($B96,'2019 Ventilation List SORT'!$A$6:$I$102,5)</f>
        <v>0</v>
      </c>
      <c r="G96" s="56">
        <f>VLOOKUP($B96,'2019 Ventilation List SORT'!$A$6:$I$102,6)</f>
        <v>0.5</v>
      </c>
      <c r="H96" s="59">
        <f>VLOOKUP($B96,'2019 Ventilation List SORT'!$A$6:$I$102,7)</f>
        <v>2</v>
      </c>
      <c r="I96" s="56" t="str">
        <f>VLOOKUP($B96,'2019 Ventilation List SORT'!$A$6:$I$102,8)</f>
        <v/>
      </c>
      <c r="J96" s="95" t="str">
        <f>VLOOKUP($B96,'2019 Ventilation List SORT'!$A$6:$I$102,9)</f>
        <v>No</v>
      </c>
      <c r="K96" s="146" t="e">
        <f>INDEX(#REF!,MATCH($A96,#REF!,0))*0.5</f>
        <v>#REF!</v>
      </c>
      <c r="L96" s="146">
        <f>INDEX('For CSV - 2019 VentSpcFuncData'!$K$6:$K$101,MATCH($B96,'For CSV - 2019 VentSpcFuncData'!$B$6:$B$101,0))</f>
        <v>0</v>
      </c>
      <c r="M96" s="146" t="e">
        <f t="shared" si="9"/>
        <v>#REF!</v>
      </c>
      <c r="N96" s="146">
        <f>INDEX('For CSV - 2019 VentSpcFuncData'!$J$6:$J$101,MATCH($B96,'For CSV - 2019 VentSpcFuncData'!$B$6:$B$101,0))</f>
        <v>0</v>
      </c>
      <c r="O96" s="146" t="e">
        <f t="shared" si="10"/>
        <v>#REF!</v>
      </c>
      <c r="P96" s="148" t="e">
        <f t="shared" si="6"/>
        <v>#REF!</v>
      </c>
      <c r="Q96" s="44" t="str">
        <f t="shared" si="7"/>
        <v>Copy Room,Exhaust - Copy, printing rooms</v>
      </c>
      <c r="R96" s="44" t="e">
        <f>INDEX(#REF!,MATCH($A96,#REF!,0))</f>
        <v>#REF!</v>
      </c>
      <c r="S96" s="44">
        <f>INDEX('For CSV - 2019 VentSpcFuncData'!$L$6:$L$101,MATCH($B96,'For CSV - 2019 VentSpcFuncData'!$B$6:$B$101,0))</f>
        <v>28</v>
      </c>
      <c r="T96" s="44" t="e">
        <f>MATCH($A96,#REF!,0)</f>
        <v>#REF!</v>
      </c>
      <c r="V96" t="str">
        <f t="shared" si="8"/>
        <v>2,              28,     "Exhaust - Copy, printing rooms"</v>
      </c>
    </row>
    <row r="97" spans="1:22" ht="13" x14ac:dyDescent="0.25">
      <c r="A97" s="44" t="s">
        <v>543</v>
      </c>
      <c r="B97" s="118" t="s">
        <v>759</v>
      </c>
      <c r="C97" s="56">
        <f>VLOOKUP($B97,'2019 Ventilation List SORT'!$A$6:$I$102,2)</f>
        <v>0.15</v>
      </c>
      <c r="D97" s="56">
        <f>VLOOKUP($B97,'2019 Ventilation List SORT'!$A$6:$I$102,3)</f>
        <v>0.15</v>
      </c>
      <c r="E97" s="59">
        <f>VLOOKUP($B97,'2019 Ventilation List SORT'!$A$6:$I$102,4)</f>
        <v>0</v>
      </c>
      <c r="F97" s="59">
        <f>VLOOKUP($B97,'2019 Ventilation List SORT'!$A$6:$I$102,5)</f>
        <v>0</v>
      </c>
      <c r="G97" s="56">
        <f>VLOOKUP($B97,'2019 Ventilation List SORT'!$A$6:$I$102,6)</f>
        <v>0</v>
      </c>
      <c r="H97" s="59">
        <f>VLOOKUP($B97,'2019 Ventilation List SORT'!$A$6:$I$102,7)</f>
        <v>1</v>
      </c>
      <c r="I97" s="56" t="str">
        <f>VLOOKUP($B97,'2019 Ventilation List SORT'!$A$6:$I$102,8)</f>
        <v>F</v>
      </c>
      <c r="J97" s="95" t="str">
        <f>VLOOKUP($B97,'2019 Ventilation List SORT'!$A$6:$I$102,9)</f>
        <v>No</v>
      </c>
      <c r="K97" s="146" t="e">
        <f>INDEX(#REF!,MATCH($A97,#REF!,0))*0.5</f>
        <v>#REF!</v>
      </c>
      <c r="L97" s="146">
        <f>INDEX('For CSV - 2019 VentSpcFuncData'!$K$6:$K$101,MATCH($B97,'For CSV - 2019 VentSpcFuncData'!$B$6:$B$101,0))</f>
        <v>0</v>
      </c>
      <c r="M97" s="146" t="e">
        <f t="shared" si="9"/>
        <v>#REF!</v>
      </c>
      <c r="N97" s="146">
        <f>INDEX('For CSV - 2019 VentSpcFuncData'!$J$6:$J$101,MATCH($B97,'For CSV - 2019 VentSpcFuncData'!$B$6:$B$101,0))</f>
        <v>15</v>
      </c>
      <c r="O97" s="146" t="e">
        <f t="shared" si="10"/>
        <v>#REF!</v>
      </c>
      <c r="P97" s="148" t="e">
        <f t="shared" si="6"/>
        <v>#REF!</v>
      </c>
      <c r="Q97" s="44" t="str">
        <f t="shared" si="7"/>
        <v>Corridor Area,General - Corridors</v>
      </c>
      <c r="R97" s="44" t="e">
        <f>INDEX(#REF!,MATCH($A97,#REF!,0))</f>
        <v>#REF!</v>
      </c>
      <c r="S97" s="44">
        <f>INDEX('For CSV - 2019 VentSpcFuncData'!$L$6:$L$101,MATCH($B97,'For CSV - 2019 VentSpcFuncData'!$B$6:$B$101,0))</f>
        <v>49</v>
      </c>
      <c r="T97" s="44" t="e">
        <f>MATCH($A97,#REF!,0)</f>
        <v>#REF!</v>
      </c>
      <c r="V97" t="e">
        <f t="shared" si="8"/>
        <v>#REF!</v>
      </c>
    </row>
    <row r="98" spans="1:22" ht="13" x14ac:dyDescent="0.25">
      <c r="A98" s="44" t="s">
        <v>543</v>
      </c>
      <c r="B98" s="55" t="s">
        <v>759</v>
      </c>
      <c r="C98" s="56">
        <f>VLOOKUP($B98,'2019 Ventilation List SORT'!$A$6:$I$102,2)</f>
        <v>0.15</v>
      </c>
      <c r="D98" s="56">
        <f>VLOOKUP($B98,'2019 Ventilation List SORT'!$A$6:$I$102,3)</f>
        <v>0.15</v>
      </c>
      <c r="E98" s="59">
        <f>VLOOKUP($B98,'2019 Ventilation List SORT'!$A$6:$I$102,4)</f>
        <v>0</v>
      </c>
      <c r="F98" s="59">
        <f>VLOOKUP($B98,'2019 Ventilation List SORT'!$A$6:$I$102,5)</f>
        <v>0</v>
      </c>
      <c r="G98" s="56">
        <f>VLOOKUP($B98,'2019 Ventilation List SORT'!$A$6:$I$102,6)</f>
        <v>0</v>
      </c>
      <c r="H98" s="59">
        <f>VLOOKUP($B98,'2019 Ventilation List SORT'!$A$6:$I$102,7)</f>
        <v>1</v>
      </c>
      <c r="I98" s="56" t="str">
        <f>VLOOKUP($B98,'2019 Ventilation List SORT'!$A$6:$I$102,8)</f>
        <v>F</v>
      </c>
      <c r="J98" s="95" t="str">
        <f>VLOOKUP($B98,'2019 Ventilation List SORT'!$A$6:$I$102,9)</f>
        <v>No</v>
      </c>
      <c r="K98" s="146" t="e">
        <f>INDEX(#REF!,MATCH($A98,#REF!,0))*0.5</f>
        <v>#REF!</v>
      </c>
      <c r="L98" s="146">
        <f>INDEX('For CSV - 2019 VentSpcFuncData'!$K$6:$K$101,MATCH($B98,'For CSV - 2019 VentSpcFuncData'!$B$6:$B$101,0))</f>
        <v>0</v>
      </c>
      <c r="M98" s="146" t="e">
        <f t="shared" si="9"/>
        <v>#REF!</v>
      </c>
      <c r="N98" s="146">
        <f>INDEX('For CSV - 2019 VentSpcFuncData'!$J$6:$J$101,MATCH($B98,'For CSV - 2019 VentSpcFuncData'!$B$6:$B$101,0))</f>
        <v>15</v>
      </c>
      <c r="O98" s="146" t="e">
        <f t="shared" si="10"/>
        <v>#REF!</v>
      </c>
      <c r="P98" s="148" t="e">
        <f t="shared" si="6"/>
        <v>#REF!</v>
      </c>
      <c r="Q98" s="44" t="str">
        <f t="shared" si="7"/>
        <v>Corridor Area,General - Corridors</v>
      </c>
      <c r="R98" s="44" t="e">
        <f>INDEX(#REF!,MATCH($A98,#REF!,0))</f>
        <v>#REF!</v>
      </c>
      <c r="S98" s="44">
        <f>INDEX('For CSV - 2019 VentSpcFuncData'!$L$6:$L$101,MATCH($B98,'For CSV - 2019 VentSpcFuncData'!$B$6:$B$101,0))</f>
        <v>49</v>
      </c>
      <c r="T98" s="44" t="e">
        <f>MATCH($A98,#REF!,0)</f>
        <v>#REF!</v>
      </c>
      <c r="V98" t="str">
        <f t="shared" si="8"/>
        <v>2,              49,     "General - Corridors"</v>
      </c>
    </row>
    <row r="99" spans="1:22" ht="13" x14ac:dyDescent="0.25">
      <c r="A99" s="44" t="s">
        <v>543</v>
      </c>
      <c r="B99" s="55" t="s">
        <v>765</v>
      </c>
      <c r="C99" s="56">
        <f>VLOOKUP($B99,'2019 Ventilation List SORT'!$A$6:$I$102,2)</f>
        <v>0.5</v>
      </c>
      <c r="D99" s="56">
        <f>VLOOKUP($B99,'2019 Ventilation List SORT'!$A$6:$I$102,3)</f>
        <v>0.15</v>
      </c>
      <c r="E99" s="59">
        <f>VLOOKUP($B99,'2019 Ventilation List SORT'!$A$6:$I$102,4)</f>
        <v>0</v>
      </c>
      <c r="F99" s="59">
        <f>VLOOKUP($B99,'2019 Ventilation List SORT'!$A$6:$I$102,5)</f>
        <v>0</v>
      </c>
      <c r="G99" s="56">
        <f>VLOOKUP($B99,'2019 Ventilation List SORT'!$A$6:$I$102,6)</f>
        <v>0</v>
      </c>
      <c r="H99" s="59">
        <f>VLOOKUP($B99,'2019 Ventilation List SORT'!$A$6:$I$102,7)</f>
        <v>1</v>
      </c>
      <c r="I99" s="56" t="str">
        <f>VLOOKUP($B99,'2019 Ventilation List SORT'!$A$6:$I$102,8)</f>
        <v>F</v>
      </c>
      <c r="J99" s="95" t="str">
        <f>VLOOKUP($B99,'2019 Ventilation List SORT'!$A$6:$I$102,9)</f>
        <v>No</v>
      </c>
      <c r="K99" s="146" t="e">
        <f>INDEX(#REF!,MATCH($A99,#REF!,0))*0.5</f>
        <v>#REF!</v>
      </c>
      <c r="L99" s="146">
        <f>INDEX('For CSV - 2019 VentSpcFuncData'!$K$6:$K$101,MATCH($B99,'For CSV - 2019 VentSpcFuncData'!$B$6:$B$101,0))</f>
        <v>33.333333333333336</v>
      </c>
      <c r="M99" s="146">
        <f t="shared" si="9"/>
        <v>33.333333333333336</v>
      </c>
      <c r="N99" s="146">
        <f>INDEX('For CSV - 2019 VentSpcFuncData'!$J$6:$J$101,MATCH($B99,'For CSV - 2019 VentSpcFuncData'!$B$6:$B$101,0))</f>
        <v>15</v>
      </c>
      <c r="O99" s="146" t="e">
        <f t="shared" si="10"/>
        <v>#REF!</v>
      </c>
      <c r="P99" s="148" t="e">
        <f t="shared" si="6"/>
        <v>#REF!</v>
      </c>
      <c r="Q99" s="44" t="str">
        <f t="shared" si="7"/>
        <v>Corridor Area,Lodging - Lobbies/pre-function</v>
      </c>
      <c r="R99" s="44" t="e">
        <f>INDEX(#REF!,MATCH($A99,#REF!,0))</f>
        <v>#REF!</v>
      </c>
      <c r="S99" s="44">
        <f>INDEX('For CSV - 2019 VentSpcFuncData'!$L$6:$L$101,MATCH($B99,'For CSV - 2019 VentSpcFuncData'!$B$6:$B$101,0))</f>
        <v>56</v>
      </c>
      <c r="T99" s="44" t="e">
        <f>MATCH($A99,#REF!,0)</f>
        <v>#REF!</v>
      </c>
      <c r="V99" t="str">
        <f t="shared" si="8"/>
        <v>2,              56,     "Lodging - Lobbies/pre-function"</v>
      </c>
    </row>
    <row r="100" spans="1:22" ht="13" x14ac:dyDescent="0.25">
      <c r="A100" s="44" t="s">
        <v>543</v>
      </c>
      <c r="B100" s="55" t="s">
        <v>779</v>
      </c>
      <c r="C100" s="56">
        <f>VLOOKUP($B100,'2019 Ventilation List SORT'!$A$6:$I$102,2)</f>
        <v>0.5</v>
      </c>
      <c r="D100" s="56">
        <f>VLOOKUP($B100,'2019 Ventilation List SORT'!$A$6:$I$102,3)</f>
        <v>0.15</v>
      </c>
      <c r="E100" s="59">
        <f>VLOOKUP($B100,'2019 Ventilation List SORT'!$A$6:$I$102,4)</f>
        <v>0</v>
      </c>
      <c r="F100" s="59">
        <f>VLOOKUP($B100,'2019 Ventilation List SORT'!$A$6:$I$102,5)</f>
        <v>0</v>
      </c>
      <c r="G100" s="56">
        <f>VLOOKUP($B100,'2019 Ventilation List SORT'!$A$6:$I$102,6)</f>
        <v>0</v>
      </c>
      <c r="H100" s="59">
        <f>VLOOKUP($B100,'2019 Ventilation List SORT'!$A$6:$I$102,7)</f>
        <v>1</v>
      </c>
      <c r="I100" s="56" t="str">
        <f>VLOOKUP($B100,'2019 Ventilation List SORT'!$A$6:$I$102,8)</f>
        <v>F</v>
      </c>
      <c r="J100" s="95" t="str">
        <f>VLOOKUP($B100,'2019 Ventilation List SORT'!$A$6:$I$102,9)</f>
        <v>No</v>
      </c>
      <c r="K100" s="146" t="e">
        <f>INDEX(#REF!,MATCH($A100,#REF!,0))*0.5</f>
        <v>#REF!</v>
      </c>
      <c r="L100" s="146">
        <f>INDEX('For CSV - 2019 VentSpcFuncData'!$K$6:$K$101,MATCH($B100,'For CSV - 2019 VentSpcFuncData'!$B$6:$B$101,0))</f>
        <v>33.333333333333336</v>
      </c>
      <c r="M100" s="146">
        <f t="shared" si="9"/>
        <v>33.333333333333336</v>
      </c>
      <c r="N100" s="146">
        <f>INDEX('For CSV - 2019 VentSpcFuncData'!$J$6:$J$101,MATCH($B100,'For CSV - 2019 VentSpcFuncData'!$B$6:$B$101,0))</f>
        <v>15</v>
      </c>
      <c r="O100" s="146" t="e">
        <f t="shared" si="10"/>
        <v>#REF!</v>
      </c>
      <c r="P100" s="148" t="e">
        <f t="shared" si="6"/>
        <v>#REF!</v>
      </c>
      <c r="Q100" s="44" t="str">
        <f t="shared" si="7"/>
        <v>Corridor Area,Misc - Transportation waiting</v>
      </c>
      <c r="R100" s="44" t="e">
        <f>INDEX(#REF!,MATCH($A100,#REF!,0))</f>
        <v>#REF!</v>
      </c>
      <c r="S100" s="44">
        <f>INDEX('For CSV - 2019 VentSpcFuncData'!$L$6:$L$101,MATCH($B100,'For CSV - 2019 VentSpcFuncData'!$B$6:$B$101,0))</f>
        <v>69</v>
      </c>
      <c r="T100" s="44" t="e">
        <f>MATCH($A100,#REF!,0)</f>
        <v>#REF!</v>
      </c>
      <c r="V100" t="str">
        <f t="shared" si="8"/>
        <v>2,              69,     "Misc - Transportation waiting"</v>
      </c>
    </row>
    <row r="101" spans="1:22" ht="13" x14ac:dyDescent="0.25">
      <c r="A101" s="44" t="s">
        <v>543</v>
      </c>
      <c r="B101" s="55" t="s">
        <v>843</v>
      </c>
      <c r="C101" s="56">
        <f>VLOOKUP($B101,'2019 Ventilation List SORT'!$A$6:$I$102,2)</f>
        <v>0.15</v>
      </c>
      <c r="D101" s="56">
        <f>VLOOKUP($B101,'2019 Ventilation List SORT'!$A$6:$I$102,3)</f>
        <v>0.15</v>
      </c>
      <c r="E101" s="59">
        <f>VLOOKUP($B101,'2019 Ventilation List SORT'!$A$6:$I$102,4)</f>
        <v>0</v>
      </c>
      <c r="F101" s="59">
        <f>VLOOKUP($B101,'2019 Ventilation List SORT'!$A$6:$I$102,5)</f>
        <v>0</v>
      </c>
      <c r="G101" s="56">
        <f>VLOOKUP($B101,'2019 Ventilation List SORT'!$A$6:$I$102,6)</f>
        <v>0</v>
      </c>
      <c r="H101" s="59">
        <f>VLOOKUP($B101,'2019 Ventilation List SORT'!$A$6:$I$102,7)</f>
        <v>1</v>
      </c>
      <c r="I101" s="56" t="str">
        <f>VLOOKUP($B101,'2019 Ventilation List SORT'!$A$6:$I$102,8)</f>
        <v>F</v>
      </c>
      <c r="J101" s="95" t="str">
        <f>VLOOKUP($B101,'2019 Ventilation List SORT'!$A$6:$I$102,9)</f>
        <v>No</v>
      </c>
      <c r="K101" s="146" t="e">
        <f>INDEX(#REF!,MATCH($A101,#REF!,0))*0.5</f>
        <v>#REF!</v>
      </c>
      <c r="L101" s="146">
        <f>INDEX('For CSV - 2019 VentSpcFuncData'!$K$6:$K$101,MATCH($B101,'For CSV - 2019 VentSpcFuncData'!$B$6:$B$101,0))</f>
        <v>0</v>
      </c>
      <c r="M101" s="146" t="e">
        <f t="shared" si="9"/>
        <v>#REF!</v>
      </c>
      <c r="N101" s="146">
        <f>INDEX('For CSV - 2019 VentSpcFuncData'!$J$6:$J$101,MATCH($B101,'For CSV - 2019 VentSpcFuncData'!$B$6:$B$101,0))</f>
        <v>15</v>
      </c>
      <c r="O101" s="146" t="e">
        <f t="shared" si="10"/>
        <v>#REF!</v>
      </c>
      <c r="P101" s="148" t="e">
        <f t="shared" si="6"/>
        <v>#REF!</v>
      </c>
      <c r="Q101" s="44" t="str">
        <f t="shared" si="7"/>
        <v>Corridor Area,Residential - Common corridors</v>
      </c>
      <c r="R101" s="44" t="e">
        <f>INDEX(#REF!,MATCH($A101,#REF!,0))</f>
        <v>#REF!</v>
      </c>
      <c r="S101" s="44">
        <f>INDEX('For CSV - 2019 VentSpcFuncData'!$L$6:$L$101,MATCH($B101,'For CSV - 2019 VentSpcFuncData'!$B$6:$B$101,0))</f>
        <v>77</v>
      </c>
      <c r="T101" s="44" t="e">
        <f>MATCH($A101,#REF!,0)</f>
        <v>#REF!</v>
      </c>
      <c r="V101" t="str">
        <f t="shared" si="8"/>
        <v>2,              77,     "Residential - Common corridors"</v>
      </c>
    </row>
    <row r="102" spans="1:22" ht="13" x14ac:dyDescent="0.25">
      <c r="A102" s="44" t="s">
        <v>543</v>
      </c>
      <c r="B102" s="55" t="s">
        <v>782</v>
      </c>
      <c r="C102" s="56">
        <f>VLOOKUP($B102,'2019 Ventilation List SORT'!$A$6:$I$102,2)</f>
        <v>0.25</v>
      </c>
      <c r="D102" s="56">
        <f>VLOOKUP($B102,'2019 Ventilation List SORT'!$A$6:$I$102,3)</f>
        <v>0.15</v>
      </c>
      <c r="E102" s="59">
        <f>VLOOKUP($B102,'2019 Ventilation List SORT'!$A$6:$I$102,4)</f>
        <v>0</v>
      </c>
      <c r="F102" s="59">
        <f>VLOOKUP($B102,'2019 Ventilation List SORT'!$A$6:$I$102,5)</f>
        <v>0</v>
      </c>
      <c r="G102" s="56">
        <f>VLOOKUP($B102,'2019 Ventilation List SORT'!$A$6:$I$102,6)</f>
        <v>0</v>
      </c>
      <c r="H102" s="59">
        <f>VLOOKUP($B102,'2019 Ventilation List SORT'!$A$6:$I$102,7)</f>
        <v>1</v>
      </c>
      <c r="I102" s="56" t="str">
        <f>VLOOKUP($B102,'2019 Ventilation List SORT'!$A$6:$I$102,8)</f>
        <v>F</v>
      </c>
      <c r="J102" s="95" t="str">
        <f>VLOOKUP($B102,'2019 Ventilation List SORT'!$A$6:$I$102,9)</f>
        <v>No</v>
      </c>
      <c r="K102" s="146" t="e">
        <f>INDEX(#REF!,MATCH($A102,#REF!,0))*0.5</f>
        <v>#REF!</v>
      </c>
      <c r="L102" s="146">
        <f>INDEX('For CSV - 2019 VentSpcFuncData'!$K$6:$K$101,MATCH($B102,'For CSV - 2019 VentSpcFuncData'!$B$6:$B$101,0))</f>
        <v>16.666666666666668</v>
      </c>
      <c r="M102" s="146">
        <f t="shared" si="9"/>
        <v>16.666666666666668</v>
      </c>
      <c r="N102" s="146">
        <f>INDEX('For CSV - 2019 VentSpcFuncData'!$J$6:$J$101,MATCH($B102,'For CSV - 2019 VentSpcFuncData'!$B$6:$B$101,0))</f>
        <v>15</v>
      </c>
      <c r="O102" s="146" t="e">
        <f t="shared" si="10"/>
        <v>#REF!</v>
      </c>
      <c r="P102" s="148" t="e">
        <f t="shared" si="6"/>
        <v>#REF!</v>
      </c>
      <c r="Q102" s="44" t="str">
        <f t="shared" si="7"/>
        <v>Corridor Area,Retail - Mall common areas</v>
      </c>
      <c r="R102" s="44" t="e">
        <f>INDEX(#REF!,MATCH($A102,#REF!,0))</f>
        <v>#REF!</v>
      </c>
      <c r="S102" s="44">
        <f>INDEX('For CSV - 2019 VentSpcFuncData'!$L$6:$L$101,MATCH($B102,'For CSV - 2019 VentSpcFuncData'!$B$6:$B$101,0))</f>
        <v>81</v>
      </c>
      <c r="T102" s="44" t="e">
        <f>MATCH($A102,#REF!,0)</f>
        <v>#REF!</v>
      </c>
      <c r="V102" t="str">
        <f t="shared" si="8"/>
        <v>2,              81,     "Retail - Mall common areas"</v>
      </c>
    </row>
    <row r="103" spans="1:22" ht="13" x14ac:dyDescent="0.25">
      <c r="A103" s="44" t="s">
        <v>544</v>
      </c>
      <c r="B103" s="118" t="s">
        <v>752</v>
      </c>
      <c r="C103" s="56">
        <f>VLOOKUP($B103,'2019 Ventilation List SORT'!$A$6:$I$102,2)</f>
        <v>0.5</v>
      </c>
      <c r="D103" s="56">
        <f>VLOOKUP($B103,'2019 Ventilation List SORT'!$A$6:$I$102,3)</f>
        <v>0.15</v>
      </c>
      <c r="E103" s="59">
        <f>VLOOKUP($B103,'2019 Ventilation List SORT'!$A$6:$I$102,4)</f>
        <v>0</v>
      </c>
      <c r="F103" s="59">
        <f>VLOOKUP($B103,'2019 Ventilation List SORT'!$A$6:$I$102,5)</f>
        <v>0</v>
      </c>
      <c r="G103" s="56">
        <f>VLOOKUP($B103,'2019 Ventilation List SORT'!$A$6:$I$102,6)</f>
        <v>0</v>
      </c>
      <c r="H103" s="59">
        <f>VLOOKUP($B103,'2019 Ventilation List SORT'!$A$6:$I$102,7)</f>
        <v>2</v>
      </c>
      <c r="I103" s="56" t="str">
        <f>VLOOKUP($B103,'2019 Ventilation List SORT'!$A$6:$I$102,8)</f>
        <v/>
      </c>
      <c r="J103" s="95" t="str">
        <f>VLOOKUP($B103,'2019 Ventilation List SORT'!$A$6:$I$102,9)</f>
        <v>No</v>
      </c>
      <c r="K103" s="146" t="e">
        <f>INDEX(#REF!,MATCH($A103,#REF!,0))*0.5</f>
        <v>#REF!</v>
      </c>
      <c r="L103" s="146">
        <f>INDEX('For CSV - 2019 VentSpcFuncData'!$K$6:$K$101,MATCH($B103,'For CSV - 2019 VentSpcFuncData'!$B$6:$B$101,0))</f>
        <v>33.333333333333336</v>
      </c>
      <c r="M103" s="146">
        <f t="shared" si="9"/>
        <v>33.333333333333336</v>
      </c>
      <c r="N103" s="146">
        <f>INDEX('For CSV - 2019 VentSpcFuncData'!$J$6:$J$101,MATCH($B103,'For CSV - 2019 VentSpcFuncData'!$B$6:$B$101,0))</f>
        <v>15</v>
      </c>
      <c r="O103" s="146" t="e">
        <f t="shared" si="10"/>
        <v>#REF!</v>
      </c>
      <c r="P103" s="148" t="e">
        <f t="shared" si="6"/>
        <v>#REF!</v>
      </c>
      <c r="Q103" s="44" t="str">
        <f t="shared" si="7"/>
        <v>Dining Area (Bar/Lounge and Fine Dining),Food Service - Restaurant dining rooms</v>
      </c>
      <c r="R103" s="44" t="e">
        <f>INDEX(#REF!,MATCH($A103,#REF!,0))</f>
        <v>#REF!</v>
      </c>
      <c r="S103" s="44">
        <f>INDEX('For CSV - 2019 VentSpcFuncData'!$L$6:$L$101,MATCH($B103,'For CSV - 2019 VentSpcFuncData'!$B$6:$B$101,0))</f>
        <v>45</v>
      </c>
      <c r="T103" s="44" t="e">
        <f>MATCH($A103,#REF!,0)</f>
        <v>#REF!</v>
      </c>
      <c r="V103" t="e">
        <f t="shared" si="8"/>
        <v>#REF!</v>
      </c>
    </row>
    <row r="104" spans="1:22" ht="13" x14ac:dyDescent="0.25">
      <c r="A104" s="44" t="s">
        <v>544</v>
      </c>
      <c r="B104" s="55" t="s">
        <v>754</v>
      </c>
      <c r="C104" s="56">
        <f>VLOOKUP($B104,'2019 Ventilation List SORT'!$A$6:$I$102,2)</f>
        <v>0.5</v>
      </c>
      <c r="D104" s="56">
        <f>VLOOKUP($B104,'2019 Ventilation List SORT'!$A$6:$I$102,3)</f>
        <v>0.2</v>
      </c>
      <c r="E104" s="59">
        <f>VLOOKUP($B104,'2019 Ventilation List SORT'!$A$6:$I$102,4)</f>
        <v>0</v>
      </c>
      <c r="F104" s="59">
        <f>VLOOKUP($B104,'2019 Ventilation List SORT'!$A$6:$I$102,5)</f>
        <v>0</v>
      </c>
      <c r="G104" s="56">
        <f>VLOOKUP($B104,'2019 Ventilation List SORT'!$A$6:$I$102,6)</f>
        <v>0</v>
      </c>
      <c r="H104" s="59">
        <f>VLOOKUP($B104,'2019 Ventilation List SORT'!$A$6:$I$102,7)</f>
        <v>2</v>
      </c>
      <c r="I104" s="56" t="str">
        <f>VLOOKUP($B104,'2019 Ventilation List SORT'!$A$6:$I$102,8)</f>
        <v/>
      </c>
      <c r="J104" s="95" t="str">
        <f>VLOOKUP($B104,'2019 Ventilation List SORT'!$A$6:$I$102,9)</f>
        <v>No</v>
      </c>
      <c r="K104" s="146" t="e">
        <f>INDEX(#REF!,MATCH($A104,#REF!,0))*0.5</f>
        <v>#REF!</v>
      </c>
      <c r="L104" s="146">
        <f>INDEX('For CSV - 2019 VentSpcFuncData'!$K$6:$K$101,MATCH($B104,'For CSV - 2019 VentSpcFuncData'!$B$6:$B$101,0))</f>
        <v>33.333333333333336</v>
      </c>
      <c r="M104" s="146">
        <f t="shared" si="9"/>
        <v>33.333333333333336</v>
      </c>
      <c r="N104" s="146">
        <f>INDEX('For CSV - 2019 VentSpcFuncData'!$J$6:$J$101,MATCH($B104,'For CSV - 2019 VentSpcFuncData'!$B$6:$B$101,0))</f>
        <v>15</v>
      </c>
      <c r="O104" s="146" t="e">
        <f t="shared" si="10"/>
        <v>#REF!</v>
      </c>
      <c r="P104" s="148" t="e">
        <f t="shared" si="6"/>
        <v>#REF!</v>
      </c>
      <c r="Q104" s="44" t="str">
        <f t="shared" ref="Q104:Q135" si="11">_xlfn.CONCAT(A104,",",B104)</f>
        <v>Dining Area (Bar/Lounge and Fine Dining),Food Service - Bars, cocktail lounges</v>
      </c>
      <c r="R104" s="44" t="e">
        <f>INDEX(#REF!,MATCH($A104,#REF!,0))</f>
        <v>#REF!</v>
      </c>
      <c r="S104" s="44">
        <f>INDEX('For CSV - 2019 VentSpcFuncData'!$L$6:$L$101,MATCH($B104,'For CSV - 2019 VentSpcFuncData'!$B$6:$B$101,0))</f>
        <v>42</v>
      </c>
      <c r="T104" s="44" t="e">
        <f>MATCH($A104,#REF!,0)</f>
        <v>#REF!</v>
      </c>
      <c r="V104" t="str">
        <f t="shared" si="8"/>
        <v>2,              42,     "Food Service - Bars, cocktail lounges"</v>
      </c>
    </row>
    <row r="105" spans="1:22" ht="13" x14ac:dyDescent="0.25">
      <c r="A105" s="44" t="s">
        <v>544</v>
      </c>
      <c r="B105" s="55" t="s">
        <v>752</v>
      </c>
      <c r="C105" s="56">
        <f>VLOOKUP($B105,'2019 Ventilation List SORT'!$A$6:$I$102,2)</f>
        <v>0.5</v>
      </c>
      <c r="D105" s="56">
        <f>VLOOKUP($B105,'2019 Ventilation List SORT'!$A$6:$I$102,3)</f>
        <v>0.15</v>
      </c>
      <c r="E105" s="59">
        <f>VLOOKUP($B105,'2019 Ventilation List SORT'!$A$6:$I$102,4)</f>
        <v>0</v>
      </c>
      <c r="F105" s="59">
        <f>VLOOKUP($B105,'2019 Ventilation List SORT'!$A$6:$I$102,5)</f>
        <v>0</v>
      </c>
      <c r="G105" s="56">
        <f>VLOOKUP($B105,'2019 Ventilation List SORT'!$A$6:$I$102,6)</f>
        <v>0</v>
      </c>
      <c r="H105" s="59">
        <f>VLOOKUP($B105,'2019 Ventilation List SORT'!$A$6:$I$102,7)</f>
        <v>2</v>
      </c>
      <c r="I105" s="56" t="str">
        <f>VLOOKUP($B105,'2019 Ventilation List SORT'!$A$6:$I$102,8)</f>
        <v/>
      </c>
      <c r="J105" s="95" t="str">
        <f>VLOOKUP($B105,'2019 Ventilation List SORT'!$A$6:$I$102,9)</f>
        <v>No</v>
      </c>
      <c r="K105" s="146" t="e">
        <f>INDEX(#REF!,MATCH($A105,#REF!,0))*0.5</f>
        <v>#REF!</v>
      </c>
      <c r="L105" s="146">
        <f>INDEX('For CSV - 2019 VentSpcFuncData'!$K$6:$K$101,MATCH($B105,'For CSV - 2019 VentSpcFuncData'!$B$6:$B$101,0))</f>
        <v>33.333333333333336</v>
      </c>
      <c r="M105" s="146">
        <f t="shared" si="9"/>
        <v>33.333333333333336</v>
      </c>
      <c r="N105" s="146">
        <f>INDEX('For CSV - 2019 VentSpcFuncData'!$J$6:$J$101,MATCH($B105,'For CSV - 2019 VentSpcFuncData'!$B$6:$B$101,0))</f>
        <v>15</v>
      </c>
      <c r="O105" s="146" t="e">
        <f t="shared" si="10"/>
        <v>#REF!</v>
      </c>
      <c r="P105" s="148" t="e">
        <f t="shared" si="6"/>
        <v>#REF!</v>
      </c>
      <c r="Q105" s="44" t="str">
        <f t="shared" si="11"/>
        <v>Dining Area (Bar/Lounge and Fine Dining),Food Service - Restaurant dining rooms</v>
      </c>
      <c r="R105" s="44" t="e">
        <f>INDEX(#REF!,MATCH($A105,#REF!,0))</f>
        <v>#REF!</v>
      </c>
      <c r="S105" s="44">
        <f>INDEX('For CSV - 2019 VentSpcFuncData'!$L$6:$L$101,MATCH($B105,'For CSV - 2019 VentSpcFuncData'!$B$6:$B$101,0))</f>
        <v>45</v>
      </c>
      <c r="T105" s="44" t="e">
        <f>MATCH($A105,#REF!,0)</f>
        <v>#REF!</v>
      </c>
      <c r="V105" t="str">
        <f t="shared" si="8"/>
        <v>2,              45,     "Food Service - Restaurant dining rooms"</v>
      </c>
    </row>
    <row r="106" spans="1:22" ht="13" x14ac:dyDescent="0.25">
      <c r="A106" s="57" t="s">
        <v>1148</v>
      </c>
      <c r="B106" s="118" t="s">
        <v>753</v>
      </c>
      <c r="C106" s="56">
        <f>VLOOKUP($B106,'2019 Ventilation List SORT'!$A$6:$I$102,2)</f>
        <v>0.5</v>
      </c>
      <c r="D106" s="56">
        <f>VLOOKUP($B106,'2019 Ventilation List SORT'!$A$6:$I$102,3)</f>
        <v>0.15</v>
      </c>
      <c r="E106" s="59">
        <f>VLOOKUP($B106,'2019 Ventilation List SORT'!$A$6:$I$102,4)</f>
        <v>0</v>
      </c>
      <c r="F106" s="59">
        <f>VLOOKUP($B106,'2019 Ventilation List SORT'!$A$6:$I$102,5)</f>
        <v>0</v>
      </c>
      <c r="G106" s="56">
        <f>VLOOKUP($B106,'2019 Ventilation List SORT'!$A$6:$I$102,6)</f>
        <v>0</v>
      </c>
      <c r="H106" s="59">
        <f>VLOOKUP($B106,'2019 Ventilation List SORT'!$A$6:$I$102,7)</f>
        <v>2</v>
      </c>
      <c r="I106" s="56" t="str">
        <f>VLOOKUP($B106,'2019 Ventilation List SORT'!$A$6:$I$102,8)</f>
        <v/>
      </c>
      <c r="J106" s="95" t="str">
        <f>VLOOKUP($B106,'2019 Ventilation List SORT'!$A$6:$I$102,9)</f>
        <v>No</v>
      </c>
      <c r="K106" s="146" t="e">
        <f>INDEX(#REF!,MATCH($A106,#REF!,0))*0.5</f>
        <v>#REF!</v>
      </c>
      <c r="L106" s="146">
        <f>INDEX('For CSV - 2019 VentSpcFuncData'!$K$6:$K$101,MATCH($B106,'For CSV - 2019 VentSpcFuncData'!$B$6:$B$101,0))</f>
        <v>33.333333333333336</v>
      </c>
      <c r="M106" s="146">
        <f t="shared" si="9"/>
        <v>33.333333333333336</v>
      </c>
      <c r="N106" s="146">
        <f>INDEX('For CSV - 2019 VentSpcFuncData'!$J$6:$J$101,MATCH($B106,'For CSV - 2019 VentSpcFuncData'!$B$6:$B$101,0))</f>
        <v>15</v>
      </c>
      <c r="O106" s="146" t="e">
        <f t="shared" si="10"/>
        <v>#REF!</v>
      </c>
      <c r="P106" s="148" t="e">
        <f t="shared" si="6"/>
        <v>#REF!</v>
      </c>
      <c r="Q106" s="44" t="str">
        <f t="shared" si="11"/>
        <v>Dining Area (Cafeteria/Fast Food),Food Service - Cafeteria/fast-food dining</v>
      </c>
      <c r="R106" s="44" t="e">
        <f>INDEX(#REF!,MATCH($A106,#REF!,0))</f>
        <v>#REF!</v>
      </c>
      <c r="S106" s="44">
        <f>INDEX('For CSV - 2019 VentSpcFuncData'!$L$6:$L$101,MATCH($B106,'For CSV - 2019 VentSpcFuncData'!$B$6:$B$101,0))</f>
        <v>43</v>
      </c>
      <c r="T106" s="44" t="e">
        <f>MATCH($A106,#REF!,0)</f>
        <v>#REF!</v>
      </c>
      <c r="V106" t="e">
        <f t="shared" si="8"/>
        <v>#REF!</v>
      </c>
    </row>
    <row r="107" spans="1:22" ht="13" x14ac:dyDescent="0.25">
      <c r="A107" s="57" t="s">
        <v>1148</v>
      </c>
      <c r="B107" s="55" t="s">
        <v>753</v>
      </c>
      <c r="C107" s="56">
        <f>VLOOKUP($B107,'2019 Ventilation List SORT'!$A$6:$I$102,2)</f>
        <v>0.5</v>
      </c>
      <c r="D107" s="56">
        <f>VLOOKUP($B107,'2019 Ventilation List SORT'!$A$6:$I$102,3)</f>
        <v>0.15</v>
      </c>
      <c r="E107" s="59">
        <f>VLOOKUP($B107,'2019 Ventilation List SORT'!$A$6:$I$102,4)</f>
        <v>0</v>
      </c>
      <c r="F107" s="59">
        <f>VLOOKUP($B107,'2019 Ventilation List SORT'!$A$6:$I$102,5)</f>
        <v>0</v>
      </c>
      <c r="G107" s="56">
        <f>VLOOKUP($B107,'2019 Ventilation List SORT'!$A$6:$I$102,6)</f>
        <v>0</v>
      </c>
      <c r="H107" s="59">
        <f>VLOOKUP($B107,'2019 Ventilation List SORT'!$A$6:$I$102,7)</f>
        <v>2</v>
      </c>
      <c r="I107" s="56" t="str">
        <f>VLOOKUP($B107,'2019 Ventilation List SORT'!$A$6:$I$102,8)</f>
        <v/>
      </c>
      <c r="J107" s="95" t="str">
        <f>VLOOKUP($B107,'2019 Ventilation List SORT'!$A$6:$I$102,9)</f>
        <v>No</v>
      </c>
      <c r="K107" s="146" t="e">
        <f>INDEX(#REF!,MATCH($A107,#REF!,0))*0.5</f>
        <v>#REF!</v>
      </c>
      <c r="L107" s="146">
        <f>INDEX('For CSV - 2019 VentSpcFuncData'!$K$6:$K$101,MATCH($B107,'For CSV - 2019 VentSpcFuncData'!$B$6:$B$101,0))</f>
        <v>33.333333333333336</v>
      </c>
      <c r="M107" s="146">
        <f t="shared" si="9"/>
        <v>33.333333333333336</v>
      </c>
      <c r="N107" s="146">
        <f>INDEX('For CSV - 2019 VentSpcFuncData'!$J$6:$J$101,MATCH($B107,'For CSV - 2019 VentSpcFuncData'!$B$6:$B$101,0))</f>
        <v>15</v>
      </c>
      <c r="O107" s="146" t="e">
        <f t="shared" si="10"/>
        <v>#REF!</v>
      </c>
      <c r="P107" s="148" t="e">
        <f t="shared" si="6"/>
        <v>#REF!</v>
      </c>
      <c r="Q107" s="44" t="str">
        <f t="shared" si="11"/>
        <v>Dining Area (Cafeteria/Fast Food),Food Service - Cafeteria/fast-food dining</v>
      </c>
      <c r="R107" s="44" t="e">
        <f>INDEX(#REF!,MATCH($A107,#REF!,0))</f>
        <v>#REF!</v>
      </c>
      <c r="S107" s="44">
        <f>INDEX('For CSV - 2019 VentSpcFuncData'!$L$6:$L$101,MATCH($B107,'For CSV - 2019 VentSpcFuncData'!$B$6:$B$101,0))</f>
        <v>43</v>
      </c>
      <c r="T107" s="44" t="e">
        <f>MATCH($A107,#REF!,0)</f>
        <v>#REF!</v>
      </c>
      <c r="V107" t="str">
        <f t="shared" si="8"/>
        <v>2,              43,     "Food Service - Cafeteria/fast-food dining"</v>
      </c>
    </row>
    <row r="108" spans="1:22" ht="13" x14ac:dyDescent="0.25">
      <c r="A108" s="44" t="s">
        <v>546</v>
      </c>
      <c r="B108" s="118" t="s">
        <v>753</v>
      </c>
      <c r="C108" s="56">
        <f>VLOOKUP($B108,'2019 Ventilation List SORT'!$A$6:$I$102,2)</f>
        <v>0.5</v>
      </c>
      <c r="D108" s="56">
        <f>VLOOKUP($B108,'2019 Ventilation List SORT'!$A$6:$I$102,3)</f>
        <v>0.15</v>
      </c>
      <c r="E108" s="59">
        <f>VLOOKUP($B108,'2019 Ventilation List SORT'!$A$6:$I$102,4)</f>
        <v>0</v>
      </c>
      <c r="F108" s="59">
        <f>VLOOKUP($B108,'2019 Ventilation List SORT'!$A$6:$I$102,5)</f>
        <v>0</v>
      </c>
      <c r="G108" s="56">
        <f>VLOOKUP($B108,'2019 Ventilation List SORT'!$A$6:$I$102,6)</f>
        <v>0</v>
      </c>
      <c r="H108" s="59">
        <f>VLOOKUP($B108,'2019 Ventilation List SORT'!$A$6:$I$102,7)</f>
        <v>2</v>
      </c>
      <c r="I108" s="56" t="str">
        <f>VLOOKUP($B108,'2019 Ventilation List SORT'!$A$6:$I$102,8)</f>
        <v/>
      </c>
      <c r="J108" s="95" t="str">
        <f>VLOOKUP($B108,'2019 Ventilation List SORT'!$A$6:$I$102,9)</f>
        <v>No</v>
      </c>
      <c r="K108" s="146" t="e">
        <f>INDEX(#REF!,MATCH($A108,#REF!,0))*0.5</f>
        <v>#REF!</v>
      </c>
      <c r="L108" s="146">
        <f>INDEX('For CSV - 2019 VentSpcFuncData'!$K$6:$K$101,MATCH($B108,'For CSV - 2019 VentSpcFuncData'!$B$6:$B$101,0))</f>
        <v>33.333333333333336</v>
      </c>
      <c r="M108" s="146">
        <f t="shared" si="9"/>
        <v>33.333333333333336</v>
      </c>
      <c r="N108" s="146">
        <f>INDEX('For CSV - 2019 VentSpcFuncData'!$J$6:$J$101,MATCH($B108,'For CSV - 2019 VentSpcFuncData'!$B$6:$B$101,0))</f>
        <v>15</v>
      </c>
      <c r="O108" s="146" t="e">
        <f t="shared" si="10"/>
        <v>#REF!</v>
      </c>
      <c r="P108" s="148" t="e">
        <f t="shared" si="6"/>
        <v>#REF!</v>
      </c>
      <c r="Q108" s="44" t="str">
        <f t="shared" si="11"/>
        <v>Dining Area (Family and Leisure),Food Service - Cafeteria/fast-food dining</v>
      </c>
      <c r="R108" s="44" t="e">
        <f>INDEX(#REF!,MATCH($A108,#REF!,0))</f>
        <v>#REF!</v>
      </c>
      <c r="S108" s="44">
        <f>INDEX('For CSV - 2019 VentSpcFuncData'!$L$6:$L$101,MATCH($B108,'For CSV - 2019 VentSpcFuncData'!$B$6:$B$101,0))</f>
        <v>43</v>
      </c>
      <c r="T108" s="44" t="e">
        <f>MATCH($A108,#REF!,0)</f>
        <v>#REF!</v>
      </c>
      <c r="V108" t="e">
        <f t="shared" si="8"/>
        <v>#REF!</v>
      </c>
    </row>
    <row r="109" spans="1:22" ht="13" x14ac:dyDescent="0.25">
      <c r="A109" s="44" t="s">
        <v>546</v>
      </c>
      <c r="B109" s="55" t="s">
        <v>754</v>
      </c>
      <c r="C109" s="56">
        <f>VLOOKUP($B109,'2019 Ventilation List SORT'!$A$6:$I$102,2)</f>
        <v>0.5</v>
      </c>
      <c r="D109" s="56">
        <f>VLOOKUP($B109,'2019 Ventilation List SORT'!$A$6:$I$102,3)</f>
        <v>0.2</v>
      </c>
      <c r="E109" s="59">
        <f>VLOOKUP($B109,'2019 Ventilation List SORT'!$A$6:$I$102,4)</f>
        <v>0</v>
      </c>
      <c r="F109" s="59">
        <f>VLOOKUP($B109,'2019 Ventilation List SORT'!$A$6:$I$102,5)</f>
        <v>0</v>
      </c>
      <c r="G109" s="56">
        <f>VLOOKUP($B109,'2019 Ventilation List SORT'!$A$6:$I$102,6)</f>
        <v>0</v>
      </c>
      <c r="H109" s="59">
        <f>VLOOKUP($B109,'2019 Ventilation List SORT'!$A$6:$I$102,7)</f>
        <v>2</v>
      </c>
      <c r="I109" s="56" t="str">
        <f>VLOOKUP($B109,'2019 Ventilation List SORT'!$A$6:$I$102,8)</f>
        <v/>
      </c>
      <c r="J109" s="95" t="str">
        <f>VLOOKUP($B109,'2019 Ventilation List SORT'!$A$6:$I$102,9)</f>
        <v>No</v>
      </c>
      <c r="K109" s="146" t="e">
        <f>INDEX(#REF!,MATCH($A109,#REF!,0))*0.5</f>
        <v>#REF!</v>
      </c>
      <c r="L109" s="146">
        <f>INDEX('For CSV - 2019 VentSpcFuncData'!$K$6:$K$101,MATCH($B109,'For CSV - 2019 VentSpcFuncData'!$B$6:$B$101,0))</f>
        <v>33.333333333333336</v>
      </c>
      <c r="M109" s="146">
        <f t="shared" si="9"/>
        <v>33.333333333333336</v>
      </c>
      <c r="N109" s="146">
        <f>INDEX('For CSV - 2019 VentSpcFuncData'!$J$6:$J$101,MATCH($B109,'For CSV - 2019 VentSpcFuncData'!$B$6:$B$101,0))</f>
        <v>15</v>
      </c>
      <c r="O109" s="146" t="e">
        <f t="shared" si="10"/>
        <v>#REF!</v>
      </c>
      <c r="P109" s="148" t="e">
        <f t="shared" si="6"/>
        <v>#REF!</v>
      </c>
      <c r="Q109" s="44" t="str">
        <f t="shared" si="11"/>
        <v>Dining Area (Family and Leisure),Food Service - Bars, cocktail lounges</v>
      </c>
      <c r="R109" s="44" t="e">
        <f>INDEX(#REF!,MATCH($A109,#REF!,0))</f>
        <v>#REF!</v>
      </c>
      <c r="S109" s="44">
        <f>INDEX('For CSV - 2019 VentSpcFuncData'!$L$6:$L$101,MATCH($B109,'For CSV - 2019 VentSpcFuncData'!$B$6:$B$101,0))</f>
        <v>42</v>
      </c>
      <c r="T109" s="44" t="e">
        <f>MATCH($A109,#REF!,0)</f>
        <v>#REF!</v>
      </c>
      <c r="V109" t="str">
        <f t="shared" si="8"/>
        <v>2,              42,     "Food Service - Bars, cocktail lounges"</v>
      </c>
    </row>
    <row r="110" spans="1:22" ht="13" x14ac:dyDescent="0.25">
      <c r="A110" s="44" t="s">
        <v>546</v>
      </c>
      <c r="B110" s="55" t="s">
        <v>753</v>
      </c>
      <c r="C110" s="56">
        <f>VLOOKUP($B110,'2019 Ventilation List SORT'!$A$6:$I$102,2)</f>
        <v>0.5</v>
      </c>
      <c r="D110" s="56">
        <f>VLOOKUP($B110,'2019 Ventilation List SORT'!$A$6:$I$102,3)</f>
        <v>0.15</v>
      </c>
      <c r="E110" s="59">
        <f>VLOOKUP($B110,'2019 Ventilation List SORT'!$A$6:$I$102,4)</f>
        <v>0</v>
      </c>
      <c r="F110" s="59">
        <f>VLOOKUP($B110,'2019 Ventilation List SORT'!$A$6:$I$102,5)</f>
        <v>0</v>
      </c>
      <c r="G110" s="56">
        <f>VLOOKUP($B110,'2019 Ventilation List SORT'!$A$6:$I$102,6)</f>
        <v>0</v>
      </c>
      <c r="H110" s="59">
        <f>VLOOKUP($B110,'2019 Ventilation List SORT'!$A$6:$I$102,7)</f>
        <v>2</v>
      </c>
      <c r="I110" s="56" t="str">
        <f>VLOOKUP($B110,'2019 Ventilation List SORT'!$A$6:$I$102,8)</f>
        <v/>
      </c>
      <c r="J110" s="95" t="str">
        <f>VLOOKUP($B110,'2019 Ventilation List SORT'!$A$6:$I$102,9)</f>
        <v>No</v>
      </c>
      <c r="K110" s="146" t="e">
        <f>INDEX(#REF!,MATCH($A110,#REF!,0))*0.5</f>
        <v>#REF!</v>
      </c>
      <c r="L110" s="146">
        <f>INDEX('For CSV - 2019 VentSpcFuncData'!$K$6:$K$101,MATCH($B110,'For CSV - 2019 VentSpcFuncData'!$B$6:$B$101,0))</f>
        <v>33.333333333333336</v>
      </c>
      <c r="M110" s="146">
        <f t="shared" si="9"/>
        <v>33.333333333333336</v>
      </c>
      <c r="N110" s="146">
        <f>INDEX('For CSV - 2019 VentSpcFuncData'!$J$6:$J$101,MATCH($B110,'For CSV - 2019 VentSpcFuncData'!$B$6:$B$101,0))</f>
        <v>15</v>
      </c>
      <c r="O110" s="146" t="e">
        <f t="shared" si="10"/>
        <v>#REF!</v>
      </c>
      <c r="P110" s="148" t="e">
        <f t="shared" si="6"/>
        <v>#REF!</v>
      </c>
      <c r="Q110" s="44" t="str">
        <f t="shared" si="11"/>
        <v>Dining Area (Family and Leisure),Food Service - Cafeteria/fast-food dining</v>
      </c>
      <c r="R110" s="44" t="e">
        <f>INDEX(#REF!,MATCH($A110,#REF!,0))</f>
        <v>#REF!</v>
      </c>
      <c r="S110" s="44">
        <f>INDEX('For CSV - 2019 VentSpcFuncData'!$L$6:$L$101,MATCH($B110,'For CSV - 2019 VentSpcFuncData'!$B$6:$B$101,0))</f>
        <v>43</v>
      </c>
      <c r="T110" s="44" t="e">
        <f>MATCH($A110,#REF!,0)</f>
        <v>#REF!</v>
      </c>
      <c r="V110" t="str">
        <f t="shared" si="8"/>
        <v>2,              43,     "Food Service - Cafeteria/fast-food dining"</v>
      </c>
    </row>
    <row r="111" spans="1:22" ht="13" x14ac:dyDescent="0.25">
      <c r="A111" s="44" t="s">
        <v>546</v>
      </c>
      <c r="B111" s="55" t="s">
        <v>752</v>
      </c>
      <c r="C111" s="56">
        <f>VLOOKUP($B111,'2019 Ventilation List SORT'!$A$6:$I$102,2)</f>
        <v>0.5</v>
      </c>
      <c r="D111" s="56">
        <f>VLOOKUP($B111,'2019 Ventilation List SORT'!$A$6:$I$102,3)</f>
        <v>0.15</v>
      </c>
      <c r="E111" s="59">
        <f>VLOOKUP($B111,'2019 Ventilation List SORT'!$A$6:$I$102,4)</f>
        <v>0</v>
      </c>
      <c r="F111" s="59">
        <f>VLOOKUP($B111,'2019 Ventilation List SORT'!$A$6:$I$102,5)</f>
        <v>0</v>
      </c>
      <c r="G111" s="56">
        <f>VLOOKUP($B111,'2019 Ventilation List SORT'!$A$6:$I$102,6)</f>
        <v>0</v>
      </c>
      <c r="H111" s="59">
        <f>VLOOKUP($B111,'2019 Ventilation List SORT'!$A$6:$I$102,7)</f>
        <v>2</v>
      </c>
      <c r="I111" s="56" t="str">
        <f>VLOOKUP($B111,'2019 Ventilation List SORT'!$A$6:$I$102,8)</f>
        <v/>
      </c>
      <c r="J111" s="95" t="str">
        <f>VLOOKUP($B111,'2019 Ventilation List SORT'!$A$6:$I$102,9)</f>
        <v>No</v>
      </c>
      <c r="K111" s="146" t="e">
        <f>INDEX(#REF!,MATCH($A111,#REF!,0))*0.5</f>
        <v>#REF!</v>
      </c>
      <c r="L111" s="146">
        <f>INDEX('For CSV - 2019 VentSpcFuncData'!$K$6:$K$101,MATCH($B111,'For CSV - 2019 VentSpcFuncData'!$B$6:$B$101,0))</f>
        <v>33.333333333333336</v>
      </c>
      <c r="M111" s="146">
        <f t="shared" si="9"/>
        <v>33.333333333333336</v>
      </c>
      <c r="N111" s="146">
        <f>INDEX('For CSV - 2019 VentSpcFuncData'!$J$6:$J$101,MATCH($B111,'For CSV - 2019 VentSpcFuncData'!$B$6:$B$101,0))</f>
        <v>15</v>
      </c>
      <c r="O111" s="146" t="e">
        <f t="shared" si="10"/>
        <v>#REF!</v>
      </c>
      <c r="P111" s="148" t="e">
        <f t="shared" si="6"/>
        <v>#REF!</v>
      </c>
      <c r="Q111" s="44" t="str">
        <f t="shared" si="11"/>
        <v>Dining Area (Family and Leisure),Food Service - Restaurant dining rooms</v>
      </c>
      <c r="R111" s="44" t="e">
        <f>INDEX(#REF!,MATCH($A111,#REF!,0))</f>
        <v>#REF!</v>
      </c>
      <c r="S111" s="44">
        <f>INDEX('For CSV - 2019 VentSpcFuncData'!$L$6:$L$101,MATCH($B111,'For CSV - 2019 VentSpcFuncData'!$B$6:$B$101,0))</f>
        <v>45</v>
      </c>
      <c r="T111" s="44" t="e">
        <f>MATCH($A111,#REF!,0)</f>
        <v>#REF!</v>
      </c>
      <c r="V111" t="str">
        <f t="shared" si="8"/>
        <v>2,              45,     "Food Service - Restaurant dining rooms"</v>
      </c>
    </row>
    <row r="112" spans="1:22" ht="13" x14ac:dyDescent="0.25">
      <c r="A112" s="57" t="s">
        <v>34</v>
      </c>
      <c r="B112" s="118" t="s">
        <v>778</v>
      </c>
      <c r="C112" s="56">
        <f>VLOOKUP($B112,'2019 Ventilation List SORT'!$A$6:$I$102,2)</f>
        <v>0.15</v>
      </c>
      <c r="D112" s="56">
        <f>VLOOKUP($B112,'2019 Ventilation List SORT'!$A$6:$I$102,3)</f>
        <v>0.15</v>
      </c>
      <c r="E112" s="59">
        <f>VLOOKUP($B112,'2019 Ventilation List SORT'!$A$6:$I$102,4)</f>
        <v>0</v>
      </c>
      <c r="F112" s="59">
        <f>VLOOKUP($B112,'2019 Ventilation List SORT'!$A$6:$I$102,5)</f>
        <v>0</v>
      </c>
      <c r="G112" s="56">
        <f>VLOOKUP($B112,'2019 Ventilation List SORT'!$A$6:$I$102,6)</f>
        <v>0</v>
      </c>
      <c r="H112" s="59">
        <f>VLOOKUP($B112,'2019 Ventilation List SORT'!$A$6:$I$102,7)</f>
        <v>1</v>
      </c>
      <c r="I112" s="56" t="str">
        <f>VLOOKUP($B112,'2019 Ventilation List SORT'!$A$6:$I$102,8)</f>
        <v/>
      </c>
      <c r="J112" s="95" t="str">
        <f>VLOOKUP($B112,'2019 Ventilation List SORT'!$A$6:$I$102,9)</f>
        <v>No</v>
      </c>
      <c r="K112" s="146" t="e">
        <f>INDEX(#REF!,MATCH($A112,#REF!,0))*0.5</f>
        <v>#REF!</v>
      </c>
      <c r="L112" s="146">
        <f>INDEX('For CSV - 2019 VentSpcFuncData'!$K$6:$K$101,MATCH($B112,'For CSV - 2019 VentSpcFuncData'!$B$6:$B$101,0))</f>
        <v>0</v>
      </c>
      <c r="M112" s="146" t="e">
        <f t="shared" si="9"/>
        <v>#REF!</v>
      </c>
      <c r="N112" s="146">
        <f>INDEX('For CSV - 2019 VentSpcFuncData'!$J$6:$J$101,MATCH($B112,'For CSV - 2019 VentSpcFuncData'!$B$6:$B$101,0))</f>
        <v>15</v>
      </c>
      <c r="O112" s="146" t="e">
        <f t="shared" si="10"/>
        <v>#REF!</v>
      </c>
      <c r="P112" s="148" t="e">
        <f t="shared" si="6"/>
        <v>#REF!</v>
      </c>
      <c r="Q112" s="44" t="str">
        <f t="shared" si="11"/>
        <v>Electrical, Mechanical, Telephone Rooms,Misc - Telephone closets</v>
      </c>
      <c r="R112" s="44" t="e">
        <f>INDEX(#REF!,MATCH($A112,#REF!,0))</f>
        <v>#REF!</v>
      </c>
      <c r="S112" s="44">
        <f>INDEX('For CSV - 2019 VentSpcFuncData'!$L$6:$L$101,MATCH($B112,'For CSV - 2019 VentSpcFuncData'!$B$6:$B$101,0))</f>
        <v>68</v>
      </c>
      <c r="T112" s="44" t="e">
        <f>MATCH($A112,#REF!,0)</f>
        <v>#REF!</v>
      </c>
      <c r="V112" t="e">
        <f t="shared" si="8"/>
        <v>#REF!</v>
      </c>
    </row>
    <row r="113" spans="1:22" ht="13" x14ac:dyDescent="0.25">
      <c r="A113" s="57" t="s">
        <v>34</v>
      </c>
      <c r="B113" s="55" t="s">
        <v>800</v>
      </c>
      <c r="C113" s="56">
        <f>VLOOKUP($B113,'2019 Ventilation List SORT'!$A$6:$I$102,2)</f>
        <v>0</v>
      </c>
      <c r="D113" s="56">
        <f>VLOOKUP($B113,'2019 Ventilation List SORT'!$A$6:$I$102,3)</f>
        <v>0</v>
      </c>
      <c r="E113" s="59">
        <f>VLOOKUP($B113,'2019 Ventilation List SORT'!$A$6:$I$102,4)</f>
        <v>0</v>
      </c>
      <c r="F113" s="59">
        <f>VLOOKUP($B113,'2019 Ventilation List SORT'!$A$6:$I$102,5)</f>
        <v>0</v>
      </c>
      <c r="G113" s="56">
        <f>VLOOKUP($B113,'2019 Ventilation List SORT'!$A$6:$I$102,6)</f>
        <v>0</v>
      </c>
      <c r="H113" s="59">
        <f>VLOOKUP($B113,'2019 Ventilation List SORT'!$A$6:$I$102,7)</f>
        <v>3</v>
      </c>
      <c r="I113" s="56" t="str">
        <f>VLOOKUP($B113,'2019 Ventilation List SORT'!$A$6:$I$102,8)</f>
        <v>Exh. Note F</v>
      </c>
      <c r="J113" s="95" t="str">
        <f>VLOOKUP($B113,'2019 Ventilation List SORT'!$A$6:$I$102,9)</f>
        <v>Yes</v>
      </c>
      <c r="K113" s="146" t="e">
        <f>INDEX(#REF!,MATCH($A113,#REF!,0))*0.5</f>
        <v>#REF!</v>
      </c>
      <c r="L113" s="146">
        <f>INDEX('For CSV - 2019 VentSpcFuncData'!$K$6:$K$101,MATCH($B113,'For CSV - 2019 VentSpcFuncData'!$B$6:$B$101,0))</f>
        <v>0</v>
      </c>
      <c r="M113" s="146" t="e">
        <f t="shared" si="9"/>
        <v>#REF!</v>
      </c>
      <c r="N113" s="146">
        <f>INDEX('For CSV - 2019 VentSpcFuncData'!$J$6:$J$101,MATCH($B113,'For CSV - 2019 VentSpcFuncData'!$B$6:$B$101,0))</f>
        <v>0</v>
      </c>
      <c r="O113" s="146" t="e">
        <f t="shared" si="10"/>
        <v>#REF!</v>
      </c>
      <c r="P113" s="148" t="e">
        <f t="shared" si="6"/>
        <v>#REF!</v>
      </c>
      <c r="Q113" s="44" t="str">
        <f t="shared" si="11"/>
        <v>Electrical, Mechanical, Telephone Rooms,Exhaust - Refrigerating machinery rooms</v>
      </c>
      <c r="R113" s="44" t="e">
        <f>INDEX(#REF!,MATCH($A113,#REF!,0))</f>
        <v>#REF!</v>
      </c>
      <c r="S113" s="44">
        <f>INDEX('For CSV - 2019 VentSpcFuncData'!$L$6:$L$101,MATCH($B113,'For CSV - 2019 VentSpcFuncData'!$B$6:$B$101,0))</f>
        <v>35</v>
      </c>
      <c r="T113" s="44" t="e">
        <f>MATCH($A113,#REF!,0)</f>
        <v>#REF!</v>
      </c>
      <c r="V113" t="str">
        <f t="shared" si="8"/>
        <v>2,              35,     "Exhaust - Refrigerating machinery rooms"</v>
      </c>
    </row>
    <row r="114" spans="1:22" ht="13" x14ac:dyDescent="0.25">
      <c r="A114" s="57" t="s">
        <v>34</v>
      </c>
      <c r="B114" s="55" t="s">
        <v>873</v>
      </c>
      <c r="C114" s="56">
        <f>VLOOKUP($B114,'2019 Ventilation List SORT'!$A$6:$I$102,2)</f>
        <v>0</v>
      </c>
      <c r="D114" s="56">
        <f>VLOOKUP($B114,'2019 Ventilation List SORT'!$A$6:$I$102,3)</f>
        <v>0</v>
      </c>
      <c r="E114" s="59">
        <f>VLOOKUP($B114,'2019 Ventilation List SORT'!$A$6:$I$102,4)</f>
        <v>0</v>
      </c>
      <c r="F114" s="59">
        <f>VLOOKUP($B114,'2019 Ventilation List SORT'!$A$6:$I$102,5)</f>
        <v>0</v>
      </c>
      <c r="G114" s="56">
        <f>VLOOKUP($B114,'2019 Ventilation List SORT'!$A$6:$I$102,6)</f>
        <v>0</v>
      </c>
      <c r="H114" s="59">
        <f>VLOOKUP($B114,'2019 Ventilation List SORT'!$A$6:$I$102,7)</f>
        <v>1</v>
      </c>
      <c r="I114" s="56" t="str">
        <f>VLOOKUP($B114,'2019 Ventilation List SORT'!$A$6:$I$102,8)</f>
        <v/>
      </c>
      <c r="J114" s="95" t="str">
        <f>VLOOKUP($B114,'2019 Ventilation List SORT'!$A$6:$I$102,9)</f>
        <v>No</v>
      </c>
      <c r="K114" s="146" t="e">
        <f>INDEX(#REF!,MATCH($A114,#REF!,0))*0.5</f>
        <v>#REF!</v>
      </c>
      <c r="L114" s="146">
        <f>INDEX('For CSV - 2019 VentSpcFuncData'!$K$6:$K$101,MATCH($B114,'For CSV - 2019 VentSpcFuncData'!$B$6:$B$101,0))</f>
        <v>0</v>
      </c>
      <c r="M114" s="146" t="e">
        <f t="shared" si="9"/>
        <v>#REF!</v>
      </c>
      <c r="N114" s="146">
        <f>INDEX('For CSV - 2019 VentSpcFuncData'!$J$6:$J$101,MATCH($B114,'For CSV - 2019 VentSpcFuncData'!$B$6:$B$101,0))</f>
        <v>0</v>
      </c>
      <c r="O114" s="146" t="e">
        <f t="shared" si="10"/>
        <v>#REF!</v>
      </c>
      <c r="P114" s="148" t="e">
        <f t="shared" si="6"/>
        <v>#REF!</v>
      </c>
      <c r="Q114" s="44" t="str">
        <f t="shared" si="11"/>
        <v>Electrical, Mechanical, Telephone Rooms,General - Unoccupied</v>
      </c>
      <c r="R114" s="44" t="e">
        <f>INDEX(#REF!,MATCH($A114,#REF!,0))</f>
        <v>#REF!</v>
      </c>
      <c r="S114" s="44">
        <f>INDEX('For CSV - 2019 VentSpcFuncData'!$L$6:$L$101,MATCH($B114,'For CSV - 2019 VentSpcFuncData'!$B$6:$B$101,0))</f>
        <v>51</v>
      </c>
      <c r="T114" s="44" t="e">
        <f>MATCH($A114,#REF!,0)</f>
        <v>#REF!</v>
      </c>
      <c r="V114" t="str">
        <f t="shared" si="8"/>
        <v>2,              51,     "General - Unoccupied"</v>
      </c>
    </row>
    <row r="115" spans="1:22" ht="13" x14ac:dyDescent="0.25">
      <c r="A115" s="57" t="s">
        <v>34</v>
      </c>
      <c r="B115" s="55" t="s">
        <v>781</v>
      </c>
      <c r="C115" s="56">
        <f>VLOOKUP($B115,'2019 Ventilation List SORT'!$A$6:$I$102,2)</f>
        <v>0.15</v>
      </c>
      <c r="D115" s="56">
        <f>VLOOKUP($B115,'2019 Ventilation List SORT'!$A$6:$I$102,3)</f>
        <v>0.15</v>
      </c>
      <c r="E115" s="59">
        <f>VLOOKUP($B115,'2019 Ventilation List SORT'!$A$6:$I$102,4)</f>
        <v>0</v>
      </c>
      <c r="F115" s="59">
        <f>VLOOKUP($B115,'2019 Ventilation List SORT'!$A$6:$I$102,5)</f>
        <v>0</v>
      </c>
      <c r="G115" s="56">
        <f>VLOOKUP($B115,'2019 Ventilation List SORT'!$A$6:$I$102,6)</f>
        <v>0</v>
      </c>
      <c r="H115" s="59">
        <f>VLOOKUP($B115,'2019 Ventilation List SORT'!$A$6:$I$102,7)</f>
        <v>2</v>
      </c>
      <c r="I115" s="56" t="str">
        <f>VLOOKUP($B115,'2019 Ventilation List SORT'!$A$6:$I$102,8)</f>
        <v/>
      </c>
      <c r="J115" s="95" t="str">
        <f>VLOOKUP($B115,'2019 Ventilation List SORT'!$A$6:$I$102,9)</f>
        <v>No</v>
      </c>
      <c r="K115" s="146" t="e">
        <f>INDEX(#REF!,MATCH($A115,#REF!,0))*0.5</f>
        <v>#REF!</v>
      </c>
      <c r="L115" s="146">
        <f>INDEX('For CSV - 2019 VentSpcFuncData'!$K$6:$K$101,MATCH($B115,'For CSV - 2019 VentSpcFuncData'!$B$6:$B$101,0))</f>
        <v>0</v>
      </c>
      <c r="M115" s="146" t="e">
        <f t="shared" si="9"/>
        <v>#REF!</v>
      </c>
      <c r="N115" s="146">
        <f>INDEX('For CSV - 2019 VentSpcFuncData'!$J$6:$J$101,MATCH($B115,'For CSV - 2019 VentSpcFuncData'!$B$6:$B$101,0))</f>
        <v>15</v>
      </c>
      <c r="O115" s="146" t="e">
        <f t="shared" si="10"/>
        <v>#REF!</v>
      </c>
      <c r="P115" s="148" t="e">
        <f t="shared" si="6"/>
        <v>#REF!</v>
      </c>
      <c r="Q115" s="44" t="str">
        <f t="shared" si="11"/>
        <v>Electrical, Mechanical, Telephone Rooms,Misc - All others</v>
      </c>
      <c r="R115" s="44" t="e">
        <f>INDEX(#REF!,MATCH($A115,#REF!,0))</f>
        <v>#REF!</v>
      </c>
      <c r="S115" s="44">
        <f>INDEX('For CSV - 2019 VentSpcFuncData'!$L$6:$L$101,MATCH($B115,'For CSV - 2019 VentSpcFuncData'!$B$6:$B$101,0))</f>
        <v>58</v>
      </c>
      <c r="T115" s="44" t="e">
        <f>MATCH($A115,#REF!,0)</f>
        <v>#REF!</v>
      </c>
      <c r="V115" t="str">
        <f t="shared" si="8"/>
        <v>2,              58,     "Misc - All others"</v>
      </c>
    </row>
    <row r="116" spans="1:22" ht="13" x14ac:dyDescent="0.25">
      <c r="A116" s="57" t="s">
        <v>34</v>
      </c>
      <c r="B116" s="55" t="s">
        <v>778</v>
      </c>
      <c r="C116" s="56">
        <f>VLOOKUP($B116,'2019 Ventilation List SORT'!$A$6:$I$102,2)</f>
        <v>0.15</v>
      </c>
      <c r="D116" s="56">
        <f>VLOOKUP($B116,'2019 Ventilation List SORT'!$A$6:$I$102,3)</f>
        <v>0.15</v>
      </c>
      <c r="E116" s="59">
        <f>VLOOKUP($B116,'2019 Ventilation List SORT'!$A$6:$I$102,4)</f>
        <v>0</v>
      </c>
      <c r="F116" s="59">
        <f>VLOOKUP($B116,'2019 Ventilation List SORT'!$A$6:$I$102,5)</f>
        <v>0</v>
      </c>
      <c r="G116" s="56">
        <f>VLOOKUP($B116,'2019 Ventilation List SORT'!$A$6:$I$102,6)</f>
        <v>0</v>
      </c>
      <c r="H116" s="59">
        <f>VLOOKUP($B116,'2019 Ventilation List SORT'!$A$6:$I$102,7)</f>
        <v>1</v>
      </c>
      <c r="I116" s="56" t="str">
        <f>VLOOKUP($B116,'2019 Ventilation List SORT'!$A$6:$I$102,8)</f>
        <v/>
      </c>
      <c r="J116" s="95" t="str">
        <f>VLOOKUP($B116,'2019 Ventilation List SORT'!$A$6:$I$102,9)</f>
        <v>No</v>
      </c>
      <c r="K116" s="146" t="e">
        <f>INDEX(#REF!,MATCH($A116,#REF!,0))*0.5</f>
        <v>#REF!</v>
      </c>
      <c r="L116" s="146">
        <f>INDEX('For CSV - 2019 VentSpcFuncData'!$K$6:$K$101,MATCH($B116,'For CSV - 2019 VentSpcFuncData'!$B$6:$B$101,0))</f>
        <v>0</v>
      </c>
      <c r="M116" s="146" t="e">
        <f t="shared" si="9"/>
        <v>#REF!</v>
      </c>
      <c r="N116" s="146">
        <f>INDEX('For CSV - 2019 VentSpcFuncData'!$J$6:$J$101,MATCH($B116,'For CSV - 2019 VentSpcFuncData'!$B$6:$B$101,0))</f>
        <v>15</v>
      </c>
      <c r="O116" s="146" t="e">
        <f t="shared" si="10"/>
        <v>#REF!</v>
      </c>
      <c r="P116" s="148" t="e">
        <f t="shared" si="6"/>
        <v>#REF!</v>
      </c>
      <c r="Q116" s="44" t="str">
        <f t="shared" si="11"/>
        <v>Electrical, Mechanical, Telephone Rooms,Misc - Telephone closets</v>
      </c>
      <c r="R116" s="44" t="e">
        <f>INDEX(#REF!,MATCH($A116,#REF!,0))</f>
        <v>#REF!</v>
      </c>
      <c r="S116" s="44">
        <f>INDEX('For CSV - 2019 VentSpcFuncData'!$L$6:$L$101,MATCH($B116,'For CSV - 2019 VentSpcFuncData'!$B$6:$B$101,0))</f>
        <v>68</v>
      </c>
      <c r="T116" s="44" t="e">
        <f>MATCH($A116,#REF!,0)</f>
        <v>#REF!</v>
      </c>
      <c r="V116" t="str">
        <f t="shared" si="8"/>
        <v>2,              68,     "Misc - Telephone closets"</v>
      </c>
    </row>
    <row r="117" spans="1:22" ht="13" x14ac:dyDescent="0.25">
      <c r="A117" s="44" t="s">
        <v>547</v>
      </c>
      <c r="B117" s="118" t="s">
        <v>836</v>
      </c>
      <c r="C117" s="56">
        <f>VLOOKUP($B117,'2019 Ventilation List SORT'!$A$6:$I$102,2)</f>
        <v>0.5</v>
      </c>
      <c r="D117" s="56">
        <f>VLOOKUP($B117,'2019 Ventilation List SORT'!$A$6:$I$102,3)</f>
        <v>0.15</v>
      </c>
      <c r="E117" s="59">
        <f>VLOOKUP($B117,'2019 Ventilation List SORT'!$A$6:$I$102,4)</f>
        <v>0</v>
      </c>
      <c r="F117" s="59">
        <f>VLOOKUP($B117,'2019 Ventilation List SORT'!$A$6:$I$102,5)</f>
        <v>0</v>
      </c>
      <c r="G117" s="56">
        <f>VLOOKUP($B117,'2019 Ventilation List SORT'!$A$6:$I$102,6)</f>
        <v>0</v>
      </c>
      <c r="H117" s="59">
        <f>VLOOKUP($B117,'2019 Ventilation List SORT'!$A$6:$I$102,7)</f>
        <v>2</v>
      </c>
      <c r="I117" s="56" t="str">
        <f>VLOOKUP($B117,'2019 Ventilation List SORT'!$A$6:$I$102,8)</f>
        <v>E</v>
      </c>
      <c r="J117" s="95" t="str">
        <f>VLOOKUP($B117,'2019 Ventilation List SORT'!$A$6:$I$102,9)</f>
        <v>No</v>
      </c>
      <c r="K117" s="146" t="e">
        <f>INDEX(#REF!,MATCH($A117,#REF!,0))*0.5</f>
        <v>#REF!</v>
      </c>
      <c r="L117" s="146">
        <f>INDEX('For CSV - 2019 VentSpcFuncData'!$K$6:$K$101,MATCH($B117,'For CSV - 2019 VentSpcFuncData'!$B$6:$B$101,0))</f>
        <v>33.333333333333336</v>
      </c>
      <c r="M117" s="146">
        <f t="shared" si="9"/>
        <v>33.333333333333336</v>
      </c>
      <c r="N117" s="146">
        <f>INDEX('For CSV - 2019 VentSpcFuncData'!$J$6:$J$101,MATCH($B117,'For CSV - 2019 VentSpcFuncData'!$B$6:$B$101,0))</f>
        <v>15</v>
      </c>
      <c r="O117" s="146" t="e">
        <f t="shared" si="10"/>
        <v>#REF!</v>
      </c>
      <c r="P117" s="148" t="e">
        <f t="shared" si="6"/>
        <v>#REF!</v>
      </c>
      <c r="Q117" s="44" t="str">
        <f t="shared" si="11"/>
        <v>Exercise/Fitness Center and Gymnasium Areas,Sports/Entertainment - Gym, sports arena (play area)</v>
      </c>
      <c r="R117" s="44" t="e">
        <f>INDEX(#REF!,MATCH($A117,#REF!,0))</f>
        <v>#REF!</v>
      </c>
      <c r="S117" s="44">
        <f>INDEX('For CSV - 2019 VentSpcFuncData'!$L$6:$L$101,MATCH($B117,'For CSV - 2019 VentSpcFuncData'!$B$6:$B$101,0))</f>
        <v>89</v>
      </c>
      <c r="T117" s="44" t="e">
        <f>MATCH($A117,#REF!,0)</f>
        <v>#REF!</v>
      </c>
      <c r="V117" t="e">
        <f t="shared" si="8"/>
        <v>#REF!</v>
      </c>
    </row>
    <row r="118" spans="1:22" ht="13" x14ac:dyDescent="0.25">
      <c r="A118" s="44" t="s">
        <v>547</v>
      </c>
      <c r="B118" s="55" t="s">
        <v>927</v>
      </c>
      <c r="C118" s="56">
        <f>VLOOKUP($B118,'2019 Ventilation List SORT'!$A$6:$I$102,2)</f>
        <v>0.5</v>
      </c>
      <c r="D118" s="56">
        <f>VLOOKUP($B118,'2019 Ventilation List SORT'!$A$6:$I$102,3)</f>
        <v>0.15</v>
      </c>
      <c r="E118" s="59">
        <f>VLOOKUP($B118,'2019 Ventilation List SORT'!$A$6:$I$102,4)</f>
        <v>0</v>
      </c>
      <c r="F118" s="59">
        <f>VLOOKUP($B118,'2019 Ventilation List SORT'!$A$6:$I$102,5)</f>
        <v>0</v>
      </c>
      <c r="G118" s="56">
        <f>VLOOKUP($B118,'2019 Ventilation List SORT'!$A$6:$I$102,6)</f>
        <v>0</v>
      </c>
      <c r="H118" s="59">
        <f>VLOOKUP($B118,'2019 Ventilation List SORT'!$A$6:$I$102,7)</f>
        <v>1</v>
      </c>
      <c r="I118" s="56" t="str">
        <f>VLOOKUP($B118,'2019 Ventilation List SORT'!$A$6:$I$102,8)</f>
        <v>F</v>
      </c>
      <c r="J118" s="95" t="str">
        <f>VLOOKUP($B118,'2019 Ventilation List SORT'!$A$6:$I$102,9)</f>
        <v>No</v>
      </c>
      <c r="K118" s="146" t="e">
        <f>INDEX(#REF!,MATCH($A118,#REF!,0))*0.5</f>
        <v>#REF!</v>
      </c>
      <c r="L118" s="146">
        <f>INDEX('For CSV - 2019 VentSpcFuncData'!$K$6:$K$101,MATCH($B118,'For CSV - 2019 VentSpcFuncData'!$B$6:$B$101,0))</f>
        <v>33.333333333333336</v>
      </c>
      <c r="M118" s="146">
        <f t="shared" si="9"/>
        <v>33.333333333333336</v>
      </c>
      <c r="N118" s="146">
        <f>INDEX('For CSV - 2019 VentSpcFuncData'!$J$6:$J$101,MATCH($B118,'For CSV - 2019 VentSpcFuncData'!$B$6:$B$101,0))</f>
        <v>15</v>
      </c>
      <c r="O118" s="146" t="e">
        <f t="shared" si="10"/>
        <v>#REF!</v>
      </c>
      <c r="P118" s="148" t="e">
        <f t="shared" si="6"/>
        <v>#REF!</v>
      </c>
      <c r="Q118" s="44" t="str">
        <f t="shared" si="11"/>
        <v>Exercise/Fitness Center and Gymnasium Areas,Education - Multiuse assembly</v>
      </c>
      <c r="R118" s="44" t="e">
        <f>INDEX(#REF!,MATCH($A118,#REF!,0))</f>
        <v>#REF!</v>
      </c>
      <c r="S118" s="44">
        <f>INDEX('For CSV - 2019 VentSpcFuncData'!$L$6:$L$101,MATCH($B118,'For CSV - 2019 VentSpcFuncData'!$B$6:$B$101,0))</f>
        <v>19</v>
      </c>
      <c r="T118" s="44" t="e">
        <f>MATCH($A118,#REF!,0)</f>
        <v>#REF!</v>
      </c>
      <c r="V118" t="str">
        <f t="shared" si="8"/>
        <v>2,              19,     "Education - Multiuse assembly"</v>
      </c>
    </row>
    <row r="119" spans="1:22" ht="13" x14ac:dyDescent="0.25">
      <c r="A119" s="44" t="s">
        <v>547</v>
      </c>
      <c r="B119" s="55" t="s">
        <v>824</v>
      </c>
      <c r="C119" s="56">
        <f>VLOOKUP($B119,'2019 Ventilation List SORT'!$A$6:$I$102,2)</f>
        <v>1.07</v>
      </c>
      <c r="D119" s="56">
        <f>VLOOKUP($B119,'2019 Ventilation List SORT'!$A$6:$I$102,3)</f>
        <v>0.15</v>
      </c>
      <c r="E119" s="59">
        <f>VLOOKUP($B119,'2019 Ventilation List SORT'!$A$6:$I$102,4)</f>
        <v>0</v>
      </c>
      <c r="F119" s="59">
        <f>VLOOKUP($B119,'2019 Ventilation List SORT'!$A$6:$I$102,5)</f>
        <v>0</v>
      </c>
      <c r="G119" s="56">
        <f>VLOOKUP($B119,'2019 Ventilation List SORT'!$A$6:$I$102,6)</f>
        <v>0</v>
      </c>
      <c r="H119" s="59">
        <f>VLOOKUP($B119,'2019 Ventilation List SORT'!$A$6:$I$102,7)</f>
        <v>1</v>
      </c>
      <c r="I119" s="56" t="str">
        <f>VLOOKUP($B119,'2019 Ventilation List SORT'!$A$6:$I$102,8)</f>
        <v>F</v>
      </c>
      <c r="J119" s="95" t="str">
        <f>VLOOKUP($B119,'2019 Ventilation List SORT'!$A$6:$I$102,9)</f>
        <v>No</v>
      </c>
      <c r="K119" s="146" t="e">
        <f>INDEX(#REF!,MATCH($A119,#REF!,0))*0.5</f>
        <v>#REF!</v>
      </c>
      <c r="L119" s="146" t="e">
        <f>INDEX('For CSV - 2019 VentSpcFuncData'!$K$6:$K$101,MATCH($B119,'For CSV - 2019 VentSpcFuncData'!$B$6:$B$101,0))</f>
        <v>#N/A</v>
      </c>
      <c r="M119" s="146" t="e">
        <f t="shared" si="9"/>
        <v>#N/A</v>
      </c>
      <c r="N119" s="146" t="e">
        <f>INDEX('For CSV - 2019 VentSpcFuncData'!$J$6:$J$101,MATCH($B119,'For CSV - 2019 VentSpcFuncData'!$B$6:$B$101,0))</f>
        <v>#N/A</v>
      </c>
      <c r="O119" s="146" t="e">
        <f t="shared" si="10"/>
        <v>#REF!</v>
      </c>
      <c r="P119" s="148" t="e">
        <f t="shared" si="6"/>
        <v>#REF!</v>
      </c>
      <c r="Q119" s="44" t="str">
        <f t="shared" si="11"/>
        <v>Exercise/Fitness Center and Gymnasium Areas,Education - Music/theater/dance </v>
      </c>
      <c r="R119" s="44" t="e">
        <f>INDEX(#REF!,MATCH($A119,#REF!,0))</f>
        <v>#REF!</v>
      </c>
      <c r="S119" s="44" t="e">
        <f>INDEX('For CSV - 2019 VentSpcFuncData'!$L$6:$L$101,MATCH($B119,'For CSV - 2019 VentSpcFuncData'!$B$6:$B$101,0))</f>
        <v>#N/A</v>
      </c>
      <c r="T119" s="44" t="e">
        <f>MATCH($A119,#REF!,0)</f>
        <v>#REF!</v>
      </c>
      <c r="V119" t="e">
        <f t="shared" si="8"/>
        <v>#N/A</v>
      </c>
    </row>
    <row r="120" spans="1:22" ht="13" x14ac:dyDescent="0.25">
      <c r="A120" s="44" t="s">
        <v>547</v>
      </c>
      <c r="B120" s="55" t="s">
        <v>833</v>
      </c>
      <c r="C120" s="56">
        <f>VLOOKUP($B120,'2019 Ventilation List SORT'!$A$6:$I$102,2)</f>
        <v>1.5</v>
      </c>
      <c r="D120" s="56">
        <f>VLOOKUP($B120,'2019 Ventilation List SORT'!$A$6:$I$102,3)</f>
        <v>0.15</v>
      </c>
      <c r="E120" s="59">
        <f>VLOOKUP($B120,'2019 Ventilation List SORT'!$A$6:$I$102,4)</f>
        <v>0</v>
      </c>
      <c r="F120" s="59">
        <f>VLOOKUP($B120,'2019 Ventilation List SORT'!$A$6:$I$102,5)</f>
        <v>0</v>
      </c>
      <c r="G120" s="56">
        <f>VLOOKUP($B120,'2019 Ventilation List SORT'!$A$6:$I$102,6)</f>
        <v>0</v>
      </c>
      <c r="H120" s="59">
        <f>VLOOKUP($B120,'2019 Ventilation List SORT'!$A$6:$I$102,7)</f>
        <v>2</v>
      </c>
      <c r="I120" s="56" t="str">
        <f>VLOOKUP($B120,'2019 Ventilation List SORT'!$A$6:$I$102,8)</f>
        <v>F</v>
      </c>
      <c r="J120" s="95" t="str">
        <f>VLOOKUP($B120,'2019 Ventilation List SORT'!$A$6:$I$102,9)</f>
        <v>No</v>
      </c>
      <c r="K120" s="146" t="e">
        <f>INDEX(#REF!,MATCH($A120,#REF!,0))*0.5</f>
        <v>#REF!</v>
      </c>
      <c r="L120" s="146">
        <f>INDEX('For CSV - 2019 VentSpcFuncData'!$K$6:$K$101,MATCH($B120,'For CSV - 2019 VentSpcFuncData'!$B$6:$B$101,0))</f>
        <v>100</v>
      </c>
      <c r="M120" s="146">
        <f t="shared" si="9"/>
        <v>100</v>
      </c>
      <c r="N120" s="146">
        <f>INDEX('For CSV - 2019 VentSpcFuncData'!$J$6:$J$101,MATCH($B120,'For CSV - 2019 VentSpcFuncData'!$B$6:$B$101,0))</f>
        <v>15</v>
      </c>
      <c r="O120" s="146" t="e">
        <f t="shared" si="10"/>
        <v>#REF!</v>
      </c>
      <c r="P120" s="148" t="e">
        <f t="shared" si="6"/>
        <v>#REF!</v>
      </c>
      <c r="Q120" s="44" t="str">
        <f t="shared" si="11"/>
        <v>Exercise/Fitness Center and Gymnasium Areas,Sports/Entertainment - Disco/dance floors</v>
      </c>
      <c r="R120" s="44" t="e">
        <f>INDEX(#REF!,MATCH($A120,#REF!,0))</f>
        <v>#REF!</v>
      </c>
      <c r="S120" s="44">
        <f>INDEX('For CSV - 2019 VentSpcFuncData'!$L$6:$L$101,MATCH($B120,'For CSV - 2019 VentSpcFuncData'!$B$6:$B$101,0))</f>
        <v>86</v>
      </c>
      <c r="T120" s="44" t="e">
        <f>MATCH($A120,#REF!,0)</f>
        <v>#REF!</v>
      </c>
      <c r="V120" t="str">
        <f t="shared" si="8"/>
        <v>2,              86,     "Sports/Entertainment - Disco/dance floors"</v>
      </c>
    </row>
    <row r="121" spans="1:22" ht="13" x14ac:dyDescent="0.25">
      <c r="A121" s="44" t="s">
        <v>547</v>
      </c>
      <c r="B121" s="55" t="s">
        <v>836</v>
      </c>
      <c r="C121" s="56">
        <f>VLOOKUP($B121,'2019 Ventilation List SORT'!$A$6:$I$102,2)</f>
        <v>0.5</v>
      </c>
      <c r="D121" s="56">
        <f>VLOOKUP($B121,'2019 Ventilation List SORT'!$A$6:$I$102,3)</f>
        <v>0.15</v>
      </c>
      <c r="E121" s="59">
        <f>VLOOKUP($B121,'2019 Ventilation List SORT'!$A$6:$I$102,4)</f>
        <v>0</v>
      </c>
      <c r="F121" s="59">
        <f>VLOOKUP($B121,'2019 Ventilation List SORT'!$A$6:$I$102,5)</f>
        <v>0</v>
      </c>
      <c r="G121" s="56">
        <f>VLOOKUP($B121,'2019 Ventilation List SORT'!$A$6:$I$102,6)</f>
        <v>0</v>
      </c>
      <c r="H121" s="59">
        <f>VLOOKUP($B121,'2019 Ventilation List SORT'!$A$6:$I$102,7)</f>
        <v>2</v>
      </c>
      <c r="I121" s="56" t="str">
        <f>VLOOKUP($B121,'2019 Ventilation List SORT'!$A$6:$I$102,8)</f>
        <v>E</v>
      </c>
      <c r="J121" s="95" t="str">
        <f>VLOOKUP($B121,'2019 Ventilation List SORT'!$A$6:$I$102,9)</f>
        <v>No</v>
      </c>
      <c r="K121" s="146" t="e">
        <f>INDEX(#REF!,MATCH($A121,#REF!,0))*0.5</f>
        <v>#REF!</v>
      </c>
      <c r="L121" s="146">
        <f>INDEX('For CSV - 2019 VentSpcFuncData'!$K$6:$K$101,MATCH($B121,'For CSV - 2019 VentSpcFuncData'!$B$6:$B$101,0))</f>
        <v>33.333333333333336</v>
      </c>
      <c r="M121" s="146">
        <f t="shared" si="9"/>
        <v>33.333333333333336</v>
      </c>
      <c r="N121" s="146">
        <f>INDEX('For CSV - 2019 VentSpcFuncData'!$J$6:$J$101,MATCH($B121,'For CSV - 2019 VentSpcFuncData'!$B$6:$B$101,0))</f>
        <v>15</v>
      </c>
      <c r="O121" s="146" t="e">
        <f t="shared" si="10"/>
        <v>#REF!</v>
      </c>
      <c r="P121" s="148" t="e">
        <f t="shared" si="6"/>
        <v>#REF!</v>
      </c>
      <c r="Q121" s="44" t="str">
        <f t="shared" si="11"/>
        <v>Exercise/Fitness Center and Gymnasium Areas,Sports/Entertainment - Gym, sports arena (play area)</v>
      </c>
      <c r="R121" s="44" t="e">
        <f>INDEX(#REF!,MATCH($A121,#REF!,0))</f>
        <v>#REF!</v>
      </c>
      <c r="S121" s="44">
        <f>INDEX('For CSV - 2019 VentSpcFuncData'!$L$6:$L$101,MATCH($B121,'For CSV - 2019 VentSpcFuncData'!$B$6:$B$101,0))</f>
        <v>89</v>
      </c>
      <c r="T121" s="44" t="e">
        <f>MATCH($A121,#REF!,0)</f>
        <v>#REF!</v>
      </c>
      <c r="V121" t="str">
        <f t="shared" si="8"/>
        <v>2,              89,     "Sports/Entertainment - Gym, sports arena (play area)"</v>
      </c>
    </row>
    <row r="122" spans="1:22" ht="13" x14ac:dyDescent="0.25">
      <c r="A122" s="44" t="s">
        <v>547</v>
      </c>
      <c r="B122" s="55" t="s">
        <v>837</v>
      </c>
      <c r="C122" s="56">
        <f>VLOOKUP($B122,'2019 Ventilation List SORT'!$A$6:$I$102,2)</f>
        <v>0.15</v>
      </c>
      <c r="D122" s="56">
        <f>VLOOKUP($B122,'2019 Ventilation List SORT'!$A$6:$I$102,3)</f>
        <v>0.15</v>
      </c>
      <c r="E122" s="59">
        <f>VLOOKUP($B122,'2019 Ventilation List SORT'!$A$6:$I$102,4)</f>
        <v>0</v>
      </c>
      <c r="F122" s="59">
        <f>VLOOKUP($B122,'2019 Ventilation List SORT'!$A$6:$I$102,5)</f>
        <v>0</v>
      </c>
      <c r="G122" s="56">
        <f>VLOOKUP($B122,'2019 Ventilation List SORT'!$A$6:$I$102,6)</f>
        <v>0</v>
      </c>
      <c r="H122" s="59">
        <f>VLOOKUP($B122,'2019 Ventilation List SORT'!$A$6:$I$102,7)</f>
        <v>2</v>
      </c>
      <c r="I122" s="56" t="str">
        <f>VLOOKUP($B122,'2019 Ventilation List SORT'!$A$6:$I$102,8)</f>
        <v/>
      </c>
      <c r="J122" s="95" t="str">
        <f>VLOOKUP($B122,'2019 Ventilation List SORT'!$A$6:$I$102,9)</f>
        <v>No</v>
      </c>
      <c r="K122" s="146" t="e">
        <f>INDEX(#REF!,MATCH($A122,#REF!,0))*0.5</f>
        <v>#REF!</v>
      </c>
      <c r="L122" s="146">
        <f>INDEX('For CSV - 2019 VentSpcFuncData'!$K$6:$K$101,MATCH($B122,'For CSV - 2019 VentSpcFuncData'!$B$6:$B$101,0))</f>
        <v>0</v>
      </c>
      <c r="M122" s="146" t="e">
        <f t="shared" si="9"/>
        <v>#REF!</v>
      </c>
      <c r="N122" s="146">
        <f>INDEX('For CSV - 2019 VentSpcFuncData'!$J$6:$J$101,MATCH($B122,'For CSV - 2019 VentSpcFuncData'!$B$6:$B$101,0))</f>
        <v>15</v>
      </c>
      <c r="O122" s="146" t="e">
        <f t="shared" si="10"/>
        <v>#REF!</v>
      </c>
      <c r="P122" s="148" t="e">
        <f t="shared" si="6"/>
        <v>#REF!</v>
      </c>
      <c r="Q122" s="44" t="str">
        <f t="shared" si="11"/>
        <v>Exercise/Fitness Center and Gymnasium Areas,Sports/Entertainment - Health club/aerobics room</v>
      </c>
      <c r="R122" s="44" t="e">
        <f>INDEX(#REF!,MATCH($A122,#REF!,0))</f>
        <v>#REF!</v>
      </c>
      <c r="S122" s="44">
        <f>INDEX('For CSV - 2019 VentSpcFuncData'!$L$6:$L$101,MATCH($B122,'For CSV - 2019 VentSpcFuncData'!$B$6:$B$101,0))</f>
        <v>90</v>
      </c>
      <c r="T122" s="44" t="e">
        <f>MATCH($A122,#REF!,0)</f>
        <v>#REF!</v>
      </c>
      <c r="V122" t="str">
        <f t="shared" si="8"/>
        <v>2,              90,     "Sports/Entertainment - Health club/aerobics room"</v>
      </c>
    </row>
    <row r="123" spans="1:22" ht="13" x14ac:dyDescent="0.25">
      <c r="A123" s="44" t="s">
        <v>547</v>
      </c>
      <c r="B123" s="55" t="s">
        <v>838</v>
      </c>
      <c r="C123" s="56">
        <f>VLOOKUP($B123,'2019 Ventilation List SORT'!$A$6:$I$102,2)</f>
        <v>0.15</v>
      </c>
      <c r="D123" s="56">
        <f>VLOOKUP($B123,'2019 Ventilation List SORT'!$A$6:$I$102,3)</f>
        <v>0.15</v>
      </c>
      <c r="E123" s="59">
        <f>VLOOKUP($B123,'2019 Ventilation List SORT'!$A$6:$I$102,4)</f>
        <v>0</v>
      </c>
      <c r="F123" s="59">
        <f>VLOOKUP($B123,'2019 Ventilation List SORT'!$A$6:$I$102,5)</f>
        <v>0</v>
      </c>
      <c r="G123" s="56">
        <f>VLOOKUP($B123,'2019 Ventilation List SORT'!$A$6:$I$102,6)</f>
        <v>0</v>
      </c>
      <c r="H123" s="59">
        <f>VLOOKUP($B123,'2019 Ventilation List SORT'!$A$6:$I$102,7)</f>
        <v>2</v>
      </c>
      <c r="I123" s="56" t="str">
        <f>VLOOKUP($B123,'2019 Ventilation List SORT'!$A$6:$I$102,8)</f>
        <v/>
      </c>
      <c r="J123" s="95" t="str">
        <f>VLOOKUP($B123,'2019 Ventilation List SORT'!$A$6:$I$102,9)</f>
        <v>No</v>
      </c>
      <c r="K123" s="146" t="e">
        <f>INDEX(#REF!,MATCH($A123,#REF!,0))*0.5</f>
        <v>#REF!</v>
      </c>
      <c r="L123" s="146">
        <f>INDEX('For CSV - 2019 VentSpcFuncData'!$K$6:$K$101,MATCH($B123,'For CSV - 2019 VentSpcFuncData'!$B$6:$B$101,0))</f>
        <v>0</v>
      </c>
      <c r="M123" s="146" t="e">
        <f t="shared" si="9"/>
        <v>#REF!</v>
      </c>
      <c r="N123" s="146">
        <f>INDEX('For CSV - 2019 VentSpcFuncData'!$J$6:$J$101,MATCH($B123,'For CSV - 2019 VentSpcFuncData'!$B$6:$B$101,0))</f>
        <v>15</v>
      </c>
      <c r="O123" s="146" t="e">
        <f t="shared" si="10"/>
        <v>#REF!</v>
      </c>
      <c r="P123" s="148" t="e">
        <f t="shared" si="6"/>
        <v>#REF!</v>
      </c>
      <c r="Q123" s="44" t="str">
        <f t="shared" si="11"/>
        <v>Exercise/Fitness Center and Gymnasium Areas,Sports/Entertainment - Health club/weight rooms</v>
      </c>
      <c r="R123" s="44" t="e">
        <f>INDEX(#REF!,MATCH($A123,#REF!,0))</f>
        <v>#REF!</v>
      </c>
      <c r="S123" s="44">
        <f>INDEX('For CSV - 2019 VentSpcFuncData'!$L$6:$L$101,MATCH($B123,'For CSV - 2019 VentSpcFuncData'!$B$6:$B$101,0))</f>
        <v>91</v>
      </c>
      <c r="T123" s="44" t="e">
        <f>MATCH($A123,#REF!,0)</f>
        <v>#REF!</v>
      </c>
      <c r="V123" t="str">
        <f t="shared" si="8"/>
        <v>2,              91,     "Sports/Entertainment - Health club/weight rooms"</v>
      </c>
    </row>
    <row r="124" spans="1:22" ht="13" x14ac:dyDescent="0.25">
      <c r="A124" s="44" t="s">
        <v>547</v>
      </c>
      <c r="B124" s="55" t="s">
        <v>841</v>
      </c>
      <c r="C124" s="56">
        <f>VLOOKUP($B124,'2019 Ventilation List SORT'!$A$6:$I$102,2)</f>
        <v>0.5</v>
      </c>
      <c r="D124" s="56">
        <f>VLOOKUP($B124,'2019 Ventilation List SORT'!$A$6:$I$102,3)</f>
        <v>0.15</v>
      </c>
      <c r="E124" s="59">
        <f>VLOOKUP($B124,'2019 Ventilation List SORT'!$A$6:$I$102,4)</f>
        <v>0</v>
      </c>
      <c r="F124" s="59">
        <f>VLOOKUP($B124,'2019 Ventilation List SORT'!$A$6:$I$102,5)</f>
        <v>0</v>
      </c>
      <c r="G124" s="56">
        <f>VLOOKUP($B124,'2019 Ventilation List SORT'!$A$6:$I$102,6)</f>
        <v>0</v>
      </c>
      <c r="H124" s="59">
        <f>VLOOKUP($B124,'2019 Ventilation List SORT'!$A$6:$I$102,7)</f>
        <v>2</v>
      </c>
      <c r="I124" s="56" t="str">
        <f>VLOOKUP($B124,'2019 Ventilation List SORT'!$A$6:$I$102,8)</f>
        <v>C</v>
      </c>
      <c r="J124" s="95" t="str">
        <f>VLOOKUP($B124,'2019 Ventilation List SORT'!$A$6:$I$102,9)</f>
        <v>No</v>
      </c>
      <c r="K124" s="146" t="e">
        <f>INDEX(#REF!,MATCH($A124,#REF!,0))*0.5</f>
        <v>#REF!</v>
      </c>
      <c r="L124" s="146">
        <f>INDEX('For CSV - 2019 VentSpcFuncData'!$K$6:$K$101,MATCH($B124,'For CSV - 2019 VentSpcFuncData'!$B$6:$B$101,0))</f>
        <v>33.333333333333336</v>
      </c>
      <c r="M124" s="146">
        <f t="shared" si="9"/>
        <v>33.333333333333336</v>
      </c>
      <c r="N124" s="146">
        <f>INDEX('For CSV - 2019 VentSpcFuncData'!$J$6:$J$101,MATCH($B124,'For CSV - 2019 VentSpcFuncData'!$B$6:$B$101,0))</f>
        <v>15</v>
      </c>
      <c r="O124" s="146" t="e">
        <f t="shared" si="10"/>
        <v>#REF!</v>
      </c>
      <c r="P124" s="148" t="e">
        <f t="shared" si="6"/>
        <v>#REF!</v>
      </c>
      <c r="Q124" s="44" t="str">
        <f t="shared" si="11"/>
        <v>Exercise/Fitness Center and Gymnasium Areas,Sports/Entertainment - Swimming (deck)</v>
      </c>
      <c r="R124" s="44" t="e">
        <f>INDEX(#REF!,MATCH($A124,#REF!,0))</f>
        <v>#REF!</v>
      </c>
      <c r="S124" s="44">
        <f>INDEX('For CSV - 2019 VentSpcFuncData'!$L$6:$L$101,MATCH($B124,'For CSV - 2019 VentSpcFuncData'!$B$6:$B$101,0))</f>
        <v>94</v>
      </c>
      <c r="T124" s="44" t="e">
        <f>MATCH($A124,#REF!,0)</f>
        <v>#REF!</v>
      </c>
      <c r="V124" t="str">
        <f t="shared" si="8"/>
        <v>2,              94,     "Sports/Entertainment - Swimming (deck)"</v>
      </c>
    </row>
    <row r="125" spans="1:22" ht="13" x14ac:dyDescent="0.25">
      <c r="A125" s="44" t="s">
        <v>547</v>
      </c>
      <c r="B125" s="55" t="s">
        <v>842</v>
      </c>
      <c r="C125" s="56">
        <f>VLOOKUP($B125,'2019 Ventilation List SORT'!$A$6:$I$102,2)</f>
        <v>0</v>
      </c>
      <c r="D125" s="56">
        <f>VLOOKUP($B125,'2019 Ventilation List SORT'!$A$6:$I$102,3)</f>
        <v>0</v>
      </c>
      <c r="E125" s="59">
        <f>VLOOKUP($B125,'2019 Ventilation List SORT'!$A$6:$I$102,4)</f>
        <v>0</v>
      </c>
      <c r="F125" s="59">
        <f>VLOOKUP($B125,'2019 Ventilation List SORT'!$A$6:$I$102,5)</f>
        <v>0</v>
      </c>
      <c r="G125" s="56">
        <f>VLOOKUP($B125,'2019 Ventilation List SORT'!$A$6:$I$102,6)</f>
        <v>0</v>
      </c>
      <c r="H125" s="59">
        <f>VLOOKUP($B125,'2019 Ventilation List SORT'!$A$6:$I$102,7)</f>
        <v>0</v>
      </c>
      <c r="I125" s="56">
        <f>VLOOKUP($B125,'2019 Ventilation List SORT'!$A$6:$I$102,8)</f>
        <v>0</v>
      </c>
      <c r="J125" s="95" t="str">
        <f>VLOOKUP($B125,'2019 Ventilation List SORT'!$A$6:$I$102,9)</f>
        <v>No</v>
      </c>
      <c r="K125" s="146" t="e">
        <f>INDEX(#REF!,MATCH($A125,#REF!,0))*0.5</f>
        <v>#REF!</v>
      </c>
      <c r="L125" s="146">
        <f>INDEX('For CSV - 2019 VentSpcFuncData'!$K$6:$K$101,MATCH($B125,'For CSV - 2019 VentSpcFuncData'!$B$6:$B$101,0))</f>
        <v>0</v>
      </c>
      <c r="M125" s="146" t="e">
        <f t="shared" si="9"/>
        <v>#REF!</v>
      </c>
      <c r="N125" s="146">
        <f>INDEX('For CSV - 2019 VentSpcFuncData'!$J$6:$J$101,MATCH($B125,'For CSV - 2019 VentSpcFuncData'!$B$6:$B$101,0))</f>
        <v>15</v>
      </c>
      <c r="O125" s="146" t="e">
        <f t="shared" si="10"/>
        <v>#REF!</v>
      </c>
      <c r="P125" s="148" t="e">
        <f t="shared" si="6"/>
        <v>#REF!</v>
      </c>
      <c r="Q125" s="44" t="str">
        <f t="shared" si="11"/>
        <v>Exercise/Fitness Center and Gymnasium Areas,Sports/Entertainment - Swimming (pool)</v>
      </c>
      <c r="R125" s="44" t="e">
        <f>INDEX(#REF!,MATCH($A125,#REF!,0))</f>
        <v>#REF!</v>
      </c>
      <c r="S125" s="44">
        <f>INDEX('For CSV - 2019 VentSpcFuncData'!$L$6:$L$101,MATCH($B125,'For CSV - 2019 VentSpcFuncData'!$B$6:$B$101,0))</f>
        <v>95</v>
      </c>
      <c r="T125" s="44" t="e">
        <f>MATCH($A125,#REF!,0)</f>
        <v>#REF!</v>
      </c>
      <c r="V125" t="str">
        <f t="shared" si="8"/>
        <v>2,              95,     "Sports/Entertainment - Swimming (pool)"</v>
      </c>
    </row>
    <row r="126" spans="1:22" ht="13" x14ac:dyDescent="0.25">
      <c r="A126" s="48" t="s">
        <v>45</v>
      </c>
      <c r="B126" s="118" t="s">
        <v>773</v>
      </c>
      <c r="C126" s="56">
        <f>VLOOKUP($B126,'2019 Ventilation List SORT'!$A$6:$I$102,2)</f>
        <v>0.15</v>
      </c>
      <c r="D126" s="56">
        <f>VLOOKUP($B126,'2019 Ventilation List SORT'!$A$6:$I$102,3)</f>
        <v>0.15</v>
      </c>
      <c r="E126" s="59">
        <f>VLOOKUP($B126,'2019 Ventilation List SORT'!$A$6:$I$102,4)</f>
        <v>0</v>
      </c>
      <c r="F126" s="59">
        <f>VLOOKUP($B126,'2019 Ventilation List SORT'!$A$6:$I$102,5)</f>
        <v>0</v>
      </c>
      <c r="G126" s="56">
        <f>VLOOKUP($B126,'2019 Ventilation List SORT'!$A$6:$I$102,6)</f>
        <v>0</v>
      </c>
      <c r="H126" s="59">
        <f>VLOOKUP($B126,'2019 Ventilation List SORT'!$A$6:$I$102,7)</f>
        <v>1</v>
      </c>
      <c r="I126" s="56" t="str">
        <f>VLOOKUP($B126,'2019 Ventilation List SORT'!$A$6:$I$102,8)</f>
        <v>F</v>
      </c>
      <c r="J126" s="95" t="str">
        <f>VLOOKUP($B126,'2019 Ventilation List SORT'!$A$6:$I$102,9)</f>
        <v>No</v>
      </c>
      <c r="K126" s="146" t="e">
        <f>INDEX(#REF!,MATCH($A126,#REF!,0))*0.5</f>
        <v>#REF!</v>
      </c>
      <c r="L126" s="146">
        <f>INDEX('For CSV - 2019 VentSpcFuncData'!$K$6:$K$101,MATCH($B126,'For CSV - 2019 VentSpcFuncData'!$B$6:$B$101,0))</f>
        <v>0</v>
      </c>
      <c r="M126" s="146" t="e">
        <f t="shared" si="9"/>
        <v>#REF!</v>
      </c>
      <c r="N126" s="146">
        <f>INDEX('For CSV - 2019 VentSpcFuncData'!$J$6:$J$101,MATCH($B126,'For CSV - 2019 VentSpcFuncData'!$B$6:$B$101,0))</f>
        <v>15</v>
      </c>
      <c r="O126" s="146" t="e">
        <f t="shared" si="10"/>
        <v>#REF!</v>
      </c>
      <c r="P126" s="148" t="e">
        <f t="shared" si="6"/>
        <v>#REF!</v>
      </c>
      <c r="Q126" s="44" t="str">
        <f t="shared" si="11"/>
        <v>Financial Transaction Area,Misc - Banks or bank lobbies</v>
      </c>
      <c r="R126" s="44" t="e">
        <f>INDEX(#REF!,MATCH($A126,#REF!,0))</f>
        <v>#REF!</v>
      </c>
      <c r="S126" s="44">
        <f>INDEX('For CSV - 2019 VentSpcFuncData'!$L$6:$L$101,MATCH($B126,'For CSV - 2019 VentSpcFuncData'!$B$6:$B$101,0))</f>
        <v>60</v>
      </c>
      <c r="T126" s="44" t="e">
        <f>MATCH($A126,#REF!,0)</f>
        <v>#REF!</v>
      </c>
      <c r="V126" t="e">
        <f t="shared" si="8"/>
        <v>#REF!</v>
      </c>
    </row>
    <row r="127" spans="1:22" ht="13" x14ac:dyDescent="0.25">
      <c r="A127" s="48" t="s">
        <v>45</v>
      </c>
      <c r="B127" s="55" t="s">
        <v>772</v>
      </c>
      <c r="C127" s="56">
        <f>VLOOKUP($B127,'2019 Ventilation List SORT'!$A$6:$I$102,2)</f>
        <v>0.15</v>
      </c>
      <c r="D127" s="56">
        <f>VLOOKUP($B127,'2019 Ventilation List SORT'!$A$6:$I$102,3)</f>
        <v>0.15</v>
      </c>
      <c r="E127" s="59">
        <f>VLOOKUP($B127,'2019 Ventilation List SORT'!$A$6:$I$102,4)</f>
        <v>0</v>
      </c>
      <c r="F127" s="59">
        <f>VLOOKUP($B127,'2019 Ventilation List SORT'!$A$6:$I$102,5)</f>
        <v>0</v>
      </c>
      <c r="G127" s="56">
        <f>VLOOKUP($B127,'2019 Ventilation List SORT'!$A$6:$I$102,6)</f>
        <v>0</v>
      </c>
      <c r="H127" s="59">
        <f>VLOOKUP($B127,'2019 Ventilation List SORT'!$A$6:$I$102,7)</f>
        <v>2</v>
      </c>
      <c r="I127" s="56" t="str">
        <f>VLOOKUP($B127,'2019 Ventilation List SORT'!$A$6:$I$102,8)</f>
        <v>F</v>
      </c>
      <c r="J127" s="95" t="str">
        <f>VLOOKUP($B127,'2019 Ventilation List SORT'!$A$6:$I$102,9)</f>
        <v>No</v>
      </c>
      <c r="K127" s="146" t="e">
        <f>INDEX(#REF!,MATCH($A127,#REF!,0))*0.5</f>
        <v>#REF!</v>
      </c>
      <c r="L127" s="146">
        <f>INDEX('For CSV - 2019 VentSpcFuncData'!$K$6:$K$101,MATCH($B127,'For CSV - 2019 VentSpcFuncData'!$B$6:$B$101,0))</f>
        <v>0</v>
      </c>
      <c r="M127" s="146" t="e">
        <f t="shared" si="9"/>
        <v>#REF!</v>
      </c>
      <c r="N127" s="146">
        <f>INDEX('For CSV - 2019 VentSpcFuncData'!$J$6:$J$101,MATCH($B127,'For CSV - 2019 VentSpcFuncData'!$B$6:$B$101,0))</f>
        <v>15</v>
      </c>
      <c r="O127" s="146" t="e">
        <f t="shared" si="10"/>
        <v>#REF!</v>
      </c>
      <c r="P127" s="148" t="e">
        <f t="shared" si="6"/>
        <v>#REF!</v>
      </c>
      <c r="Q127" s="44" t="str">
        <f t="shared" si="11"/>
        <v>Financial Transaction Area,Misc - Bank vaults/safe deposit</v>
      </c>
      <c r="R127" s="44" t="e">
        <f>INDEX(#REF!,MATCH($A127,#REF!,0))</f>
        <v>#REF!</v>
      </c>
      <c r="S127" s="44">
        <f>INDEX('For CSV - 2019 VentSpcFuncData'!$L$6:$L$101,MATCH($B127,'For CSV - 2019 VentSpcFuncData'!$B$6:$B$101,0))</f>
        <v>59</v>
      </c>
      <c r="T127" s="44" t="e">
        <f>MATCH($A127,#REF!,0)</f>
        <v>#REF!</v>
      </c>
      <c r="V127" t="str">
        <f t="shared" si="8"/>
        <v>2,              59,     "Misc - Bank vaults/safe deposit"</v>
      </c>
    </row>
    <row r="128" spans="1:22" ht="13" x14ac:dyDescent="0.25">
      <c r="A128" s="48" t="s">
        <v>45</v>
      </c>
      <c r="B128" s="55" t="s">
        <v>773</v>
      </c>
      <c r="C128" s="56">
        <f>VLOOKUP($B128,'2019 Ventilation List SORT'!$A$6:$I$102,2)</f>
        <v>0.15</v>
      </c>
      <c r="D128" s="56">
        <f>VLOOKUP($B128,'2019 Ventilation List SORT'!$A$6:$I$102,3)</f>
        <v>0.15</v>
      </c>
      <c r="E128" s="59">
        <f>VLOOKUP($B128,'2019 Ventilation List SORT'!$A$6:$I$102,4)</f>
        <v>0</v>
      </c>
      <c r="F128" s="59">
        <f>VLOOKUP($B128,'2019 Ventilation List SORT'!$A$6:$I$102,5)</f>
        <v>0</v>
      </c>
      <c r="G128" s="56">
        <f>VLOOKUP($B128,'2019 Ventilation List SORT'!$A$6:$I$102,6)</f>
        <v>0</v>
      </c>
      <c r="H128" s="59">
        <f>VLOOKUP($B128,'2019 Ventilation List SORT'!$A$6:$I$102,7)</f>
        <v>1</v>
      </c>
      <c r="I128" s="56" t="str">
        <f>VLOOKUP($B128,'2019 Ventilation List SORT'!$A$6:$I$102,8)</f>
        <v>F</v>
      </c>
      <c r="J128" s="95" t="str">
        <f>VLOOKUP($B128,'2019 Ventilation List SORT'!$A$6:$I$102,9)</f>
        <v>No</v>
      </c>
      <c r="K128" s="146" t="e">
        <f>INDEX(#REF!,MATCH($A128,#REF!,0))*0.5</f>
        <v>#REF!</v>
      </c>
      <c r="L128" s="146">
        <f>INDEX('For CSV - 2019 VentSpcFuncData'!$K$6:$K$101,MATCH($B128,'For CSV - 2019 VentSpcFuncData'!$B$6:$B$101,0))</f>
        <v>0</v>
      </c>
      <c r="M128" s="146" t="e">
        <f t="shared" si="9"/>
        <v>#REF!</v>
      </c>
      <c r="N128" s="146">
        <f>INDEX('For CSV - 2019 VentSpcFuncData'!$J$6:$J$101,MATCH($B128,'For CSV - 2019 VentSpcFuncData'!$B$6:$B$101,0))</f>
        <v>15</v>
      </c>
      <c r="O128" s="146" t="e">
        <f t="shared" si="10"/>
        <v>#REF!</v>
      </c>
      <c r="P128" s="148" t="e">
        <f t="shared" si="6"/>
        <v>#REF!</v>
      </c>
      <c r="Q128" s="44" t="str">
        <f t="shared" si="11"/>
        <v>Financial Transaction Area,Misc - Banks or bank lobbies</v>
      </c>
      <c r="R128" s="44" t="e">
        <f>INDEX(#REF!,MATCH($A128,#REF!,0))</f>
        <v>#REF!</v>
      </c>
      <c r="S128" s="44">
        <f>INDEX('For CSV - 2019 VentSpcFuncData'!$L$6:$L$101,MATCH($B128,'For CSV - 2019 VentSpcFuncData'!$B$6:$B$101,0))</f>
        <v>60</v>
      </c>
      <c r="T128" s="44" t="e">
        <f>MATCH($A128,#REF!,0)</f>
        <v>#REF!</v>
      </c>
      <c r="V128" t="str">
        <f t="shared" si="8"/>
        <v>2,              60,     "Misc - Banks or bank lobbies"</v>
      </c>
    </row>
    <row r="129" spans="1:22" ht="13" x14ac:dyDescent="0.25">
      <c r="A129" s="48" t="s">
        <v>45</v>
      </c>
      <c r="B129" s="55" t="s">
        <v>769</v>
      </c>
      <c r="C129" s="56">
        <f>VLOOKUP($B129,'2019 Ventilation List SORT'!$A$6:$I$102,2)</f>
        <v>0.15</v>
      </c>
      <c r="D129" s="56">
        <f>VLOOKUP($B129,'2019 Ventilation List SORT'!$A$6:$I$102,3)</f>
        <v>0.15</v>
      </c>
      <c r="E129" s="59">
        <f>VLOOKUP($B129,'2019 Ventilation List SORT'!$A$6:$I$102,4)</f>
        <v>0</v>
      </c>
      <c r="F129" s="59">
        <f>VLOOKUP($B129,'2019 Ventilation List SORT'!$A$6:$I$102,5)</f>
        <v>0</v>
      </c>
      <c r="G129" s="56">
        <f>VLOOKUP($B129,'2019 Ventilation List SORT'!$A$6:$I$102,6)</f>
        <v>0</v>
      </c>
      <c r="H129" s="59">
        <f>VLOOKUP($B129,'2019 Ventilation List SORT'!$A$6:$I$102,7)</f>
        <v>1</v>
      </c>
      <c r="I129" s="56" t="str">
        <f>VLOOKUP($B129,'2019 Ventilation List SORT'!$A$6:$I$102,8)</f>
        <v>F</v>
      </c>
      <c r="J129" s="95" t="str">
        <f>VLOOKUP($B129,'2019 Ventilation List SORT'!$A$6:$I$102,9)</f>
        <v>No</v>
      </c>
      <c r="K129" s="146" t="e">
        <f>INDEX(#REF!,MATCH($A129,#REF!,0))*0.5</f>
        <v>#REF!</v>
      </c>
      <c r="L129" s="146">
        <f>INDEX('For CSV - 2019 VentSpcFuncData'!$K$6:$K$101,MATCH($B129,'For CSV - 2019 VentSpcFuncData'!$B$6:$B$101,0))</f>
        <v>0</v>
      </c>
      <c r="M129" s="146" t="e">
        <f t="shared" si="9"/>
        <v>#REF!</v>
      </c>
      <c r="N129" s="146">
        <f>INDEX('For CSV - 2019 VentSpcFuncData'!$J$6:$J$101,MATCH($B129,'For CSV - 2019 VentSpcFuncData'!$B$6:$B$101,0))</f>
        <v>15</v>
      </c>
      <c r="O129" s="146" t="e">
        <f t="shared" si="10"/>
        <v>#REF!</v>
      </c>
      <c r="P129" s="148" t="e">
        <f t="shared" si="6"/>
        <v>#REF!</v>
      </c>
      <c r="Q129" s="44" t="str">
        <f t="shared" si="11"/>
        <v>Financial Transaction Area,Office - Office space</v>
      </c>
      <c r="R129" s="44" t="e">
        <f>INDEX(#REF!,MATCH($A129,#REF!,0))</f>
        <v>#REF!</v>
      </c>
      <c r="S129" s="44">
        <f>INDEX('For CSV - 2019 VentSpcFuncData'!$L$6:$L$101,MATCH($B129,'For CSV - 2019 VentSpcFuncData'!$B$6:$B$101,0))</f>
        <v>74</v>
      </c>
      <c r="T129" s="44" t="e">
        <f>MATCH($A129,#REF!,0)</f>
        <v>#REF!</v>
      </c>
      <c r="V129" t="str">
        <f t="shared" si="8"/>
        <v>2,              74,     "Office - Office space"</v>
      </c>
    </row>
    <row r="130" spans="1:22" ht="13" x14ac:dyDescent="0.25">
      <c r="A130" s="48" t="s">
        <v>551</v>
      </c>
      <c r="B130" s="118" t="s">
        <v>775</v>
      </c>
      <c r="C130" s="56">
        <f>VLOOKUP($B130,'2019 Ventilation List SORT'!$A$6:$I$102,2)</f>
        <v>0.15</v>
      </c>
      <c r="D130" s="56">
        <f>VLOOKUP($B130,'2019 Ventilation List SORT'!$A$6:$I$102,3)</f>
        <v>0.15</v>
      </c>
      <c r="E130" s="59">
        <f>VLOOKUP($B130,'2019 Ventilation List SORT'!$A$6:$I$102,4)</f>
        <v>0</v>
      </c>
      <c r="F130" s="59">
        <f>VLOOKUP($B130,'2019 Ventilation List SORT'!$A$6:$I$102,5)</f>
        <v>0</v>
      </c>
      <c r="G130" s="56">
        <f>VLOOKUP($B130,'2019 Ventilation List SORT'!$A$6:$I$102,6)</f>
        <v>0</v>
      </c>
      <c r="H130" s="59">
        <f>VLOOKUP($B130,'2019 Ventilation List SORT'!$A$6:$I$102,7)</f>
        <v>3</v>
      </c>
      <c r="I130" s="56" t="str">
        <f>VLOOKUP($B130,'2019 Ventilation List SORT'!$A$6:$I$102,8)</f>
        <v/>
      </c>
      <c r="J130" s="95" t="str">
        <f>VLOOKUP($B130,'2019 Ventilation List SORT'!$A$6:$I$102,9)</f>
        <v>Yes</v>
      </c>
      <c r="K130" s="146" t="e">
        <f>INDEX(#REF!,MATCH($A130,#REF!,0))*0.5</f>
        <v>#REF!</v>
      </c>
      <c r="L130" s="146">
        <f>INDEX('For CSV - 2019 VentSpcFuncData'!$K$6:$K$101,MATCH($B130,'For CSV - 2019 VentSpcFuncData'!$B$6:$B$101,0))</f>
        <v>0</v>
      </c>
      <c r="M130" s="146" t="e">
        <f t="shared" si="9"/>
        <v>#REF!</v>
      </c>
      <c r="N130" s="146">
        <f>INDEX('For CSV - 2019 VentSpcFuncData'!$J$6:$J$101,MATCH($B130,'For CSV - 2019 VentSpcFuncData'!$B$6:$B$101,0))</f>
        <v>15</v>
      </c>
      <c r="O130" s="146" t="e">
        <f t="shared" si="10"/>
        <v>#REF!</v>
      </c>
      <c r="P130" s="148" t="e">
        <f t="shared" si="6"/>
        <v>#REF!</v>
      </c>
      <c r="Q130" s="44" t="str">
        <f t="shared" si="11"/>
        <v>General/Commercial &amp; Industrial Work Area (High Bay),Misc - General manufacturing (excludes heavy industrial and process using chemicals)</v>
      </c>
      <c r="R130" s="44" t="e">
        <f>INDEX(#REF!,MATCH($A130,#REF!,0))</f>
        <v>#REF!</v>
      </c>
      <c r="S130" s="44">
        <f>INDEX('For CSV - 2019 VentSpcFuncData'!$L$6:$L$101,MATCH($B130,'For CSV - 2019 VentSpcFuncData'!$B$6:$B$101,0))</f>
        <v>63</v>
      </c>
      <c r="T130" s="44" t="e">
        <f>MATCH($A130,#REF!,0)</f>
        <v>#REF!</v>
      </c>
      <c r="V130" t="e">
        <f t="shared" si="8"/>
        <v>#REF!</v>
      </c>
    </row>
    <row r="131" spans="1:22" ht="13" x14ac:dyDescent="0.25">
      <c r="A131" s="48" t="s">
        <v>551</v>
      </c>
      <c r="B131" s="55" t="s">
        <v>791</v>
      </c>
      <c r="C131" s="56">
        <f>VLOOKUP($B131,'2019 Ventilation List SORT'!$A$6:$I$102,2)</f>
        <v>0</v>
      </c>
      <c r="D131" s="56">
        <f>VLOOKUP($B131,'2019 Ventilation List SORT'!$A$6:$I$102,3)</f>
        <v>0</v>
      </c>
      <c r="E131" s="59">
        <f>VLOOKUP($B131,'2019 Ventilation List SORT'!$A$6:$I$102,4)</f>
        <v>0</v>
      </c>
      <c r="F131" s="59">
        <f>VLOOKUP($B131,'2019 Ventilation List SORT'!$A$6:$I$102,5)</f>
        <v>0</v>
      </c>
      <c r="G131" s="56">
        <f>VLOOKUP($B131,'2019 Ventilation List SORT'!$A$6:$I$102,6)</f>
        <v>0.5</v>
      </c>
      <c r="H131" s="59">
        <f>VLOOKUP($B131,'2019 Ventilation List SORT'!$A$6:$I$102,7)</f>
        <v>2</v>
      </c>
      <c r="I131" s="56" t="str">
        <f>VLOOKUP($B131,'2019 Ventilation List SORT'!$A$6:$I$102,8)</f>
        <v/>
      </c>
      <c r="J131" s="95" t="str">
        <f>VLOOKUP($B131,'2019 Ventilation List SORT'!$A$6:$I$102,9)</f>
        <v>No</v>
      </c>
      <c r="K131" s="146" t="e">
        <f>INDEX(#REF!,MATCH($A131,#REF!,0))*0.5</f>
        <v>#REF!</v>
      </c>
      <c r="L131" s="146">
        <f>INDEX('For CSV - 2019 VentSpcFuncData'!$K$6:$K$101,MATCH($B131,'For CSV - 2019 VentSpcFuncData'!$B$6:$B$101,0))</f>
        <v>0</v>
      </c>
      <c r="M131" s="146" t="e">
        <f t="shared" si="9"/>
        <v>#REF!</v>
      </c>
      <c r="N131" s="146">
        <f>INDEX('For CSV - 2019 VentSpcFuncData'!$J$6:$J$101,MATCH($B131,'For CSV - 2019 VentSpcFuncData'!$B$6:$B$101,0))</f>
        <v>0</v>
      </c>
      <c r="O131" s="146" t="e">
        <f t="shared" si="10"/>
        <v>#REF!</v>
      </c>
      <c r="P131" s="148" t="e">
        <f t="shared" si="6"/>
        <v>#REF!</v>
      </c>
      <c r="Q131" s="44" t="str">
        <f t="shared" si="11"/>
        <v>General/Commercial &amp; Industrial Work Area (High Bay),Exhaust - Copy, printing rooms</v>
      </c>
      <c r="R131" s="44" t="e">
        <f>INDEX(#REF!,MATCH($A131,#REF!,0))</f>
        <v>#REF!</v>
      </c>
      <c r="S131" s="44">
        <f>INDEX('For CSV - 2019 VentSpcFuncData'!$L$6:$L$101,MATCH($B131,'For CSV - 2019 VentSpcFuncData'!$B$6:$B$101,0))</f>
        <v>28</v>
      </c>
      <c r="T131" s="44" t="e">
        <f>MATCH($A131,#REF!,0)</f>
        <v>#REF!</v>
      </c>
      <c r="V131" t="str">
        <f t="shared" si="8"/>
        <v>2,              28,     "Exhaust - Copy, printing rooms"</v>
      </c>
    </row>
    <row r="132" spans="1:22" ht="13" x14ac:dyDescent="0.25">
      <c r="A132" s="48" t="s">
        <v>551</v>
      </c>
      <c r="B132" s="55" t="s">
        <v>792</v>
      </c>
      <c r="C132" s="56">
        <f>VLOOKUP($B132,'2019 Ventilation List SORT'!$A$6:$I$102,2)</f>
        <v>0</v>
      </c>
      <c r="D132" s="56">
        <f>VLOOKUP($B132,'2019 Ventilation List SORT'!$A$6:$I$102,3)</f>
        <v>0</v>
      </c>
      <c r="E132" s="59">
        <f>VLOOKUP($B132,'2019 Ventilation List SORT'!$A$6:$I$102,4)</f>
        <v>0</v>
      </c>
      <c r="F132" s="59">
        <f>VLOOKUP($B132,'2019 Ventilation List SORT'!$A$6:$I$102,5)</f>
        <v>0</v>
      </c>
      <c r="G132" s="56">
        <f>VLOOKUP($B132,'2019 Ventilation List SORT'!$A$6:$I$102,6)</f>
        <v>1</v>
      </c>
      <c r="H132" s="59">
        <f>VLOOKUP($B132,'2019 Ventilation List SORT'!$A$6:$I$102,7)</f>
        <v>2</v>
      </c>
      <c r="I132" s="56" t="str">
        <f>VLOOKUP($B132,'2019 Ventilation List SORT'!$A$6:$I$102,8)</f>
        <v/>
      </c>
      <c r="J132" s="95" t="str">
        <f>VLOOKUP($B132,'2019 Ventilation List SORT'!$A$6:$I$102,9)</f>
        <v>No</v>
      </c>
      <c r="K132" s="146" t="e">
        <f>INDEX(#REF!,MATCH($A132,#REF!,0))*0.5</f>
        <v>#REF!</v>
      </c>
      <c r="L132" s="146">
        <f>INDEX('For CSV - 2019 VentSpcFuncData'!$K$6:$K$101,MATCH($B132,'For CSV - 2019 VentSpcFuncData'!$B$6:$B$101,0))</f>
        <v>0</v>
      </c>
      <c r="M132" s="146" t="e">
        <f t="shared" si="9"/>
        <v>#REF!</v>
      </c>
      <c r="N132" s="146">
        <f>INDEX('For CSV - 2019 VentSpcFuncData'!$J$6:$J$101,MATCH($B132,'For CSV - 2019 VentSpcFuncData'!$B$6:$B$101,0))</f>
        <v>0</v>
      </c>
      <c r="O132" s="146" t="e">
        <f t="shared" si="10"/>
        <v>#REF!</v>
      </c>
      <c r="P132" s="148" t="e">
        <f t="shared" si="6"/>
        <v>#REF!</v>
      </c>
      <c r="Q132" s="44" t="str">
        <f t="shared" si="11"/>
        <v>General/Commercial &amp; Industrial Work Area (High Bay),Exhaust - Darkrooms</v>
      </c>
      <c r="R132" s="44" t="e">
        <f>INDEX(#REF!,MATCH($A132,#REF!,0))</f>
        <v>#REF!</v>
      </c>
      <c r="S132" s="44">
        <f>INDEX('For CSV - 2019 VentSpcFuncData'!$L$6:$L$101,MATCH($B132,'For CSV - 2019 VentSpcFuncData'!$B$6:$B$101,0))</f>
        <v>29</v>
      </c>
      <c r="T132" s="44" t="e">
        <f>MATCH($A132,#REF!,0)</f>
        <v>#REF!</v>
      </c>
      <c r="V132" t="str">
        <f t="shared" si="8"/>
        <v>2,              29,     "Exhaust - Darkrooms"</v>
      </c>
    </row>
    <row r="133" spans="1:22" ht="13" x14ac:dyDescent="0.25">
      <c r="A133" s="48" t="s">
        <v>551</v>
      </c>
      <c r="B133" s="55" t="s">
        <v>798</v>
      </c>
      <c r="C133" s="56">
        <f>VLOOKUP($B133,'2019 Ventilation List SORT'!$A$6:$I$102,2)</f>
        <v>0</v>
      </c>
      <c r="D133" s="56">
        <f>VLOOKUP($B133,'2019 Ventilation List SORT'!$A$6:$I$102,3)</f>
        <v>0</v>
      </c>
      <c r="E133" s="59">
        <f>VLOOKUP($B133,'2019 Ventilation List SORT'!$A$6:$I$102,4)</f>
        <v>0</v>
      </c>
      <c r="F133" s="59">
        <f>VLOOKUP($B133,'2019 Ventilation List SORT'!$A$6:$I$102,5)</f>
        <v>0</v>
      </c>
      <c r="G133" s="56">
        <f>VLOOKUP($B133,'2019 Ventilation List SORT'!$A$6:$I$102,6)</f>
        <v>0</v>
      </c>
      <c r="H133" s="59">
        <f>VLOOKUP($B133,'2019 Ventilation List SORT'!$A$6:$I$102,7)</f>
        <v>4</v>
      </c>
      <c r="I133" s="56" t="str">
        <f>VLOOKUP($B133,'2019 Ventilation List SORT'!$A$6:$I$102,8)</f>
        <v>Exh. Note F</v>
      </c>
      <c r="J133" s="95" t="str">
        <f>VLOOKUP($B133,'2019 Ventilation List SORT'!$A$6:$I$102,9)</f>
        <v>No</v>
      </c>
      <c r="K133" s="146" t="e">
        <f>INDEX(#REF!,MATCH($A133,#REF!,0))*0.5</f>
        <v>#REF!</v>
      </c>
      <c r="L133" s="146">
        <f>INDEX('For CSV - 2019 VentSpcFuncData'!$K$6:$K$101,MATCH($B133,'For CSV - 2019 VentSpcFuncData'!$B$6:$B$101,0))</f>
        <v>0</v>
      </c>
      <c r="M133" s="146" t="e">
        <f t="shared" si="9"/>
        <v>#REF!</v>
      </c>
      <c r="N133" s="146">
        <f>INDEX('For CSV - 2019 VentSpcFuncData'!$J$6:$J$101,MATCH($B133,'For CSV - 2019 VentSpcFuncData'!$B$6:$B$101,0))</f>
        <v>0</v>
      </c>
      <c r="O133" s="146" t="e">
        <f t="shared" si="10"/>
        <v>#REF!</v>
      </c>
      <c r="P133" s="148" t="e">
        <f t="shared" si="6"/>
        <v>#REF!</v>
      </c>
      <c r="Q133" s="44" t="str">
        <f t="shared" si="11"/>
        <v>General/Commercial &amp; Industrial Work Area (High Bay),Exhaust - Paint spray booths</v>
      </c>
      <c r="R133" s="44" t="e">
        <f>INDEX(#REF!,MATCH($A133,#REF!,0))</f>
        <v>#REF!</v>
      </c>
      <c r="S133" s="44">
        <f>INDEX('For CSV - 2019 VentSpcFuncData'!$L$6:$L$101,MATCH($B133,'For CSV - 2019 VentSpcFuncData'!$B$6:$B$101,0))</f>
        <v>33</v>
      </c>
      <c r="T133" s="44" t="e">
        <f>MATCH($A133,#REF!,0)</f>
        <v>#REF!</v>
      </c>
      <c r="V133" t="str">
        <f t="shared" si="8"/>
        <v>2,              33,     "Exhaust - Paint spray booths"</v>
      </c>
    </row>
    <row r="134" spans="1:22" ht="13" x14ac:dyDescent="0.25">
      <c r="A134" s="48" t="s">
        <v>551</v>
      </c>
      <c r="B134" s="55" t="s">
        <v>803</v>
      </c>
      <c r="C134" s="56">
        <f>VLOOKUP($B134,'2019 Ventilation List SORT'!$A$6:$I$102,2)</f>
        <v>0</v>
      </c>
      <c r="D134" s="56">
        <f>VLOOKUP($B134,'2019 Ventilation List SORT'!$A$6:$I$102,3)</f>
        <v>0</v>
      </c>
      <c r="E134" s="59">
        <f>VLOOKUP($B134,'2019 Ventilation List SORT'!$A$6:$I$102,4)</f>
        <v>0</v>
      </c>
      <c r="F134" s="59">
        <f>VLOOKUP($B134,'2019 Ventilation List SORT'!$A$6:$I$102,5)</f>
        <v>0</v>
      </c>
      <c r="G134" s="56">
        <f>VLOOKUP($B134,'2019 Ventilation List SORT'!$A$6:$I$102,6)</f>
        <v>0.5</v>
      </c>
      <c r="H134" s="59">
        <f>VLOOKUP($B134,'2019 Ventilation List SORT'!$A$6:$I$102,7)</f>
        <v>2</v>
      </c>
      <c r="I134" s="56">
        <f>VLOOKUP($B134,'2019 Ventilation List SORT'!$A$6:$I$102,8)</f>
        <v>0</v>
      </c>
      <c r="J134" s="95" t="str">
        <f>VLOOKUP($B134,'2019 Ventilation List SORT'!$A$6:$I$102,9)</f>
        <v>No</v>
      </c>
      <c r="K134" s="146" t="e">
        <f>INDEX(#REF!,MATCH($A134,#REF!,0))*0.5</f>
        <v>#REF!</v>
      </c>
      <c r="L134" s="146">
        <f>INDEX('For CSV - 2019 VentSpcFuncData'!$K$6:$K$101,MATCH($B134,'For CSV - 2019 VentSpcFuncData'!$B$6:$B$101,0))</f>
        <v>0</v>
      </c>
      <c r="M134" s="146" t="e">
        <f t="shared" si="9"/>
        <v>#REF!</v>
      </c>
      <c r="N134" s="146">
        <f>INDEX('For CSV - 2019 VentSpcFuncData'!$J$6:$J$101,MATCH($B134,'For CSV - 2019 VentSpcFuncData'!$B$6:$B$101,0))</f>
        <v>0</v>
      </c>
      <c r="O134" s="146" t="e">
        <f t="shared" si="10"/>
        <v>#REF!</v>
      </c>
      <c r="P134" s="148" t="e">
        <f t="shared" si="6"/>
        <v>#REF!</v>
      </c>
      <c r="Q134" s="44" t="str">
        <f t="shared" si="11"/>
        <v>General/Commercial &amp; Industrial Work Area (High Bay),Exhaust - Woodwork shop/classrooms</v>
      </c>
      <c r="R134" s="44" t="e">
        <f>INDEX(#REF!,MATCH($A134,#REF!,0))</f>
        <v>#REF!</v>
      </c>
      <c r="S134" s="44">
        <f>INDEX('For CSV - 2019 VentSpcFuncData'!$L$6:$L$101,MATCH($B134,'For CSV - 2019 VentSpcFuncData'!$B$6:$B$101,0))</f>
        <v>41</v>
      </c>
      <c r="T134" s="44" t="e">
        <f>MATCH($A134,#REF!,0)</f>
        <v>#REF!</v>
      </c>
      <c r="V134" t="str">
        <f t="shared" si="8"/>
        <v>2,              41,     "Exhaust - Woodwork shop/classrooms"</v>
      </c>
    </row>
    <row r="135" spans="1:22" ht="13" x14ac:dyDescent="0.25">
      <c r="A135" s="48" t="s">
        <v>551</v>
      </c>
      <c r="B135" s="55" t="s">
        <v>781</v>
      </c>
      <c r="C135" s="56">
        <f>VLOOKUP($B135,'2019 Ventilation List SORT'!$A$6:$I$102,2)</f>
        <v>0.15</v>
      </c>
      <c r="D135" s="56">
        <f>VLOOKUP($B135,'2019 Ventilation List SORT'!$A$6:$I$102,3)</f>
        <v>0.15</v>
      </c>
      <c r="E135" s="59">
        <f>VLOOKUP($B135,'2019 Ventilation List SORT'!$A$6:$I$102,4)</f>
        <v>0</v>
      </c>
      <c r="F135" s="59">
        <f>VLOOKUP($B135,'2019 Ventilation List SORT'!$A$6:$I$102,5)</f>
        <v>0</v>
      </c>
      <c r="G135" s="56">
        <f>VLOOKUP($B135,'2019 Ventilation List SORT'!$A$6:$I$102,6)</f>
        <v>0</v>
      </c>
      <c r="H135" s="59">
        <f>VLOOKUP($B135,'2019 Ventilation List SORT'!$A$6:$I$102,7)</f>
        <v>2</v>
      </c>
      <c r="I135" s="56" t="str">
        <f>VLOOKUP($B135,'2019 Ventilation List SORT'!$A$6:$I$102,8)</f>
        <v/>
      </c>
      <c r="J135" s="95" t="str">
        <f>VLOOKUP($B135,'2019 Ventilation List SORT'!$A$6:$I$102,9)</f>
        <v>No</v>
      </c>
      <c r="K135" s="146" t="e">
        <f>INDEX(#REF!,MATCH($A135,#REF!,0))*0.5</f>
        <v>#REF!</v>
      </c>
      <c r="L135" s="146">
        <f>INDEX('For CSV - 2019 VentSpcFuncData'!$K$6:$K$101,MATCH($B135,'For CSV - 2019 VentSpcFuncData'!$B$6:$B$101,0))</f>
        <v>0</v>
      </c>
      <c r="M135" s="146" t="e">
        <f t="shared" si="9"/>
        <v>#REF!</v>
      </c>
      <c r="N135" s="146">
        <f>INDEX('For CSV - 2019 VentSpcFuncData'!$J$6:$J$101,MATCH($B135,'For CSV - 2019 VentSpcFuncData'!$B$6:$B$101,0))</f>
        <v>15</v>
      </c>
      <c r="O135" s="146" t="e">
        <f t="shared" si="10"/>
        <v>#REF!</v>
      </c>
      <c r="P135" s="148" t="e">
        <f t="shared" si="6"/>
        <v>#REF!</v>
      </c>
      <c r="Q135" s="44" t="str">
        <f t="shared" si="11"/>
        <v>General/Commercial &amp; Industrial Work Area (High Bay),Misc - All others</v>
      </c>
      <c r="R135" s="44" t="e">
        <f>INDEX(#REF!,MATCH($A135,#REF!,0))</f>
        <v>#REF!</v>
      </c>
      <c r="S135" s="44">
        <f>INDEX('For CSV - 2019 VentSpcFuncData'!$L$6:$L$101,MATCH($B135,'For CSV - 2019 VentSpcFuncData'!$B$6:$B$101,0))</f>
        <v>58</v>
      </c>
      <c r="T135" s="44" t="e">
        <f>MATCH($A135,#REF!,0)</f>
        <v>#REF!</v>
      </c>
      <c r="V135" t="str">
        <f t="shared" si="8"/>
        <v>2,              58,     "Misc - All others"</v>
      </c>
    </row>
    <row r="136" spans="1:22" ht="13" x14ac:dyDescent="0.25">
      <c r="A136" s="48" t="s">
        <v>551</v>
      </c>
      <c r="B136" s="55" t="s">
        <v>775</v>
      </c>
      <c r="C136" s="56">
        <f>VLOOKUP($B136,'2019 Ventilation List SORT'!$A$6:$I$102,2)</f>
        <v>0.15</v>
      </c>
      <c r="D136" s="56">
        <f>VLOOKUP($B136,'2019 Ventilation List SORT'!$A$6:$I$102,3)</f>
        <v>0.15</v>
      </c>
      <c r="E136" s="59">
        <f>VLOOKUP($B136,'2019 Ventilation List SORT'!$A$6:$I$102,4)</f>
        <v>0</v>
      </c>
      <c r="F136" s="59">
        <f>VLOOKUP($B136,'2019 Ventilation List SORT'!$A$6:$I$102,5)</f>
        <v>0</v>
      </c>
      <c r="G136" s="56">
        <f>VLOOKUP($B136,'2019 Ventilation List SORT'!$A$6:$I$102,6)</f>
        <v>0</v>
      </c>
      <c r="H136" s="59">
        <f>VLOOKUP($B136,'2019 Ventilation List SORT'!$A$6:$I$102,7)</f>
        <v>3</v>
      </c>
      <c r="I136" s="56" t="str">
        <f>VLOOKUP($B136,'2019 Ventilation List SORT'!$A$6:$I$102,8)</f>
        <v/>
      </c>
      <c r="J136" s="95" t="str">
        <f>VLOOKUP($B136,'2019 Ventilation List SORT'!$A$6:$I$102,9)</f>
        <v>Yes</v>
      </c>
      <c r="K136" s="146" t="e">
        <f>INDEX(#REF!,MATCH($A136,#REF!,0))*0.5</f>
        <v>#REF!</v>
      </c>
      <c r="L136" s="146">
        <f>INDEX('For CSV - 2019 VentSpcFuncData'!$K$6:$K$101,MATCH($B136,'For CSV - 2019 VentSpcFuncData'!$B$6:$B$101,0))</f>
        <v>0</v>
      </c>
      <c r="M136" s="146" t="e">
        <f t="shared" si="9"/>
        <v>#REF!</v>
      </c>
      <c r="N136" s="146">
        <f>INDEX('For CSV - 2019 VentSpcFuncData'!$J$6:$J$101,MATCH($B136,'For CSV - 2019 VentSpcFuncData'!$B$6:$B$101,0))</f>
        <v>15</v>
      </c>
      <c r="O136" s="146" t="e">
        <f t="shared" si="10"/>
        <v>#REF!</v>
      </c>
      <c r="P136" s="148" t="e">
        <f t="shared" ref="P136:P199" si="12">K136*O136/1000</f>
        <v>#REF!</v>
      </c>
      <c r="Q136" s="44" t="str">
        <f t="shared" ref="Q136:Q167" si="13">_xlfn.CONCAT(A136,",",B136)</f>
        <v>General/Commercial &amp; Industrial Work Area (High Bay),Misc - General manufacturing (excludes heavy industrial and process using chemicals)</v>
      </c>
      <c r="R136" s="44" t="e">
        <f>INDEX(#REF!,MATCH($A136,#REF!,0))</f>
        <v>#REF!</v>
      </c>
      <c r="S136" s="44">
        <f>INDEX('For CSV - 2019 VentSpcFuncData'!$L$6:$L$101,MATCH($B136,'For CSV - 2019 VentSpcFuncData'!$B$6:$B$101,0))</f>
        <v>63</v>
      </c>
      <c r="T136" s="44" t="e">
        <f>MATCH($A136,#REF!,0)</f>
        <v>#REF!</v>
      </c>
      <c r="V136" t="str">
        <f t="shared" ref="V136:V199" si="14">IF($A135&lt;&gt;$A136,$V$3&amp;$R136&amp;$W$3&amp;$S136&amp;$X$3&amp;TEXT($A136,0),IF($A136=$A135,$V$4&amp;$S136&amp;$W$4&amp;$X$4&amp;$B136&amp;""""))</f>
        <v>2,              63,     "Misc - General manufacturing (excludes heavy industrial and process using chemicals)"</v>
      </c>
    </row>
    <row r="137" spans="1:22" ht="13" x14ac:dyDescent="0.25">
      <c r="A137" s="48" t="s">
        <v>551</v>
      </c>
      <c r="B137" s="55" t="s">
        <v>929</v>
      </c>
      <c r="C137" s="56">
        <f>VLOOKUP($B137,'2019 Ventilation List SORT'!$A$6:$I$102,2)</f>
        <v>0.15</v>
      </c>
      <c r="D137" s="56">
        <f>VLOOKUP($B137,'2019 Ventilation List SORT'!$A$6:$I$102,3)</f>
        <v>0.15</v>
      </c>
      <c r="E137" s="59">
        <f>VLOOKUP($B137,'2019 Ventilation List SORT'!$A$6:$I$102,4)</f>
        <v>0</v>
      </c>
      <c r="F137" s="59">
        <f>VLOOKUP($B137,'2019 Ventilation List SORT'!$A$6:$I$102,5)</f>
        <v>0</v>
      </c>
      <c r="G137" s="56">
        <f>VLOOKUP($B137,'2019 Ventilation List SORT'!$A$6:$I$102,6)</f>
        <v>0</v>
      </c>
      <c r="H137" s="59">
        <f>VLOOKUP($B137,'2019 Ventilation List SORT'!$A$6:$I$102,7)</f>
        <v>2</v>
      </c>
      <c r="I137" s="56" t="str">
        <f>VLOOKUP($B137,'2019 Ventilation List SORT'!$A$6:$I$102,8)</f>
        <v/>
      </c>
      <c r="J137" s="95" t="str">
        <f>VLOOKUP($B137,'2019 Ventilation List SORT'!$A$6:$I$102,9)</f>
        <v>No</v>
      </c>
      <c r="K137" s="146" t="e">
        <f>INDEX(#REF!,MATCH($A137,#REF!,0))*0.5</f>
        <v>#REF!</v>
      </c>
      <c r="L137" s="146">
        <f>INDEX('For CSV - 2019 VentSpcFuncData'!$K$6:$K$101,MATCH($B137,'For CSV - 2019 VentSpcFuncData'!$B$6:$B$101,0))</f>
        <v>0</v>
      </c>
      <c r="M137" s="146" t="e">
        <f t="shared" ref="M137:M200" si="15">IF(L137=0,K137,L137)</f>
        <v>#REF!</v>
      </c>
      <c r="N137" s="146">
        <f>INDEX('For CSV - 2019 VentSpcFuncData'!$J$6:$J$101,MATCH($B137,'For CSV - 2019 VentSpcFuncData'!$B$6:$B$101,0))</f>
        <v>15</v>
      </c>
      <c r="O137" s="146" t="e">
        <f t="shared" ref="O137:O200" si="16">MIN(IF(SUM(K137,M137)=0,0,M137/K137*N137),15)</f>
        <v>#REF!</v>
      </c>
      <c r="P137" s="148" t="e">
        <f t="shared" si="12"/>
        <v>#REF!</v>
      </c>
      <c r="Q137" s="44" t="str">
        <f t="shared" si="13"/>
        <v>General/Commercial &amp; Industrial Work Area (High Bay),Misc - Sorting, packing, light assembly</v>
      </c>
      <c r="R137" s="44" t="e">
        <f>INDEX(#REF!,MATCH($A137,#REF!,0))</f>
        <v>#REF!</v>
      </c>
      <c r="S137" s="44">
        <f>INDEX('For CSV - 2019 VentSpcFuncData'!$L$6:$L$101,MATCH($B137,'For CSV - 2019 VentSpcFuncData'!$B$6:$B$101,0))</f>
        <v>67</v>
      </c>
      <c r="T137" s="44" t="e">
        <f>MATCH($A137,#REF!,0)</f>
        <v>#REF!</v>
      </c>
      <c r="V137" t="str">
        <f t="shared" si="14"/>
        <v>2,              67,     "Misc - Sorting, packing, light assembly"</v>
      </c>
    </row>
    <row r="138" spans="1:22" ht="13" x14ac:dyDescent="0.25">
      <c r="A138" s="48" t="s">
        <v>550</v>
      </c>
      <c r="B138" s="118" t="s">
        <v>775</v>
      </c>
      <c r="C138" s="56">
        <f>VLOOKUP($B138,'2019 Ventilation List SORT'!$A$6:$I$102,2)</f>
        <v>0.15</v>
      </c>
      <c r="D138" s="56">
        <f>VLOOKUP($B138,'2019 Ventilation List SORT'!$A$6:$I$102,3)</f>
        <v>0.15</v>
      </c>
      <c r="E138" s="59">
        <f>VLOOKUP($B138,'2019 Ventilation List SORT'!$A$6:$I$102,4)</f>
        <v>0</v>
      </c>
      <c r="F138" s="59">
        <f>VLOOKUP($B138,'2019 Ventilation List SORT'!$A$6:$I$102,5)</f>
        <v>0</v>
      </c>
      <c r="G138" s="56">
        <f>VLOOKUP($B138,'2019 Ventilation List SORT'!$A$6:$I$102,6)</f>
        <v>0</v>
      </c>
      <c r="H138" s="59">
        <f>VLOOKUP($B138,'2019 Ventilation List SORT'!$A$6:$I$102,7)</f>
        <v>3</v>
      </c>
      <c r="I138" s="56" t="str">
        <f>VLOOKUP($B138,'2019 Ventilation List SORT'!$A$6:$I$102,8)</f>
        <v/>
      </c>
      <c r="J138" s="95" t="str">
        <f>VLOOKUP($B138,'2019 Ventilation List SORT'!$A$6:$I$102,9)</f>
        <v>Yes</v>
      </c>
      <c r="K138" s="146" t="e">
        <f>INDEX(#REF!,MATCH($A138,#REF!,0))*0.5</f>
        <v>#REF!</v>
      </c>
      <c r="L138" s="146">
        <f>INDEX('For CSV - 2019 VentSpcFuncData'!$K$6:$K$101,MATCH($B138,'For CSV - 2019 VentSpcFuncData'!$B$6:$B$101,0))</f>
        <v>0</v>
      </c>
      <c r="M138" s="146" t="e">
        <f t="shared" si="15"/>
        <v>#REF!</v>
      </c>
      <c r="N138" s="146">
        <f>INDEX('For CSV - 2019 VentSpcFuncData'!$J$6:$J$101,MATCH($B138,'For CSV - 2019 VentSpcFuncData'!$B$6:$B$101,0))</f>
        <v>15</v>
      </c>
      <c r="O138" s="146" t="e">
        <f t="shared" si="16"/>
        <v>#REF!</v>
      </c>
      <c r="P138" s="148" t="e">
        <f t="shared" si="12"/>
        <v>#REF!</v>
      </c>
      <c r="Q138" s="44" t="str">
        <f t="shared" si="13"/>
        <v>General/Commercial &amp; Industrial Work Area (Low Bay),Misc - General manufacturing (excludes heavy industrial and process using chemicals)</v>
      </c>
      <c r="R138" s="44" t="e">
        <f>INDEX(#REF!,MATCH($A138,#REF!,0))</f>
        <v>#REF!</v>
      </c>
      <c r="S138" s="44">
        <f>INDEX('For CSV - 2019 VentSpcFuncData'!$L$6:$L$101,MATCH($B138,'For CSV - 2019 VentSpcFuncData'!$B$6:$B$101,0))</f>
        <v>63</v>
      </c>
      <c r="T138" s="44" t="e">
        <f>MATCH($A138,#REF!,0)</f>
        <v>#REF!</v>
      </c>
      <c r="V138" t="e">
        <f t="shared" si="14"/>
        <v>#REF!</v>
      </c>
    </row>
    <row r="139" spans="1:22" ht="13" x14ac:dyDescent="0.25">
      <c r="A139" s="48" t="s">
        <v>550</v>
      </c>
      <c r="B139" s="55" t="s">
        <v>791</v>
      </c>
      <c r="C139" s="56">
        <f>VLOOKUP($B139,'2019 Ventilation List SORT'!$A$6:$I$102,2)</f>
        <v>0</v>
      </c>
      <c r="D139" s="56">
        <f>VLOOKUP($B139,'2019 Ventilation List SORT'!$A$6:$I$102,3)</f>
        <v>0</v>
      </c>
      <c r="E139" s="59">
        <f>VLOOKUP($B139,'2019 Ventilation List SORT'!$A$6:$I$102,4)</f>
        <v>0</v>
      </c>
      <c r="F139" s="59">
        <f>VLOOKUP($B139,'2019 Ventilation List SORT'!$A$6:$I$102,5)</f>
        <v>0</v>
      </c>
      <c r="G139" s="56">
        <f>VLOOKUP($B139,'2019 Ventilation List SORT'!$A$6:$I$102,6)</f>
        <v>0.5</v>
      </c>
      <c r="H139" s="59">
        <f>VLOOKUP($B139,'2019 Ventilation List SORT'!$A$6:$I$102,7)</f>
        <v>2</v>
      </c>
      <c r="I139" s="56" t="str">
        <f>VLOOKUP($B139,'2019 Ventilation List SORT'!$A$6:$I$102,8)</f>
        <v/>
      </c>
      <c r="J139" s="95" t="str">
        <f>VLOOKUP($B139,'2019 Ventilation List SORT'!$A$6:$I$102,9)</f>
        <v>No</v>
      </c>
      <c r="K139" s="146" t="e">
        <f>INDEX(#REF!,MATCH($A139,#REF!,0))*0.5</f>
        <v>#REF!</v>
      </c>
      <c r="L139" s="146">
        <f>INDEX('For CSV - 2019 VentSpcFuncData'!$K$6:$K$101,MATCH($B139,'For CSV - 2019 VentSpcFuncData'!$B$6:$B$101,0))</f>
        <v>0</v>
      </c>
      <c r="M139" s="146" t="e">
        <f t="shared" si="15"/>
        <v>#REF!</v>
      </c>
      <c r="N139" s="146">
        <f>INDEX('For CSV - 2019 VentSpcFuncData'!$J$6:$J$101,MATCH($B139,'For CSV - 2019 VentSpcFuncData'!$B$6:$B$101,0))</f>
        <v>0</v>
      </c>
      <c r="O139" s="146" t="e">
        <f t="shared" si="16"/>
        <v>#REF!</v>
      </c>
      <c r="P139" s="148" t="e">
        <f t="shared" si="12"/>
        <v>#REF!</v>
      </c>
      <c r="Q139" s="44" t="str">
        <f t="shared" si="13"/>
        <v>General/Commercial &amp; Industrial Work Area (Low Bay),Exhaust - Copy, printing rooms</v>
      </c>
      <c r="R139" s="44" t="e">
        <f>INDEX(#REF!,MATCH($A139,#REF!,0))</f>
        <v>#REF!</v>
      </c>
      <c r="S139" s="44">
        <f>INDEX('For CSV - 2019 VentSpcFuncData'!$L$6:$L$101,MATCH($B139,'For CSV - 2019 VentSpcFuncData'!$B$6:$B$101,0))</f>
        <v>28</v>
      </c>
      <c r="T139" s="44" t="e">
        <f>MATCH($A139,#REF!,0)</f>
        <v>#REF!</v>
      </c>
      <c r="V139" t="str">
        <f t="shared" si="14"/>
        <v>2,              28,     "Exhaust - Copy, printing rooms"</v>
      </c>
    </row>
    <row r="140" spans="1:22" ht="13" x14ac:dyDescent="0.25">
      <c r="A140" s="48" t="s">
        <v>550</v>
      </c>
      <c r="B140" s="55" t="s">
        <v>792</v>
      </c>
      <c r="C140" s="56">
        <f>VLOOKUP($B140,'2019 Ventilation List SORT'!$A$6:$I$102,2)</f>
        <v>0</v>
      </c>
      <c r="D140" s="56">
        <f>VLOOKUP($B140,'2019 Ventilation List SORT'!$A$6:$I$102,3)</f>
        <v>0</v>
      </c>
      <c r="E140" s="59">
        <f>VLOOKUP($B140,'2019 Ventilation List SORT'!$A$6:$I$102,4)</f>
        <v>0</v>
      </c>
      <c r="F140" s="59">
        <f>VLOOKUP($B140,'2019 Ventilation List SORT'!$A$6:$I$102,5)</f>
        <v>0</v>
      </c>
      <c r="G140" s="56">
        <f>VLOOKUP($B140,'2019 Ventilation List SORT'!$A$6:$I$102,6)</f>
        <v>1</v>
      </c>
      <c r="H140" s="59">
        <f>VLOOKUP($B140,'2019 Ventilation List SORT'!$A$6:$I$102,7)</f>
        <v>2</v>
      </c>
      <c r="I140" s="56" t="str">
        <f>VLOOKUP($B140,'2019 Ventilation List SORT'!$A$6:$I$102,8)</f>
        <v/>
      </c>
      <c r="J140" s="95" t="str">
        <f>VLOOKUP($B140,'2019 Ventilation List SORT'!$A$6:$I$102,9)</f>
        <v>No</v>
      </c>
      <c r="K140" s="146" t="e">
        <f>INDEX(#REF!,MATCH($A140,#REF!,0))*0.5</f>
        <v>#REF!</v>
      </c>
      <c r="L140" s="146">
        <f>INDEX('For CSV - 2019 VentSpcFuncData'!$K$6:$K$101,MATCH($B140,'For CSV - 2019 VentSpcFuncData'!$B$6:$B$101,0))</f>
        <v>0</v>
      </c>
      <c r="M140" s="146" t="e">
        <f t="shared" si="15"/>
        <v>#REF!</v>
      </c>
      <c r="N140" s="146">
        <f>INDEX('For CSV - 2019 VentSpcFuncData'!$J$6:$J$101,MATCH($B140,'For CSV - 2019 VentSpcFuncData'!$B$6:$B$101,0))</f>
        <v>0</v>
      </c>
      <c r="O140" s="146" t="e">
        <f t="shared" si="16"/>
        <v>#REF!</v>
      </c>
      <c r="P140" s="148" t="e">
        <f t="shared" si="12"/>
        <v>#REF!</v>
      </c>
      <c r="Q140" s="44" t="str">
        <f t="shared" si="13"/>
        <v>General/Commercial &amp; Industrial Work Area (Low Bay),Exhaust - Darkrooms</v>
      </c>
      <c r="R140" s="44" t="e">
        <f>INDEX(#REF!,MATCH($A140,#REF!,0))</f>
        <v>#REF!</v>
      </c>
      <c r="S140" s="44">
        <f>INDEX('For CSV - 2019 VentSpcFuncData'!$L$6:$L$101,MATCH($B140,'For CSV - 2019 VentSpcFuncData'!$B$6:$B$101,0))</f>
        <v>29</v>
      </c>
      <c r="T140" s="44" t="e">
        <f>MATCH($A140,#REF!,0)</f>
        <v>#REF!</v>
      </c>
      <c r="V140" t="str">
        <f t="shared" si="14"/>
        <v>2,              29,     "Exhaust - Darkrooms"</v>
      </c>
    </row>
    <row r="141" spans="1:22" ht="13" x14ac:dyDescent="0.25">
      <c r="A141" s="48" t="s">
        <v>550</v>
      </c>
      <c r="B141" s="55" t="s">
        <v>793</v>
      </c>
      <c r="C141" s="56">
        <f>VLOOKUP($B141,'2019 Ventilation List SORT'!$A$6:$I$102,2)</f>
        <v>0</v>
      </c>
      <c r="D141" s="56">
        <f>VLOOKUP($B141,'2019 Ventilation List SORT'!$A$6:$I$102,3)</f>
        <v>0</v>
      </c>
      <c r="E141" s="59">
        <f>VLOOKUP($B141,'2019 Ventilation List SORT'!$A$6:$I$102,4)</f>
        <v>0</v>
      </c>
      <c r="F141" s="59">
        <f>VLOOKUP($B141,'2019 Ventilation List SORT'!$A$6:$I$102,5)</f>
        <v>0</v>
      </c>
      <c r="G141" s="56">
        <f>VLOOKUP($B141,'2019 Ventilation List SORT'!$A$6:$I$102,6)</f>
        <v>1</v>
      </c>
      <c r="H141" s="59">
        <f>VLOOKUP($B141,'2019 Ventilation List SORT'!$A$6:$I$102,7)</f>
        <v>3</v>
      </c>
      <c r="I141" s="56" t="str">
        <f>VLOOKUP($B141,'2019 Ventilation List SORT'!$A$6:$I$102,8)</f>
        <v/>
      </c>
      <c r="J141" s="95" t="str">
        <f>VLOOKUP($B141,'2019 Ventilation List SORT'!$A$6:$I$102,9)</f>
        <v>No</v>
      </c>
      <c r="K141" s="146" t="e">
        <f>INDEX(#REF!,MATCH($A141,#REF!,0))*0.5</f>
        <v>#REF!</v>
      </c>
      <c r="L141" s="146">
        <f>INDEX('For CSV - 2019 VentSpcFuncData'!$K$6:$K$101,MATCH($B141,'For CSV - 2019 VentSpcFuncData'!$B$6:$B$101,0))</f>
        <v>0</v>
      </c>
      <c r="M141" s="146" t="e">
        <f t="shared" si="15"/>
        <v>#REF!</v>
      </c>
      <c r="N141" s="146">
        <f>INDEX('For CSV - 2019 VentSpcFuncData'!$J$6:$J$101,MATCH($B141,'For CSV - 2019 VentSpcFuncData'!$B$6:$B$101,0))</f>
        <v>0</v>
      </c>
      <c r="O141" s="146" t="e">
        <f t="shared" si="16"/>
        <v>#REF!</v>
      </c>
      <c r="P141" s="148" t="e">
        <f t="shared" si="12"/>
        <v>#REF!</v>
      </c>
      <c r="Q141" s="44" t="str">
        <f t="shared" si="13"/>
        <v>General/Commercial &amp; Industrial Work Area (Low Bay),Exhaust - Janitor closets, trash rooms, recycling</v>
      </c>
      <c r="R141" s="44" t="e">
        <f>INDEX(#REF!,MATCH($A141,#REF!,0))</f>
        <v>#REF!</v>
      </c>
      <c r="S141" s="44">
        <f>INDEX('For CSV - 2019 VentSpcFuncData'!$L$6:$L$101,MATCH($B141,'For CSV - 2019 VentSpcFuncData'!$B$6:$B$101,0))</f>
        <v>30</v>
      </c>
      <c r="T141" s="44" t="e">
        <f>MATCH($A141,#REF!,0)</f>
        <v>#REF!</v>
      </c>
      <c r="V141" t="str">
        <f t="shared" si="14"/>
        <v>2,              30,     "Exhaust - Janitor closets, trash rooms, recycling"</v>
      </c>
    </row>
    <row r="142" spans="1:22" ht="13" x14ac:dyDescent="0.25">
      <c r="A142" s="48" t="s">
        <v>550</v>
      </c>
      <c r="B142" s="55" t="s">
        <v>798</v>
      </c>
      <c r="C142" s="56">
        <f>VLOOKUP($B142,'2019 Ventilation List SORT'!$A$6:$I$102,2)</f>
        <v>0</v>
      </c>
      <c r="D142" s="56">
        <f>VLOOKUP($B142,'2019 Ventilation List SORT'!$A$6:$I$102,3)</f>
        <v>0</v>
      </c>
      <c r="E142" s="59">
        <f>VLOOKUP($B142,'2019 Ventilation List SORT'!$A$6:$I$102,4)</f>
        <v>0</v>
      </c>
      <c r="F142" s="59">
        <f>VLOOKUP($B142,'2019 Ventilation List SORT'!$A$6:$I$102,5)</f>
        <v>0</v>
      </c>
      <c r="G142" s="56">
        <f>VLOOKUP($B142,'2019 Ventilation List SORT'!$A$6:$I$102,6)</f>
        <v>0</v>
      </c>
      <c r="H142" s="59">
        <f>VLOOKUP($B142,'2019 Ventilation List SORT'!$A$6:$I$102,7)</f>
        <v>4</v>
      </c>
      <c r="I142" s="56" t="str">
        <f>VLOOKUP($B142,'2019 Ventilation List SORT'!$A$6:$I$102,8)</f>
        <v>Exh. Note F</v>
      </c>
      <c r="J142" s="95" t="str">
        <f>VLOOKUP($B142,'2019 Ventilation List SORT'!$A$6:$I$102,9)</f>
        <v>No</v>
      </c>
      <c r="K142" s="146" t="e">
        <f>INDEX(#REF!,MATCH($A142,#REF!,0))*0.5</f>
        <v>#REF!</v>
      </c>
      <c r="L142" s="146">
        <f>INDEX('For CSV - 2019 VentSpcFuncData'!$K$6:$K$101,MATCH($B142,'For CSV - 2019 VentSpcFuncData'!$B$6:$B$101,0))</f>
        <v>0</v>
      </c>
      <c r="M142" s="146" t="e">
        <f t="shared" si="15"/>
        <v>#REF!</v>
      </c>
      <c r="N142" s="146">
        <f>INDEX('For CSV - 2019 VentSpcFuncData'!$J$6:$J$101,MATCH($B142,'For CSV - 2019 VentSpcFuncData'!$B$6:$B$101,0))</f>
        <v>0</v>
      </c>
      <c r="O142" s="146" t="e">
        <f t="shared" si="16"/>
        <v>#REF!</v>
      </c>
      <c r="P142" s="148" t="e">
        <f t="shared" si="12"/>
        <v>#REF!</v>
      </c>
      <c r="Q142" s="44" t="str">
        <f t="shared" si="13"/>
        <v>General/Commercial &amp; Industrial Work Area (Low Bay),Exhaust - Paint spray booths</v>
      </c>
      <c r="R142" s="44" t="e">
        <f>INDEX(#REF!,MATCH($A142,#REF!,0))</f>
        <v>#REF!</v>
      </c>
      <c r="S142" s="44">
        <f>INDEX('For CSV - 2019 VentSpcFuncData'!$L$6:$L$101,MATCH($B142,'For CSV - 2019 VentSpcFuncData'!$B$6:$B$101,0))</f>
        <v>33</v>
      </c>
      <c r="T142" s="44" t="e">
        <f>MATCH($A142,#REF!,0)</f>
        <v>#REF!</v>
      </c>
      <c r="V142" t="str">
        <f t="shared" si="14"/>
        <v>2,              33,     "Exhaust - Paint spray booths"</v>
      </c>
    </row>
    <row r="143" spans="1:22" ht="13" x14ac:dyDescent="0.25">
      <c r="A143" s="48" t="s">
        <v>550</v>
      </c>
      <c r="B143" s="55" t="s">
        <v>803</v>
      </c>
      <c r="C143" s="56">
        <f>VLOOKUP($B143,'2019 Ventilation List SORT'!$A$6:$I$102,2)</f>
        <v>0</v>
      </c>
      <c r="D143" s="56">
        <f>VLOOKUP($B143,'2019 Ventilation List SORT'!$A$6:$I$102,3)</f>
        <v>0</v>
      </c>
      <c r="E143" s="59">
        <f>VLOOKUP($B143,'2019 Ventilation List SORT'!$A$6:$I$102,4)</f>
        <v>0</v>
      </c>
      <c r="F143" s="59">
        <f>VLOOKUP($B143,'2019 Ventilation List SORT'!$A$6:$I$102,5)</f>
        <v>0</v>
      </c>
      <c r="G143" s="56">
        <f>VLOOKUP($B143,'2019 Ventilation List SORT'!$A$6:$I$102,6)</f>
        <v>0.5</v>
      </c>
      <c r="H143" s="59">
        <f>VLOOKUP($B143,'2019 Ventilation List SORT'!$A$6:$I$102,7)</f>
        <v>2</v>
      </c>
      <c r="I143" s="56">
        <f>VLOOKUP($B143,'2019 Ventilation List SORT'!$A$6:$I$102,8)</f>
        <v>0</v>
      </c>
      <c r="J143" s="95" t="str">
        <f>VLOOKUP($B143,'2019 Ventilation List SORT'!$A$6:$I$102,9)</f>
        <v>No</v>
      </c>
      <c r="K143" s="146" t="e">
        <f>INDEX(#REF!,MATCH($A143,#REF!,0))*0.5</f>
        <v>#REF!</v>
      </c>
      <c r="L143" s="146">
        <f>INDEX('For CSV - 2019 VentSpcFuncData'!$K$6:$K$101,MATCH($B143,'For CSV - 2019 VentSpcFuncData'!$B$6:$B$101,0))</f>
        <v>0</v>
      </c>
      <c r="M143" s="146" t="e">
        <f t="shared" si="15"/>
        <v>#REF!</v>
      </c>
      <c r="N143" s="146">
        <f>INDEX('For CSV - 2019 VentSpcFuncData'!$J$6:$J$101,MATCH($B143,'For CSV - 2019 VentSpcFuncData'!$B$6:$B$101,0))</f>
        <v>0</v>
      </c>
      <c r="O143" s="146" t="e">
        <f t="shared" si="16"/>
        <v>#REF!</v>
      </c>
      <c r="P143" s="148" t="e">
        <f t="shared" si="12"/>
        <v>#REF!</v>
      </c>
      <c r="Q143" s="44" t="str">
        <f t="shared" si="13"/>
        <v>General/Commercial &amp; Industrial Work Area (Low Bay),Exhaust - Woodwork shop/classrooms</v>
      </c>
      <c r="R143" s="44" t="e">
        <f>INDEX(#REF!,MATCH($A143,#REF!,0))</f>
        <v>#REF!</v>
      </c>
      <c r="S143" s="44">
        <f>INDEX('For CSV - 2019 VentSpcFuncData'!$L$6:$L$101,MATCH($B143,'For CSV - 2019 VentSpcFuncData'!$B$6:$B$101,0))</f>
        <v>41</v>
      </c>
      <c r="T143" s="44" t="e">
        <f>MATCH($A143,#REF!,0)</f>
        <v>#REF!</v>
      </c>
      <c r="V143" t="str">
        <f t="shared" si="14"/>
        <v>2,              41,     "Exhaust - Woodwork shop/classrooms"</v>
      </c>
    </row>
    <row r="144" spans="1:22" ht="13" x14ac:dyDescent="0.25">
      <c r="A144" s="48" t="s">
        <v>550</v>
      </c>
      <c r="B144" s="55" t="s">
        <v>763</v>
      </c>
      <c r="C144" s="56">
        <f>VLOOKUP($B144,'2019 Ventilation List SORT'!$A$6:$I$102,2)</f>
        <v>0.15</v>
      </c>
      <c r="D144" s="56">
        <f>VLOOKUP($B144,'2019 Ventilation List SORT'!$A$6:$I$102,3)</f>
        <v>0.15</v>
      </c>
      <c r="E144" s="59">
        <f>VLOOKUP($B144,'2019 Ventilation List SORT'!$A$6:$I$102,4)</f>
        <v>0</v>
      </c>
      <c r="F144" s="59">
        <f>VLOOKUP($B144,'2019 Ventilation List SORT'!$A$6:$I$102,5)</f>
        <v>0</v>
      </c>
      <c r="G144" s="56">
        <f>VLOOKUP($B144,'2019 Ventilation List SORT'!$A$6:$I$102,6)</f>
        <v>0</v>
      </c>
      <c r="H144" s="59">
        <f>VLOOKUP($B144,'2019 Ventilation List SORT'!$A$6:$I$102,7)</f>
        <v>2</v>
      </c>
      <c r="I144" s="56" t="str">
        <f>VLOOKUP($B144,'2019 Ventilation List SORT'!$A$6:$I$102,8)</f>
        <v/>
      </c>
      <c r="J144" s="95" t="str">
        <f>VLOOKUP($B144,'2019 Ventilation List SORT'!$A$6:$I$102,9)</f>
        <v>No</v>
      </c>
      <c r="K144" s="146" t="e">
        <f>INDEX(#REF!,MATCH($A144,#REF!,0))*0.5</f>
        <v>#REF!</v>
      </c>
      <c r="L144" s="146">
        <f>INDEX('For CSV - 2019 VentSpcFuncData'!$K$6:$K$101,MATCH($B144,'For CSV - 2019 VentSpcFuncData'!$B$6:$B$101,0))</f>
        <v>0</v>
      </c>
      <c r="M144" s="146" t="e">
        <f t="shared" si="15"/>
        <v>#REF!</v>
      </c>
      <c r="N144" s="146">
        <f>INDEX('For CSV - 2019 VentSpcFuncData'!$J$6:$J$101,MATCH($B144,'For CSV - 2019 VentSpcFuncData'!$B$6:$B$101,0))</f>
        <v>15</v>
      </c>
      <c r="O144" s="146" t="e">
        <f t="shared" si="16"/>
        <v>#REF!</v>
      </c>
      <c r="P144" s="148" t="e">
        <f t="shared" si="12"/>
        <v>#REF!</v>
      </c>
      <c r="Q144" s="44" t="str">
        <f t="shared" si="13"/>
        <v>General/Commercial &amp; Industrial Work Area (Low Bay),Lodging - Laundry rooms, central</v>
      </c>
      <c r="R144" s="44" t="e">
        <f>INDEX(#REF!,MATCH($A144,#REF!,0))</f>
        <v>#REF!</v>
      </c>
      <c r="S144" s="44">
        <f>INDEX('For CSV - 2019 VentSpcFuncData'!$L$6:$L$101,MATCH($B144,'For CSV - 2019 VentSpcFuncData'!$B$6:$B$101,0))</f>
        <v>55</v>
      </c>
      <c r="T144" s="44" t="e">
        <f>MATCH($A144,#REF!,0)</f>
        <v>#REF!</v>
      </c>
      <c r="V144" t="str">
        <f t="shared" si="14"/>
        <v>2,              55,     "Lodging - Laundry rooms, central"</v>
      </c>
    </row>
    <row r="145" spans="1:22" ht="13" x14ac:dyDescent="0.25">
      <c r="A145" s="48" t="s">
        <v>550</v>
      </c>
      <c r="B145" s="55" t="s">
        <v>781</v>
      </c>
      <c r="C145" s="56">
        <f>VLOOKUP($B145,'2019 Ventilation List SORT'!$A$6:$I$102,2)</f>
        <v>0.15</v>
      </c>
      <c r="D145" s="56">
        <f>VLOOKUP($B145,'2019 Ventilation List SORT'!$A$6:$I$102,3)</f>
        <v>0.15</v>
      </c>
      <c r="E145" s="59">
        <f>VLOOKUP($B145,'2019 Ventilation List SORT'!$A$6:$I$102,4)</f>
        <v>0</v>
      </c>
      <c r="F145" s="59">
        <f>VLOOKUP($B145,'2019 Ventilation List SORT'!$A$6:$I$102,5)</f>
        <v>0</v>
      </c>
      <c r="G145" s="56">
        <f>VLOOKUP($B145,'2019 Ventilation List SORT'!$A$6:$I$102,6)</f>
        <v>0</v>
      </c>
      <c r="H145" s="59">
        <f>VLOOKUP($B145,'2019 Ventilation List SORT'!$A$6:$I$102,7)</f>
        <v>2</v>
      </c>
      <c r="I145" s="56" t="str">
        <f>VLOOKUP($B145,'2019 Ventilation List SORT'!$A$6:$I$102,8)</f>
        <v/>
      </c>
      <c r="J145" s="95" t="str">
        <f>VLOOKUP($B145,'2019 Ventilation List SORT'!$A$6:$I$102,9)</f>
        <v>No</v>
      </c>
      <c r="K145" s="146" t="e">
        <f>INDEX(#REF!,MATCH($A145,#REF!,0))*0.5</f>
        <v>#REF!</v>
      </c>
      <c r="L145" s="146">
        <f>INDEX('For CSV - 2019 VentSpcFuncData'!$K$6:$K$101,MATCH($B145,'For CSV - 2019 VentSpcFuncData'!$B$6:$B$101,0))</f>
        <v>0</v>
      </c>
      <c r="M145" s="146" t="e">
        <f t="shared" si="15"/>
        <v>#REF!</v>
      </c>
      <c r="N145" s="146">
        <f>INDEX('For CSV - 2019 VentSpcFuncData'!$J$6:$J$101,MATCH($B145,'For CSV - 2019 VentSpcFuncData'!$B$6:$B$101,0))</f>
        <v>15</v>
      </c>
      <c r="O145" s="146" t="e">
        <f t="shared" si="16"/>
        <v>#REF!</v>
      </c>
      <c r="P145" s="148" t="e">
        <f t="shared" si="12"/>
        <v>#REF!</v>
      </c>
      <c r="Q145" s="44" t="str">
        <f t="shared" si="13"/>
        <v>General/Commercial &amp; Industrial Work Area (Low Bay),Misc - All others</v>
      </c>
      <c r="R145" s="44" t="e">
        <f>INDEX(#REF!,MATCH($A145,#REF!,0))</f>
        <v>#REF!</v>
      </c>
      <c r="S145" s="44">
        <f>INDEX('For CSV - 2019 VentSpcFuncData'!$L$6:$L$101,MATCH($B145,'For CSV - 2019 VentSpcFuncData'!$B$6:$B$101,0))</f>
        <v>58</v>
      </c>
      <c r="T145" s="44" t="e">
        <f>MATCH($A145,#REF!,0)</f>
        <v>#REF!</v>
      </c>
      <c r="V145" t="str">
        <f t="shared" si="14"/>
        <v>2,              58,     "Misc - All others"</v>
      </c>
    </row>
    <row r="146" spans="1:22" ht="13" x14ac:dyDescent="0.25">
      <c r="A146" s="48" t="s">
        <v>550</v>
      </c>
      <c r="B146" s="55" t="s">
        <v>775</v>
      </c>
      <c r="C146" s="56">
        <f>VLOOKUP($B146,'2019 Ventilation List SORT'!$A$6:$I$102,2)</f>
        <v>0.15</v>
      </c>
      <c r="D146" s="56">
        <f>VLOOKUP($B146,'2019 Ventilation List SORT'!$A$6:$I$102,3)</f>
        <v>0.15</v>
      </c>
      <c r="E146" s="59">
        <f>VLOOKUP($B146,'2019 Ventilation List SORT'!$A$6:$I$102,4)</f>
        <v>0</v>
      </c>
      <c r="F146" s="59">
        <f>VLOOKUP($B146,'2019 Ventilation List SORT'!$A$6:$I$102,5)</f>
        <v>0</v>
      </c>
      <c r="G146" s="56">
        <f>VLOOKUP($B146,'2019 Ventilation List SORT'!$A$6:$I$102,6)</f>
        <v>0</v>
      </c>
      <c r="H146" s="59">
        <f>VLOOKUP($B146,'2019 Ventilation List SORT'!$A$6:$I$102,7)</f>
        <v>3</v>
      </c>
      <c r="I146" s="56" t="str">
        <f>VLOOKUP($B146,'2019 Ventilation List SORT'!$A$6:$I$102,8)</f>
        <v/>
      </c>
      <c r="J146" s="95" t="str">
        <f>VLOOKUP($B146,'2019 Ventilation List SORT'!$A$6:$I$102,9)</f>
        <v>Yes</v>
      </c>
      <c r="K146" s="146" t="e">
        <f>INDEX(#REF!,MATCH($A146,#REF!,0))*0.5</f>
        <v>#REF!</v>
      </c>
      <c r="L146" s="146">
        <f>INDEX('For CSV - 2019 VentSpcFuncData'!$K$6:$K$101,MATCH($B146,'For CSV - 2019 VentSpcFuncData'!$B$6:$B$101,0))</f>
        <v>0</v>
      </c>
      <c r="M146" s="146" t="e">
        <f t="shared" si="15"/>
        <v>#REF!</v>
      </c>
      <c r="N146" s="146">
        <f>INDEX('For CSV - 2019 VentSpcFuncData'!$J$6:$J$101,MATCH($B146,'For CSV - 2019 VentSpcFuncData'!$B$6:$B$101,0))</f>
        <v>15</v>
      </c>
      <c r="O146" s="146" t="e">
        <f t="shared" si="16"/>
        <v>#REF!</v>
      </c>
      <c r="P146" s="148" t="e">
        <f t="shared" si="12"/>
        <v>#REF!</v>
      </c>
      <c r="Q146" s="44" t="str">
        <f t="shared" si="13"/>
        <v>General/Commercial &amp; Industrial Work Area (Low Bay),Misc - General manufacturing (excludes heavy industrial and process using chemicals)</v>
      </c>
      <c r="R146" s="44" t="e">
        <f>INDEX(#REF!,MATCH($A146,#REF!,0))</f>
        <v>#REF!</v>
      </c>
      <c r="S146" s="44">
        <f>INDEX('For CSV - 2019 VentSpcFuncData'!$L$6:$L$101,MATCH($B146,'For CSV - 2019 VentSpcFuncData'!$B$6:$B$101,0))</f>
        <v>63</v>
      </c>
      <c r="T146" s="44" t="e">
        <f>MATCH($A146,#REF!,0)</f>
        <v>#REF!</v>
      </c>
      <c r="V146" t="str">
        <f t="shared" si="14"/>
        <v>2,              63,     "Misc - General manufacturing (excludes heavy industrial and process using chemicals)"</v>
      </c>
    </row>
    <row r="147" spans="1:22" ht="13" x14ac:dyDescent="0.25">
      <c r="A147" s="48" t="s">
        <v>550</v>
      </c>
      <c r="B147" s="55" t="s">
        <v>929</v>
      </c>
      <c r="C147" s="56">
        <f>VLOOKUP($B147,'2019 Ventilation List SORT'!$A$6:$I$102,2)</f>
        <v>0.15</v>
      </c>
      <c r="D147" s="56">
        <f>VLOOKUP($B147,'2019 Ventilation List SORT'!$A$6:$I$102,3)</f>
        <v>0.15</v>
      </c>
      <c r="E147" s="59">
        <f>VLOOKUP($B147,'2019 Ventilation List SORT'!$A$6:$I$102,4)</f>
        <v>0</v>
      </c>
      <c r="F147" s="59">
        <f>VLOOKUP($B147,'2019 Ventilation List SORT'!$A$6:$I$102,5)</f>
        <v>0</v>
      </c>
      <c r="G147" s="56">
        <f>VLOOKUP($B147,'2019 Ventilation List SORT'!$A$6:$I$102,6)</f>
        <v>0</v>
      </c>
      <c r="H147" s="59">
        <f>VLOOKUP($B147,'2019 Ventilation List SORT'!$A$6:$I$102,7)</f>
        <v>2</v>
      </c>
      <c r="I147" s="56" t="str">
        <f>VLOOKUP($B147,'2019 Ventilation List SORT'!$A$6:$I$102,8)</f>
        <v/>
      </c>
      <c r="J147" s="95" t="str">
        <f>VLOOKUP($B147,'2019 Ventilation List SORT'!$A$6:$I$102,9)</f>
        <v>No</v>
      </c>
      <c r="K147" s="146" t="e">
        <f>INDEX(#REF!,MATCH($A147,#REF!,0))*0.5</f>
        <v>#REF!</v>
      </c>
      <c r="L147" s="146">
        <f>INDEX('For CSV - 2019 VentSpcFuncData'!$K$6:$K$101,MATCH($B147,'For CSV - 2019 VentSpcFuncData'!$B$6:$B$101,0))</f>
        <v>0</v>
      </c>
      <c r="M147" s="146" t="e">
        <f t="shared" si="15"/>
        <v>#REF!</v>
      </c>
      <c r="N147" s="146">
        <f>INDEX('For CSV - 2019 VentSpcFuncData'!$J$6:$J$101,MATCH($B147,'For CSV - 2019 VentSpcFuncData'!$B$6:$B$101,0))</f>
        <v>15</v>
      </c>
      <c r="O147" s="146" t="e">
        <f t="shared" si="16"/>
        <v>#REF!</v>
      </c>
      <c r="P147" s="148" t="e">
        <f t="shared" si="12"/>
        <v>#REF!</v>
      </c>
      <c r="Q147" s="44" t="str">
        <f t="shared" si="13"/>
        <v>General/Commercial &amp; Industrial Work Area (Low Bay),Misc - Sorting, packing, light assembly</v>
      </c>
      <c r="R147" s="44" t="e">
        <f>INDEX(#REF!,MATCH($A147,#REF!,0))</f>
        <v>#REF!</v>
      </c>
      <c r="S147" s="44">
        <f>INDEX('For CSV - 2019 VentSpcFuncData'!$L$6:$L$101,MATCH($B147,'For CSV - 2019 VentSpcFuncData'!$B$6:$B$101,0))</f>
        <v>67</v>
      </c>
      <c r="T147" s="44" t="e">
        <f>MATCH($A147,#REF!,0)</f>
        <v>#REF!</v>
      </c>
      <c r="V147" t="str">
        <f t="shared" si="14"/>
        <v>2,              67,     "Misc - Sorting, packing, light assembly"</v>
      </c>
    </row>
    <row r="148" spans="1:22" ht="13" x14ac:dyDescent="0.25">
      <c r="A148" s="48" t="s">
        <v>552</v>
      </c>
      <c r="B148" s="118" t="s">
        <v>775</v>
      </c>
      <c r="C148" s="56">
        <f>VLOOKUP($B148,'2019 Ventilation List SORT'!$A$6:$I$102,2)</f>
        <v>0.15</v>
      </c>
      <c r="D148" s="56">
        <f>VLOOKUP($B148,'2019 Ventilation List SORT'!$A$6:$I$102,3)</f>
        <v>0.15</v>
      </c>
      <c r="E148" s="59">
        <f>VLOOKUP($B148,'2019 Ventilation List SORT'!$A$6:$I$102,4)</f>
        <v>0</v>
      </c>
      <c r="F148" s="59">
        <f>VLOOKUP($B148,'2019 Ventilation List SORT'!$A$6:$I$102,5)</f>
        <v>0</v>
      </c>
      <c r="G148" s="56">
        <f>VLOOKUP($B148,'2019 Ventilation List SORT'!$A$6:$I$102,6)</f>
        <v>0</v>
      </c>
      <c r="H148" s="59">
        <f>VLOOKUP($B148,'2019 Ventilation List SORT'!$A$6:$I$102,7)</f>
        <v>3</v>
      </c>
      <c r="I148" s="56" t="str">
        <f>VLOOKUP($B148,'2019 Ventilation List SORT'!$A$6:$I$102,8)</f>
        <v/>
      </c>
      <c r="J148" s="95" t="str">
        <f>VLOOKUP($B148,'2019 Ventilation List SORT'!$A$6:$I$102,9)</f>
        <v>Yes</v>
      </c>
      <c r="K148" s="146" t="e">
        <f>INDEX(#REF!,MATCH($A148,#REF!,0))*0.5</f>
        <v>#REF!</v>
      </c>
      <c r="L148" s="146">
        <f>INDEX('For CSV - 2019 VentSpcFuncData'!$K$6:$K$101,MATCH($B148,'For CSV - 2019 VentSpcFuncData'!$B$6:$B$101,0))</f>
        <v>0</v>
      </c>
      <c r="M148" s="146" t="e">
        <f t="shared" si="15"/>
        <v>#REF!</v>
      </c>
      <c r="N148" s="146">
        <f>INDEX('For CSV - 2019 VentSpcFuncData'!$J$6:$J$101,MATCH($B148,'For CSV - 2019 VentSpcFuncData'!$B$6:$B$101,0))</f>
        <v>15</v>
      </c>
      <c r="O148" s="146" t="e">
        <f t="shared" si="16"/>
        <v>#REF!</v>
      </c>
      <c r="P148" s="148" t="e">
        <f t="shared" si="12"/>
        <v>#REF!</v>
      </c>
      <c r="Q148" s="44" t="str">
        <f t="shared" si="13"/>
        <v>General/Commercial &amp; Industrial Work Area (Precision),Misc - General manufacturing (excludes heavy industrial and process using chemicals)</v>
      </c>
      <c r="R148" s="44" t="e">
        <f>INDEX(#REF!,MATCH($A148,#REF!,0))</f>
        <v>#REF!</v>
      </c>
      <c r="S148" s="44">
        <f>INDEX('For CSV - 2019 VentSpcFuncData'!$L$6:$L$101,MATCH($B148,'For CSV - 2019 VentSpcFuncData'!$B$6:$B$101,0))</f>
        <v>63</v>
      </c>
      <c r="T148" s="44" t="e">
        <f>MATCH($A148,#REF!,0)</f>
        <v>#REF!</v>
      </c>
      <c r="V148" t="e">
        <f t="shared" si="14"/>
        <v>#REF!</v>
      </c>
    </row>
    <row r="149" spans="1:22" ht="13" x14ac:dyDescent="0.25">
      <c r="A149" s="48" t="s">
        <v>552</v>
      </c>
      <c r="B149" s="55" t="s">
        <v>791</v>
      </c>
      <c r="C149" s="56">
        <f>VLOOKUP($B149,'2019 Ventilation List SORT'!$A$6:$I$102,2)</f>
        <v>0</v>
      </c>
      <c r="D149" s="56">
        <f>VLOOKUP($B149,'2019 Ventilation List SORT'!$A$6:$I$102,3)</f>
        <v>0</v>
      </c>
      <c r="E149" s="59">
        <f>VLOOKUP($B149,'2019 Ventilation List SORT'!$A$6:$I$102,4)</f>
        <v>0</v>
      </c>
      <c r="F149" s="59">
        <f>VLOOKUP($B149,'2019 Ventilation List SORT'!$A$6:$I$102,5)</f>
        <v>0</v>
      </c>
      <c r="G149" s="56">
        <f>VLOOKUP($B149,'2019 Ventilation List SORT'!$A$6:$I$102,6)</f>
        <v>0.5</v>
      </c>
      <c r="H149" s="59">
        <f>VLOOKUP($B149,'2019 Ventilation List SORT'!$A$6:$I$102,7)</f>
        <v>2</v>
      </c>
      <c r="I149" s="56" t="str">
        <f>VLOOKUP($B149,'2019 Ventilation List SORT'!$A$6:$I$102,8)</f>
        <v/>
      </c>
      <c r="J149" s="95" t="str">
        <f>VLOOKUP($B149,'2019 Ventilation List SORT'!$A$6:$I$102,9)</f>
        <v>No</v>
      </c>
      <c r="K149" s="146" t="e">
        <f>INDEX(#REF!,MATCH($A149,#REF!,0))*0.5</f>
        <v>#REF!</v>
      </c>
      <c r="L149" s="146">
        <f>INDEX('For CSV - 2019 VentSpcFuncData'!$K$6:$K$101,MATCH($B149,'For CSV - 2019 VentSpcFuncData'!$B$6:$B$101,0))</f>
        <v>0</v>
      </c>
      <c r="M149" s="146" t="e">
        <f t="shared" si="15"/>
        <v>#REF!</v>
      </c>
      <c r="N149" s="146">
        <f>INDEX('For CSV - 2019 VentSpcFuncData'!$J$6:$J$101,MATCH($B149,'For CSV - 2019 VentSpcFuncData'!$B$6:$B$101,0))</f>
        <v>0</v>
      </c>
      <c r="O149" s="146" t="e">
        <f t="shared" si="16"/>
        <v>#REF!</v>
      </c>
      <c r="P149" s="148" t="e">
        <f t="shared" si="12"/>
        <v>#REF!</v>
      </c>
      <c r="Q149" s="44" t="str">
        <f t="shared" si="13"/>
        <v>General/Commercial &amp; Industrial Work Area (Precision),Exhaust - Copy, printing rooms</v>
      </c>
      <c r="R149" s="44" t="e">
        <f>INDEX(#REF!,MATCH($A149,#REF!,0))</f>
        <v>#REF!</v>
      </c>
      <c r="S149" s="44">
        <f>INDEX('For CSV - 2019 VentSpcFuncData'!$L$6:$L$101,MATCH($B149,'For CSV - 2019 VentSpcFuncData'!$B$6:$B$101,0))</f>
        <v>28</v>
      </c>
      <c r="T149" s="44" t="e">
        <f>MATCH($A149,#REF!,0)</f>
        <v>#REF!</v>
      </c>
      <c r="V149" t="str">
        <f t="shared" si="14"/>
        <v>2,              28,     "Exhaust - Copy, printing rooms"</v>
      </c>
    </row>
    <row r="150" spans="1:22" ht="13" x14ac:dyDescent="0.25">
      <c r="A150" s="48" t="s">
        <v>552</v>
      </c>
      <c r="B150" s="55" t="s">
        <v>792</v>
      </c>
      <c r="C150" s="56">
        <f>VLOOKUP($B150,'2019 Ventilation List SORT'!$A$6:$I$102,2)</f>
        <v>0</v>
      </c>
      <c r="D150" s="56">
        <f>VLOOKUP($B150,'2019 Ventilation List SORT'!$A$6:$I$102,3)</f>
        <v>0</v>
      </c>
      <c r="E150" s="59">
        <f>VLOOKUP($B150,'2019 Ventilation List SORT'!$A$6:$I$102,4)</f>
        <v>0</v>
      </c>
      <c r="F150" s="59">
        <f>VLOOKUP($B150,'2019 Ventilation List SORT'!$A$6:$I$102,5)</f>
        <v>0</v>
      </c>
      <c r="G150" s="56">
        <f>VLOOKUP($B150,'2019 Ventilation List SORT'!$A$6:$I$102,6)</f>
        <v>1</v>
      </c>
      <c r="H150" s="59">
        <f>VLOOKUP($B150,'2019 Ventilation List SORT'!$A$6:$I$102,7)</f>
        <v>2</v>
      </c>
      <c r="I150" s="56" t="str">
        <f>VLOOKUP($B150,'2019 Ventilation List SORT'!$A$6:$I$102,8)</f>
        <v/>
      </c>
      <c r="J150" s="95" t="str">
        <f>VLOOKUP($B150,'2019 Ventilation List SORT'!$A$6:$I$102,9)</f>
        <v>No</v>
      </c>
      <c r="K150" s="146" t="e">
        <f>INDEX(#REF!,MATCH($A150,#REF!,0))*0.5</f>
        <v>#REF!</v>
      </c>
      <c r="L150" s="146">
        <f>INDEX('For CSV - 2019 VentSpcFuncData'!$K$6:$K$101,MATCH($B150,'For CSV - 2019 VentSpcFuncData'!$B$6:$B$101,0))</f>
        <v>0</v>
      </c>
      <c r="M150" s="146" t="e">
        <f t="shared" si="15"/>
        <v>#REF!</v>
      </c>
      <c r="N150" s="146">
        <f>INDEX('For CSV - 2019 VentSpcFuncData'!$J$6:$J$101,MATCH($B150,'For CSV - 2019 VentSpcFuncData'!$B$6:$B$101,0))</f>
        <v>0</v>
      </c>
      <c r="O150" s="146" t="e">
        <f t="shared" si="16"/>
        <v>#REF!</v>
      </c>
      <c r="P150" s="148" t="e">
        <f t="shared" si="12"/>
        <v>#REF!</v>
      </c>
      <c r="Q150" s="44" t="str">
        <f t="shared" si="13"/>
        <v>General/Commercial &amp; Industrial Work Area (Precision),Exhaust - Darkrooms</v>
      </c>
      <c r="R150" s="44" t="e">
        <f>INDEX(#REF!,MATCH($A150,#REF!,0))</f>
        <v>#REF!</v>
      </c>
      <c r="S150" s="44">
        <f>INDEX('For CSV - 2019 VentSpcFuncData'!$L$6:$L$101,MATCH($B150,'For CSV - 2019 VentSpcFuncData'!$B$6:$B$101,0))</f>
        <v>29</v>
      </c>
      <c r="T150" s="44" t="e">
        <f>MATCH($A150,#REF!,0)</f>
        <v>#REF!</v>
      </c>
      <c r="V150" t="str">
        <f t="shared" si="14"/>
        <v>2,              29,     "Exhaust - Darkrooms"</v>
      </c>
    </row>
    <row r="151" spans="1:22" ht="13" x14ac:dyDescent="0.25">
      <c r="A151" s="48" t="s">
        <v>552</v>
      </c>
      <c r="B151" s="55" t="s">
        <v>798</v>
      </c>
      <c r="C151" s="56">
        <f>VLOOKUP($B151,'2019 Ventilation List SORT'!$A$6:$I$102,2)</f>
        <v>0</v>
      </c>
      <c r="D151" s="56">
        <f>VLOOKUP($B151,'2019 Ventilation List SORT'!$A$6:$I$102,3)</f>
        <v>0</v>
      </c>
      <c r="E151" s="59">
        <f>VLOOKUP($B151,'2019 Ventilation List SORT'!$A$6:$I$102,4)</f>
        <v>0</v>
      </c>
      <c r="F151" s="59">
        <f>VLOOKUP($B151,'2019 Ventilation List SORT'!$A$6:$I$102,5)</f>
        <v>0</v>
      </c>
      <c r="G151" s="56">
        <f>VLOOKUP($B151,'2019 Ventilation List SORT'!$A$6:$I$102,6)</f>
        <v>0</v>
      </c>
      <c r="H151" s="59">
        <f>VLOOKUP($B151,'2019 Ventilation List SORT'!$A$6:$I$102,7)</f>
        <v>4</v>
      </c>
      <c r="I151" s="56" t="str">
        <f>VLOOKUP($B151,'2019 Ventilation List SORT'!$A$6:$I$102,8)</f>
        <v>Exh. Note F</v>
      </c>
      <c r="J151" s="95" t="str">
        <f>VLOOKUP($B151,'2019 Ventilation List SORT'!$A$6:$I$102,9)</f>
        <v>No</v>
      </c>
      <c r="K151" s="146" t="e">
        <f>INDEX(#REF!,MATCH($A151,#REF!,0))*0.5</f>
        <v>#REF!</v>
      </c>
      <c r="L151" s="146">
        <f>INDEX('For CSV - 2019 VentSpcFuncData'!$K$6:$K$101,MATCH($B151,'For CSV - 2019 VentSpcFuncData'!$B$6:$B$101,0))</f>
        <v>0</v>
      </c>
      <c r="M151" s="146" t="e">
        <f t="shared" si="15"/>
        <v>#REF!</v>
      </c>
      <c r="N151" s="146">
        <f>INDEX('For CSV - 2019 VentSpcFuncData'!$J$6:$J$101,MATCH($B151,'For CSV - 2019 VentSpcFuncData'!$B$6:$B$101,0))</f>
        <v>0</v>
      </c>
      <c r="O151" s="146" t="e">
        <f t="shared" si="16"/>
        <v>#REF!</v>
      </c>
      <c r="P151" s="148" t="e">
        <f t="shared" si="12"/>
        <v>#REF!</v>
      </c>
      <c r="Q151" s="44" t="str">
        <f t="shared" si="13"/>
        <v>General/Commercial &amp; Industrial Work Area (Precision),Exhaust - Paint spray booths</v>
      </c>
      <c r="R151" s="44" t="e">
        <f>INDEX(#REF!,MATCH($A151,#REF!,0))</f>
        <v>#REF!</v>
      </c>
      <c r="S151" s="44">
        <f>INDEX('For CSV - 2019 VentSpcFuncData'!$L$6:$L$101,MATCH($B151,'For CSV - 2019 VentSpcFuncData'!$B$6:$B$101,0))</f>
        <v>33</v>
      </c>
      <c r="T151" s="44" t="e">
        <f>MATCH($A151,#REF!,0)</f>
        <v>#REF!</v>
      </c>
      <c r="V151" t="str">
        <f t="shared" si="14"/>
        <v>2,              33,     "Exhaust - Paint spray booths"</v>
      </c>
    </row>
    <row r="152" spans="1:22" ht="13" x14ac:dyDescent="0.25">
      <c r="A152" s="48" t="s">
        <v>552</v>
      </c>
      <c r="B152" s="55" t="s">
        <v>803</v>
      </c>
      <c r="C152" s="56">
        <f>VLOOKUP($B152,'2019 Ventilation List SORT'!$A$6:$I$102,2)</f>
        <v>0</v>
      </c>
      <c r="D152" s="56">
        <f>VLOOKUP($B152,'2019 Ventilation List SORT'!$A$6:$I$102,3)</f>
        <v>0</v>
      </c>
      <c r="E152" s="59">
        <f>VLOOKUP($B152,'2019 Ventilation List SORT'!$A$6:$I$102,4)</f>
        <v>0</v>
      </c>
      <c r="F152" s="59">
        <f>VLOOKUP($B152,'2019 Ventilation List SORT'!$A$6:$I$102,5)</f>
        <v>0</v>
      </c>
      <c r="G152" s="56">
        <f>VLOOKUP($B152,'2019 Ventilation List SORT'!$A$6:$I$102,6)</f>
        <v>0.5</v>
      </c>
      <c r="H152" s="59">
        <f>VLOOKUP($B152,'2019 Ventilation List SORT'!$A$6:$I$102,7)</f>
        <v>2</v>
      </c>
      <c r="I152" s="56">
        <f>VLOOKUP($B152,'2019 Ventilation List SORT'!$A$6:$I$102,8)</f>
        <v>0</v>
      </c>
      <c r="J152" s="95" t="str">
        <f>VLOOKUP($B152,'2019 Ventilation List SORT'!$A$6:$I$102,9)</f>
        <v>No</v>
      </c>
      <c r="K152" s="146" t="e">
        <f>INDEX(#REF!,MATCH($A152,#REF!,0))*0.5</f>
        <v>#REF!</v>
      </c>
      <c r="L152" s="146">
        <f>INDEX('For CSV - 2019 VentSpcFuncData'!$K$6:$K$101,MATCH($B152,'For CSV - 2019 VentSpcFuncData'!$B$6:$B$101,0))</f>
        <v>0</v>
      </c>
      <c r="M152" s="146" t="e">
        <f t="shared" si="15"/>
        <v>#REF!</v>
      </c>
      <c r="N152" s="146">
        <f>INDEX('For CSV - 2019 VentSpcFuncData'!$J$6:$J$101,MATCH($B152,'For CSV - 2019 VentSpcFuncData'!$B$6:$B$101,0))</f>
        <v>0</v>
      </c>
      <c r="O152" s="146" t="e">
        <f t="shared" si="16"/>
        <v>#REF!</v>
      </c>
      <c r="P152" s="148" t="e">
        <f t="shared" si="12"/>
        <v>#REF!</v>
      </c>
      <c r="Q152" s="44" t="str">
        <f t="shared" si="13"/>
        <v>General/Commercial &amp; Industrial Work Area (Precision),Exhaust - Woodwork shop/classrooms</v>
      </c>
      <c r="R152" s="44" t="e">
        <f>INDEX(#REF!,MATCH($A152,#REF!,0))</f>
        <v>#REF!</v>
      </c>
      <c r="S152" s="44">
        <f>INDEX('For CSV - 2019 VentSpcFuncData'!$L$6:$L$101,MATCH($B152,'For CSV - 2019 VentSpcFuncData'!$B$6:$B$101,0))</f>
        <v>41</v>
      </c>
      <c r="T152" s="44" t="e">
        <f>MATCH($A152,#REF!,0)</f>
        <v>#REF!</v>
      </c>
      <c r="V152" t="str">
        <f t="shared" si="14"/>
        <v>2,              41,     "Exhaust - Woodwork shop/classrooms"</v>
      </c>
    </row>
    <row r="153" spans="1:22" ht="13" x14ac:dyDescent="0.25">
      <c r="A153" s="48" t="s">
        <v>552</v>
      </c>
      <c r="B153" s="55" t="s">
        <v>781</v>
      </c>
      <c r="C153" s="56">
        <f>VLOOKUP($B153,'2019 Ventilation List SORT'!$A$6:$I$102,2)</f>
        <v>0.15</v>
      </c>
      <c r="D153" s="56">
        <f>VLOOKUP($B153,'2019 Ventilation List SORT'!$A$6:$I$102,3)</f>
        <v>0.15</v>
      </c>
      <c r="E153" s="59">
        <f>VLOOKUP($B153,'2019 Ventilation List SORT'!$A$6:$I$102,4)</f>
        <v>0</v>
      </c>
      <c r="F153" s="59">
        <f>VLOOKUP($B153,'2019 Ventilation List SORT'!$A$6:$I$102,5)</f>
        <v>0</v>
      </c>
      <c r="G153" s="56">
        <f>VLOOKUP($B153,'2019 Ventilation List SORT'!$A$6:$I$102,6)</f>
        <v>0</v>
      </c>
      <c r="H153" s="59">
        <f>VLOOKUP($B153,'2019 Ventilation List SORT'!$A$6:$I$102,7)</f>
        <v>2</v>
      </c>
      <c r="I153" s="56" t="str">
        <f>VLOOKUP($B153,'2019 Ventilation List SORT'!$A$6:$I$102,8)</f>
        <v/>
      </c>
      <c r="J153" s="95" t="str">
        <f>VLOOKUP($B153,'2019 Ventilation List SORT'!$A$6:$I$102,9)</f>
        <v>No</v>
      </c>
      <c r="K153" s="146" t="e">
        <f>INDEX(#REF!,MATCH($A153,#REF!,0))*0.5</f>
        <v>#REF!</v>
      </c>
      <c r="L153" s="146">
        <f>INDEX('For CSV - 2019 VentSpcFuncData'!$K$6:$K$101,MATCH($B153,'For CSV - 2019 VentSpcFuncData'!$B$6:$B$101,0))</f>
        <v>0</v>
      </c>
      <c r="M153" s="146" t="e">
        <f t="shared" si="15"/>
        <v>#REF!</v>
      </c>
      <c r="N153" s="146">
        <f>INDEX('For CSV - 2019 VentSpcFuncData'!$J$6:$J$101,MATCH($B153,'For CSV - 2019 VentSpcFuncData'!$B$6:$B$101,0))</f>
        <v>15</v>
      </c>
      <c r="O153" s="146" t="e">
        <f t="shared" si="16"/>
        <v>#REF!</v>
      </c>
      <c r="P153" s="148" t="e">
        <f t="shared" si="12"/>
        <v>#REF!</v>
      </c>
      <c r="Q153" s="44" t="str">
        <f t="shared" si="13"/>
        <v>General/Commercial &amp; Industrial Work Area (Precision),Misc - All others</v>
      </c>
      <c r="R153" s="44" t="e">
        <f>INDEX(#REF!,MATCH($A153,#REF!,0))</f>
        <v>#REF!</v>
      </c>
      <c r="S153" s="44">
        <f>INDEX('For CSV - 2019 VentSpcFuncData'!$L$6:$L$101,MATCH($B153,'For CSV - 2019 VentSpcFuncData'!$B$6:$B$101,0))</f>
        <v>58</v>
      </c>
      <c r="T153" s="44" t="e">
        <f>MATCH($A153,#REF!,0)</f>
        <v>#REF!</v>
      </c>
      <c r="V153" t="str">
        <f t="shared" si="14"/>
        <v>2,              58,     "Misc - All others"</v>
      </c>
    </row>
    <row r="154" spans="1:22" ht="13" x14ac:dyDescent="0.25">
      <c r="A154" s="48" t="s">
        <v>552</v>
      </c>
      <c r="B154" s="55" t="s">
        <v>775</v>
      </c>
      <c r="C154" s="56">
        <f>VLOOKUP($B154,'2019 Ventilation List SORT'!$A$6:$I$102,2)</f>
        <v>0.15</v>
      </c>
      <c r="D154" s="56">
        <f>VLOOKUP($B154,'2019 Ventilation List SORT'!$A$6:$I$102,3)</f>
        <v>0.15</v>
      </c>
      <c r="E154" s="59">
        <f>VLOOKUP($B154,'2019 Ventilation List SORT'!$A$6:$I$102,4)</f>
        <v>0</v>
      </c>
      <c r="F154" s="59">
        <f>VLOOKUP($B154,'2019 Ventilation List SORT'!$A$6:$I$102,5)</f>
        <v>0</v>
      </c>
      <c r="G154" s="56">
        <f>VLOOKUP($B154,'2019 Ventilation List SORT'!$A$6:$I$102,6)</f>
        <v>0</v>
      </c>
      <c r="H154" s="59">
        <f>VLOOKUP($B154,'2019 Ventilation List SORT'!$A$6:$I$102,7)</f>
        <v>3</v>
      </c>
      <c r="I154" s="56" t="str">
        <f>VLOOKUP($B154,'2019 Ventilation List SORT'!$A$6:$I$102,8)</f>
        <v/>
      </c>
      <c r="J154" s="95" t="str">
        <f>VLOOKUP($B154,'2019 Ventilation List SORT'!$A$6:$I$102,9)</f>
        <v>Yes</v>
      </c>
      <c r="K154" s="146" t="e">
        <f>INDEX(#REF!,MATCH($A154,#REF!,0))*0.5</f>
        <v>#REF!</v>
      </c>
      <c r="L154" s="146">
        <f>INDEX('For CSV - 2019 VentSpcFuncData'!$K$6:$K$101,MATCH($B154,'For CSV - 2019 VentSpcFuncData'!$B$6:$B$101,0))</f>
        <v>0</v>
      </c>
      <c r="M154" s="146" t="e">
        <f t="shared" si="15"/>
        <v>#REF!</v>
      </c>
      <c r="N154" s="146">
        <f>INDEX('For CSV - 2019 VentSpcFuncData'!$J$6:$J$101,MATCH($B154,'For CSV - 2019 VentSpcFuncData'!$B$6:$B$101,0))</f>
        <v>15</v>
      </c>
      <c r="O154" s="146" t="e">
        <f t="shared" si="16"/>
        <v>#REF!</v>
      </c>
      <c r="P154" s="148" t="e">
        <f t="shared" si="12"/>
        <v>#REF!</v>
      </c>
      <c r="Q154" s="44" t="str">
        <f t="shared" si="13"/>
        <v>General/Commercial &amp; Industrial Work Area (Precision),Misc - General manufacturing (excludes heavy industrial and process using chemicals)</v>
      </c>
      <c r="R154" s="44" t="e">
        <f>INDEX(#REF!,MATCH($A154,#REF!,0))</f>
        <v>#REF!</v>
      </c>
      <c r="S154" s="44">
        <f>INDEX('For CSV - 2019 VentSpcFuncData'!$L$6:$L$101,MATCH($B154,'For CSV - 2019 VentSpcFuncData'!$B$6:$B$101,0))</f>
        <v>63</v>
      </c>
      <c r="T154" s="44" t="e">
        <f>MATCH($A154,#REF!,0)</f>
        <v>#REF!</v>
      </c>
      <c r="V154" t="str">
        <f t="shared" si="14"/>
        <v>2,              63,     "Misc - General manufacturing (excludes heavy industrial and process using chemicals)"</v>
      </c>
    </row>
    <row r="155" spans="1:22" ht="13" x14ac:dyDescent="0.25">
      <c r="A155" s="48" t="s">
        <v>552</v>
      </c>
      <c r="B155" s="55" t="s">
        <v>929</v>
      </c>
      <c r="C155" s="56">
        <f>VLOOKUP($B155,'2019 Ventilation List SORT'!$A$6:$I$102,2)</f>
        <v>0.15</v>
      </c>
      <c r="D155" s="56">
        <f>VLOOKUP($B155,'2019 Ventilation List SORT'!$A$6:$I$102,3)</f>
        <v>0.15</v>
      </c>
      <c r="E155" s="59">
        <f>VLOOKUP($B155,'2019 Ventilation List SORT'!$A$6:$I$102,4)</f>
        <v>0</v>
      </c>
      <c r="F155" s="59">
        <f>VLOOKUP($B155,'2019 Ventilation List SORT'!$A$6:$I$102,5)</f>
        <v>0</v>
      </c>
      <c r="G155" s="56">
        <f>VLOOKUP($B155,'2019 Ventilation List SORT'!$A$6:$I$102,6)</f>
        <v>0</v>
      </c>
      <c r="H155" s="59">
        <f>VLOOKUP($B155,'2019 Ventilation List SORT'!$A$6:$I$102,7)</f>
        <v>2</v>
      </c>
      <c r="I155" s="56" t="str">
        <f>VLOOKUP($B155,'2019 Ventilation List SORT'!$A$6:$I$102,8)</f>
        <v/>
      </c>
      <c r="J155" s="95" t="str">
        <f>VLOOKUP($B155,'2019 Ventilation List SORT'!$A$6:$I$102,9)</f>
        <v>No</v>
      </c>
      <c r="K155" s="146" t="e">
        <f>INDEX(#REF!,MATCH($A155,#REF!,0))*0.5</f>
        <v>#REF!</v>
      </c>
      <c r="L155" s="146">
        <f>INDEX('For CSV - 2019 VentSpcFuncData'!$K$6:$K$101,MATCH($B155,'For CSV - 2019 VentSpcFuncData'!$B$6:$B$101,0))</f>
        <v>0</v>
      </c>
      <c r="M155" s="146" t="e">
        <f t="shared" si="15"/>
        <v>#REF!</v>
      </c>
      <c r="N155" s="146">
        <f>INDEX('For CSV - 2019 VentSpcFuncData'!$J$6:$J$101,MATCH($B155,'For CSV - 2019 VentSpcFuncData'!$B$6:$B$101,0))</f>
        <v>15</v>
      </c>
      <c r="O155" s="146" t="e">
        <f t="shared" si="16"/>
        <v>#REF!</v>
      </c>
      <c r="P155" s="148" t="e">
        <f t="shared" si="12"/>
        <v>#REF!</v>
      </c>
      <c r="Q155" s="44" t="str">
        <f t="shared" si="13"/>
        <v>General/Commercial &amp; Industrial Work Area (Precision),Misc - Sorting, packing, light assembly</v>
      </c>
      <c r="R155" s="44" t="e">
        <f>INDEX(#REF!,MATCH($A155,#REF!,0))</f>
        <v>#REF!</v>
      </c>
      <c r="S155" s="44">
        <f>INDEX('For CSV - 2019 VentSpcFuncData'!$L$6:$L$101,MATCH($B155,'For CSV - 2019 VentSpcFuncData'!$B$6:$B$101,0))</f>
        <v>67</v>
      </c>
      <c r="T155" s="44" t="e">
        <f>MATCH($A155,#REF!,0)</f>
        <v>#REF!</v>
      </c>
      <c r="V155" t="str">
        <f t="shared" si="14"/>
        <v>2,              67,     "Misc - Sorting, packing, light assembly"</v>
      </c>
    </row>
    <row r="156" spans="1:22" ht="13" x14ac:dyDescent="0.25">
      <c r="A156" s="48" t="s">
        <v>579</v>
      </c>
      <c r="B156" s="102" t="s">
        <v>781</v>
      </c>
      <c r="C156" s="56">
        <f>VLOOKUP($B156,'2019 Ventilation List SORT'!$A$6:$I$102,2)</f>
        <v>0.15</v>
      </c>
      <c r="D156" s="56">
        <f>VLOOKUP($B156,'2019 Ventilation List SORT'!$A$6:$I$102,3)</f>
        <v>0.15</v>
      </c>
      <c r="E156" s="59">
        <f>VLOOKUP($B156,'2019 Ventilation List SORT'!$A$6:$I$102,4)</f>
        <v>0</v>
      </c>
      <c r="F156" s="59">
        <f>VLOOKUP($B156,'2019 Ventilation List SORT'!$A$6:$I$102,5)</f>
        <v>0</v>
      </c>
      <c r="G156" s="56">
        <f>VLOOKUP($B156,'2019 Ventilation List SORT'!$A$6:$I$102,6)</f>
        <v>0</v>
      </c>
      <c r="H156" s="59">
        <f>VLOOKUP($B156,'2019 Ventilation List SORT'!$A$6:$I$102,7)</f>
        <v>2</v>
      </c>
      <c r="I156" s="56" t="str">
        <f>VLOOKUP($B156,'2019 Ventilation List SORT'!$A$6:$I$102,8)</f>
        <v/>
      </c>
      <c r="J156" s="95" t="str">
        <f>VLOOKUP($B156,'2019 Ventilation List SORT'!$A$6:$I$102,9)</f>
        <v>No</v>
      </c>
      <c r="K156" s="146" t="e">
        <f>INDEX(#REF!,MATCH($A156,#REF!,0))*0.5</f>
        <v>#REF!</v>
      </c>
      <c r="L156" s="146">
        <f>INDEX('For CSV - 2019 VentSpcFuncData'!$K$6:$K$101,MATCH($B156,'For CSV - 2019 VentSpcFuncData'!$B$6:$B$101,0))</f>
        <v>0</v>
      </c>
      <c r="M156" s="146" t="e">
        <f t="shared" si="15"/>
        <v>#REF!</v>
      </c>
      <c r="N156" s="146">
        <f>INDEX('For CSV - 2019 VentSpcFuncData'!$J$6:$J$101,MATCH($B156,'For CSV - 2019 VentSpcFuncData'!$B$6:$B$101,0))</f>
        <v>15</v>
      </c>
      <c r="O156" s="146" t="e">
        <f t="shared" si="16"/>
        <v>#REF!</v>
      </c>
      <c r="P156" s="148" t="e">
        <f t="shared" si="12"/>
        <v>#REF!</v>
      </c>
      <c r="Q156" s="44" t="str">
        <f t="shared" si="13"/>
        <v>Healthcare Facility and Hospitals (Exam/Treatment Room),Misc - All others</v>
      </c>
      <c r="R156" s="44" t="e">
        <f>INDEX(#REF!,MATCH($A156,#REF!,0))</f>
        <v>#REF!</v>
      </c>
      <c r="S156" s="44">
        <f>INDEX('For CSV - 2019 VentSpcFuncData'!$L$6:$L$101,MATCH($B156,'For CSV - 2019 VentSpcFuncData'!$B$6:$B$101,0))</f>
        <v>58</v>
      </c>
      <c r="T156" s="44" t="e">
        <f>MATCH($A156,#REF!,0)</f>
        <v>#REF!</v>
      </c>
      <c r="V156" t="e">
        <f t="shared" si="14"/>
        <v>#REF!</v>
      </c>
    </row>
    <row r="157" spans="1:22" ht="13" x14ac:dyDescent="0.25">
      <c r="A157" s="48" t="s">
        <v>579</v>
      </c>
      <c r="B157" s="55" t="s">
        <v>781</v>
      </c>
      <c r="C157" s="56">
        <f>VLOOKUP($B157,'2019 Ventilation List SORT'!$A$6:$I$102,2)</f>
        <v>0.15</v>
      </c>
      <c r="D157" s="56">
        <f>VLOOKUP($B157,'2019 Ventilation List SORT'!$A$6:$I$102,3)</f>
        <v>0.15</v>
      </c>
      <c r="E157" s="59">
        <f>VLOOKUP($B157,'2019 Ventilation List SORT'!$A$6:$I$102,4)</f>
        <v>0</v>
      </c>
      <c r="F157" s="59">
        <f>VLOOKUP($B157,'2019 Ventilation List SORT'!$A$6:$I$102,5)</f>
        <v>0</v>
      </c>
      <c r="G157" s="56">
        <f>VLOOKUP($B157,'2019 Ventilation List SORT'!$A$6:$I$102,6)</f>
        <v>0</v>
      </c>
      <c r="H157" s="59">
        <f>VLOOKUP($B157,'2019 Ventilation List SORT'!$A$6:$I$102,7)</f>
        <v>2</v>
      </c>
      <c r="I157" s="56" t="str">
        <f>VLOOKUP($B157,'2019 Ventilation List SORT'!$A$6:$I$102,8)</f>
        <v/>
      </c>
      <c r="J157" s="95" t="str">
        <f>VLOOKUP($B157,'2019 Ventilation List SORT'!$A$6:$I$102,9)</f>
        <v>No</v>
      </c>
      <c r="K157" s="146" t="e">
        <f>INDEX(#REF!,MATCH($A157,#REF!,0))*0.5</f>
        <v>#REF!</v>
      </c>
      <c r="L157" s="146">
        <f>INDEX('For CSV - 2019 VentSpcFuncData'!$K$6:$K$101,MATCH($B157,'For CSV - 2019 VentSpcFuncData'!$B$6:$B$101,0))</f>
        <v>0</v>
      </c>
      <c r="M157" s="146" t="e">
        <f t="shared" si="15"/>
        <v>#REF!</v>
      </c>
      <c r="N157" s="146">
        <f>INDEX('For CSV - 2019 VentSpcFuncData'!$J$6:$J$101,MATCH($B157,'For CSV - 2019 VentSpcFuncData'!$B$6:$B$101,0))</f>
        <v>15</v>
      </c>
      <c r="O157" s="146" t="e">
        <f t="shared" si="16"/>
        <v>#REF!</v>
      </c>
      <c r="P157" s="148" t="e">
        <f t="shared" si="12"/>
        <v>#REF!</v>
      </c>
      <c r="Q157" s="44" t="str">
        <f t="shared" si="13"/>
        <v>Healthcare Facility and Hospitals (Exam/Treatment Room),Misc - All others</v>
      </c>
      <c r="R157" s="44" t="e">
        <f>INDEX(#REF!,MATCH($A157,#REF!,0))</f>
        <v>#REF!</v>
      </c>
      <c r="S157" s="44">
        <f>INDEX('For CSV - 2019 VentSpcFuncData'!$L$6:$L$101,MATCH($B157,'For CSV - 2019 VentSpcFuncData'!$B$6:$B$101,0))</f>
        <v>58</v>
      </c>
      <c r="T157" s="44" t="e">
        <f>MATCH($A157,#REF!,0)</f>
        <v>#REF!</v>
      </c>
      <c r="V157" t="str">
        <f t="shared" si="14"/>
        <v>2,              58,     "Misc - All others"</v>
      </c>
    </row>
    <row r="158" spans="1:22" ht="13" x14ac:dyDescent="0.25">
      <c r="A158" s="48" t="s">
        <v>580</v>
      </c>
      <c r="B158" s="102" t="s">
        <v>781</v>
      </c>
      <c r="C158" s="56">
        <f>VLOOKUP($B158,'2019 Ventilation List SORT'!$A$6:$I$102,2)</f>
        <v>0.15</v>
      </c>
      <c r="D158" s="56">
        <f>VLOOKUP($B158,'2019 Ventilation List SORT'!$A$6:$I$102,3)</f>
        <v>0.15</v>
      </c>
      <c r="E158" s="59">
        <f>VLOOKUP($B158,'2019 Ventilation List SORT'!$A$6:$I$102,4)</f>
        <v>0</v>
      </c>
      <c r="F158" s="59">
        <f>VLOOKUP($B158,'2019 Ventilation List SORT'!$A$6:$I$102,5)</f>
        <v>0</v>
      </c>
      <c r="G158" s="56">
        <f>VLOOKUP($B158,'2019 Ventilation List SORT'!$A$6:$I$102,6)</f>
        <v>0</v>
      </c>
      <c r="H158" s="59">
        <f>VLOOKUP($B158,'2019 Ventilation List SORT'!$A$6:$I$102,7)</f>
        <v>2</v>
      </c>
      <c r="I158" s="56" t="str">
        <f>VLOOKUP($B158,'2019 Ventilation List SORT'!$A$6:$I$102,8)</f>
        <v/>
      </c>
      <c r="J158" s="95" t="str">
        <f>VLOOKUP($B158,'2019 Ventilation List SORT'!$A$6:$I$102,9)</f>
        <v>No</v>
      </c>
      <c r="K158" s="146" t="e">
        <f>INDEX(#REF!,MATCH($A158,#REF!,0))*0.5</f>
        <v>#REF!</v>
      </c>
      <c r="L158" s="146">
        <f>INDEX('For CSV - 2019 VentSpcFuncData'!$K$6:$K$101,MATCH($B158,'For CSV - 2019 VentSpcFuncData'!$B$6:$B$101,0))</f>
        <v>0</v>
      </c>
      <c r="M158" s="146" t="e">
        <f t="shared" si="15"/>
        <v>#REF!</v>
      </c>
      <c r="N158" s="146">
        <f>INDEX('For CSV - 2019 VentSpcFuncData'!$J$6:$J$101,MATCH($B158,'For CSV - 2019 VentSpcFuncData'!$B$6:$B$101,0))</f>
        <v>15</v>
      </c>
      <c r="O158" s="146" t="e">
        <f t="shared" si="16"/>
        <v>#REF!</v>
      </c>
      <c r="P158" s="148" t="e">
        <f t="shared" si="12"/>
        <v>#REF!</v>
      </c>
      <c r="Q158" s="44" t="str">
        <f t="shared" si="13"/>
        <v>Healthcare Facility and Hospitals (Imaging Room),Misc - All others</v>
      </c>
      <c r="R158" s="44" t="e">
        <f>INDEX(#REF!,MATCH($A158,#REF!,0))</f>
        <v>#REF!</v>
      </c>
      <c r="S158" s="44">
        <f>INDEX('For CSV - 2019 VentSpcFuncData'!$L$6:$L$101,MATCH($B158,'For CSV - 2019 VentSpcFuncData'!$B$6:$B$101,0))</f>
        <v>58</v>
      </c>
      <c r="T158" s="44" t="e">
        <f>MATCH($A158,#REF!,0)</f>
        <v>#REF!</v>
      </c>
      <c r="V158" t="e">
        <f t="shared" si="14"/>
        <v>#REF!</v>
      </c>
    </row>
    <row r="159" spans="1:22" ht="13" x14ac:dyDescent="0.25">
      <c r="A159" s="48" t="s">
        <v>580</v>
      </c>
      <c r="B159" s="55" t="s">
        <v>781</v>
      </c>
      <c r="C159" s="56">
        <f>VLOOKUP($B159,'2019 Ventilation List SORT'!$A$6:$I$102,2)</f>
        <v>0.15</v>
      </c>
      <c r="D159" s="56">
        <f>VLOOKUP($B159,'2019 Ventilation List SORT'!$A$6:$I$102,3)</f>
        <v>0.15</v>
      </c>
      <c r="E159" s="59">
        <f>VLOOKUP($B159,'2019 Ventilation List SORT'!$A$6:$I$102,4)</f>
        <v>0</v>
      </c>
      <c r="F159" s="59">
        <f>VLOOKUP($B159,'2019 Ventilation List SORT'!$A$6:$I$102,5)</f>
        <v>0</v>
      </c>
      <c r="G159" s="56">
        <f>VLOOKUP($B159,'2019 Ventilation List SORT'!$A$6:$I$102,6)</f>
        <v>0</v>
      </c>
      <c r="H159" s="59">
        <f>VLOOKUP($B159,'2019 Ventilation List SORT'!$A$6:$I$102,7)</f>
        <v>2</v>
      </c>
      <c r="I159" s="56" t="str">
        <f>VLOOKUP($B159,'2019 Ventilation List SORT'!$A$6:$I$102,8)</f>
        <v/>
      </c>
      <c r="J159" s="95" t="str">
        <f>VLOOKUP($B159,'2019 Ventilation List SORT'!$A$6:$I$102,9)</f>
        <v>No</v>
      </c>
      <c r="K159" s="146" t="e">
        <f>INDEX(#REF!,MATCH($A159,#REF!,0))*0.5</f>
        <v>#REF!</v>
      </c>
      <c r="L159" s="146">
        <f>INDEX('For CSV - 2019 VentSpcFuncData'!$K$6:$K$101,MATCH($B159,'For CSV - 2019 VentSpcFuncData'!$B$6:$B$101,0))</f>
        <v>0</v>
      </c>
      <c r="M159" s="146" t="e">
        <f t="shared" si="15"/>
        <v>#REF!</v>
      </c>
      <c r="N159" s="146">
        <f>INDEX('For CSV - 2019 VentSpcFuncData'!$J$6:$J$101,MATCH($B159,'For CSV - 2019 VentSpcFuncData'!$B$6:$B$101,0))</f>
        <v>15</v>
      </c>
      <c r="O159" s="146" t="e">
        <f t="shared" si="16"/>
        <v>#REF!</v>
      </c>
      <c r="P159" s="148" t="e">
        <f t="shared" si="12"/>
        <v>#REF!</v>
      </c>
      <c r="Q159" s="44" t="str">
        <f t="shared" si="13"/>
        <v>Healthcare Facility and Hospitals (Imaging Room),Misc - All others</v>
      </c>
      <c r="R159" s="44" t="e">
        <f>INDEX(#REF!,MATCH($A159,#REF!,0))</f>
        <v>#REF!</v>
      </c>
      <c r="S159" s="44">
        <f>INDEX('For CSV - 2019 VentSpcFuncData'!$L$6:$L$101,MATCH($B159,'For CSV - 2019 VentSpcFuncData'!$B$6:$B$101,0))</f>
        <v>58</v>
      </c>
      <c r="T159" s="44" t="e">
        <f>MATCH($A159,#REF!,0)</f>
        <v>#REF!</v>
      </c>
      <c r="V159" t="str">
        <f t="shared" si="14"/>
        <v>2,              58,     "Misc - All others"</v>
      </c>
    </row>
    <row r="160" spans="1:22" ht="13" x14ac:dyDescent="0.25">
      <c r="A160" s="48" t="s">
        <v>581</v>
      </c>
      <c r="B160" s="102" t="s">
        <v>781</v>
      </c>
      <c r="C160" s="56">
        <f>VLOOKUP($B160,'2019 Ventilation List SORT'!$A$6:$I$102,2)</f>
        <v>0.15</v>
      </c>
      <c r="D160" s="56">
        <f>VLOOKUP($B160,'2019 Ventilation List SORT'!$A$6:$I$102,3)</f>
        <v>0.15</v>
      </c>
      <c r="E160" s="59">
        <f>VLOOKUP($B160,'2019 Ventilation List SORT'!$A$6:$I$102,4)</f>
        <v>0</v>
      </c>
      <c r="F160" s="59">
        <f>VLOOKUP($B160,'2019 Ventilation List SORT'!$A$6:$I$102,5)</f>
        <v>0</v>
      </c>
      <c r="G160" s="56">
        <f>VLOOKUP($B160,'2019 Ventilation List SORT'!$A$6:$I$102,6)</f>
        <v>0</v>
      </c>
      <c r="H160" s="59">
        <f>VLOOKUP($B160,'2019 Ventilation List SORT'!$A$6:$I$102,7)</f>
        <v>2</v>
      </c>
      <c r="I160" s="56" t="str">
        <f>VLOOKUP($B160,'2019 Ventilation List SORT'!$A$6:$I$102,8)</f>
        <v/>
      </c>
      <c r="J160" s="95" t="str">
        <f>VLOOKUP($B160,'2019 Ventilation List SORT'!$A$6:$I$102,9)</f>
        <v>No</v>
      </c>
      <c r="K160" s="146" t="e">
        <f>INDEX(#REF!,MATCH($A160,#REF!,0))*0.5</f>
        <v>#REF!</v>
      </c>
      <c r="L160" s="146">
        <f>INDEX('For CSV - 2019 VentSpcFuncData'!$K$6:$K$101,MATCH($B160,'For CSV - 2019 VentSpcFuncData'!$B$6:$B$101,0))</f>
        <v>0</v>
      </c>
      <c r="M160" s="146" t="e">
        <f t="shared" si="15"/>
        <v>#REF!</v>
      </c>
      <c r="N160" s="146">
        <f>INDEX('For CSV - 2019 VentSpcFuncData'!$J$6:$J$101,MATCH($B160,'For CSV - 2019 VentSpcFuncData'!$B$6:$B$101,0))</f>
        <v>15</v>
      </c>
      <c r="O160" s="146" t="e">
        <f t="shared" si="16"/>
        <v>#REF!</v>
      </c>
      <c r="P160" s="148" t="e">
        <f t="shared" si="12"/>
        <v>#REF!</v>
      </c>
      <c r="Q160" s="44" t="str">
        <f t="shared" si="13"/>
        <v>Healthcare Facility and Hospitals (Medical Supply Room),Misc - All others</v>
      </c>
      <c r="R160" s="44" t="e">
        <f>INDEX(#REF!,MATCH($A160,#REF!,0))</f>
        <v>#REF!</v>
      </c>
      <c r="S160" s="44">
        <f>INDEX('For CSV - 2019 VentSpcFuncData'!$L$6:$L$101,MATCH($B160,'For CSV - 2019 VentSpcFuncData'!$B$6:$B$101,0))</f>
        <v>58</v>
      </c>
      <c r="T160" s="44" t="e">
        <f>MATCH($A160,#REF!,0)</f>
        <v>#REF!</v>
      </c>
      <c r="V160" t="e">
        <f t="shared" si="14"/>
        <v>#REF!</v>
      </c>
    </row>
    <row r="161" spans="1:22" ht="13" x14ac:dyDescent="0.25">
      <c r="A161" s="48" t="s">
        <v>581</v>
      </c>
      <c r="B161" s="55" t="s">
        <v>781</v>
      </c>
      <c r="C161" s="56">
        <f>VLOOKUP($B161,'2019 Ventilation List SORT'!$A$6:$I$102,2)</f>
        <v>0.15</v>
      </c>
      <c r="D161" s="56">
        <f>VLOOKUP($B161,'2019 Ventilation List SORT'!$A$6:$I$102,3)</f>
        <v>0.15</v>
      </c>
      <c r="E161" s="59">
        <f>VLOOKUP($B161,'2019 Ventilation List SORT'!$A$6:$I$102,4)</f>
        <v>0</v>
      </c>
      <c r="F161" s="59">
        <f>VLOOKUP($B161,'2019 Ventilation List SORT'!$A$6:$I$102,5)</f>
        <v>0</v>
      </c>
      <c r="G161" s="56">
        <f>VLOOKUP($B161,'2019 Ventilation List SORT'!$A$6:$I$102,6)</f>
        <v>0</v>
      </c>
      <c r="H161" s="59">
        <f>VLOOKUP($B161,'2019 Ventilation List SORT'!$A$6:$I$102,7)</f>
        <v>2</v>
      </c>
      <c r="I161" s="56" t="str">
        <f>VLOOKUP($B161,'2019 Ventilation List SORT'!$A$6:$I$102,8)</f>
        <v/>
      </c>
      <c r="J161" s="95" t="str">
        <f>VLOOKUP($B161,'2019 Ventilation List SORT'!$A$6:$I$102,9)</f>
        <v>No</v>
      </c>
      <c r="K161" s="146" t="e">
        <f>INDEX(#REF!,MATCH($A161,#REF!,0))*0.5</f>
        <v>#REF!</v>
      </c>
      <c r="L161" s="146">
        <f>INDEX('For CSV - 2019 VentSpcFuncData'!$K$6:$K$101,MATCH($B161,'For CSV - 2019 VentSpcFuncData'!$B$6:$B$101,0))</f>
        <v>0</v>
      </c>
      <c r="M161" s="146" t="e">
        <f t="shared" si="15"/>
        <v>#REF!</v>
      </c>
      <c r="N161" s="146">
        <f>INDEX('For CSV - 2019 VentSpcFuncData'!$J$6:$J$101,MATCH($B161,'For CSV - 2019 VentSpcFuncData'!$B$6:$B$101,0))</f>
        <v>15</v>
      </c>
      <c r="O161" s="146" t="e">
        <f t="shared" si="16"/>
        <v>#REF!</v>
      </c>
      <c r="P161" s="148" t="e">
        <f t="shared" si="12"/>
        <v>#REF!</v>
      </c>
      <c r="Q161" s="44" t="str">
        <f t="shared" si="13"/>
        <v>Healthcare Facility and Hospitals (Medical Supply Room),Misc - All others</v>
      </c>
      <c r="R161" s="44" t="e">
        <f>INDEX(#REF!,MATCH($A161,#REF!,0))</f>
        <v>#REF!</v>
      </c>
      <c r="S161" s="44">
        <f>INDEX('For CSV - 2019 VentSpcFuncData'!$L$6:$L$101,MATCH($B161,'For CSV - 2019 VentSpcFuncData'!$B$6:$B$101,0))</f>
        <v>58</v>
      </c>
      <c r="T161" s="44" t="e">
        <f>MATCH($A161,#REF!,0)</f>
        <v>#REF!</v>
      </c>
      <c r="V161" t="str">
        <f t="shared" si="14"/>
        <v>2,              58,     "Misc - All others"</v>
      </c>
    </row>
    <row r="162" spans="1:22" ht="13" x14ac:dyDescent="0.25">
      <c r="A162" s="48" t="s">
        <v>582</v>
      </c>
      <c r="B162" s="102" t="s">
        <v>781</v>
      </c>
      <c r="C162" s="56">
        <f>VLOOKUP($B162,'2019 Ventilation List SORT'!$A$6:$I$102,2)</f>
        <v>0.15</v>
      </c>
      <c r="D162" s="56">
        <f>VLOOKUP($B162,'2019 Ventilation List SORT'!$A$6:$I$102,3)</f>
        <v>0.15</v>
      </c>
      <c r="E162" s="59">
        <f>VLOOKUP($B162,'2019 Ventilation List SORT'!$A$6:$I$102,4)</f>
        <v>0</v>
      </c>
      <c r="F162" s="59">
        <f>VLOOKUP($B162,'2019 Ventilation List SORT'!$A$6:$I$102,5)</f>
        <v>0</v>
      </c>
      <c r="G162" s="56">
        <f>VLOOKUP($B162,'2019 Ventilation List SORT'!$A$6:$I$102,6)</f>
        <v>0</v>
      </c>
      <c r="H162" s="59">
        <f>VLOOKUP($B162,'2019 Ventilation List SORT'!$A$6:$I$102,7)</f>
        <v>2</v>
      </c>
      <c r="I162" s="56" t="str">
        <f>VLOOKUP($B162,'2019 Ventilation List SORT'!$A$6:$I$102,8)</f>
        <v/>
      </c>
      <c r="J162" s="95" t="str">
        <f>VLOOKUP($B162,'2019 Ventilation List SORT'!$A$6:$I$102,9)</f>
        <v>No</v>
      </c>
      <c r="K162" s="146" t="e">
        <f>INDEX(#REF!,MATCH($A162,#REF!,0))*0.5</f>
        <v>#REF!</v>
      </c>
      <c r="L162" s="146">
        <f>INDEX('For CSV - 2019 VentSpcFuncData'!$K$6:$K$101,MATCH($B162,'For CSV - 2019 VentSpcFuncData'!$B$6:$B$101,0))</f>
        <v>0</v>
      </c>
      <c r="M162" s="146" t="e">
        <f t="shared" si="15"/>
        <v>#REF!</v>
      </c>
      <c r="N162" s="146">
        <f>INDEX('For CSV - 2019 VentSpcFuncData'!$J$6:$J$101,MATCH($B162,'For CSV - 2019 VentSpcFuncData'!$B$6:$B$101,0))</f>
        <v>15</v>
      </c>
      <c r="O162" s="146" t="e">
        <f t="shared" si="16"/>
        <v>#REF!</v>
      </c>
      <c r="P162" s="148" t="e">
        <f t="shared" si="12"/>
        <v>#REF!</v>
      </c>
      <c r="Q162" s="44" t="str">
        <f t="shared" si="13"/>
        <v>Healthcare Facility and Hospitals (Nursery),Misc - All others</v>
      </c>
      <c r="R162" s="44" t="e">
        <f>INDEX(#REF!,MATCH($A162,#REF!,0))</f>
        <v>#REF!</v>
      </c>
      <c r="S162" s="44">
        <f>INDEX('For CSV - 2019 VentSpcFuncData'!$L$6:$L$101,MATCH($B162,'For CSV - 2019 VentSpcFuncData'!$B$6:$B$101,0))</f>
        <v>58</v>
      </c>
      <c r="T162" s="44" t="e">
        <f>MATCH($A162,#REF!,0)</f>
        <v>#REF!</v>
      </c>
      <c r="V162" t="e">
        <f t="shared" si="14"/>
        <v>#REF!</v>
      </c>
    </row>
    <row r="163" spans="1:22" ht="13" x14ac:dyDescent="0.25">
      <c r="A163" s="48" t="s">
        <v>582</v>
      </c>
      <c r="B163" s="55" t="s">
        <v>781</v>
      </c>
      <c r="C163" s="56">
        <f>VLOOKUP($B163,'2019 Ventilation List SORT'!$A$6:$I$102,2)</f>
        <v>0.15</v>
      </c>
      <c r="D163" s="56">
        <f>VLOOKUP($B163,'2019 Ventilation List SORT'!$A$6:$I$102,3)</f>
        <v>0.15</v>
      </c>
      <c r="E163" s="59">
        <f>VLOOKUP($B163,'2019 Ventilation List SORT'!$A$6:$I$102,4)</f>
        <v>0</v>
      </c>
      <c r="F163" s="59">
        <f>VLOOKUP($B163,'2019 Ventilation List SORT'!$A$6:$I$102,5)</f>
        <v>0</v>
      </c>
      <c r="G163" s="56">
        <f>VLOOKUP($B163,'2019 Ventilation List SORT'!$A$6:$I$102,6)</f>
        <v>0</v>
      </c>
      <c r="H163" s="59">
        <f>VLOOKUP($B163,'2019 Ventilation List SORT'!$A$6:$I$102,7)</f>
        <v>2</v>
      </c>
      <c r="I163" s="56" t="str">
        <f>VLOOKUP($B163,'2019 Ventilation List SORT'!$A$6:$I$102,8)</f>
        <v/>
      </c>
      <c r="J163" s="95" t="str">
        <f>VLOOKUP($B163,'2019 Ventilation List SORT'!$A$6:$I$102,9)</f>
        <v>No</v>
      </c>
      <c r="K163" s="146" t="e">
        <f>INDEX(#REF!,MATCH($A163,#REF!,0))*0.5</f>
        <v>#REF!</v>
      </c>
      <c r="L163" s="146">
        <f>INDEX('For CSV - 2019 VentSpcFuncData'!$K$6:$K$101,MATCH($B163,'For CSV - 2019 VentSpcFuncData'!$B$6:$B$101,0))</f>
        <v>0</v>
      </c>
      <c r="M163" s="146" t="e">
        <f t="shared" si="15"/>
        <v>#REF!</v>
      </c>
      <c r="N163" s="146">
        <f>INDEX('For CSV - 2019 VentSpcFuncData'!$J$6:$J$101,MATCH($B163,'For CSV - 2019 VentSpcFuncData'!$B$6:$B$101,0))</f>
        <v>15</v>
      </c>
      <c r="O163" s="146" t="e">
        <f t="shared" si="16"/>
        <v>#REF!</v>
      </c>
      <c r="P163" s="148" t="e">
        <f t="shared" si="12"/>
        <v>#REF!</v>
      </c>
      <c r="Q163" s="44" t="str">
        <f t="shared" si="13"/>
        <v>Healthcare Facility and Hospitals (Nursery),Misc - All others</v>
      </c>
      <c r="R163" s="44" t="e">
        <f>INDEX(#REF!,MATCH($A163,#REF!,0))</f>
        <v>#REF!</v>
      </c>
      <c r="S163" s="44">
        <f>INDEX('For CSV - 2019 VentSpcFuncData'!$L$6:$L$101,MATCH($B163,'For CSV - 2019 VentSpcFuncData'!$B$6:$B$101,0))</f>
        <v>58</v>
      </c>
      <c r="T163" s="44" t="e">
        <f>MATCH($A163,#REF!,0)</f>
        <v>#REF!</v>
      </c>
      <c r="V163" t="str">
        <f t="shared" si="14"/>
        <v>2,              58,     "Misc - All others"</v>
      </c>
    </row>
    <row r="164" spans="1:22" ht="13" x14ac:dyDescent="0.25">
      <c r="A164" s="48" t="s">
        <v>584</v>
      </c>
      <c r="B164" s="102" t="s">
        <v>781</v>
      </c>
      <c r="C164" s="56">
        <f>VLOOKUP($B164,'2019 Ventilation List SORT'!$A$6:$I$102,2)</f>
        <v>0.15</v>
      </c>
      <c r="D164" s="56">
        <f>VLOOKUP($B164,'2019 Ventilation List SORT'!$A$6:$I$102,3)</f>
        <v>0.15</v>
      </c>
      <c r="E164" s="59">
        <f>VLOOKUP($B164,'2019 Ventilation List SORT'!$A$6:$I$102,4)</f>
        <v>0</v>
      </c>
      <c r="F164" s="59">
        <f>VLOOKUP($B164,'2019 Ventilation List SORT'!$A$6:$I$102,5)</f>
        <v>0</v>
      </c>
      <c r="G164" s="56">
        <f>VLOOKUP($B164,'2019 Ventilation List SORT'!$A$6:$I$102,6)</f>
        <v>0</v>
      </c>
      <c r="H164" s="59">
        <f>VLOOKUP($B164,'2019 Ventilation List SORT'!$A$6:$I$102,7)</f>
        <v>2</v>
      </c>
      <c r="I164" s="56" t="str">
        <f>VLOOKUP($B164,'2019 Ventilation List SORT'!$A$6:$I$102,8)</f>
        <v/>
      </c>
      <c r="J164" s="95" t="str">
        <f>VLOOKUP($B164,'2019 Ventilation List SORT'!$A$6:$I$102,9)</f>
        <v>No</v>
      </c>
      <c r="K164" s="146" t="e">
        <f>INDEX(#REF!,MATCH($A164,#REF!,0))*0.5</f>
        <v>#REF!</v>
      </c>
      <c r="L164" s="146">
        <f>INDEX('For CSV - 2019 VentSpcFuncData'!$K$6:$K$101,MATCH($B164,'For CSV - 2019 VentSpcFuncData'!$B$6:$B$101,0))</f>
        <v>0</v>
      </c>
      <c r="M164" s="146" t="e">
        <f t="shared" si="15"/>
        <v>#REF!</v>
      </c>
      <c r="N164" s="146">
        <f>INDEX('For CSV - 2019 VentSpcFuncData'!$J$6:$J$101,MATCH($B164,'For CSV - 2019 VentSpcFuncData'!$B$6:$B$101,0))</f>
        <v>15</v>
      </c>
      <c r="O164" s="146" t="e">
        <f t="shared" si="16"/>
        <v>#REF!</v>
      </c>
      <c r="P164" s="148" t="e">
        <f t="shared" si="12"/>
        <v>#REF!</v>
      </c>
      <c r="Q164" s="44" t="str">
        <f t="shared" si="13"/>
        <v>Healthcare Facility and Hospitals (Nurse's Station),Misc - All others</v>
      </c>
      <c r="R164" s="44" t="e">
        <f>INDEX(#REF!,MATCH($A164,#REF!,0))</f>
        <v>#REF!</v>
      </c>
      <c r="S164" s="44">
        <f>INDEX('For CSV - 2019 VentSpcFuncData'!$L$6:$L$101,MATCH($B164,'For CSV - 2019 VentSpcFuncData'!$B$6:$B$101,0))</f>
        <v>58</v>
      </c>
      <c r="T164" s="44" t="e">
        <f>MATCH($A164,#REF!,0)</f>
        <v>#REF!</v>
      </c>
      <c r="V164" t="e">
        <f t="shared" si="14"/>
        <v>#REF!</v>
      </c>
    </row>
    <row r="165" spans="1:22" ht="13" x14ac:dyDescent="0.25">
      <c r="A165" s="48" t="s">
        <v>584</v>
      </c>
      <c r="B165" s="55" t="s">
        <v>781</v>
      </c>
      <c r="C165" s="56">
        <f>VLOOKUP($B165,'2019 Ventilation List SORT'!$A$6:$I$102,2)</f>
        <v>0.15</v>
      </c>
      <c r="D165" s="56">
        <f>VLOOKUP($B165,'2019 Ventilation List SORT'!$A$6:$I$102,3)</f>
        <v>0.15</v>
      </c>
      <c r="E165" s="59">
        <f>VLOOKUP($B165,'2019 Ventilation List SORT'!$A$6:$I$102,4)</f>
        <v>0</v>
      </c>
      <c r="F165" s="59">
        <f>VLOOKUP($B165,'2019 Ventilation List SORT'!$A$6:$I$102,5)</f>
        <v>0</v>
      </c>
      <c r="G165" s="56">
        <f>VLOOKUP($B165,'2019 Ventilation List SORT'!$A$6:$I$102,6)</f>
        <v>0</v>
      </c>
      <c r="H165" s="59">
        <f>VLOOKUP($B165,'2019 Ventilation List SORT'!$A$6:$I$102,7)</f>
        <v>2</v>
      </c>
      <c r="I165" s="56" t="str">
        <f>VLOOKUP($B165,'2019 Ventilation List SORT'!$A$6:$I$102,8)</f>
        <v/>
      </c>
      <c r="J165" s="95" t="str">
        <f>VLOOKUP($B165,'2019 Ventilation List SORT'!$A$6:$I$102,9)</f>
        <v>No</v>
      </c>
      <c r="K165" s="146" t="e">
        <f>INDEX(#REF!,MATCH($A165,#REF!,0))*0.5</f>
        <v>#REF!</v>
      </c>
      <c r="L165" s="146">
        <f>INDEX('For CSV - 2019 VentSpcFuncData'!$K$6:$K$101,MATCH($B165,'For CSV - 2019 VentSpcFuncData'!$B$6:$B$101,0))</f>
        <v>0</v>
      </c>
      <c r="M165" s="146" t="e">
        <f t="shared" si="15"/>
        <v>#REF!</v>
      </c>
      <c r="N165" s="146">
        <f>INDEX('For CSV - 2019 VentSpcFuncData'!$J$6:$J$101,MATCH($B165,'For CSV - 2019 VentSpcFuncData'!$B$6:$B$101,0))</f>
        <v>15</v>
      </c>
      <c r="O165" s="146" t="e">
        <f t="shared" si="16"/>
        <v>#REF!</v>
      </c>
      <c r="P165" s="148" t="e">
        <f t="shared" si="12"/>
        <v>#REF!</v>
      </c>
      <c r="Q165" s="44" t="str">
        <f t="shared" si="13"/>
        <v>Healthcare Facility and Hospitals (Nurse's Station),Misc - All others</v>
      </c>
      <c r="R165" s="44" t="e">
        <f>INDEX(#REF!,MATCH($A165,#REF!,0))</f>
        <v>#REF!</v>
      </c>
      <c r="S165" s="44">
        <f>INDEX('For CSV - 2019 VentSpcFuncData'!$L$6:$L$101,MATCH($B165,'For CSV - 2019 VentSpcFuncData'!$B$6:$B$101,0))</f>
        <v>58</v>
      </c>
      <c r="T165" s="44" t="e">
        <f>MATCH($A165,#REF!,0)</f>
        <v>#REF!</v>
      </c>
      <c r="V165" t="str">
        <f t="shared" si="14"/>
        <v>2,              58,     "Misc - All others"</v>
      </c>
    </row>
    <row r="166" spans="1:22" ht="13" x14ac:dyDescent="0.25">
      <c r="A166" s="48" t="s">
        <v>580</v>
      </c>
      <c r="B166" s="102" t="s">
        <v>781</v>
      </c>
      <c r="C166" s="56">
        <f>VLOOKUP($B166,'2019 Ventilation List SORT'!$A$6:$I$102,2)</f>
        <v>0.15</v>
      </c>
      <c r="D166" s="56">
        <f>VLOOKUP($B166,'2019 Ventilation List SORT'!$A$6:$I$102,3)</f>
        <v>0.15</v>
      </c>
      <c r="E166" s="59">
        <f>VLOOKUP($B166,'2019 Ventilation List SORT'!$A$6:$I$102,4)</f>
        <v>0</v>
      </c>
      <c r="F166" s="59">
        <f>VLOOKUP($B166,'2019 Ventilation List SORT'!$A$6:$I$102,5)</f>
        <v>0</v>
      </c>
      <c r="G166" s="56">
        <f>VLOOKUP($B166,'2019 Ventilation List SORT'!$A$6:$I$102,6)</f>
        <v>0</v>
      </c>
      <c r="H166" s="59">
        <f>VLOOKUP($B166,'2019 Ventilation List SORT'!$A$6:$I$102,7)</f>
        <v>2</v>
      </c>
      <c r="I166" s="56" t="str">
        <f>VLOOKUP($B166,'2019 Ventilation List SORT'!$A$6:$I$102,8)</f>
        <v/>
      </c>
      <c r="J166" s="95" t="str">
        <f>VLOOKUP($B166,'2019 Ventilation List SORT'!$A$6:$I$102,9)</f>
        <v>No</v>
      </c>
      <c r="K166" s="146" t="e">
        <f>INDEX(#REF!,MATCH($A166,#REF!,0))*0.5</f>
        <v>#REF!</v>
      </c>
      <c r="L166" s="146">
        <f>INDEX('For CSV - 2019 VentSpcFuncData'!$K$6:$K$101,MATCH($B166,'For CSV - 2019 VentSpcFuncData'!$B$6:$B$101,0))</f>
        <v>0</v>
      </c>
      <c r="M166" s="146" t="e">
        <f t="shared" si="15"/>
        <v>#REF!</v>
      </c>
      <c r="N166" s="146">
        <f>INDEX('For CSV - 2019 VentSpcFuncData'!$J$6:$J$101,MATCH($B166,'For CSV - 2019 VentSpcFuncData'!$B$6:$B$101,0))</f>
        <v>15</v>
      </c>
      <c r="O166" s="146" t="e">
        <f t="shared" si="16"/>
        <v>#REF!</v>
      </c>
      <c r="P166" s="148" t="e">
        <f t="shared" si="12"/>
        <v>#REF!</v>
      </c>
      <c r="Q166" s="44" t="str">
        <f t="shared" si="13"/>
        <v>Healthcare Facility and Hospitals (Imaging Room),Misc - All others</v>
      </c>
      <c r="R166" s="44" t="e">
        <f>INDEX(#REF!,MATCH($A166,#REF!,0))</f>
        <v>#REF!</v>
      </c>
      <c r="S166" s="44">
        <f>INDEX('For CSV - 2019 VentSpcFuncData'!$L$6:$L$101,MATCH($B166,'For CSV - 2019 VentSpcFuncData'!$B$6:$B$101,0))</f>
        <v>58</v>
      </c>
      <c r="T166" s="44" t="e">
        <f>MATCH($A166,#REF!,0)</f>
        <v>#REF!</v>
      </c>
      <c r="V166" t="e">
        <f t="shared" si="14"/>
        <v>#REF!</v>
      </c>
    </row>
    <row r="167" spans="1:22" ht="13" x14ac:dyDescent="0.25">
      <c r="A167" s="48" t="s">
        <v>580</v>
      </c>
      <c r="B167" s="55" t="s">
        <v>781</v>
      </c>
      <c r="C167" s="56">
        <f>VLOOKUP($B167,'2019 Ventilation List SORT'!$A$6:$I$102,2)</f>
        <v>0.15</v>
      </c>
      <c r="D167" s="56">
        <f>VLOOKUP($B167,'2019 Ventilation List SORT'!$A$6:$I$102,3)</f>
        <v>0.15</v>
      </c>
      <c r="E167" s="59">
        <f>VLOOKUP($B167,'2019 Ventilation List SORT'!$A$6:$I$102,4)</f>
        <v>0</v>
      </c>
      <c r="F167" s="59">
        <f>VLOOKUP($B167,'2019 Ventilation List SORT'!$A$6:$I$102,5)</f>
        <v>0</v>
      </c>
      <c r="G167" s="56">
        <f>VLOOKUP($B167,'2019 Ventilation List SORT'!$A$6:$I$102,6)</f>
        <v>0</v>
      </c>
      <c r="H167" s="59">
        <f>VLOOKUP($B167,'2019 Ventilation List SORT'!$A$6:$I$102,7)</f>
        <v>2</v>
      </c>
      <c r="I167" s="56" t="str">
        <f>VLOOKUP($B167,'2019 Ventilation List SORT'!$A$6:$I$102,8)</f>
        <v/>
      </c>
      <c r="J167" s="95" t="str">
        <f>VLOOKUP($B167,'2019 Ventilation List SORT'!$A$6:$I$102,9)</f>
        <v>No</v>
      </c>
      <c r="K167" s="146" t="e">
        <f>INDEX(#REF!,MATCH($A167,#REF!,0))*0.5</f>
        <v>#REF!</v>
      </c>
      <c r="L167" s="146">
        <f>INDEX('For CSV - 2019 VentSpcFuncData'!$K$6:$K$101,MATCH($B167,'For CSV - 2019 VentSpcFuncData'!$B$6:$B$101,0))</f>
        <v>0</v>
      </c>
      <c r="M167" s="146" t="e">
        <f t="shared" si="15"/>
        <v>#REF!</v>
      </c>
      <c r="N167" s="146">
        <f>INDEX('For CSV - 2019 VentSpcFuncData'!$J$6:$J$101,MATCH($B167,'For CSV - 2019 VentSpcFuncData'!$B$6:$B$101,0))</f>
        <v>15</v>
      </c>
      <c r="O167" s="146" t="e">
        <f t="shared" si="16"/>
        <v>#REF!</v>
      </c>
      <c r="P167" s="148" t="e">
        <f t="shared" si="12"/>
        <v>#REF!</v>
      </c>
      <c r="Q167" s="44" t="str">
        <f t="shared" si="13"/>
        <v>Healthcare Facility and Hospitals (Imaging Room),Misc - All others</v>
      </c>
      <c r="R167" s="44" t="e">
        <f>INDEX(#REF!,MATCH($A167,#REF!,0))</f>
        <v>#REF!</v>
      </c>
      <c r="S167" s="44">
        <f>INDEX('For CSV - 2019 VentSpcFuncData'!$L$6:$L$101,MATCH($B167,'For CSV - 2019 VentSpcFuncData'!$B$6:$B$101,0))</f>
        <v>58</v>
      </c>
      <c r="T167" s="44" t="e">
        <f>MATCH($A167,#REF!,0)</f>
        <v>#REF!</v>
      </c>
      <c r="V167" t="str">
        <f t="shared" si="14"/>
        <v>2,              58,     "Misc - All others"</v>
      </c>
    </row>
    <row r="168" spans="1:22" ht="13" x14ac:dyDescent="0.25">
      <c r="A168" s="48" t="s">
        <v>585</v>
      </c>
      <c r="B168" s="102" t="s">
        <v>781</v>
      </c>
      <c r="C168" s="56">
        <f>VLOOKUP($B168,'2019 Ventilation List SORT'!$A$6:$I$102,2)</f>
        <v>0.15</v>
      </c>
      <c r="D168" s="56">
        <f>VLOOKUP($B168,'2019 Ventilation List SORT'!$A$6:$I$102,3)</f>
        <v>0.15</v>
      </c>
      <c r="E168" s="59">
        <f>VLOOKUP($B168,'2019 Ventilation List SORT'!$A$6:$I$102,4)</f>
        <v>0</v>
      </c>
      <c r="F168" s="59">
        <f>VLOOKUP($B168,'2019 Ventilation List SORT'!$A$6:$I$102,5)</f>
        <v>0</v>
      </c>
      <c r="G168" s="56">
        <f>VLOOKUP($B168,'2019 Ventilation List SORT'!$A$6:$I$102,6)</f>
        <v>0</v>
      </c>
      <c r="H168" s="59">
        <f>VLOOKUP($B168,'2019 Ventilation List SORT'!$A$6:$I$102,7)</f>
        <v>2</v>
      </c>
      <c r="I168" s="56" t="str">
        <f>VLOOKUP($B168,'2019 Ventilation List SORT'!$A$6:$I$102,8)</f>
        <v/>
      </c>
      <c r="J168" s="95" t="str">
        <f>VLOOKUP($B168,'2019 Ventilation List SORT'!$A$6:$I$102,9)</f>
        <v>No</v>
      </c>
      <c r="K168" s="146" t="e">
        <f>INDEX(#REF!,MATCH($A168,#REF!,0))*0.5</f>
        <v>#REF!</v>
      </c>
      <c r="L168" s="146">
        <f>INDEX('For CSV - 2019 VentSpcFuncData'!$K$6:$K$101,MATCH($B168,'For CSV - 2019 VentSpcFuncData'!$B$6:$B$101,0))</f>
        <v>0</v>
      </c>
      <c r="M168" s="146" t="e">
        <f t="shared" si="15"/>
        <v>#REF!</v>
      </c>
      <c r="N168" s="146">
        <f>INDEX('For CSV - 2019 VentSpcFuncData'!$J$6:$J$101,MATCH($B168,'For CSV - 2019 VentSpcFuncData'!$B$6:$B$101,0))</f>
        <v>15</v>
      </c>
      <c r="O168" s="146" t="e">
        <f t="shared" si="16"/>
        <v>#REF!</v>
      </c>
      <c r="P168" s="148" t="e">
        <f t="shared" si="12"/>
        <v>#REF!</v>
      </c>
      <c r="Q168" s="44" t="str">
        <f t="shared" ref="Q168:Q176" si="17">_xlfn.CONCAT(A168,",",B168)</f>
        <v>Healthcare Facility and Hospitals (Operating Room),Misc - All others</v>
      </c>
      <c r="R168" s="44" t="e">
        <f>INDEX(#REF!,MATCH($A168,#REF!,0))</f>
        <v>#REF!</v>
      </c>
      <c r="S168" s="44">
        <f>INDEX('For CSV - 2019 VentSpcFuncData'!$L$6:$L$101,MATCH($B168,'For CSV - 2019 VentSpcFuncData'!$B$6:$B$101,0))</f>
        <v>58</v>
      </c>
      <c r="T168" s="44" t="e">
        <f>MATCH($A168,#REF!,0)</f>
        <v>#REF!</v>
      </c>
      <c r="V168" t="e">
        <f t="shared" si="14"/>
        <v>#REF!</v>
      </c>
    </row>
    <row r="169" spans="1:22" ht="13" x14ac:dyDescent="0.25">
      <c r="A169" s="48" t="s">
        <v>585</v>
      </c>
      <c r="B169" s="55" t="s">
        <v>781</v>
      </c>
      <c r="C169" s="56">
        <f>VLOOKUP($B169,'2019 Ventilation List SORT'!$A$6:$I$102,2)</f>
        <v>0.15</v>
      </c>
      <c r="D169" s="56">
        <f>VLOOKUP($B169,'2019 Ventilation List SORT'!$A$6:$I$102,3)</f>
        <v>0.15</v>
      </c>
      <c r="E169" s="59">
        <f>VLOOKUP($B169,'2019 Ventilation List SORT'!$A$6:$I$102,4)</f>
        <v>0</v>
      </c>
      <c r="F169" s="59">
        <f>VLOOKUP($B169,'2019 Ventilation List SORT'!$A$6:$I$102,5)</f>
        <v>0</v>
      </c>
      <c r="G169" s="56">
        <f>VLOOKUP($B169,'2019 Ventilation List SORT'!$A$6:$I$102,6)</f>
        <v>0</v>
      </c>
      <c r="H169" s="59">
        <f>VLOOKUP($B169,'2019 Ventilation List SORT'!$A$6:$I$102,7)</f>
        <v>2</v>
      </c>
      <c r="I169" s="56" t="str">
        <f>VLOOKUP($B169,'2019 Ventilation List SORT'!$A$6:$I$102,8)</f>
        <v/>
      </c>
      <c r="J169" s="95" t="str">
        <f>VLOOKUP($B169,'2019 Ventilation List SORT'!$A$6:$I$102,9)</f>
        <v>No</v>
      </c>
      <c r="K169" s="146" t="e">
        <f>INDEX(#REF!,MATCH($A169,#REF!,0))*0.5</f>
        <v>#REF!</v>
      </c>
      <c r="L169" s="146">
        <f>INDEX('For CSV - 2019 VentSpcFuncData'!$K$6:$K$101,MATCH($B169,'For CSV - 2019 VentSpcFuncData'!$B$6:$B$101,0))</f>
        <v>0</v>
      </c>
      <c r="M169" s="146" t="e">
        <f t="shared" si="15"/>
        <v>#REF!</v>
      </c>
      <c r="N169" s="146">
        <f>INDEX('For CSV - 2019 VentSpcFuncData'!$J$6:$J$101,MATCH($B169,'For CSV - 2019 VentSpcFuncData'!$B$6:$B$101,0))</f>
        <v>15</v>
      </c>
      <c r="O169" s="146" t="e">
        <f t="shared" si="16"/>
        <v>#REF!</v>
      </c>
      <c r="P169" s="148" t="e">
        <f t="shared" si="12"/>
        <v>#REF!</v>
      </c>
      <c r="Q169" s="44" t="str">
        <f t="shared" si="17"/>
        <v>Healthcare Facility and Hospitals (Operating Room),Misc - All others</v>
      </c>
      <c r="R169" s="44" t="e">
        <f>INDEX(#REF!,MATCH($A169,#REF!,0))</f>
        <v>#REF!</v>
      </c>
      <c r="S169" s="44">
        <f>INDEX('For CSV - 2019 VentSpcFuncData'!$L$6:$L$101,MATCH($B169,'For CSV - 2019 VentSpcFuncData'!$B$6:$B$101,0))</f>
        <v>58</v>
      </c>
      <c r="T169" s="44" t="e">
        <f>MATCH($A169,#REF!,0)</f>
        <v>#REF!</v>
      </c>
      <c r="V169" t="str">
        <f t="shared" si="14"/>
        <v>2,              58,     "Misc - All others"</v>
      </c>
    </row>
    <row r="170" spans="1:22" ht="13" x14ac:dyDescent="0.25">
      <c r="A170" s="48" t="s">
        <v>586</v>
      </c>
      <c r="B170" s="102" t="s">
        <v>781</v>
      </c>
      <c r="C170" s="56">
        <f>VLOOKUP($B170,'2019 Ventilation List SORT'!$A$6:$I$102,2)</f>
        <v>0.15</v>
      </c>
      <c r="D170" s="56">
        <f>VLOOKUP($B170,'2019 Ventilation List SORT'!$A$6:$I$102,3)</f>
        <v>0.15</v>
      </c>
      <c r="E170" s="59">
        <f>VLOOKUP($B170,'2019 Ventilation List SORT'!$A$6:$I$102,4)</f>
        <v>0</v>
      </c>
      <c r="F170" s="59">
        <f>VLOOKUP($B170,'2019 Ventilation List SORT'!$A$6:$I$102,5)</f>
        <v>0</v>
      </c>
      <c r="G170" s="56">
        <f>VLOOKUP($B170,'2019 Ventilation List SORT'!$A$6:$I$102,6)</f>
        <v>0</v>
      </c>
      <c r="H170" s="59">
        <f>VLOOKUP($B170,'2019 Ventilation List SORT'!$A$6:$I$102,7)</f>
        <v>2</v>
      </c>
      <c r="I170" s="56" t="str">
        <f>VLOOKUP($B170,'2019 Ventilation List SORT'!$A$6:$I$102,8)</f>
        <v/>
      </c>
      <c r="J170" s="95" t="str">
        <f>VLOOKUP($B170,'2019 Ventilation List SORT'!$A$6:$I$102,9)</f>
        <v>No</v>
      </c>
      <c r="K170" s="146" t="e">
        <f>INDEX(#REF!,MATCH($A170,#REF!,0))*0.5</f>
        <v>#REF!</v>
      </c>
      <c r="L170" s="146">
        <f>INDEX('For CSV - 2019 VentSpcFuncData'!$K$6:$K$101,MATCH($B170,'For CSV - 2019 VentSpcFuncData'!$B$6:$B$101,0))</f>
        <v>0</v>
      </c>
      <c r="M170" s="146" t="e">
        <f t="shared" si="15"/>
        <v>#REF!</v>
      </c>
      <c r="N170" s="146">
        <f>INDEX('For CSV - 2019 VentSpcFuncData'!$J$6:$J$101,MATCH($B170,'For CSV - 2019 VentSpcFuncData'!$B$6:$B$101,0))</f>
        <v>15</v>
      </c>
      <c r="O170" s="146" t="e">
        <f t="shared" si="16"/>
        <v>#REF!</v>
      </c>
      <c r="P170" s="148" t="e">
        <f t="shared" si="12"/>
        <v>#REF!</v>
      </c>
      <c r="Q170" s="44" t="str">
        <f t="shared" si="17"/>
        <v>Healthcare Facility and Hospitals (Patient Room),Misc - All others</v>
      </c>
      <c r="R170" s="44" t="e">
        <f>INDEX(#REF!,MATCH($A170,#REF!,0))</f>
        <v>#REF!</v>
      </c>
      <c r="S170" s="44">
        <f>INDEX('For CSV - 2019 VentSpcFuncData'!$L$6:$L$101,MATCH($B170,'For CSV - 2019 VentSpcFuncData'!$B$6:$B$101,0))</f>
        <v>58</v>
      </c>
      <c r="T170" s="44" t="e">
        <f>MATCH($A170,#REF!,0)</f>
        <v>#REF!</v>
      </c>
      <c r="V170" t="e">
        <f t="shared" si="14"/>
        <v>#REF!</v>
      </c>
    </row>
    <row r="171" spans="1:22" ht="13" x14ac:dyDescent="0.25">
      <c r="A171" s="48" t="s">
        <v>586</v>
      </c>
      <c r="B171" s="55" t="s">
        <v>781</v>
      </c>
      <c r="C171" s="56">
        <f>VLOOKUP($B171,'2019 Ventilation List SORT'!$A$6:$I$102,2)</f>
        <v>0.15</v>
      </c>
      <c r="D171" s="56">
        <f>VLOOKUP($B171,'2019 Ventilation List SORT'!$A$6:$I$102,3)</f>
        <v>0.15</v>
      </c>
      <c r="E171" s="59">
        <f>VLOOKUP($B171,'2019 Ventilation List SORT'!$A$6:$I$102,4)</f>
        <v>0</v>
      </c>
      <c r="F171" s="59">
        <f>VLOOKUP($B171,'2019 Ventilation List SORT'!$A$6:$I$102,5)</f>
        <v>0</v>
      </c>
      <c r="G171" s="56">
        <f>VLOOKUP($B171,'2019 Ventilation List SORT'!$A$6:$I$102,6)</f>
        <v>0</v>
      </c>
      <c r="H171" s="59">
        <f>VLOOKUP($B171,'2019 Ventilation List SORT'!$A$6:$I$102,7)</f>
        <v>2</v>
      </c>
      <c r="I171" s="56" t="str">
        <f>VLOOKUP($B171,'2019 Ventilation List SORT'!$A$6:$I$102,8)</f>
        <v/>
      </c>
      <c r="J171" s="95" t="str">
        <f>VLOOKUP($B171,'2019 Ventilation List SORT'!$A$6:$I$102,9)</f>
        <v>No</v>
      </c>
      <c r="K171" s="146" t="e">
        <f>INDEX(#REF!,MATCH($A171,#REF!,0))*0.5</f>
        <v>#REF!</v>
      </c>
      <c r="L171" s="146">
        <f>INDEX('For CSV - 2019 VentSpcFuncData'!$K$6:$K$101,MATCH($B171,'For CSV - 2019 VentSpcFuncData'!$B$6:$B$101,0))</f>
        <v>0</v>
      </c>
      <c r="M171" s="146" t="e">
        <f t="shared" si="15"/>
        <v>#REF!</v>
      </c>
      <c r="N171" s="146">
        <f>INDEX('For CSV - 2019 VentSpcFuncData'!$J$6:$J$101,MATCH($B171,'For CSV - 2019 VentSpcFuncData'!$B$6:$B$101,0))</f>
        <v>15</v>
      </c>
      <c r="O171" s="146" t="e">
        <f t="shared" si="16"/>
        <v>#REF!</v>
      </c>
      <c r="P171" s="148" t="e">
        <f t="shared" si="12"/>
        <v>#REF!</v>
      </c>
      <c r="Q171" s="44" t="str">
        <f t="shared" si="17"/>
        <v>Healthcare Facility and Hospitals (Patient Room),Misc - All others</v>
      </c>
      <c r="R171" s="44" t="e">
        <f>INDEX(#REF!,MATCH($A171,#REF!,0))</f>
        <v>#REF!</v>
      </c>
      <c r="S171" s="44">
        <f>INDEX('For CSV - 2019 VentSpcFuncData'!$L$6:$L$101,MATCH($B171,'For CSV - 2019 VentSpcFuncData'!$B$6:$B$101,0))</f>
        <v>58</v>
      </c>
      <c r="T171" s="44" t="e">
        <f>MATCH($A171,#REF!,0)</f>
        <v>#REF!</v>
      </c>
      <c r="V171" t="str">
        <f t="shared" si="14"/>
        <v>2,              58,     "Misc - All others"</v>
      </c>
    </row>
    <row r="172" spans="1:22" ht="13" x14ac:dyDescent="0.25">
      <c r="A172" s="48" t="s">
        <v>587</v>
      </c>
      <c r="B172" s="102" t="s">
        <v>781</v>
      </c>
      <c r="C172" s="56">
        <f>VLOOKUP($B172,'2019 Ventilation List SORT'!$A$6:$I$102,2)</f>
        <v>0.15</v>
      </c>
      <c r="D172" s="56">
        <f>VLOOKUP($B172,'2019 Ventilation List SORT'!$A$6:$I$102,3)</f>
        <v>0.15</v>
      </c>
      <c r="E172" s="59">
        <f>VLOOKUP($B172,'2019 Ventilation List SORT'!$A$6:$I$102,4)</f>
        <v>0</v>
      </c>
      <c r="F172" s="59">
        <f>VLOOKUP($B172,'2019 Ventilation List SORT'!$A$6:$I$102,5)</f>
        <v>0</v>
      </c>
      <c r="G172" s="56">
        <f>VLOOKUP($B172,'2019 Ventilation List SORT'!$A$6:$I$102,6)</f>
        <v>0</v>
      </c>
      <c r="H172" s="59">
        <f>VLOOKUP($B172,'2019 Ventilation List SORT'!$A$6:$I$102,7)</f>
        <v>2</v>
      </c>
      <c r="I172" s="56" t="str">
        <f>VLOOKUP($B172,'2019 Ventilation List SORT'!$A$6:$I$102,8)</f>
        <v/>
      </c>
      <c r="J172" s="95" t="str">
        <f>VLOOKUP($B172,'2019 Ventilation List SORT'!$A$6:$I$102,9)</f>
        <v>No</v>
      </c>
      <c r="K172" s="146" t="e">
        <f>INDEX(#REF!,MATCH($A172,#REF!,0))*0.5</f>
        <v>#REF!</v>
      </c>
      <c r="L172" s="146">
        <f>INDEX('For CSV - 2019 VentSpcFuncData'!$K$6:$K$101,MATCH($B172,'For CSV - 2019 VentSpcFuncData'!$B$6:$B$101,0))</f>
        <v>0</v>
      </c>
      <c r="M172" s="146" t="e">
        <f t="shared" si="15"/>
        <v>#REF!</v>
      </c>
      <c r="N172" s="146">
        <f>INDEX('For CSV - 2019 VentSpcFuncData'!$J$6:$J$101,MATCH($B172,'For CSV - 2019 VentSpcFuncData'!$B$6:$B$101,0))</f>
        <v>15</v>
      </c>
      <c r="O172" s="146" t="e">
        <f t="shared" si="16"/>
        <v>#REF!</v>
      </c>
      <c r="P172" s="148" t="e">
        <f t="shared" si="12"/>
        <v>#REF!</v>
      </c>
      <c r="Q172" s="44" t="str">
        <f t="shared" si="17"/>
        <v>Healthcare Facility and Hospitals (Physical Therapy Room),Misc - All others</v>
      </c>
      <c r="R172" s="44" t="e">
        <f>INDEX(#REF!,MATCH($A172,#REF!,0))</f>
        <v>#REF!</v>
      </c>
      <c r="S172" s="44">
        <f>INDEX('For CSV - 2019 VentSpcFuncData'!$L$6:$L$101,MATCH($B172,'For CSV - 2019 VentSpcFuncData'!$B$6:$B$101,0))</f>
        <v>58</v>
      </c>
      <c r="T172" s="44" t="e">
        <f>MATCH($A172,#REF!,0)</f>
        <v>#REF!</v>
      </c>
      <c r="V172" t="e">
        <f t="shared" si="14"/>
        <v>#REF!</v>
      </c>
    </row>
    <row r="173" spans="1:22" ht="13" x14ac:dyDescent="0.25">
      <c r="A173" s="48" t="s">
        <v>587</v>
      </c>
      <c r="B173" s="55" t="s">
        <v>781</v>
      </c>
      <c r="C173" s="56">
        <f>VLOOKUP($B173,'2019 Ventilation List SORT'!$A$6:$I$102,2)</f>
        <v>0.15</v>
      </c>
      <c r="D173" s="56">
        <f>VLOOKUP($B173,'2019 Ventilation List SORT'!$A$6:$I$102,3)</f>
        <v>0.15</v>
      </c>
      <c r="E173" s="59">
        <f>VLOOKUP($B173,'2019 Ventilation List SORT'!$A$6:$I$102,4)</f>
        <v>0</v>
      </c>
      <c r="F173" s="59">
        <f>VLOOKUP($B173,'2019 Ventilation List SORT'!$A$6:$I$102,5)</f>
        <v>0</v>
      </c>
      <c r="G173" s="56">
        <f>VLOOKUP($B173,'2019 Ventilation List SORT'!$A$6:$I$102,6)</f>
        <v>0</v>
      </c>
      <c r="H173" s="59">
        <f>VLOOKUP($B173,'2019 Ventilation List SORT'!$A$6:$I$102,7)</f>
        <v>2</v>
      </c>
      <c r="I173" s="56" t="str">
        <f>VLOOKUP($B173,'2019 Ventilation List SORT'!$A$6:$I$102,8)</f>
        <v/>
      </c>
      <c r="J173" s="95" t="str">
        <f>VLOOKUP($B173,'2019 Ventilation List SORT'!$A$6:$I$102,9)</f>
        <v>No</v>
      </c>
      <c r="K173" s="146" t="e">
        <f>INDEX(#REF!,MATCH($A173,#REF!,0))*0.5</f>
        <v>#REF!</v>
      </c>
      <c r="L173" s="146">
        <f>INDEX('For CSV - 2019 VentSpcFuncData'!$K$6:$K$101,MATCH($B173,'For CSV - 2019 VentSpcFuncData'!$B$6:$B$101,0))</f>
        <v>0</v>
      </c>
      <c r="M173" s="146" t="e">
        <f t="shared" si="15"/>
        <v>#REF!</v>
      </c>
      <c r="N173" s="146">
        <f>INDEX('For CSV - 2019 VentSpcFuncData'!$J$6:$J$101,MATCH($B173,'For CSV - 2019 VentSpcFuncData'!$B$6:$B$101,0))</f>
        <v>15</v>
      </c>
      <c r="O173" s="146" t="e">
        <f t="shared" si="16"/>
        <v>#REF!</v>
      </c>
      <c r="P173" s="148" t="e">
        <f t="shared" si="12"/>
        <v>#REF!</v>
      </c>
      <c r="Q173" s="44" t="str">
        <f t="shared" si="17"/>
        <v>Healthcare Facility and Hospitals (Physical Therapy Room),Misc - All others</v>
      </c>
      <c r="R173" s="44" t="e">
        <f>INDEX(#REF!,MATCH($A173,#REF!,0))</f>
        <v>#REF!</v>
      </c>
      <c r="S173" s="44">
        <f>INDEX('For CSV - 2019 VentSpcFuncData'!$L$6:$L$101,MATCH($B173,'For CSV - 2019 VentSpcFuncData'!$B$6:$B$101,0))</f>
        <v>58</v>
      </c>
      <c r="T173" s="44" t="e">
        <f>MATCH($A173,#REF!,0)</f>
        <v>#REF!</v>
      </c>
      <c r="V173" t="str">
        <f t="shared" si="14"/>
        <v>2,              58,     "Misc - All others"</v>
      </c>
    </row>
    <row r="174" spans="1:22" ht="13" x14ac:dyDescent="0.25">
      <c r="A174" s="48" t="s">
        <v>588</v>
      </c>
      <c r="B174" s="102" t="s">
        <v>781</v>
      </c>
      <c r="C174" s="56">
        <f>VLOOKUP($B174,'2019 Ventilation List SORT'!$A$6:$I$102,2)</f>
        <v>0.15</v>
      </c>
      <c r="D174" s="56">
        <f>VLOOKUP($B174,'2019 Ventilation List SORT'!$A$6:$I$102,3)</f>
        <v>0.15</v>
      </c>
      <c r="E174" s="59">
        <f>VLOOKUP($B174,'2019 Ventilation List SORT'!$A$6:$I$102,4)</f>
        <v>0</v>
      </c>
      <c r="F174" s="59">
        <f>VLOOKUP($B174,'2019 Ventilation List SORT'!$A$6:$I$102,5)</f>
        <v>0</v>
      </c>
      <c r="G174" s="56">
        <f>VLOOKUP($B174,'2019 Ventilation List SORT'!$A$6:$I$102,6)</f>
        <v>0</v>
      </c>
      <c r="H174" s="59">
        <f>VLOOKUP($B174,'2019 Ventilation List SORT'!$A$6:$I$102,7)</f>
        <v>2</v>
      </c>
      <c r="I174" s="56" t="str">
        <f>VLOOKUP($B174,'2019 Ventilation List SORT'!$A$6:$I$102,8)</f>
        <v/>
      </c>
      <c r="J174" s="95" t="str">
        <f>VLOOKUP($B174,'2019 Ventilation List SORT'!$A$6:$I$102,9)</f>
        <v>No</v>
      </c>
      <c r="K174" s="146" t="e">
        <f>INDEX(#REF!,MATCH($A174,#REF!,0))*0.5</f>
        <v>#REF!</v>
      </c>
      <c r="L174" s="146">
        <f>INDEX('For CSV - 2019 VentSpcFuncData'!$K$6:$K$101,MATCH($B174,'For CSV - 2019 VentSpcFuncData'!$B$6:$B$101,0))</f>
        <v>0</v>
      </c>
      <c r="M174" s="146" t="e">
        <f t="shared" si="15"/>
        <v>#REF!</v>
      </c>
      <c r="N174" s="146">
        <f>INDEX('For CSV - 2019 VentSpcFuncData'!$J$6:$J$101,MATCH($B174,'For CSV - 2019 VentSpcFuncData'!$B$6:$B$101,0))</f>
        <v>15</v>
      </c>
      <c r="O174" s="146" t="e">
        <f t="shared" si="16"/>
        <v>#REF!</v>
      </c>
      <c r="P174" s="148" t="e">
        <f t="shared" si="12"/>
        <v>#REF!</v>
      </c>
      <c r="Q174" s="44" t="str">
        <f t="shared" si="17"/>
        <v>Healthcare Facility and Hospitals (Recovery Room),Misc - All others</v>
      </c>
      <c r="R174" s="44" t="e">
        <f>INDEX(#REF!,MATCH($A174,#REF!,0))</f>
        <v>#REF!</v>
      </c>
      <c r="S174" s="44">
        <f>INDEX('For CSV - 2019 VentSpcFuncData'!$L$6:$L$101,MATCH($B174,'For CSV - 2019 VentSpcFuncData'!$B$6:$B$101,0))</f>
        <v>58</v>
      </c>
      <c r="T174" s="44" t="e">
        <f>MATCH($A174,#REF!,0)</f>
        <v>#REF!</v>
      </c>
      <c r="V174" t="e">
        <f t="shared" si="14"/>
        <v>#REF!</v>
      </c>
    </row>
    <row r="175" spans="1:22" ht="13" x14ac:dyDescent="0.25">
      <c r="A175" s="48" t="s">
        <v>588</v>
      </c>
      <c r="B175" s="55" t="s">
        <v>781</v>
      </c>
      <c r="C175" s="56">
        <f>VLOOKUP($B175,'2019 Ventilation List SORT'!$A$6:$I$102,2)</f>
        <v>0.15</v>
      </c>
      <c r="D175" s="56">
        <f>VLOOKUP($B175,'2019 Ventilation List SORT'!$A$6:$I$102,3)</f>
        <v>0.15</v>
      </c>
      <c r="E175" s="59">
        <f>VLOOKUP($B175,'2019 Ventilation List SORT'!$A$6:$I$102,4)</f>
        <v>0</v>
      </c>
      <c r="F175" s="59">
        <f>VLOOKUP($B175,'2019 Ventilation List SORT'!$A$6:$I$102,5)</f>
        <v>0</v>
      </c>
      <c r="G175" s="56">
        <f>VLOOKUP($B175,'2019 Ventilation List SORT'!$A$6:$I$102,6)</f>
        <v>0</v>
      </c>
      <c r="H175" s="59">
        <f>VLOOKUP($B175,'2019 Ventilation List SORT'!$A$6:$I$102,7)</f>
        <v>2</v>
      </c>
      <c r="I175" s="56" t="str">
        <f>VLOOKUP($B175,'2019 Ventilation List SORT'!$A$6:$I$102,8)</f>
        <v/>
      </c>
      <c r="J175" s="95" t="str">
        <f>VLOOKUP($B175,'2019 Ventilation List SORT'!$A$6:$I$102,9)</f>
        <v>No</v>
      </c>
      <c r="K175" s="146" t="e">
        <f>INDEX(#REF!,MATCH($A175,#REF!,0))*0.5</f>
        <v>#REF!</v>
      </c>
      <c r="L175" s="146">
        <f>INDEX('For CSV - 2019 VentSpcFuncData'!$K$6:$K$101,MATCH($B175,'For CSV - 2019 VentSpcFuncData'!$B$6:$B$101,0))</f>
        <v>0</v>
      </c>
      <c r="M175" s="146" t="e">
        <f t="shared" si="15"/>
        <v>#REF!</v>
      </c>
      <c r="N175" s="146">
        <f>INDEX('For CSV - 2019 VentSpcFuncData'!$J$6:$J$101,MATCH($B175,'For CSV - 2019 VentSpcFuncData'!$B$6:$B$101,0))</f>
        <v>15</v>
      </c>
      <c r="O175" s="146" t="e">
        <f t="shared" si="16"/>
        <v>#REF!</v>
      </c>
      <c r="P175" s="148" t="e">
        <f t="shared" si="12"/>
        <v>#REF!</v>
      </c>
      <c r="Q175" s="44" t="str">
        <f t="shared" si="17"/>
        <v>Healthcare Facility and Hospitals (Recovery Room),Misc - All others</v>
      </c>
      <c r="R175" s="44" t="e">
        <f>INDEX(#REF!,MATCH($A175,#REF!,0))</f>
        <v>#REF!</v>
      </c>
      <c r="S175" s="44">
        <f>INDEX('For CSV - 2019 VentSpcFuncData'!$L$6:$L$101,MATCH($B175,'For CSV - 2019 VentSpcFuncData'!$B$6:$B$101,0))</f>
        <v>58</v>
      </c>
      <c r="T175" s="44" t="e">
        <f>MATCH($A175,#REF!,0)</f>
        <v>#REF!</v>
      </c>
      <c r="V175" t="str">
        <f t="shared" si="14"/>
        <v>2,              58,     "Misc - All others"</v>
      </c>
    </row>
    <row r="176" spans="1:22" ht="13" x14ac:dyDescent="0.25">
      <c r="A176" s="44" t="s">
        <v>622</v>
      </c>
      <c r="B176" s="118" t="s">
        <v>131</v>
      </c>
      <c r="C176" s="56">
        <f>VLOOKUP($B176,'2019 Ventilation List SORT'!$A$6:$I$102,2)</f>
        <v>0.15</v>
      </c>
      <c r="D176" s="56">
        <f>VLOOKUP($B176,'2019 Ventilation List SORT'!$A$6:$I$102,3)</f>
        <v>0.15</v>
      </c>
      <c r="E176" s="59">
        <f>VLOOKUP($B176,'2019 Ventilation List SORT'!$A$6:$I$102,4)</f>
        <v>0</v>
      </c>
      <c r="F176" s="59">
        <f>VLOOKUP($B176,'2019 Ventilation List SORT'!$A$6:$I$102,5)</f>
        <v>0</v>
      </c>
      <c r="G176" s="56">
        <f>VLOOKUP($B176,'2019 Ventilation List SORT'!$A$6:$I$102,6)</f>
        <v>0</v>
      </c>
      <c r="H176" s="59">
        <f>VLOOKUP($B176,'2019 Ventilation List SORT'!$A$6:$I$102,7)</f>
        <v>2</v>
      </c>
      <c r="I176" s="56" t="str">
        <f>VLOOKUP($B176,'2019 Ventilation List SORT'!$A$6:$I$102,8)</f>
        <v>B</v>
      </c>
      <c r="J176" s="95" t="str">
        <f>VLOOKUP($B176,'2019 Ventilation List SORT'!$A$6:$I$102,9)</f>
        <v>No</v>
      </c>
      <c r="K176" s="146" t="e">
        <f>INDEX(#REF!,MATCH($A176,#REF!,0))*0.5</f>
        <v>#REF!</v>
      </c>
      <c r="L176" s="146">
        <f>INDEX('For CSV - 2019 VentSpcFuncData'!$K$6:$K$101,MATCH($B176,'For CSV - 2019 VentSpcFuncData'!$B$6:$B$101,0))</f>
        <v>0</v>
      </c>
      <c r="M176" s="146" t="e">
        <f t="shared" si="15"/>
        <v>#REF!</v>
      </c>
      <c r="N176" s="146">
        <f>INDEX('For CSV - 2019 VentSpcFuncData'!$J$6:$J$101,MATCH($B176,'For CSV - 2019 VentSpcFuncData'!$B$6:$B$101,0))</f>
        <v>0</v>
      </c>
      <c r="O176" s="146" t="e">
        <f t="shared" si="16"/>
        <v>#REF!</v>
      </c>
      <c r="P176" s="148" t="e">
        <f t="shared" si="12"/>
        <v>#REF!</v>
      </c>
      <c r="Q176" s="44" t="str">
        <f t="shared" si="17"/>
        <v>High-Rise Residential Living Spaces,NA</v>
      </c>
      <c r="R176" s="44" t="e">
        <f>INDEX(#REF!,MATCH($A176,#REF!,0))</f>
        <v>#REF!</v>
      </c>
      <c r="S176" s="44">
        <f>INDEX('For CSV - 2019 VentSpcFuncData'!$L$6:$L$101,MATCH($B176,'For CSV - 2019 VentSpcFuncData'!$B$6:$B$101,0))</f>
        <v>96</v>
      </c>
      <c r="T176" s="44" t="e">
        <f>MATCH($A176,#REF!,0)</f>
        <v>#REF!</v>
      </c>
      <c r="V176" t="e">
        <f t="shared" si="14"/>
        <v>#REF!</v>
      </c>
    </row>
    <row r="177" spans="1:22" ht="13" x14ac:dyDescent="0.25">
      <c r="A177" s="44" t="s">
        <v>622</v>
      </c>
      <c r="B177" s="118" t="s">
        <v>131</v>
      </c>
      <c r="C177" s="56">
        <f>VLOOKUP($B177,'2019 Ventilation List SORT'!$A$6:$I$102,2)</f>
        <v>0.15</v>
      </c>
      <c r="D177" s="56">
        <f>VLOOKUP($B177,'2019 Ventilation List SORT'!$A$6:$I$102,3)</f>
        <v>0.15</v>
      </c>
      <c r="E177" s="59">
        <f>VLOOKUP($B177,'2019 Ventilation List SORT'!$A$6:$I$102,4)</f>
        <v>0</v>
      </c>
      <c r="F177" s="59">
        <f>VLOOKUP($B177,'2019 Ventilation List SORT'!$A$6:$I$102,5)</f>
        <v>0</v>
      </c>
      <c r="G177" s="56">
        <f>VLOOKUP($B177,'2019 Ventilation List SORT'!$A$6:$I$102,6)</f>
        <v>0</v>
      </c>
      <c r="H177" s="59">
        <f>VLOOKUP($B177,'2019 Ventilation List SORT'!$A$6:$I$102,7)</f>
        <v>2</v>
      </c>
      <c r="I177" s="56" t="str">
        <f>VLOOKUP($B177,'2019 Ventilation List SORT'!$A$6:$I$102,8)</f>
        <v>B</v>
      </c>
      <c r="J177" s="95" t="str">
        <f>VLOOKUP($B177,'2019 Ventilation List SORT'!$A$6:$I$102,9)</f>
        <v>No</v>
      </c>
      <c r="K177" s="146" t="e">
        <f>INDEX(#REF!,MATCH($A177,#REF!,0))*0.5</f>
        <v>#REF!</v>
      </c>
      <c r="L177" s="146">
        <f>INDEX('For CSV - 2019 VentSpcFuncData'!$K$6:$K$101,MATCH($B177,'For CSV - 2019 VentSpcFuncData'!$B$6:$B$101,0))</f>
        <v>0</v>
      </c>
      <c r="M177" s="146" t="e">
        <f t="shared" si="15"/>
        <v>#REF!</v>
      </c>
      <c r="N177" s="146">
        <f>INDEX('For CSV - 2019 VentSpcFuncData'!$J$6:$J$101,MATCH($B177,'For CSV - 2019 VentSpcFuncData'!$B$6:$B$101,0))</f>
        <v>0</v>
      </c>
      <c r="O177" s="146" t="e">
        <f t="shared" si="16"/>
        <v>#REF!</v>
      </c>
      <c r="P177" s="148" t="e">
        <f t="shared" si="12"/>
        <v>#REF!</v>
      </c>
      <c r="Q177" s="44" t="s">
        <v>970</v>
      </c>
      <c r="R177" s="44">
        <v>226</v>
      </c>
      <c r="S177" s="44">
        <f>INDEX('For CSV - 2019 VentSpcFuncData'!$L$6:$L$101,MATCH($B177,'For CSV - 2019 VentSpcFuncData'!$B$6:$B$101,0))</f>
        <v>96</v>
      </c>
      <c r="T177" s="44" t="e">
        <f>MATCH($A177,#REF!,0)</f>
        <v>#REF!</v>
      </c>
      <c r="V177" t="str">
        <f t="shared" si="14"/>
        <v>2,              96,     "NA"</v>
      </c>
    </row>
    <row r="178" spans="1:22" ht="13" x14ac:dyDescent="0.25">
      <c r="A178" s="44" t="s">
        <v>469</v>
      </c>
      <c r="B178" s="118" t="s">
        <v>928</v>
      </c>
      <c r="C178" s="56">
        <f>VLOOKUP($B178,'2019 Ventilation List SORT'!$A$6:$I$102,2)</f>
        <v>0.5</v>
      </c>
      <c r="D178" s="56">
        <f>VLOOKUP($B178,'2019 Ventilation List SORT'!$A$6:$I$102,3)</f>
        <v>0.5</v>
      </c>
      <c r="E178" s="59">
        <f>VLOOKUP($B178,'2019 Ventilation List SORT'!$A$6:$I$102,4)</f>
        <v>0</v>
      </c>
      <c r="F178" s="59">
        <f>VLOOKUP($B178,'2019 Ventilation List SORT'!$A$6:$I$102,5)</f>
        <v>0</v>
      </c>
      <c r="G178" s="56">
        <f>VLOOKUP($B178,'2019 Ventilation List SORT'!$A$6:$I$102,6)</f>
        <v>0</v>
      </c>
      <c r="H178" s="59">
        <f>VLOOKUP($B178,'2019 Ventilation List SORT'!$A$6:$I$102,7)</f>
        <v>1</v>
      </c>
      <c r="I178" s="56" t="str">
        <f>VLOOKUP($B178,'2019 Ventilation List SORT'!$A$6:$I$102,8)</f>
        <v>F</v>
      </c>
      <c r="J178" s="95" t="str">
        <f>VLOOKUP($B178,'2019 Ventilation List SORT'!$A$6:$I$102,9)</f>
        <v>No</v>
      </c>
      <c r="K178" s="146" t="e">
        <f>INDEX(#REF!,MATCH($A178,#REF!,0))*0.5</f>
        <v>#REF!</v>
      </c>
      <c r="L178" s="146">
        <f>INDEX('For CSV - 2019 VentSpcFuncData'!$K$6:$K$101,MATCH($B178,'For CSV - 2019 VentSpcFuncData'!$B$6:$B$101,0))</f>
        <v>33.333333333333336</v>
      </c>
      <c r="M178" s="146">
        <f t="shared" si="15"/>
        <v>33.333333333333336</v>
      </c>
      <c r="N178" s="146">
        <f>INDEX('For CSV - 2019 VentSpcFuncData'!$J$6:$J$101,MATCH($B178,'For CSV - 2019 VentSpcFuncData'!$B$6:$B$101,0))</f>
        <v>15</v>
      </c>
      <c r="O178" s="146" t="e">
        <f t="shared" si="16"/>
        <v>#REF!</v>
      </c>
      <c r="P178" s="148" t="e">
        <f t="shared" si="12"/>
        <v>#REF!</v>
      </c>
      <c r="Q178" s="44" t="str">
        <f t="shared" ref="Q178:Q209" si="18">_xlfn.CONCAT(A178,",",B178)</f>
        <v>Hotel Function Area,Lodging - Multipurpose assembly</v>
      </c>
      <c r="R178" s="44" t="e">
        <f>INDEX(#REF!,MATCH($A178,#REF!,0))</f>
        <v>#REF!</v>
      </c>
      <c r="S178" s="44">
        <f>INDEX('For CSV - 2019 VentSpcFuncData'!$L$6:$L$101,MATCH($B178,'For CSV - 2019 VentSpcFuncData'!$B$6:$B$101,0))</f>
        <v>57</v>
      </c>
      <c r="T178" s="44" t="e">
        <f>MATCH($A178,#REF!,0)</f>
        <v>#REF!</v>
      </c>
      <c r="V178" t="e">
        <f t="shared" si="14"/>
        <v>#REF!</v>
      </c>
    </row>
    <row r="179" spans="1:22" ht="13" x14ac:dyDescent="0.25">
      <c r="A179" s="44" t="s">
        <v>469</v>
      </c>
      <c r="B179" s="55" t="s">
        <v>758</v>
      </c>
      <c r="C179" s="56">
        <f>VLOOKUP($B179,'2019 Ventilation List SORT'!$A$6:$I$102,2)</f>
        <v>0.5</v>
      </c>
      <c r="D179" s="56">
        <f>VLOOKUP($B179,'2019 Ventilation List SORT'!$A$6:$I$102,3)</f>
        <v>0.15</v>
      </c>
      <c r="E179" s="59">
        <f>VLOOKUP($B179,'2019 Ventilation List SORT'!$A$6:$I$102,4)</f>
        <v>0</v>
      </c>
      <c r="F179" s="59">
        <f>VLOOKUP($B179,'2019 Ventilation List SORT'!$A$6:$I$102,5)</f>
        <v>0</v>
      </c>
      <c r="G179" s="56">
        <f>VLOOKUP($B179,'2019 Ventilation List SORT'!$A$6:$I$102,6)</f>
        <v>0</v>
      </c>
      <c r="H179" s="59">
        <f>VLOOKUP($B179,'2019 Ventilation List SORT'!$A$6:$I$102,7)</f>
        <v>1</v>
      </c>
      <c r="I179" s="56" t="str">
        <f>VLOOKUP($B179,'2019 Ventilation List SORT'!$A$6:$I$102,8)</f>
        <v>F</v>
      </c>
      <c r="J179" s="95" t="str">
        <f>VLOOKUP($B179,'2019 Ventilation List SORT'!$A$6:$I$102,9)</f>
        <v>No</v>
      </c>
      <c r="K179" s="146" t="e">
        <f>INDEX(#REF!,MATCH($A179,#REF!,0))*0.5</f>
        <v>#REF!</v>
      </c>
      <c r="L179" s="146">
        <f>INDEX('For CSV - 2019 VentSpcFuncData'!$K$6:$K$101,MATCH($B179,'For CSV - 2019 VentSpcFuncData'!$B$6:$B$101,0))</f>
        <v>33.333333333333336</v>
      </c>
      <c r="M179" s="146">
        <f t="shared" si="15"/>
        <v>33.333333333333336</v>
      </c>
      <c r="N179" s="146">
        <f>INDEX('For CSV - 2019 VentSpcFuncData'!$J$6:$J$101,MATCH($B179,'For CSV - 2019 VentSpcFuncData'!$B$6:$B$101,0))</f>
        <v>15</v>
      </c>
      <c r="O179" s="146" t="e">
        <f t="shared" si="16"/>
        <v>#REF!</v>
      </c>
      <c r="P179" s="148" t="e">
        <f t="shared" si="12"/>
        <v>#REF!</v>
      </c>
      <c r="Q179" s="44" t="str">
        <f t="shared" si="18"/>
        <v>Hotel Function Area,General - Conference/meeting</v>
      </c>
      <c r="R179" s="44" t="e">
        <f>INDEX(#REF!,MATCH($A179,#REF!,0))</f>
        <v>#REF!</v>
      </c>
      <c r="S179" s="44">
        <f>INDEX('For CSV - 2019 VentSpcFuncData'!$L$6:$L$101,MATCH($B179,'For CSV - 2019 VentSpcFuncData'!$B$6:$B$101,0))</f>
        <v>48</v>
      </c>
      <c r="T179" s="44" t="e">
        <f>MATCH($A179,#REF!,0)</f>
        <v>#REF!</v>
      </c>
      <c r="V179" t="str">
        <f t="shared" si="14"/>
        <v>2,              48,     "General - Conference/meeting"</v>
      </c>
    </row>
    <row r="180" spans="1:22" ht="13" x14ac:dyDescent="0.25">
      <c r="A180" s="44" t="s">
        <v>469</v>
      </c>
      <c r="B180" s="55" t="s">
        <v>765</v>
      </c>
      <c r="C180" s="56">
        <f>VLOOKUP($B180,'2019 Ventilation List SORT'!$A$6:$I$102,2)</f>
        <v>0.5</v>
      </c>
      <c r="D180" s="56">
        <f>VLOOKUP($B180,'2019 Ventilation List SORT'!$A$6:$I$102,3)</f>
        <v>0.15</v>
      </c>
      <c r="E180" s="59">
        <f>VLOOKUP($B180,'2019 Ventilation List SORT'!$A$6:$I$102,4)</f>
        <v>0</v>
      </c>
      <c r="F180" s="59">
        <f>VLOOKUP($B180,'2019 Ventilation List SORT'!$A$6:$I$102,5)</f>
        <v>0</v>
      </c>
      <c r="G180" s="56">
        <f>VLOOKUP($B180,'2019 Ventilation List SORT'!$A$6:$I$102,6)</f>
        <v>0</v>
      </c>
      <c r="H180" s="59">
        <f>VLOOKUP($B180,'2019 Ventilation List SORT'!$A$6:$I$102,7)</f>
        <v>1</v>
      </c>
      <c r="I180" s="56" t="str">
        <f>VLOOKUP($B180,'2019 Ventilation List SORT'!$A$6:$I$102,8)</f>
        <v>F</v>
      </c>
      <c r="J180" s="95" t="str">
        <f>VLOOKUP($B180,'2019 Ventilation List SORT'!$A$6:$I$102,9)</f>
        <v>No</v>
      </c>
      <c r="K180" s="146" t="e">
        <f>INDEX(#REF!,MATCH($A180,#REF!,0))*0.5</f>
        <v>#REF!</v>
      </c>
      <c r="L180" s="146">
        <f>INDEX('For CSV - 2019 VentSpcFuncData'!$K$6:$K$101,MATCH($B180,'For CSV - 2019 VentSpcFuncData'!$B$6:$B$101,0))</f>
        <v>33.333333333333336</v>
      </c>
      <c r="M180" s="146">
        <f t="shared" si="15"/>
        <v>33.333333333333336</v>
      </c>
      <c r="N180" s="146">
        <f>INDEX('For CSV - 2019 VentSpcFuncData'!$J$6:$J$101,MATCH($B180,'For CSV - 2019 VentSpcFuncData'!$B$6:$B$101,0))</f>
        <v>15</v>
      </c>
      <c r="O180" s="146" t="e">
        <f t="shared" si="16"/>
        <v>#REF!</v>
      </c>
      <c r="P180" s="148" t="e">
        <f t="shared" si="12"/>
        <v>#REF!</v>
      </c>
      <c r="Q180" s="44" t="str">
        <f t="shared" si="18"/>
        <v>Hotel Function Area,Lodging - Lobbies/pre-function</v>
      </c>
      <c r="R180" s="44" t="e">
        <f>INDEX(#REF!,MATCH($A180,#REF!,0))</f>
        <v>#REF!</v>
      </c>
      <c r="S180" s="44">
        <f>INDEX('For CSV - 2019 VentSpcFuncData'!$L$6:$L$101,MATCH($B180,'For CSV - 2019 VentSpcFuncData'!$B$6:$B$101,0))</f>
        <v>56</v>
      </c>
      <c r="T180" s="44" t="e">
        <f>MATCH($A180,#REF!,0)</f>
        <v>#REF!</v>
      </c>
      <c r="V180" t="str">
        <f t="shared" si="14"/>
        <v>2,              56,     "Lodging - Lobbies/pre-function"</v>
      </c>
    </row>
    <row r="181" spans="1:22" ht="13" x14ac:dyDescent="0.25">
      <c r="A181" s="44" t="s">
        <v>469</v>
      </c>
      <c r="B181" s="55" t="s">
        <v>928</v>
      </c>
      <c r="C181" s="56">
        <f>VLOOKUP($B181,'2019 Ventilation List SORT'!$A$6:$I$102,2)</f>
        <v>0.5</v>
      </c>
      <c r="D181" s="56">
        <f>VLOOKUP($B181,'2019 Ventilation List SORT'!$A$6:$I$102,3)</f>
        <v>0.5</v>
      </c>
      <c r="E181" s="59">
        <f>VLOOKUP($B181,'2019 Ventilation List SORT'!$A$6:$I$102,4)</f>
        <v>0</v>
      </c>
      <c r="F181" s="59">
        <f>VLOOKUP($B181,'2019 Ventilation List SORT'!$A$6:$I$102,5)</f>
        <v>0</v>
      </c>
      <c r="G181" s="56">
        <f>VLOOKUP($B181,'2019 Ventilation List SORT'!$A$6:$I$102,6)</f>
        <v>0</v>
      </c>
      <c r="H181" s="59">
        <f>VLOOKUP($B181,'2019 Ventilation List SORT'!$A$6:$I$102,7)</f>
        <v>1</v>
      </c>
      <c r="I181" s="56" t="str">
        <f>VLOOKUP($B181,'2019 Ventilation List SORT'!$A$6:$I$102,8)</f>
        <v>F</v>
      </c>
      <c r="J181" s="95" t="str">
        <f>VLOOKUP($B181,'2019 Ventilation List SORT'!$A$6:$I$102,9)</f>
        <v>No</v>
      </c>
      <c r="K181" s="146" t="e">
        <f>INDEX(#REF!,MATCH($A181,#REF!,0))*0.5</f>
        <v>#REF!</v>
      </c>
      <c r="L181" s="146">
        <f>INDEX('For CSV - 2019 VentSpcFuncData'!$K$6:$K$101,MATCH($B181,'For CSV - 2019 VentSpcFuncData'!$B$6:$B$101,0))</f>
        <v>33.333333333333336</v>
      </c>
      <c r="M181" s="146">
        <f t="shared" si="15"/>
        <v>33.333333333333336</v>
      </c>
      <c r="N181" s="146">
        <f>INDEX('For CSV - 2019 VentSpcFuncData'!$J$6:$J$101,MATCH($B181,'For CSV - 2019 VentSpcFuncData'!$B$6:$B$101,0))</f>
        <v>15</v>
      </c>
      <c r="O181" s="146" t="e">
        <f t="shared" si="16"/>
        <v>#REF!</v>
      </c>
      <c r="P181" s="148" t="e">
        <f t="shared" si="12"/>
        <v>#REF!</v>
      </c>
      <c r="Q181" s="44" t="str">
        <f t="shared" si="18"/>
        <v>Hotel Function Area,Lodging - Multipurpose assembly</v>
      </c>
      <c r="R181" s="44" t="e">
        <f>INDEX(#REF!,MATCH($A181,#REF!,0))</f>
        <v>#REF!</v>
      </c>
      <c r="S181" s="44">
        <f>INDEX('For CSV - 2019 VentSpcFuncData'!$L$6:$L$101,MATCH($B181,'For CSV - 2019 VentSpcFuncData'!$B$6:$B$101,0))</f>
        <v>57</v>
      </c>
      <c r="T181" s="44" t="e">
        <f>MATCH($A181,#REF!,0)</f>
        <v>#REF!</v>
      </c>
      <c r="V181" t="str">
        <f t="shared" si="14"/>
        <v>2,              57,     "Lodging - Multipurpose assembly"</v>
      </c>
    </row>
    <row r="182" spans="1:22" ht="13" x14ac:dyDescent="0.25">
      <c r="A182" s="44" t="s">
        <v>469</v>
      </c>
      <c r="B182" s="55" t="s">
        <v>834</v>
      </c>
      <c r="C182" s="56">
        <f>VLOOKUP($B182,'2019 Ventilation List SORT'!$A$6:$I$102,2)</f>
        <v>0.68</v>
      </c>
      <c r="D182" s="56">
        <f>VLOOKUP($B182,'2019 Ventilation List SORT'!$A$6:$I$102,3)</f>
        <v>0.15</v>
      </c>
      <c r="E182" s="59">
        <f>VLOOKUP($B182,'2019 Ventilation List SORT'!$A$6:$I$102,4)</f>
        <v>0</v>
      </c>
      <c r="F182" s="59">
        <f>VLOOKUP($B182,'2019 Ventilation List SORT'!$A$6:$I$102,5)</f>
        <v>0</v>
      </c>
      <c r="G182" s="56">
        <f>VLOOKUP($B182,'2019 Ventilation List SORT'!$A$6:$I$102,6)</f>
        <v>0</v>
      </c>
      <c r="H182" s="59">
        <f>VLOOKUP($B182,'2019 Ventilation List SORT'!$A$6:$I$102,7)</f>
        <v>1</v>
      </c>
      <c r="I182" s="56" t="str">
        <f>VLOOKUP($B182,'2019 Ventilation List SORT'!$A$6:$I$102,8)</f>
        <v/>
      </c>
      <c r="J182" s="95" t="str">
        <f>VLOOKUP($B182,'2019 Ventilation List SORT'!$A$6:$I$102,9)</f>
        <v>No</v>
      </c>
      <c r="K182" s="146" t="e">
        <f>INDEX(#REF!,MATCH($A182,#REF!,0))*0.5</f>
        <v>#REF!</v>
      </c>
      <c r="L182" s="146">
        <f>INDEX('For CSV - 2019 VentSpcFuncData'!$K$6:$K$101,MATCH($B182,'For CSV - 2019 VentSpcFuncData'!$B$6:$B$101,0))</f>
        <v>45.333333333333336</v>
      </c>
      <c r="M182" s="146">
        <f t="shared" si="15"/>
        <v>45.333333333333336</v>
      </c>
      <c r="N182" s="146">
        <f>INDEX('For CSV - 2019 VentSpcFuncData'!$J$6:$J$101,MATCH($B182,'For CSV - 2019 VentSpcFuncData'!$B$6:$B$101,0))</f>
        <v>15</v>
      </c>
      <c r="O182" s="146" t="e">
        <f t="shared" si="16"/>
        <v>#REF!</v>
      </c>
      <c r="P182" s="148" t="e">
        <f t="shared" si="12"/>
        <v>#REF!</v>
      </c>
      <c r="Q182" s="44" t="str">
        <f t="shared" si="18"/>
        <v>Hotel Function Area,Sports/Entertainment - Gambling casinos</v>
      </c>
      <c r="R182" s="44" t="e">
        <f>INDEX(#REF!,MATCH($A182,#REF!,0))</f>
        <v>#REF!</v>
      </c>
      <c r="S182" s="44">
        <f>INDEX('For CSV - 2019 VentSpcFuncData'!$L$6:$L$101,MATCH($B182,'For CSV - 2019 VentSpcFuncData'!$B$6:$B$101,0))</f>
        <v>87</v>
      </c>
      <c r="T182" s="44" t="e">
        <f>MATCH($A182,#REF!,0)</f>
        <v>#REF!</v>
      </c>
      <c r="V182" t="str">
        <f t="shared" si="14"/>
        <v>2,              87,     "Sports/Entertainment - Gambling casinos"</v>
      </c>
    </row>
    <row r="183" spans="1:22" ht="13" x14ac:dyDescent="0.25">
      <c r="A183" s="44" t="s">
        <v>623</v>
      </c>
      <c r="B183" s="118" t="s">
        <v>761</v>
      </c>
      <c r="C183" s="56">
        <f>VLOOKUP($B183,'2019 Ventilation List SORT'!$A$6:$I$102,2)</f>
        <v>0.15</v>
      </c>
      <c r="D183" s="56">
        <f>VLOOKUP($B183,'2019 Ventilation List SORT'!$A$6:$I$102,3)</f>
        <v>0.15</v>
      </c>
      <c r="E183" s="59">
        <f>VLOOKUP($B183,'2019 Ventilation List SORT'!$A$6:$I$102,4)</f>
        <v>0</v>
      </c>
      <c r="F183" s="59">
        <f>VLOOKUP($B183,'2019 Ventilation List SORT'!$A$6:$I$102,5)</f>
        <v>0</v>
      </c>
      <c r="G183" s="56">
        <f>VLOOKUP($B183,'2019 Ventilation List SORT'!$A$6:$I$102,6)</f>
        <v>0</v>
      </c>
      <c r="H183" s="59">
        <f>VLOOKUP($B183,'2019 Ventilation List SORT'!$A$6:$I$102,7)</f>
        <v>1</v>
      </c>
      <c r="I183" s="56" t="str">
        <f>VLOOKUP($B183,'2019 Ventilation List SORT'!$A$6:$I$102,8)</f>
        <v>F</v>
      </c>
      <c r="J183" s="95" t="str">
        <f>VLOOKUP($B183,'2019 Ventilation List SORT'!$A$6:$I$102,9)</f>
        <v>No</v>
      </c>
      <c r="K183" s="146" t="e">
        <f>INDEX(#REF!,MATCH($A183,#REF!,0))*0.5</f>
        <v>#REF!</v>
      </c>
      <c r="L183" s="146">
        <f>INDEX('For CSV - 2019 VentSpcFuncData'!$K$6:$K$101,MATCH($B183,'For CSV - 2019 VentSpcFuncData'!$B$6:$B$101,0))</f>
        <v>0</v>
      </c>
      <c r="M183" s="146" t="e">
        <f t="shared" si="15"/>
        <v>#REF!</v>
      </c>
      <c r="N183" s="146">
        <f>INDEX('For CSV - 2019 VentSpcFuncData'!$J$6:$J$101,MATCH($B183,'For CSV - 2019 VentSpcFuncData'!$B$6:$B$101,0))</f>
        <v>15</v>
      </c>
      <c r="O183" s="146" t="e">
        <f t="shared" si="16"/>
        <v>#REF!</v>
      </c>
      <c r="P183" s="148" t="e">
        <f t="shared" si="12"/>
        <v>#REF!</v>
      </c>
      <c r="Q183" s="44" t="str">
        <f t="shared" si="18"/>
        <v>Hotel/Motel Guest Room,Lodging - Bedroom/living room</v>
      </c>
      <c r="R183" s="44" t="e">
        <f>INDEX(#REF!,MATCH($A183,#REF!,0))</f>
        <v>#REF!</v>
      </c>
      <c r="S183" s="44">
        <f>INDEX('For CSV - 2019 VentSpcFuncData'!$L$6:$L$101,MATCH($B183,'For CSV - 2019 VentSpcFuncData'!$B$6:$B$101,0))</f>
        <v>53</v>
      </c>
      <c r="T183" s="44" t="e">
        <f>MATCH($A183,#REF!,0)</f>
        <v>#REF!</v>
      </c>
      <c r="V183" t="e">
        <f t="shared" si="14"/>
        <v>#REF!</v>
      </c>
    </row>
    <row r="184" spans="1:22" ht="13" x14ac:dyDescent="0.25">
      <c r="A184" s="44" t="s">
        <v>623</v>
      </c>
      <c r="B184" s="55" t="s">
        <v>762</v>
      </c>
      <c r="C184" s="56">
        <f>VLOOKUP($B184,'2019 Ventilation List SORT'!$A$6:$I$102,2)</f>
        <v>0.15</v>
      </c>
      <c r="D184" s="56">
        <f>VLOOKUP($B184,'2019 Ventilation List SORT'!$A$6:$I$102,3)</f>
        <v>0.15</v>
      </c>
      <c r="E184" s="59">
        <f>VLOOKUP($B184,'2019 Ventilation List SORT'!$A$6:$I$102,4)</f>
        <v>0</v>
      </c>
      <c r="F184" s="59">
        <f>VLOOKUP($B184,'2019 Ventilation List SORT'!$A$6:$I$102,5)</f>
        <v>0</v>
      </c>
      <c r="G184" s="56">
        <f>VLOOKUP($B184,'2019 Ventilation List SORT'!$A$6:$I$102,6)</f>
        <v>0</v>
      </c>
      <c r="H184" s="59">
        <f>VLOOKUP($B184,'2019 Ventilation List SORT'!$A$6:$I$102,7)</f>
        <v>1</v>
      </c>
      <c r="I184" s="56" t="str">
        <f>VLOOKUP($B184,'2019 Ventilation List SORT'!$A$6:$I$102,8)</f>
        <v>F</v>
      </c>
      <c r="J184" s="95" t="str">
        <f>VLOOKUP($B184,'2019 Ventilation List SORT'!$A$6:$I$102,9)</f>
        <v>No</v>
      </c>
      <c r="K184" s="146" t="e">
        <f>INDEX(#REF!,MATCH($A184,#REF!,0))*0.5</f>
        <v>#REF!</v>
      </c>
      <c r="L184" s="146">
        <f>INDEX('For CSV - 2019 VentSpcFuncData'!$K$6:$K$101,MATCH($B184,'For CSV - 2019 VentSpcFuncData'!$B$6:$B$101,0))</f>
        <v>0</v>
      </c>
      <c r="M184" s="146" t="e">
        <f t="shared" si="15"/>
        <v>#REF!</v>
      </c>
      <c r="N184" s="146">
        <f>INDEX('For CSV - 2019 VentSpcFuncData'!$J$6:$J$101,MATCH($B184,'For CSV - 2019 VentSpcFuncData'!$B$6:$B$101,0))</f>
        <v>15</v>
      </c>
      <c r="O184" s="146" t="e">
        <f t="shared" si="16"/>
        <v>#REF!</v>
      </c>
      <c r="P184" s="148" t="e">
        <f t="shared" si="12"/>
        <v>#REF!</v>
      </c>
      <c r="Q184" s="44" t="str">
        <f t="shared" si="18"/>
        <v>Hotel/Motel Guest Room,Lodging - Barracks sleeping areas</v>
      </c>
      <c r="R184" s="44" t="e">
        <f>INDEX(#REF!,MATCH($A184,#REF!,0))</f>
        <v>#REF!</v>
      </c>
      <c r="S184" s="44">
        <f>INDEX('For CSV - 2019 VentSpcFuncData'!$L$6:$L$101,MATCH($B184,'For CSV - 2019 VentSpcFuncData'!$B$6:$B$101,0))</f>
        <v>52</v>
      </c>
      <c r="T184" s="44" t="e">
        <f>MATCH($A184,#REF!,0)</f>
        <v>#REF!</v>
      </c>
      <c r="V184" t="str">
        <f t="shared" si="14"/>
        <v>2,              52,     "Lodging - Barracks sleeping areas"</v>
      </c>
    </row>
    <row r="185" spans="1:22" ht="13" x14ac:dyDescent="0.25">
      <c r="A185" s="44" t="s">
        <v>623</v>
      </c>
      <c r="B185" s="55" t="s">
        <v>761</v>
      </c>
      <c r="C185" s="56">
        <f>VLOOKUP($B185,'2019 Ventilation List SORT'!$A$6:$I$102,2)</f>
        <v>0.15</v>
      </c>
      <c r="D185" s="56">
        <f>VLOOKUP($B185,'2019 Ventilation List SORT'!$A$6:$I$102,3)</f>
        <v>0.15</v>
      </c>
      <c r="E185" s="59">
        <f>VLOOKUP($B185,'2019 Ventilation List SORT'!$A$6:$I$102,4)</f>
        <v>0</v>
      </c>
      <c r="F185" s="59">
        <f>VLOOKUP($B185,'2019 Ventilation List SORT'!$A$6:$I$102,5)</f>
        <v>0</v>
      </c>
      <c r="G185" s="56">
        <f>VLOOKUP($B185,'2019 Ventilation List SORT'!$A$6:$I$102,6)</f>
        <v>0</v>
      </c>
      <c r="H185" s="59">
        <f>VLOOKUP($B185,'2019 Ventilation List SORT'!$A$6:$I$102,7)</f>
        <v>1</v>
      </c>
      <c r="I185" s="56" t="str">
        <f>VLOOKUP($B185,'2019 Ventilation List SORT'!$A$6:$I$102,8)</f>
        <v>F</v>
      </c>
      <c r="J185" s="95" t="str">
        <f>VLOOKUP($B185,'2019 Ventilation List SORT'!$A$6:$I$102,9)</f>
        <v>No</v>
      </c>
      <c r="K185" s="146" t="e">
        <f>INDEX(#REF!,MATCH($A185,#REF!,0))*0.5</f>
        <v>#REF!</v>
      </c>
      <c r="L185" s="146">
        <f>INDEX('For CSV - 2019 VentSpcFuncData'!$K$6:$K$101,MATCH($B185,'For CSV - 2019 VentSpcFuncData'!$B$6:$B$101,0))</f>
        <v>0</v>
      </c>
      <c r="M185" s="146" t="e">
        <f t="shared" si="15"/>
        <v>#REF!</v>
      </c>
      <c r="N185" s="146">
        <f>INDEX('For CSV - 2019 VentSpcFuncData'!$J$6:$J$101,MATCH($B185,'For CSV - 2019 VentSpcFuncData'!$B$6:$B$101,0))</f>
        <v>15</v>
      </c>
      <c r="O185" s="146" t="e">
        <f t="shared" si="16"/>
        <v>#REF!</v>
      </c>
      <c r="P185" s="148" t="e">
        <f t="shared" si="12"/>
        <v>#REF!</v>
      </c>
      <c r="Q185" s="44" t="str">
        <f t="shared" si="18"/>
        <v>Hotel/Motel Guest Room,Lodging - Bedroom/living room</v>
      </c>
      <c r="R185" s="44" t="e">
        <f>INDEX(#REF!,MATCH($A185,#REF!,0))</f>
        <v>#REF!</v>
      </c>
      <c r="S185" s="44">
        <f>INDEX('For CSV - 2019 VentSpcFuncData'!$L$6:$L$101,MATCH($B185,'For CSV - 2019 VentSpcFuncData'!$B$6:$B$101,0))</f>
        <v>53</v>
      </c>
      <c r="T185" s="44" t="e">
        <f>MATCH($A185,#REF!,0)</f>
        <v>#REF!</v>
      </c>
      <c r="V185" t="str">
        <f t="shared" si="14"/>
        <v>2,              53,     "Lodging - Bedroom/living room"</v>
      </c>
    </row>
    <row r="186" spans="1:22" ht="13" x14ac:dyDescent="0.25">
      <c r="A186" s="44" t="s">
        <v>577</v>
      </c>
      <c r="B186" s="118" t="s">
        <v>755</v>
      </c>
      <c r="C186" s="56">
        <f>VLOOKUP($B186,'2019 Ventilation List SORT'!$A$6:$I$102,2)</f>
        <v>0.15</v>
      </c>
      <c r="D186" s="56">
        <f>VLOOKUP($B186,'2019 Ventilation List SORT'!$A$6:$I$102,3)</f>
        <v>0.15</v>
      </c>
      <c r="E186" s="59">
        <f>VLOOKUP($B186,'2019 Ventilation List SORT'!$A$6:$I$102,4)</f>
        <v>0</v>
      </c>
      <c r="F186" s="59">
        <f>VLOOKUP($B186,'2019 Ventilation List SORT'!$A$6:$I$102,5)</f>
        <v>0</v>
      </c>
      <c r="G186" s="56">
        <f>VLOOKUP($B186,'2019 Ventilation List SORT'!$A$6:$I$102,6)</f>
        <v>0.7</v>
      </c>
      <c r="H186" s="59">
        <f>VLOOKUP($B186,'2019 Ventilation List SORT'!$A$6:$I$102,7)</f>
        <v>2</v>
      </c>
      <c r="I186" s="56" t="str">
        <f>VLOOKUP($B186,'2019 Ventilation List SORT'!$A$6:$I$102,8)</f>
        <v/>
      </c>
      <c r="J186" s="95" t="str">
        <f>VLOOKUP($B186,'2019 Ventilation List SORT'!$A$6:$I$102,9)</f>
        <v>Yes</v>
      </c>
      <c r="K186" s="146" t="e">
        <f>INDEX(#REF!,MATCH($A186,#REF!,0))*0.5</f>
        <v>#REF!</v>
      </c>
      <c r="L186" s="146">
        <f>INDEX('For CSV - 2019 VentSpcFuncData'!$K$6:$K$101,MATCH($B186,'For CSV - 2019 VentSpcFuncData'!$B$6:$B$101,0))</f>
        <v>0</v>
      </c>
      <c r="M186" s="146" t="e">
        <f t="shared" si="15"/>
        <v>#REF!</v>
      </c>
      <c r="N186" s="146">
        <f>INDEX('For CSV - 2019 VentSpcFuncData'!$J$6:$J$101,MATCH($B186,'For CSV - 2019 VentSpcFuncData'!$B$6:$B$101,0))</f>
        <v>15</v>
      </c>
      <c r="O186" s="146" t="e">
        <f t="shared" si="16"/>
        <v>#REF!</v>
      </c>
      <c r="P186" s="148" t="e">
        <f t="shared" si="12"/>
        <v>#REF!</v>
      </c>
      <c r="Q186" s="44" t="str">
        <f t="shared" si="18"/>
        <v>Kitchen/Food Preparation Area,Food Service - Kitchen (cooking)</v>
      </c>
      <c r="R186" s="44" t="e">
        <f>INDEX(#REF!,MATCH($A186,#REF!,0))</f>
        <v>#REF!</v>
      </c>
      <c r="S186" s="44">
        <f>INDEX('For CSV - 2019 VentSpcFuncData'!$L$6:$L$101,MATCH($B186,'For CSV - 2019 VentSpcFuncData'!$B$6:$B$101,0))</f>
        <v>44</v>
      </c>
      <c r="T186" s="44" t="e">
        <f>MATCH($A186,#REF!,0)</f>
        <v>#REF!</v>
      </c>
      <c r="V186" t="e">
        <f t="shared" si="14"/>
        <v>#REF!</v>
      </c>
    </row>
    <row r="187" spans="1:22" ht="13" x14ac:dyDescent="0.25">
      <c r="A187" s="44" t="s">
        <v>577</v>
      </c>
      <c r="B187" s="55" t="s">
        <v>755</v>
      </c>
      <c r="C187" s="56">
        <f>VLOOKUP($B187,'2019 Ventilation List SORT'!$A$6:$I$102,2)</f>
        <v>0.15</v>
      </c>
      <c r="D187" s="56">
        <f>VLOOKUP($B187,'2019 Ventilation List SORT'!$A$6:$I$102,3)</f>
        <v>0.15</v>
      </c>
      <c r="E187" s="59">
        <f>VLOOKUP($B187,'2019 Ventilation List SORT'!$A$6:$I$102,4)</f>
        <v>0</v>
      </c>
      <c r="F187" s="59">
        <f>VLOOKUP($B187,'2019 Ventilation List SORT'!$A$6:$I$102,5)</f>
        <v>0</v>
      </c>
      <c r="G187" s="56">
        <f>VLOOKUP($B187,'2019 Ventilation List SORT'!$A$6:$I$102,6)</f>
        <v>0.7</v>
      </c>
      <c r="H187" s="59">
        <f>VLOOKUP($B187,'2019 Ventilation List SORT'!$A$6:$I$102,7)</f>
        <v>2</v>
      </c>
      <c r="I187" s="56" t="str">
        <f>VLOOKUP($B187,'2019 Ventilation List SORT'!$A$6:$I$102,8)</f>
        <v/>
      </c>
      <c r="J187" s="95" t="str">
        <f>VLOOKUP($B187,'2019 Ventilation List SORT'!$A$6:$I$102,9)</f>
        <v>Yes</v>
      </c>
      <c r="K187" s="146" t="e">
        <f>INDEX(#REF!,MATCH($A187,#REF!,0))*0.5</f>
        <v>#REF!</v>
      </c>
      <c r="L187" s="146">
        <f>INDEX('For CSV - 2019 VentSpcFuncData'!$K$6:$K$101,MATCH($B187,'For CSV - 2019 VentSpcFuncData'!$B$6:$B$101,0))</f>
        <v>0</v>
      </c>
      <c r="M187" s="146" t="e">
        <f t="shared" si="15"/>
        <v>#REF!</v>
      </c>
      <c r="N187" s="146">
        <f>INDEX('For CSV - 2019 VentSpcFuncData'!$J$6:$J$101,MATCH($B187,'For CSV - 2019 VentSpcFuncData'!$B$6:$B$101,0))</f>
        <v>15</v>
      </c>
      <c r="O187" s="146" t="e">
        <f t="shared" si="16"/>
        <v>#REF!</v>
      </c>
      <c r="P187" s="148" t="e">
        <f t="shared" si="12"/>
        <v>#REF!</v>
      </c>
      <c r="Q187" s="44" t="str">
        <f t="shared" si="18"/>
        <v>Kitchen/Food Preparation Area,Food Service - Kitchen (cooking)</v>
      </c>
      <c r="R187" s="44" t="e">
        <f>INDEX(#REF!,MATCH($A187,#REF!,0))</f>
        <v>#REF!</v>
      </c>
      <c r="S187" s="44">
        <f>INDEX('For CSV - 2019 VentSpcFuncData'!$L$6:$L$101,MATCH($B187,'For CSV - 2019 VentSpcFuncData'!$B$6:$B$101,0))</f>
        <v>44</v>
      </c>
      <c r="T187" s="44" t="e">
        <f>MATCH($A187,#REF!,0)</f>
        <v>#REF!</v>
      </c>
      <c r="V187" t="str">
        <f t="shared" si="14"/>
        <v>2,              44,     "Food Service - Kitchen (cooking)"</v>
      </c>
    </row>
    <row r="188" spans="1:22" ht="13" x14ac:dyDescent="0.25">
      <c r="A188" s="57" t="s">
        <v>273</v>
      </c>
      <c r="B188" s="118" t="s">
        <v>794</v>
      </c>
      <c r="C188" s="56">
        <f>VLOOKUP($B188,'2019 Ventilation List SORT'!$A$6:$I$102,2)</f>
        <v>0</v>
      </c>
      <c r="D188" s="56">
        <f>VLOOKUP($B188,'2019 Ventilation List SORT'!$A$6:$I$102,3)</f>
        <v>0</v>
      </c>
      <c r="E188" s="59">
        <f>VLOOKUP($B188,'2019 Ventilation List SORT'!$A$6:$I$102,4)</f>
        <v>0</v>
      </c>
      <c r="F188" s="59">
        <f>VLOOKUP($B188,'2019 Ventilation List SORT'!$A$6:$I$102,5)</f>
        <v>0</v>
      </c>
      <c r="G188" s="56">
        <f>VLOOKUP($B188,'2019 Ventilation List SORT'!$A$6:$I$102,6)</f>
        <v>0.3</v>
      </c>
      <c r="H188" s="59">
        <f>VLOOKUP($B188,'2019 Ventilation List SORT'!$A$6:$I$102,7)</f>
        <v>2</v>
      </c>
      <c r="I188" s="56" t="str">
        <f>VLOOKUP($B188,'2019 Ventilation List SORT'!$A$6:$I$102,8)</f>
        <v/>
      </c>
      <c r="J188" s="95" t="str">
        <f>VLOOKUP($B188,'2019 Ventilation List SORT'!$A$6:$I$102,9)</f>
        <v>No</v>
      </c>
      <c r="K188" s="146" t="e">
        <f>INDEX(#REF!,MATCH($A188,#REF!,0))*0.5</f>
        <v>#REF!</v>
      </c>
      <c r="L188" s="146">
        <f>INDEX('For CSV - 2019 VentSpcFuncData'!$K$6:$K$101,MATCH($B188,'For CSV - 2019 VentSpcFuncData'!$B$6:$B$101,0))</f>
        <v>0</v>
      </c>
      <c r="M188" s="146" t="e">
        <f t="shared" si="15"/>
        <v>#REF!</v>
      </c>
      <c r="N188" s="146">
        <f>INDEX('For CSV - 2019 VentSpcFuncData'!$J$6:$J$101,MATCH($B188,'For CSV - 2019 VentSpcFuncData'!$B$6:$B$101,0))</f>
        <v>0</v>
      </c>
      <c r="O188" s="146" t="e">
        <f t="shared" si="16"/>
        <v>#REF!</v>
      </c>
      <c r="P188" s="148" t="e">
        <f t="shared" si="12"/>
        <v>#REF!</v>
      </c>
      <c r="Q188" s="44" t="str">
        <f t="shared" si="18"/>
        <v>Kitchenette or Residential Kitchen,Exhaust - Kitchenettes</v>
      </c>
      <c r="R188" s="44" t="e">
        <f>INDEX(#REF!,MATCH($A188,#REF!,0))</f>
        <v>#REF!</v>
      </c>
      <c r="S188" s="44">
        <f>INDEX('For CSV - 2019 VentSpcFuncData'!$L$6:$L$101,MATCH($B188,'For CSV - 2019 VentSpcFuncData'!$B$6:$B$101,0))</f>
        <v>31</v>
      </c>
      <c r="T188" s="44" t="e">
        <f>MATCH($A188,#REF!,0)</f>
        <v>#REF!</v>
      </c>
      <c r="V188" t="e">
        <f t="shared" si="14"/>
        <v>#REF!</v>
      </c>
    </row>
    <row r="189" spans="1:22" ht="13" x14ac:dyDescent="0.25">
      <c r="A189" s="57" t="s">
        <v>273</v>
      </c>
      <c r="B189" s="55" t="s">
        <v>794</v>
      </c>
      <c r="C189" s="56">
        <f>VLOOKUP($B189,'2019 Ventilation List SORT'!$A$6:$I$102,2)</f>
        <v>0</v>
      </c>
      <c r="D189" s="56">
        <f>VLOOKUP($B189,'2019 Ventilation List SORT'!$A$6:$I$102,3)</f>
        <v>0</v>
      </c>
      <c r="E189" s="59">
        <f>VLOOKUP($B189,'2019 Ventilation List SORT'!$A$6:$I$102,4)</f>
        <v>0</v>
      </c>
      <c r="F189" s="59">
        <f>VLOOKUP($B189,'2019 Ventilation List SORT'!$A$6:$I$102,5)</f>
        <v>0</v>
      </c>
      <c r="G189" s="56">
        <f>VLOOKUP($B189,'2019 Ventilation List SORT'!$A$6:$I$102,6)</f>
        <v>0.3</v>
      </c>
      <c r="H189" s="59">
        <f>VLOOKUP($B189,'2019 Ventilation List SORT'!$A$6:$I$102,7)</f>
        <v>2</v>
      </c>
      <c r="I189" s="56" t="str">
        <f>VLOOKUP($B189,'2019 Ventilation List SORT'!$A$6:$I$102,8)</f>
        <v/>
      </c>
      <c r="J189" s="95" t="str">
        <f>VLOOKUP($B189,'2019 Ventilation List SORT'!$A$6:$I$102,9)</f>
        <v>No</v>
      </c>
      <c r="K189" s="146" t="e">
        <f>INDEX(#REF!,MATCH($A189,#REF!,0))*0.5</f>
        <v>#REF!</v>
      </c>
      <c r="L189" s="146">
        <f>INDEX('For CSV - 2019 VentSpcFuncData'!$K$6:$K$101,MATCH($B189,'For CSV - 2019 VentSpcFuncData'!$B$6:$B$101,0))</f>
        <v>0</v>
      </c>
      <c r="M189" s="146" t="e">
        <f t="shared" si="15"/>
        <v>#REF!</v>
      </c>
      <c r="N189" s="146">
        <f>INDEX('For CSV - 2019 VentSpcFuncData'!$J$6:$J$101,MATCH($B189,'For CSV - 2019 VentSpcFuncData'!$B$6:$B$101,0))</f>
        <v>0</v>
      </c>
      <c r="O189" s="146" t="e">
        <f t="shared" si="16"/>
        <v>#REF!</v>
      </c>
      <c r="P189" s="148" t="e">
        <f t="shared" si="12"/>
        <v>#REF!</v>
      </c>
      <c r="Q189" s="44" t="str">
        <f t="shared" si="18"/>
        <v>Kitchenette or Residential Kitchen,Exhaust - Kitchenettes</v>
      </c>
      <c r="R189" s="44" t="e">
        <f>INDEX(#REF!,MATCH($A189,#REF!,0))</f>
        <v>#REF!</v>
      </c>
      <c r="S189" s="44">
        <f>INDEX('For CSV - 2019 VentSpcFuncData'!$L$6:$L$101,MATCH($B189,'For CSV - 2019 VentSpcFuncData'!$B$6:$B$101,0))</f>
        <v>31</v>
      </c>
      <c r="T189" s="44" t="e">
        <f>MATCH($A189,#REF!,0)</f>
        <v>#REF!</v>
      </c>
      <c r="V189" t="str">
        <f t="shared" si="14"/>
        <v>2,              31,     "Exhaust - Kitchenettes"</v>
      </c>
    </row>
    <row r="190" spans="1:22" ht="13" x14ac:dyDescent="0.25">
      <c r="A190" s="44" t="s">
        <v>960</v>
      </c>
      <c r="B190" s="118" t="s">
        <v>763</v>
      </c>
      <c r="C190" s="56">
        <f>VLOOKUP($B190,'2019 Ventilation List SORT'!$A$6:$I$102,2)</f>
        <v>0.15</v>
      </c>
      <c r="D190" s="56">
        <f>VLOOKUP($B190,'2019 Ventilation List SORT'!$A$6:$I$102,3)</f>
        <v>0.15</v>
      </c>
      <c r="E190" s="59">
        <f>VLOOKUP($B190,'2019 Ventilation List SORT'!$A$6:$I$102,4)</f>
        <v>0</v>
      </c>
      <c r="F190" s="59">
        <f>VLOOKUP($B190,'2019 Ventilation List SORT'!$A$6:$I$102,5)</f>
        <v>0</v>
      </c>
      <c r="G190" s="56">
        <f>VLOOKUP($B190,'2019 Ventilation List SORT'!$A$6:$I$102,6)</f>
        <v>0</v>
      </c>
      <c r="H190" s="59">
        <f>VLOOKUP($B190,'2019 Ventilation List SORT'!$A$6:$I$102,7)</f>
        <v>2</v>
      </c>
      <c r="I190" s="56" t="str">
        <f>VLOOKUP($B190,'2019 Ventilation List SORT'!$A$6:$I$102,8)</f>
        <v/>
      </c>
      <c r="J190" s="95" t="str">
        <f>VLOOKUP($B190,'2019 Ventilation List SORT'!$A$6:$I$102,9)</f>
        <v>No</v>
      </c>
      <c r="K190" s="146" t="e">
        <f>INDEX(#REF!,MATCH($A190,#REF!,0))*0.5</f>
        <v>#REF!</v>
      </c>
      <c r="L190" s="146">
        <f>INDEX('For CSV - 2019 VentSpcFuncData'!$K$6:$K$101,MATCH($B190,'For CSV - 2019 VentSpcFuncData'!$B$6:$B$101,0))</f>
        <v>0</v>
      </c>
      <c r="M190" s="146" t="e">
        <f t="shared" si="15"/>
        <v>#REF!</v>
      </c>
      <c r="N190" s="146">
        <f>INDEX('For CSV - 2019 VentSpcFuncData'!$J$6:$J$101,MATCH($B190,'For CSV - 2019 VentSpcFuncData'!$B$6:$B$101,0))</f>
        <v>15</v>
      </c>
      <c r="O190" s="146" t="e">
        <f t="shared" si="16"/>
        <v>#REF!</v>
      </c>
      <c r="P190" s="148" t="e">
        <f t="shared" si="12"/>
        <v>#REF!</v>
      </c>
      <c r="Q190" s="44" t="str">
        <f t="shared" si="18"/>
        <v>Laundry Area,Lodging - Laundry rooms, central</v>
      </c>
      <c r="R190" s="44" t="e">
        <f>INDEX(#REF!,MATCH($A190,#REF!,0))</f>
        <v>#REF!</v>
      </c>
      <c r="S190" s="44">
        <f>INDEX('For CSV - 2019 VentSpcFuncData'!$L$6:$L$101,MATCH($B190,'For CSV - 2019 VentSpcFuncData'!$B$6:$B$101,0))</f>
        <v>55</v>
      </c>
      <c r="T190" s="44" t="e">
        <f>MATCH($A190,#REF!,0)</f>
        <v>#REF!</v>
      </c>
      <c r="V190" t="e">
        <f t="shared" si="14"/>
        <v>#REF!</v>
      </c>
    </row>
    <row r="191" spans="1:22" ht="13" x14ac:dyDescent="0.25">
      <c r="A191" s="44" t="s">
        <v>960</v>
      </c>
      <c r="B191" s="55" t="s">
        <v>801</v>
      </c>
      <c r="C191" s="56">
        <f>VLOOKUP($B191,'2019 Ventilation List SORT'!$A$6:$I$102,2)</f>
        <v>0</v>
      </c>
      <c r="D191" s="56">
        <f>VLOOKUP($B191,'2019 Ventilation List SORT'!$A$6:$I$102,3)</f>
        <v>0</v>
      </c>
      <c r="E191" s="59">
        <f>VLOOKUP($B191,'2019 Ventilation List SORT'!$A$6:$I$102,4)</f>
        <v>0</v>
      </c>
      <c r="F191" s="59">
        <f>VLOOKUP($B191,'2019 Ventilation List SORT'!$A$6:$I$102,5)</f>
        <v>0</v>
      </c>
      <c r="G191" s="56">
        <f>VLOOKUP($B191,'2019 Ventilation List SORT'!$A$6:$I$102,6)</f>
        <v>1</v>
      </c>
      <c r="H191" s="59">
        <f>VLOOKUP($B191,'2019 Ventilation List SORT'!$A$6:$I$102,7)</f>
        <v>3</v>
      </c>
      <c r="I191" s="56" t="str">
        <f>VLOOKUP($B191,'2019 Ventilation List SORT'!$A$6:$I$102,8)</f>
        <v>Exh. Note F</v>
      </c>
      <c r="J191" s="95" t="str">
        <f>VLOOKUP($B191,'2019 Ventilation List SORT'!$A$6:$I$102,9)</f>
        <v>No</v>
      </c>
      <c r="K191" s="146" t="e">
        <f>INDEX(#REF!,MATCH($A191,#REF!,0))*0.5</f>
        <v>#REF!</v>
      </c>
      <c r="L191" s="146">
        <f>INDEX('For CSV - 2019 VentSpcFuncData'!$K$6:$K$101,MATCH($B191,'For CSV - 2019 VentSpcFuncData'!$B$6:$B$101,0))</f>
        <v>0</v>
      </c>
      <c r="M191" s="146" t="e">
        <f t="shared" si="15"/>
        <v>#REF!</v>
      </c>
      <c r="N191" s="146">
        <f>INDEX('For CSV - 2019 VentSpcFuncData'!$J$6:$J$101,MATCH($B191,'For CSV - 2019 VentSpcFuncData'!$B$6:$B$101,0))</f>
        <v>0</v>
      </c>
      <c r="O191" s="146" t="e">
        <f t="shared" si="16"/>
        <v>#REF!</v>
      </c>
      <c r="P191" s="148" t="e">
        <f t="shared" si="12"/>
        <v>#REF!</v>
      </c>
      <c r="Q191" s="44" t="str">
        <f t="shared" si="18"/>
        <v>Laundry Area,Exhaust - Soiled laundry storage rooms</v>
      </c>
      <c r="R191" s="44" t="e">
        <f>INDEX(#REF!,MATCH($A191,#REF!,0))</f>
        <v>#REF!</v>
      </c>
      <c r="S191" s="44">
        <f>INDEX('For CSV - 2019 VentSpcFuncData'!$L$6:$L$101,MATCH($B191,'For CSV - 2019 VentSpcFuncData'!$B$6:$B$101,0))</f>
        <v>37</v>
      </c>
      <c r="T191" s="44" t="e">
        <f>MATCH($A191,#REF!,0)</f>
        <v>#REF!</v>
      </c>
      <c r="V191" t="str">
        <f t="shared" si="14"/>
        <v>2,              37,     "Exhaust - Soiled laundry storage rooms"</v>
      </c>
    </row>
    <row r="192" spans="1:22" ht="13" x14ac:dyDescent="0.25">
      <c r="A192" s="44" t="s">
        <v>960</v>
      </c>
      <c r="B192" s="55" t="s">
        <v>764</v>
      </c>
      <c r="C192" s="56">
        <f>VLOOKUP($B192,'2019 Ventilation List SORT'!$A$6:$I$102,2)</f>
        <v>0.15</v>
      </c>
      <c r="D192" s="56">
        <f>VLOOKUP($B192,'2019 Ventilation List SORT'!$A$6:$I$102,3)</f>
        <v>0.15</v>
      </c>
      <c r="E192" s="59">
        <f>VLOOKUP($B192,'2019 Ventilation List SORT'!$A$6:$I$102,4)</f>
        <v>0</v>
      </c>
      <c r="F192" s="59">
        <f>VLOOKUP($B192,'2019 Ventilation List SORT'!$A$6:$I$102,5)</f>
        <v>0</v>
      </c>
      <c r="G192" s="56">
        <f>VLOOKUP($B192,'2019 Ventilation List SORT'!$A$6:$I$102,6)</f>
        <v>0</v>
      </c>
      <c r="H192" s="59">
        <f>VLOOKUP($B192,'2019 Ventilation List SORT'!$A$6:$I$102,7)</f>
        <v>1</v>
      </c>
      <c r="I192" s="56" t="str">
        <f>VLOOKUP($B192,'2019 Ventilation List SORT'!$A$6:$I$102,8)</f>
        <v/>
      </c>
      <c r="J192" s="95" t="str">
        <f>VLOOKUP($B192,'2019 Ventilation List SORT'!$A$6:$I$102,9)</f>
        <v>No</v>
      </c>
      <c r="K192" s="146" t="e">
        <f>INDEX(#REF!,MATCH($A192,#REF!,0))*0.5</f>
        <v>#REF!</v>
      </c>
      <c r="L192" s="146">
        <f>INDEX('For CSV - 2019 VentSpcFuncData'!$K$6:$K$101,MATCH($B192,'For CSV - 2019 VentSpcFuncData'!$B$6:$B$101,0))</f>
        <v>0</v>
      </c>
      <c r="M192" s="146" t="e">
        <f t="shared" si="15"/>
        <v>#REF!</v>
      </c>
      <c r="N192" s="146">
        <f>INDEX('For CSV - 2019 VentSpcFuncData'!$J$6:$J$101,MATCH($B192,'For CSV - 2019 VentSpcFuncData'!$B$6:$B$101,0))</f>
        <v>15</v>
      </c>
      <c r="O192" s="146" t="e">
        <f t="shared" si="16"/>
        <v>#REF!</v>
      </c>
      <c r="P192" s="148" t="e">
        <f t="shared" si="12"/>
        <v>#REF!</v>
      </c>
      <c r="Q192" s="44" t="str">
        <f t="shared" si="18"/>
        <v>Laundry Area,Lodging - Laundry rooms within dwelling units</v>
      </c>
      <c r="R192" s="44" t="e">
        <f>INDEX(#REF!,MATCH($A192,#REF!,0))</f>
        <v>#REF!</v>
      </c>
      <c r="S192" s="44">
        <f>INDEX('For CSV - 2019 VentSpcFuncData'!$L$6:$L$101,MATCH($B192,'For CSV - 2019 VentSpcFuncData'!$B$6:$B$101,0))</f>
        <v>54</v>
      </c>
      <c r="T192" s="44" t="e">
        <f>MATCH($A192,#REF!,0)</f>
        <v>#REF!</v>
      </c>
      <c r="V192" t="str">
        <f t="shared" si="14"/>
        <v>2,              54,     "Lodging - Laundry rooms within dwelling units"</v>
      </c>
    </row>
    <row r="193" spans="1:22" ht="13" x14ac:dyDescent="0.25">
      <c r="A193" s="44" t="s">
        <v>960</v>
      </c>
      <c r="B193" s="55" t="s">
        <v>763</v>
      </c>
      <c r="C193" s="56">
        <f>VLOOKUP($B193,'2019 Ventilation List SORT'!$A$6:$I$102,2)</f>
        <v>0.15</v>
      </c>
      <c r="D193" s="56">
        <f>VLOOKUP($B193,'2019 Ventilation List SORT'!$A$6:$I$102,3)</f>
        <v>0.15</v>
      </c>
      <c r="E193" s="59">
        <f>VLOOKUP($B193,'2019 Ventilation List SORT'!$A$6:$I$102,4)</f>
        <v>0</v>
      </c>
      <c r="F193" s="59">
        <f>VLOOKUP($B193,'2019 Ventilation List SORT'!$A$6:$I$102,5)</f>
        <v>0</v>
      </c>
      <c r="G193" s="56">
        <f>VLOOKUP($B193,'2019 Ventilation List SORT'!$A$6:$I$102,6)</f>
        <v>0</v>
      </c>
      <c r="H193" s="59">
        <f>VLOOKUP($B193,'2019 Ventilation List SORT'!$A$6:$I$102,7)</f>
        <v>2</v>
      </c>
      <c r="I193" s="56" t="str">
        <f>VLOOKUP($B193,'2019 Ventilation List SORT'!$A$6:$I$102,8)</f>
        <v/>
      </c>
      <c r="J193" s="95" t="str">
        <f>VLOOKUP($B193,'2019 Ventilation List SORT'!$A$6:$I$102,9)</f>
        <v>No</v>
      </c>
      <c r="K193" s="146" t="e">
        <f>INDEX(#REF!,MATCH($A193,#REF!,0))*0.5</f>
        <v>#REF!</v>
      </c>
      <c r="L193" s="146">
        <f>INDEX('For CSV - 2019 VentSpcFuncData'!$K$6:$K$101,MATCH($B193,'For CSV - 2019 VentSpcFuncData'!$B$6:$B$101,0))</f>
        <v>0</v>
      </c>
      <c r="M193" s="146" t="e">
        <f t="shared" si="15"/>
        <v>#REF!</v>
      </c>
      <c r="N193" s="146">
        <f>INDEX('For CSV - 2019 VentSpcFuncData'!$J$6:$J$101,MATCH($B193,'For CSV - 2019 VentSpcFuncData'!$B$6:$B$101,0))</f>
        <v>15</v>
      </c>
      <c r="O193" s="146" t="e">
        <f t="shared" si="16"/>
        <v>#REF!</v>
      </c>
      <c r="P193" s="148" t="e">
        <f t="shared" si="12"/>
        <v>#REF!</v>
      </c>
      <c r="Q193" s="44" t="str">
        <f t="shared" si="18"/>
        <v>Laundry Area,Lodging - Laundry rooms, central</v>
      </c>
      <c r="R193" s="44" t="e">
        <f>INDEX(#REF!,MATCH($A193,#REF!,0))</f>
        <v>#REF!</v>
      </c>
      <c r="S193" s="44">
        <f>INDEX('For CSV - 2019 VentSpcFuncData'!$L$6:$L$101,MATCH($B193,'For CSV - 2019 VentSpcFuncData'!$B$6:$B$101,0))</f>
        <v>55</v>
      </c>
      <c r="T193" s="44" t="e">
        <f>MATCH($A193,#REF!,0)</f>
        <v>#REF!</v>
      </c>
      <c r="V193" t="str">
        <f t="shared" si="14"/>
        <v>2,              55,     "Lodging - Laundry rooms, central"</v>
      </c>
    </row>
    <row r="194" spans="1:22" ht="13" x14ac:dyDescent="0.25">
      <c r="A194" s="44" t="s">
        <v>960</v>
      </c>
      <c r="B194" s="55" t="s">
        <v>787</v>
      </c>
      <c r="C194" s="56">
        <f>VLOOKUP($B194,'2019 Ventilation List SORT'!$A$6:$I$102,2)</f>
        <v>0.3</v>
      </c>
      <c r="D194" s="56">
        <f>VLOOKUP($B194,'2019 Ventilation List SORT'!$A$6:$I$102,3)</f>
        <v>0.3</v>
      </c>
      <c r="E194" s="59">
        <f>VLOOKUP($B194,'2019 Ventilation List SORT'!$A$6:$I$102,4)</f>
        <v>0</v>
      </c>
      <c r="F194" s="59">
        <f>VLOOKUP($B194,'2019 Ventilation List SORT'!$A$6:$I$102,5)</f>
        <v>0</v>
      </c>
      <c r="G194" s="56">
        <f>VLOOKUP($B194,'2019 Ventilation List SORT'!$A$6:$I$102,6)</f>
        <v>0</v>
      </c>
      <c r="H194" s="59">
        <f>VLOOKUP($B194,'2019 Ventilation List SORT'!$A$6:$I$102,7)</f>
        <v>2</v>
      </c>
      <c r="I194" s="56" t="str">
        <f>VLOOKUP($B194,'2019 Ventilation List SORT'!$A$6:$I$102,8)</f>
        <v/>
      </c>
      <c r="J194" s="95" t="str">
        <f>VLOOKUP($B194,'2019 Ventilation List SORT'!$A$6:$I$102,9)</f>
        <v>No</v>
      </c>
      <c r="K194" s="146" t="e">
        <f>INDEX(#REF!,MATCH($A194,#REF!,0))*0.5</f>
        <v>#REF!</v>
      </c>
      <c r="L194" s="146">
        <f>INDEX('For CSV - 2019 VentSpcFuncData'!$K$6:$K$101,MATCH($B194,'For CSV - 2019 VentSpcFuncData'!$B$6:$B$101,0))</f>
        <v>0</v>
      </c>
      <c r="M194" s="146" t="e">
        <f t="shared" si="15"/>
        <v>#REF!</v>
      </c>
      <c r="N194" s="146">
        <f>INDEX('For CSV - 2019 VentSpcFuncData'!$J$6:$J$101,MATCH($B194,'For CSV - 2019 VentSpcFuncData'!$B$6:$B$101,0))</f>
        <v>15</v>
      </c>
      <c r="O194" s="146" t="e">
        <f t="shared" si="16"/>
        <v>#REF!</v>
      </c>
      <c r="P194" s="148" t="e">
        <f t="shared" si="12"/>
        <v>#REF!</v>
      </c>
      <c r="Q194" s="44" t="str">
        <f t="shared" si="18"/>
        <v>Laundry Area,Retail - Coin-operated laundries</v>
      </c>
      <c r="R194" s="44" t="e">
        <f>INDEX(#REF!,MATCH($A194,#REF!,0))</f>
        <v>#REF!</v>
      </c>
      <c r="S194" s="44">
        <f>INDEX('For CSV - 2019 VentSpcFuncData'!$L$6:$L$101,MATCH($B194,'For CSV - 2019 VentSpcFuncData'!$B$6:$B$101,0))</f>
        <v>80</v>
      </c>
      <c r="T194" s="44" t="e">
        <f>MATCH($A194,#REF!,0)</f>
        <v>#REF!</v>
      </c>
      <c r="V194" t="str">
        <f t="shared" si="14"/>
        <v>2,              80,     "Retail - Coin-operated laundries"</v>
      </c>
    </row>
    <row r="195" spans="1:22" ht="13" x14ac:dyDescent="0.25">
      <c r="A195" s="44" t="s">
        <v>554</v>
      </c>
      <c r="B195" s="118" t="s">
        <v>829</v>
      </c>
      <c r="C195" s="56">
        <f>VLOOKUP($B195,'2019 Ventilation List SORT'!$A$6:$I$102,2)</f>
        <v>0.15</v>
      </c>
      <c r="D195" s="56">
        <f>VLOOKUP($B195,'2019 Ventilation List SORT'!$A$6:$I$102,3)</f>
        <v>0.15</v>
      </c>
      <c r="E195" s="59">
        <f>VLOOKUP($B195,'2019 Ventilation List SORT'!$A$6:$I$102,4)</f>
        <v>0</v>
      </c>
      <c r="F195" s="59">
        <f>VLOOKUP($B195,'2019 Ventilation List SORT'!$A$6:$I$102,5)</f>
        <v>0</v>
      </c>
      <c r="G195" s="56">
        <f>VLOOKUP($B195,'2019 Ventilation List SORT'!$A$6:$I$102,6)</f>
        <v>0</v>
      </c>
      <c r="H195" s="59">
        <f>VLOOKUP($B195,'2019 Ventilation List SORT'!$A$6:$I$102,7)</f>
        <v>1</v>
      </c>
      <c r="I195" s="56" t="str">
        <f>VLOOKUP($B195,'2019 Ventilation List SORT'!$A$6:$I$102,8)</f>
        <v/>
      </c>
      <c r="J195" s="95" t="str">
        <f>VLOOKUP($B195,'2019 Ventilation List SORT'!$A$6:$I$102,9)</f>
        <v>No</v>
      </c>
      <c r="K195" s="146" t="e">
        <f>INDEX(#REF!,MATCH($A195,#REF!,0))*0.5</f>
        <v>#REF!</v>
      </c>
      <c r="L195" s="146">
        <f>INDEX('For CSV - 2019 VentSpcFuncData'!$K$6:$K$101,MATCH($B195,'For CSV - 2019 VentSpcFuncData'!$B$6:$B$101,0))</f>
        <v>0</v>
      </c>
      <c r="M195" s="146" t="e">
        <f t="shared" si="15"/>
        <v>#REF!</v>
      </c>
      <c r="N195" s="146">
        <f>INDEX('For CSV - 2019 VentSpcFuncData'!$J$6:$J$101,MATCH($B195,'For CSV - 2019 VentSpcFuncData'!$B$6:$B$101,0))</f>
        <v>15</v>
      </c>
      <c r="O195" s="146" t="e">
        <f t="shared" si="16"/>
        <v>#REF!</v>
      </c>
      <c r="P195" s="148" t="e">
        <f t="shared" si="12"/>
        <v>#REF!</v>
      </c>
      <c r="Q195" s="44" t="str">
        <f t="shared" si="18"/>
        <v>Library (Reading Area),Assembly - Libraries (reading rooms and stack areas)</v>
      </c>
      <c r="R195" s="44" t="e">
        <f>INDEX(#REF!,MATCH($A195,#REF!,0))</f>
        <v>#REF!</v>
      </c>
      <c r="S195" s="44">
        <f>INDEX('For CSV - 2019 VentSpcFuncData'!$L$6:$L$101,MATCH($B195,'For CSV - 2019 VentSpcFuncData'!$B$6:$B$101,0))</f>
        <v>4</v>
      </c>
      <c r="T195" s="44" t="e">
        <f>MATCH($A195,#REF!,0)</f>
        <v>#REF!</v>
      </c>
      <c r="V195" t="e">
        <f t="shared" si="14"/>
        <v>#REF!</v>
      </c>
    </row>
    <row r="196" spans="1:22" ht="13" x14ac:dyDescent="0.25">
      <c r="A196" s="44" t="s">
        <v>554</v>
      </c>
      <c r="B196" s="55" t="s">
        <v>829</v>
      </c>
      <c r="C196" s="56">
        <f>VLOOKUP($B196,'2019 Ventilation List SORT'!$A$6:$I$102,2)</f>
        <v>0.15</v>
      </c>
      <c r="D196" s="56">
        <f>VLOOKUP($B196,'2019 Ventilation List SORT'!$A$6:$I$102,3)</f>
        <v>0.15</v>
      </c>
      <c r="E196" s="59">
        <f>VLOOKUP($B196,'2019 Ventilation List SORT'!$A$6:$I$102,4)</f>
        <v>0</v>
      </c>
      <c r="F196" s="59">
        <f>VLOOKUP($B196,'2019 Ventilation List SORT'!$A$6:$I$102,5)</f>
        <v>0</v>
      </c>
      <c r="G196" s="56">
        <f>VLOOKUP($B196,'2019 Ventilation List SORT'!$A$6:$I$102,6)</f>
        <v>0</v>
      </c>
      <c r="H196" s="59">
        <f>VLOOKUP($B196,'2019 Ventilation List SORT'!$A$6:$I$102,7)</f>
        <v>1</v>
      </c>
      <c r="I196" s="56" t="str">
        <f>VLOOKUP($B196,'2019 Ventilation List SORT'!$A$6:$I$102,8)</f>
        <v/>
      </c>
      <c r="J196" s="95" t="str">
        <f>VLOOKUP($B196,'2019 Ventilation List SORT'!$A$6:$I$102,9)</f>
        <v>No</v>
      </c>
      <c r="K196" s="146" t="e">
        <f>INDEX(#REF!,MATCH($A196,#REF!,0))*0.5</f>
        <v>#REF!</v>
      </c>
      <c r="L196" s="146">
        <f>INDEX('For CSV - 2019 VentSpcFuncData'!$K$6:$K$101,MATCH($B196,'For CSV - 2019 VentSpcFuncData'!$B$6:$B$101,0))</f>
        <v>0</v>
      </c>
      <c r="M196" s="146" t="e">
        <f t="shared" si="15"/>
        <v>#REF!</v>
      </c>
      <c r="N196" s="146">
        <f>INDEX('For CSV - 2019 VentSpcFuncData'!$J$6:$J$101,MATCH($B196,'For CSV - 2019 VentSpcFuncData'!$B$6:$B$101,0))</f>
        <v>15</v>
      </c>
      <c r="O196" s="146" t="e">
        <f t="shared" si="16"/>
        <v>#REF!</v>
      </c>
      <c r="P196" s="148" t="e">
        <f t="shared" si="12"/>
        <v>#REF!</v>
      </c>
      <c r="Q196" s="44" t="str">
        <f t="shared" si="18"/>
        <v>Library (Reading Area),Assembly - Libraries (reading rooms and stack areas)</v>
      </c>
      <c r="R196" s="44" t="e">
        <f>INDEX(#REF!,MATCH($A196,#REF!,0))</f>
        <v>#REF!</v>
      </c>
      <c r="S196" s="44">
        <f>INDEX('For CSV - 2019 VentSpcFuncData'!$L$6:$L$101,MATCH($B196,'For CSV - 2019 VentSpcFuncData'!$B$6:$B$101,0))</f>
        <v>4</v>
      </c>
      <c r="T196" s="44" t="e">
        <f>MATCH($A196,#REF!,0)</f>
        <v>#REF!</v>
      </c>
      <c r="V196" t="str">
        <f t="shared" si="14"/>
        <v>2,              4,     "Assembly - Libraries (reading rooms and stack areas)"</v>
      </c>
    </row>
    <row r="197" spans="1:22" ht="13" x14ac:dyDescent="0.25">
      <c r="A197" s="57" t="s">
        <v>555</v>
      </c>
      <c r="B197" s="118" t="s">
        <v>829</v>
      </c>
      <c r="C197" s="56">
        <f>VLOOKUP($B197,'2019 Ventilation List SORT'!$A$6:$I$102,2)</f>
        <v>0.15</v>
      </c>
      <c r="D197" s="56">
        <f>VLOOKUP($B197,'2019 Ventilation List SORT'!$A$6:$I$102,3)</f>
        <v>0.15</v>
      </c>
      <c r="E197" s="59">
        <f>VLOOKUP($B197,'2019 Ventilation List SORT'!$A$6:$I$102,4)</f>
        <v>0</v>
      </c>
      <c r="F197" s="59">
        <f>VLOOKUP($B197,'2019 Ventilation List SORT'!$A$6:$I$102,5)</f>
        <v>0</v>
      </c>
      <c r="G197" s="56">
        <f>VLOOKUP($B197,'2019 Ventilation List SORT'!$A$6:$I$102,6)</f>
        <v>0</v>
      </c>
      <c r="H197" s="59">
        <f>VLOOKUP($B197,'2019 Ventilation List SORT'!$A$6:$I$102,7)</f>
        <v>1</v>
      </c>
      <c r="I197" s="56" t="str">
        <f>VLOOKUP($B197,'2019 Ventilation List SORT'!$A$6:$I$102,8)</f>
        <v/>
      </c>
      <c r="J197" s="95" t="str">
        <f>VLOOKUP($B197,'2019 Ventilation List SORT'!$A$6:$I$102,9)</f>
        <v>No</v>
      </c>
      <c r="K197" s="146" t="e">
        <f>INDEX(#REF!,MATCH($A197,#REF!,0))*0.5</f>
        <v>#REF!</v>
      </c>
      <c r="L197" s="146">
        <f>INDEX('For CSV - 2019 VentSpcFuncData'!$K$6:$K$101,MATCH($B197,'For CSV - 2019 VentSpcFuncData'!$B$6:$B$101,0))</f>
        <v>0</v>
      </c>
      <c r="M197" s="146" t="e">
        <f t="shared" si="15"/>
        <v>#REF!</v>
      </c>
      <c r="N197" s="146">
        <f>INDEX('For CSV - 2019 VentSpcFuncData'!$J$6:$J$101,MATCH($B197,'For CSV - 2019 VentSpcFuncData'!$B$6:$B$101,0))</f>
        <v>15</v>
      </c>
      <c r="O197" s="146" t="e">
        <f t="shared" si="16"/>
        <v>#REF!</v>
      </c>
      <c r="P197" s="148" t="e">
        <f t="shared" si="12"/>
        <v>#REF!</v>
      </c>
      <c r="Q197" s="44" t="str">
        <f t="shared" si="18"/>
        <v>Library (Stacks Area),Assembly - Libraries (reading rooms and stack areas)</v>
      </c>
      <c r="R197" s="44" t="e">
        <f>INDEX(#REF!,MATCH($A197,#REF!,0))</f>
        <v>#REF!</v>
      </c>
      <c r="S197" s="44">
        <f>INDEX('For CSV - 2019 VentSpcFuncData'!$L$6:$L$101,MATCH($B197,'For CSV - 2019 VentSpcFuncData'!$B$6:$B$101,0))</f>
        <v>4</v>
      </c>
      <c r="T197" s="44" t="e">
        <f>MATCH($A197,#REF!,0)</f>
        <v>#REF!</v>
      </c>
      <c r="V197" t="e">
        <f t="shared" si="14"/>
        <v>#REF!</v>
      </c>
    </row>
    <row r="198" spans="1:22" ht="13" x14ac:dyDescent="0.25">
      <c r="A198" s="57" t="s">
        <v>555</v>
      </c>
      <c r="B198" s="55" t="s">
        <v>829</v>
      </c>
      <c r="C198" s="56">
        <f>VLOOKUP($B198,'2019 Ventilation List SORT'!$A$6:$I$102,2)</f>
        <v>0.15</v>
      </c>
      <c r="D198" s="56">
        <f>VLOOKUP($B198,'2019 Ventilation List SORT'!$A$6:$I$102,3)</f>
        <v>0.15</v>
      </c>
      <c r="E198" s="59">
        <f>VLOOKUP($B198,'2019 Ventilation List SORT'!$A$6:$I$102,4)</f>
        <v>0</v>
      </c>
      <c r="F198" s="59">
        <f>VLOOKUP($B198,'2019 Ventilation List SORT'!$A$6:$I$102,5)</f>
        <v>0</v>
      </c>
      <c r="G198" s="56">
        <f>VLOOKUP($B198,'2019 Ventilation List SORT'!$A$6:$I$102,6)</f>
        <v>0</v>
      </c>
      <c r="H198" s="59">
        <f>VLOOKUP($B198,'2019 Ventilation List SORT'!$A$6:$I$102,7)</f>
        <v>1</v>
      </c>
      <c r="I198" s="56" t="str">
        <f>VLOOKUP($B198,'2019 Ventilation List SORT'!$A$6:$I$102,8)</f>
        <v/>
      </c>
      <c r="J198" s="95" t="str">
        <f>VLOOKUP($B198,'2019 Ventilation List SORT'!$A$6:$I$102,9)</f>
        <v>No</v>
      </c>
      <c r="K198" s="146" t="e">
        <f>INDEX(#REF!,MATCH($A198,#REF!,0))*0.5</f>
        <v>#REF!</v>
      </c>
      <c r="L198" s="146">
        <f>INDEX('For CSV - 2019 VentSpcFuncData'!$K$6:$K$101,MATCH($B198,'For CSV - 2019 VentSpcFuncData'!$B$6:$B$101,0))</f>
        <v>0</v>
      </c>
      <c r="M198" s="146" t="e">
        <f t="shared" si="15"/>
        <v>#REF!</v>
      </c>
      <c r="N198" s="146">
        <f>INDEX('For CSV - 2019 VentSpcFuncData'!$J$6:$J$101,MATCH($B198,'For CSV - 2019 VentSpcFuncData'!$B$6:$B$101,0))</f>
        <v>15</v>
      </c>
      <c r="O198" s="146" t="e">
        <f t="shared" si="16"/>
        <v>#REF!</v>
      </c>
      <c r="P198" s="148" t="e">
        <f t="shared" si="12"/>
        <v>#REF!</v>
      </c>
      <c r="Q198" s="44" t="str">
        <f t="shared" si="18"/>
        <v>Library (Stacks Area),Assembly - Libraries (reading rooms and stack areas)</v>
      </c>
      <c r="R198" s="44" t="e">
        <f>INDEX(#REF!,MATCH($A198,#REF!,0))</f>
        <v>#REF!</v>
      </c>
      <c r="S198" s="44">
        <f>INDEX('For CSV - 2019 VentSpcFuncData'!$L$6:$L$101,MATCH($B198,'For CSV - 2019 VentSpcFuncData'!$B$6:$B$101,0))</f>
        <v>4</v>
      </c>
      <c r="T198" s="44" t="e">
        <f>MATCH($A198,#REF!,0)</f>
        <v>#REF!</v>
      </c>
      <c r="V198" t="str">
        <f t="shared" si="14"/>
        <v>2,              4,     "Assembly - Libraries (reading rooms and stack areas)"</v>
      </c>
    </row>
    <row r="199" spans="1:22" ht="13" x14ac:dyDescent="0.25">
      <c r="A199" s="57" t="s">
        <v>557</v>
      </c>
      <c r="B199" s="118" t="s">
        <v>795</v>
      </c>
      <c r="C199" s="56">
        <f>VLOOKUP($B199,'2019 Ventilation List SORT'!$A$6:$I$102,2)</f>
        <v>0</v>
      </c>
      <c r="D199" s="56">
        <f>VLOOKUP($B199,'2019 Ventilation List SORT'!$A$6:$I$102,3)</f>
        <v>0</v>
      </c>
      <c r="E199" s="59">
        <f>VLOOKUP($B199,'2019 Ventilation List SORT'!$A$6:$I$102,4)</f>
        <v>0</v>
      </c>
      <c r="F199" s="59">
        <f>VLOOKUP($B199,'2019 Ventilation List SORT'!$A$6:$I$102,5)</f>
        <v>0</v>
      </c>
      <c r="G199" s="56">
        <f>VLOOKUP($B199,'2019 Ventilation List SORT'!$A$6:$I$102,6)</f>
        <v>0.5</v>
      </c>
      <c r="H199" s="59">
        <f>VLOOKUP($B199,'2019 Ventilation List SORT'!$A$6:$I$102,7)</f>
        <v>2</v>
      </c>
      <c r="I199" s="56" t="str">
        <f>VLOOKUP($B199,'2019 Ventilation List SORT'!$A$6:$I$102,8)</f>
        <v/>
      </c>
      <c r="J199" s="95" t="str">
        <f>VLOOKUP($B199,'2019 Ventilation List SORT'!$A$6:$I$102,9)</f>
        <v>No</v>
      </c>
      <c r="K199" s="146" t="e">
        <f>INDEX(#REF!,MATCH($A199,#REF!,0))*0.5</f>
        <v>#REF!</v>
      </c>
      <c r="L199" s="146">
        <f>INDEX('For CSV - 2019 VentSpcFuncData'!$K$6:$K$101,MATCH($B199,'For CSV - 2019 VentSpcFuncData'!$B$6:$B$101,0))</f>
        <v>0</v>
      </c>
      <c r="M199" s="146" t="e">
        <f t="shared" si="15"/>
        <v>#REF!</v>
      </c>
      <c r="N199" s="146">
        <f>INDEX('For CSV - 2019 VentSpcFuncData'!$J$6:$J$101,MATCH($B199,'For CSV - 2019 VentSpcFuncData'!$B$6:$B$101,0))</f>
        <v>0</v>
      </c>
      <c r="O199" s="146" t="e">
        <f t="shared" si="16"/>
        <v>#REF!</v>
      </c>
      <c r="P199" s="148" t="e">
        <f t="shared" si="12"/>
        <v>#REF!</v>
      </c>
      <c r="Q199" s="44" t="str">
        <f t="shared" si="18"/>
        <v>Locker Room,Exhaust - Locker rooms for athletic or industrial facilities</v>
      </c>
      <c r="R199" s="44" t="e">
        <f>INDEX(#REF!,MATCH($A199,#REF!,0))</f>
        <v>#REF!</v>
      </c>
      <c r="S199" s="44">
        <f>INDEX('For CSV - 2019 VentSpcFuncData'!$L$6:$L$101,MATCH($B199,'For CSV - 2019 VentSpcFuncData'!$B$6:$B$101,0))</f>
        <v>32</v>
      </c>
      <c r="T199" s="44" t="e">
        <f>MATCH($A199,#REF!,0)</f>
        <v>#REF!</v>
      </c>
      <c r="V199" t="e">
        <f t="shared" si="14"/>
        <v>#REF!</v>
      </c>
    </row>
    <row r="200" spans="1:22" ht="13" x14ac:dyDescent="0.25">
      <c r="A200" s="57" t="s">
        <v>557</v>
      </c>
      <c r="B200" s="55" t="s">
        <v>796</v>
      </c>
      <c r="C200" s="56">
        <f>VLOOKUP($B200,'2019 Ventilation List SORT'!$A$6:$I$102,2)</f>
        <v>0</v>
      </c>
      <c r="D200" s="56">
        <f>VLOOKUP($B200,'2019 Ventilation List SORT'!$A$6:$I$102,3)</f>
        <v>0</v>
      </c>
      <c r="E200" s="59">
        <f>VLOOKUP($B200,'2019 Ventilation List SORT'!$A$6:$I$102,4)</f>
        <v>0</v>
      </c>
      <c r="F200" s="59">
        <f>VLOOKUP($B200,'2019 Ventilation List SORT'!$A$6:$I$102,5)</f>
        <v>0</v>
      </c>
      <c r="G200" s="56">
        <f>VLOOKUP($B200,'2019 Ventilation List SORT'!$A$6:$I$102,6)</f>
        <v>0.25</v>
      </c>
      <c r="H200" s="59">
        <f>VLOOKUP($B200,'2019 Ventilation List SORT'!$A$6:$I$102,7)</f>
        <v>2</v>
      </c>
      <c r="I200" s="56" t="str">
        <f>VLOOKUP($B200,'2019 Ventilation List SORT'!$A$6:$I$102,8)</f>
        <v/>
      </c>
      <c r="J200" s="95" t="str">
        <f>VLOOKUP($B200,'2019 Ventilation List SORT'!$A$6:$I$102,9)</f>
        <v>No</v>
      </c>
      <c r="K200" s="146" t="e">
        <f>INDEX(#REF!,MATCH($A200,#REF!,0))*0.5</f>
        <v>#REF!</v>
      </c>
      <c r="L200" s="146">
        <f>INDEX('For CSV - 2019 VentSpcFuncData'!$K$6:$K$101,MATCH($B200,'For CSV - 2019 VentSpcFuncData'!$B$6:$B$101,0))</f>
        <v>0</v>
      </c>
      <c r="M200" s="146" t="e">
        <f t="shared" si="15"/>
        <v>#REF!</v>
      </c>
      <c r="N200" s="146">
        <f>INDEX('For CSV - 2019 VentSpcFuncData'!$J$6:$J$101,MATCH($B200,'For CSV - 2019 VentSpcFuncData'!$B$6:$B$101,0))</f>
        <v>0</v>
      </c>
      <c r="O200" s="146" t="e">
        <f t="shared" si="16"/>
        <v>#REF!</v>
      </c>
      <c r="P200" s="148" t="e">
        <f t="shared" ref="P200:P263" si="19">K200*O200/1000</f>
        <v>#REF!</v>
      </c>
      <c r="Q200" s="44" t="str">
        <f t="shared" si="18"/>
        <v>Locker Room,Exhaust - All other locker rooms</v>
      </c>
      <c r="R200" s="44" t="e">
        <f>INDEX(#REF!,MATCH($A200,#REF!,0))</f>
        <v>#REF!</v>
      </c>
      <c r="S200" s="44">
        <f>INDEX('For CSV - 2019 VentSpcFuncData'!$L$6:$L$101,MATCH($B200,'For CSV - 2019 VentSpcFuncData'!$B$6:$B$101,0))</f>
        <v>24</v>
      </c>
      <c r="T200" s="44" t="e">
        <f>MATCH($A200,#REF!,0)</f>
        <v>#REF!</v>
      </c>
      <c r="V200" t="str">
        <f t="shared" ref="V200:V264" si="20">IF($A199&lt;&gt;$A200,$V$3&amp;$R200&amp;$W$3&amp;$S200&amp;$X$3&amp;TEXT($A200,0),IF($A200=$A199,$V$4&amp;$S200&amp;$W$4&amp;$X$4&amp;$B200&amp;""""))</f>
        <v>2,              24,     "Exhaust - All other locker rooms"</v>
      </c>
    </row>
    <row r="201" spans="1:22" ht="13" x14ac:dyDescent="0.25">
      <c r="A201" s="57" t="s">
        <v>557</v>
      </c>
      <c r="B201" s="55" t="s">
        <v>795</v>
      </c>
      <c r="C201" s="56">
        <f>VLOOKUP($B201,'2019 Ventilation List SORT'!$A$6:$I$102,2)</f>
        <v>0</v>
      </c>
      <c r="D201" s="56">
        <f>VLOOKUP($B201,'2019 Ventilation List SORT'!$A$6:$I$102,3)</f>
        <v>0</v>
      </c>
      <c r="E201" s="59">
        <f>VLOOKUP($B201,'2019 Ventilation List SORT'!$A$6:$I$102,4)</f>
        <v>0</v>
      </c>
      <c r="F201" s="59">
        <f>VLOOKUP($B201,'2019 Ventilation List SORT'!$A$6:$I$102,5)</f>
        <v>0</v>
      </c>
      <c r="G201" s="56">
        <f>VLOOKUP($B201,'2019 Ventilation List SORT'!$A$6:$I$102,6)</f>
        <v>0.5</v>
      </c>
      <c r="H201" s="59">
        <f>VLOOKUP($B201,'2019 Ventilation List SORT'!$A$6:$I$102,7)</f>
        <v>2</v>
      </c>
      <c r="I201" s="56" t="str">
        <f>VLOOKUP($B201,'2019 Ventilation List SORT'!$A$6:$I$102,8)</f>
        <v/>
      </c>
      <c r="J201" s="95" t="str">
        <f>VLOOKUP($B201,'2019 Ventilation List SORT'!$A$6:$I$102,9)</f>
        <v>No</v>
      </c>
      <c r="K201" s="146" t="e">
        <f>INDEX(#REF!,MATCH($A201,#REF!,0))*0.5</f>
        <v>#REF!</v>
      </c>
      <c r="L201" s="146">
        <f>INDEX('For CSV - 2019 VentSpcFuncData'!$K$6:$K$101,MATCH($B201,'For CSV - 2019 VentSpcFuncData'!$B$6:$B$101,0))</f>
        <v>0</v>
      </c>
      <c r="M201" s="146" t="e">
        <f t="shared" ref="M201:M265" si="21">IF(L201=0,K201,L201)</f>
        <v>#REF!</v>
      </c>
      <c r="N201" s="146">
        <f>INDEX('For CSV - 2019 VentSpcFuncData'!$J$6:$J$101,MATCH($B201,'For CSV - 2019 VentSpcFuncData'!$B$6:$B$101,0))</f>
        <v>0</v>
      </c>
      <c r="O201" s="146" t="e">
        <f t="shared" ref="O201:O265" si="22">MIN(IF(SUM(K201,M201)=0,0,M201/K201*N201),15)</f>
        <v>#REF!</v>
      </c>
      <c r="P201" s="148" t="e">
        <f t="shared" si="19"/>
        <v>#REF!</v>
      </c>
      <c r="Q201" s="44" t="str">
        <f t="shared" si="18"/>
        <v>Locker Room,Exhaust - Locker rooms for athletic or industrial facilities</v>
      </c>
      <c r="R201" s="44" t="e">
        <f>INDEX(#REF!,MATCH($A201,#REF!,0))</f>
        <v>#REF!</v>
      </c>
      <c r="S201" s="44">
        <f>INDEX('For CSV - 2019 VentSpcFuncData'!$L$6:$L$101,MATCH($B201,'For CSV - 2019 VentSpcFuncData'!$B$6:$B$101,0))</f>
        <v>32</v>
      </c>
      <c r="T201" s="44" t="e">
        <f>MATCH($A201,#REF!,0)</f>
        <v>#REF!</v>
      </c>
      <c r="V201" t="str">
        <f t="shared" si="20"/>
        <v>2,              32,     "Exhaust - Locker rooms for athletic or industrial facilities"</v>
      </c>
    </row>
    <row r="202" spans="1:22" ht="13" x14ac:dyDescent="0.25">
      <c r="A202" s="57" t="s">
        <v>557</v>
      </c>
      <c r="B202" s="55" t="s">
        <v>797</v>
      </c>
      <c r="C202" s="56">
        <f>VLOOKUP($B202,'2019 Ventilation List SORT'!$A$6:$I$102,2)</f>
        <v>0</v>
      </c>
      <c r="D202" s="56">
        <f>VLOOKUP($B202,'2019 Ventilation List SORT'!$A$6:$I$102,3)</f>
        <v>0</v>
      </c>
      <c r="E202" s="59">
        <f>VLOOKUP($B202,'2019 Ventilation List SORT'!$A$6:$I$102,4)</f>
        <v>20</v>
      </c>
      <c r="F202" s="59">
        <f>VLOOKUP($B202,'2019 Ventilation List SORT'!$A$6:$I$102,5)</f>
        <v>50</v>
      </c>
      <c r="G202" s="56">
        <f>VLOOKUP($B202,'2019 Ventilation List SORT'!$A$6:$I$102,6)</f>
        <v>0</v>
      </c>
      <c r="H202" s="59">
        <f>VLOOKUP($B202,'2019 Ventilation List SORT'!$A$6:$I$102,7)</f>
        <v>2</v>
      </c>
      <c r="I202" s="56" t="str">
        <f>VLOOKUP($B202,'2019 Ventilation List SORT'!$A$6:$I$102,8)</f>
        <v>Exh. Note G,H</v>
      </c>
      <c r="J202" s="95" t="str">
        <f>VLOOKUP($B202,'2019 Ventilation List SORT'!$A$6:$I$102,9)</f>
        <v>No</v>
      </c>
      <c r="K202" s="146" t="e">
        <f>INDEX(#REF!,MATCH($A202,#REF!,0))*0.5</f>
        <v>#REF!</v>
      </c>
      <c r="L202" s="146">
        <f>INDEX('For CSV - 2019 VentSpcFuncData'!$K$6:$K$101,MATCH($B202,'For CSV - 2019 VentSpcFuncData'!$B$6:$B$101,0))</f>
        <v>0</v>
      </c>
      <c r="M202" s="146" t="e">
        <f t="shared" si="21"/>
        <v>#REF!</v>
      </c>
      <c r="N202" s="146">
        <f>INDEX('For CSV - 2019 VentSpcFuncData'!$J$6:$J$101,MATCH($B202,'For CSV - 2019 VentSpcFuncData'!$B$6:$B$101,0))</f>
        <v>0</v>
      </c>
      <c r="O202" s="146" t="e">
        <f t="shared" si="22"/>
        <v>#REF!</v>
      </c>
      <c r="P202" s="148" t="e">
        <f t="shared" si="19"/>
        <v>#REF!</v>
      </c>
      <c r="Q202" s="44" t="str">
        <f t="shared" si="18"/>
        <v>Locker Room,Exhaust - Shower rooms</v>
      </c>
      <c r="R202" s="44" t="e">
        <f>INDEX(#REF!,MATCH($A202,#REF!,0))</f>
        <v>#REF!</v>
      </c>
      <c r="S202" s="44">
        <f>INDEX('For CSV - 2019 VentSpcFuncData'!$L$6:$L$101,MATCH($B202,'For CSV - 2019 VentSpcFuncData'!$B$6:$B$101,0))</f>
        <v>36</v>
      </c>
      <c r="T202" s="44" t="e">
        <f>MATCH($A202,#REF!,0)</f>
        <v>#REF!</v>
      </c>
      <c r="V202" t="str">
        <f t="shared" si="20"/>
        <v>2,              36,     "Exhaust - Shower rooms"</v>
      </c>
    </row>
    <row r="203" spans="1:22" ht="13" x14ac:dyDescent="0.25">
      <c r="A203" s="44" t="s">
        <v>558</v>
      </c>
      <c r="B203" s="118" t="s">
        <v>756</v>
      </c>
      <c r="C203" s="56">
        <f>VLOOKUP($B203,'2019 Ventilation List SORT'!$A$6:$I$102,2)</f>
        <v>0.5</v>
      </c>
      <c r="D203" s="56">
        <f>VLOOKUP($B203,'2019 Ventilation List SORT'!$A$6:$I$102,3)</f>
        <v>0.15</v>
      </c>
      <c r="E203" s="59">
        <f>VLOOKUP($B203,'2019 Ventilation List SORT'!$A$6:$I$102,4)</f>
        <v>0</v>
      </c>
      <c r="F203" s="59">
        <f>VLOOKUP($B203,'2019 Ventilation List SORT'!$A$6:$I$102,5)</f>
        <v>0</v>
      </c>
      <c r="G203" s="56">
        <f>VLOOKUP($B203,'2019 Ventilation List SORT'!$A$6:$I$102,6)</f>
        <v>0</v>
      </c>
      <c r="H203" s="59">
        <f>VLOOKUP($B203,'2019 Ventilation List SORT'!$A$6:$I$102,7)</f>
        <v>1</v>
      </c>
      <c r="I203" s="56" t="str">
        <f>VLOOKUP($B203,'2019 Ventilation List SORT'!$A$6:$I$102,8)</f>
        <v>F</v>
      </c>
      <c r="J203" s="95" t="str">
        <f>VLOOKUP($B203,'2019 Ventilation List SORT'!$A$6:$I$102,9)</f>
        <v>No</v>
      </c>
      <c r="K203" s="146" t="e">
        <f>INDEX(#REF!,MATCH($A203,#REF!,0))*0.5</f>
        <v>#REF!</v>
      </c>
      <c r="L203" s="146">
        <f>INDEX('For CSV - 2019 VentSpcFuncData'!$K$6:$K$101,MATCH($B203,'For CSV - 2019 VentSpcFuncData'!$B$6:$B$101,0))</f>
        <v>33.333333333333336</v>
      </c>
      <c r="M203" s="146">
        <f t="shared" si="21"/>
        <v>33.333333333333336</v>
      </c>
      <c r="N203" s="146">
        <f>INDEX('For CSV - 2019 VentSpcFuncData'!$J$6:$J$101,MATCH($B203,'For CSV - 2019 VentSpcFuncData'!$B$6:$B$101,0))</f>
        <v>15</v>
      </c>
      <c r="O203" s="146" t="e">
        <f t="shared" si="22"/>
        <v>#REF!</v>
      </c>
      <c r="P203" s="148" t="e">
        <f t="shared" si="19"/>
        <v>#REF!</v>
      </c>
      <c r="Q203" s="44" t="str">
        <f t="shared" si="18"/>
        <v>Lounge, Breakroom, or Waiting Area,General - Break rooms</v>
      </c>
      <c r="R203" s="44" t="e">
        <f>INDEX(#REF!,MATCH($A203,#REF!,0))</f>
        <v>#REF!</v>
      </c>
      <c r="S203" s="44">
        <f>INDEX('For CSV - 2019 VentSpcFuncData'!$L$6:$L$101,MATCH($B203,'For CSV - 2019 VentSpcFuncData'!$B$6:$B$101,0))</f>
        <v>46</v>
      </c>
      <c r="T203" s="44" t="e">
        <f>MATCH($A203,#REF!,0)</f>
        <v>#REF!</v>
      </c>
      <c r="V203" t="e">
        <f t="shared" si="20"/>
        <v>#REF!</v>
      </c>
    </row>
    <row r="204" spans="1:22" ht="13" x14ac:dyDescent="0.25">
      <c r="A204" s="44" t="s">
        <v>558</v>
      </c>
      <c r="B204" s="55" t="s">
        <v>756</v>
      </c>
      <c r="C204" s="56">
        <f>VLOOKUP($B204,'2019 Ventilation List SORT'!$A$6:$I$102,2)</f>
        <v>0.5</v>
      </c>
      <c r="D204" s="56">
        <f>VLOOKUP($B204,'2019 Ventilation List SORT'!$A$6:$I$102,3)</f>
        <v>0.15</v>
      </c>
      <c r="E204" s="59">
        <f>VLOOKUP($B204,'2019 Ventilation List SORT'!$A$6:$I$102,4)</f>
        <v>0</v>
      </c>
      <c r="F204" s="59">
        <f>VLOOKUP($B204,'2019 Ventilation List SORT'!$A$6:$I$102,5)</f>
        <v>0</v>
      </c>
      <c r="G204" s="56">
        <f>VLOOKUP($B204,'2019 Ventilation List SORT'!$A$6:$I$102,6)</f>
        <v>0</v>
      </c>
      <c r="H204" s="59">
        <f>VLOOKUP($B204,'2019 Ventilation List SORT'!$A$6:$I$102,7)</f>
        <v>1</v>
      </c>
      <c r="I204" s="56" t="str">
        <f>VLOOKUP($B204,'2019 Ventilation List SORT'!$A$6:$I$102,8)</f>
        <v>F</v>
      </c>
      <c r="J204" s="95" t="str">
        <f>VLOOKUP($B204,'2019 Ventilation List SORT'!$A$6:$I$102,9)</f>
        <v>No</v>
      </c>
      <c r="K204" s="146" t="e">
        <f>INDEX(#REF!,MATCH($A204,#REF!,0))*0.5</f>
        <v>#REF!</v>
      </c>
      <c r="L204" s="146">
        <f>INDEX('For CSV - 2019 VentSpcFuncData'!$K$6:$K$101,MATCH($B204,'For CSV - 2019 VentSpcFuncData'!$B$6:$B$101,0))</f>
        <v>33.333333333333336</v>
      </c>
      <c r="M204" s="146">
        <f t="shared" si="21"/>
        <v>33.333333333333336</v>
      </c>
      <c r="N204" s="146">
        <f>INDEX('For CSV - 2019 VentSpcFuncData'!$J$6:$J$101,MATCH($B204,'For CSV - 2019 VentSpcFuncData'!$B$6:$B$101,0))</f>
        <v>15</v>
      </c>
      <c r="O204" s="146" t="e">
        <f t="shared" si="22"/>
        <v>#REF!</v>
      </c>
      <c r="P204" s="148" t="e">
        <f t="shared" si="19"/>
        <v>#REF!</v>
      </c>
      <c r="Q204" s="44" t="str">
        <f t="shared" si="18"/>
        <v>Lounge, Breakroom, or Waiting Area,General - Break rooms</v>
      </c>
      <c r="R204" s="44" t="e">
        <f>INDEX(#REF!,MATCH($A204,#REF!,0))</f>
        <v>#REF!</v>
      </c>
      <c r="S204" s="44">
        <f>INDEX('For CSV - 2019 VentSpcFuncData'!$L$6:$L$101,MATCH($B204,'For CSV - 2019 VentSpcFuncData'!$B$6:$B$101,0))</f>
        <v>46</v>
      </c>
      <c r="T204" s="44" t="e">
        <f>MATCH($A204,#REF!,0)</f>
        <v>#REF!</v>
      </c>
      <c r="V204" t="str">
        <f t="shared" si="20"/>
        <v>2,              46,     "General - Break rooms"</v>
      </c>
    </row>
    <row r="205" spans="1:22" ht="13" x14ac:dyDescent="0.25">
      <c r="A205" s="44" t="s">
        <v>558</v>
      </c>
      <c r="B205" s="55" t="s">
        <v>757</v>
      </c>
      <c r="C205" s="56">
        <f>VLOOKUP($B205,'2019 Ventilation List SORT'!$A$6:$I$102,2)</f>
        <v>0.5</v>
      </c>
      <c r="D205" s="56">
        <f>VLOOKUP($B205,'2019 Ventilation List SORT'!$A$6:$I$102,3)</f>
        <v>0.15</v>
      </c>
      <c r="E205" s="59">
        <f>VLOOKUP($B205,'2019 Ventilation List SORT'!$A$6:$I$102,4)</f>
        <v>0</v>
      </c>
      <c r="F205" s="59">
        <f>VLOOKUP($B205,'2019 Ventilation List SORT'!$A$6:$I$102,5)</f>
        <v>0</v>
      </c>
      <c r="G205" s="56">
        <f>VLOOKUP($B205,'2019 Ventilation List SORT'!$A$6:$I$102,6)</f>
        <v>0</v>
      </c>
      <c r="H205" s="59">
        <f>VLOOKUP($B205,'2019 Ventilation List SORT'!$A$6:$I$102,7)</f>
        <v>1</v>
      </c>
      <c r="I205" s="56" t="str">
        <f>VLOOKUP($B205,'2019 Ventilation List SORT'!$A$6:$I$102,8)</f>
        <v>F</v>
      </c>
      <c r="J205" s="95" t="str">
        <f>VLOOKUP($B205,'2019 Ventilation List SORT'!$A$6:$I$102,9)</f>
        <v>No</v>
      </c>
      <c r="K205" s="146" t="e">
        <f>INDEX(#REF!,MATCH($A205,#REF!,0))*0.5</f>
        <v>#REF!</v>
      </c>
      <c r="L205" s="146">
        <f>INDEX('For CSV - 2019 VentSpcFuncData'!$K$6:$K$101,MATCH($B205,'For CSV - 2019 VentSpcFuncData'!$B$6:$B$101,0))</f>
        <v>33.333333333333336</v>
      </c>
      <c r="M205" s="146">
        <f t="shared" si="21"/>
        <v>33.333333333333336</v>
      </c>
      <c r="N205" s="146">
        <f>INDEX('For CSV - 2019 VentSpcFuncData'!$J$6:$J$101,MATCH($B205,'For CSV - 2019 VentSpcFuncData'!$B$6:$B$101,0))</f>
        <v>15</v>
      </c>
      <c r="O205" s="146" t="e">
        <f t="shared" si="22"/>
        <v>#REF!</v>
      </c>
      <c r="P205" s="148" t="e">
        <f t="shared" si="19"/>
        <v>#REF!</v>
      </c>
      <c r="Q205" s="44" t="str">
        <f t="shared" si="18"/>
        <v>Lounge, Breakroom, or Waiting Area,General - Coffee Stations</v>
      </c>
      <c r="R205" s="44" t="e">
        <f>INDEX(#REF!,MATCH($A205,#REF!,0))</f>
        <v>#REF!</v>
      </c>
      <c r="S205" s="44">
        <f>INDEX('For CSV - 2019 VentSpcFuncData'!$L$6:$L$101,MATCH($B205,'For CSV - 2019 VentSpcFuncData'!$B$6:$B$101,0))</f>
        <v>47</v>
      </c>
      <c r="T205" s="44" t="e">
        <f>MATCH($A205,#REF!,0)</f>
        <v>#REF!</v>
      </c>
      <c r="V205" t="str">
        <f t="shared" si="20"/>
        <v>2,              47,     "General - Coffee Stations"</v>
      </c>
    </row>
    <row r="206" spans="1:22" ht="13" x14ac:dyDescent="0.25">
      <c r="A206" s="44" t="s">
        <v>558</v>
      </c>
      <c r="B206" s="55" t="s">
        <v>781</v>
      </c>
      <c r="C206" s="56">
        <f>VLOOKUP($B206,'2019 Ventilation List SORT'!$A$6:$I$102,2)</f>
        <v>0.15</v>
      </c>
      <c r="D206" s="56">
        <f>VLOOKUP($B206,'2019 Ventilation List SORT'!$A$6:$I$102,3)</f>
        <v>0.15</v>
      </c>
      <c r="E206" s="59">
        <f>VLOOKUP($B206,'2019 Ventilation List SORT'!$A$6:$I$102,4)</f>
        <v>0</v>
      </c>
      <c r="F206" s="59">
        <f>VLOOKUP($B206,'2019 Ventilation List SORT'!$A$6:$I$102,5)</f>
        <v>0</v>
      </c>
      <c r="G206" s="56">
        <f>VLOOKUP($B206,'2019 Ventilation List SORT'!$A$6:$I$102,6)</f>
        <v>0</v>
      </c>
      <c r="H206" s="59">
        <f>VLOOKUP($B206,'2019 Ventilation List SORT'!$A$6:$I$102,7)</f>
        <v>2</v>
      </c>
      <c r="I206" s="56" t="str">
        <f>VLOOKUP($B206,'2019 Ventilation List SORT'!$A$6:$I$102,8)</f>
        <v/>
      </c>
      <c r="J206" s="95" t="str">
        <f>VLOOKUP($B206,'2019 Ventilation List SORT'!$A$6:$I$102,9)</f>
        <v>No</v>
      </c>
      <c r="K206" s="146" t="e">
        <f>INDEX(#REF!,MATCH($A206,#REF!,0))*0.5</f>
        <v>#REF!</v>
      </c>
      <c r="L206" s="146">
        <f>INDEX('For CSV - 2019 VentSpcFuncData'!$K$6:$K$101,MATCH($B206,'For CSV - 2019 VentSpcFuncData'!$B$6:$B$101,0))</f>
        <v>0</v>
      </c>
      <c r="M206" s="146" t="e">
        <f t="shared" si="21"/>
        <v>#REF!</v>
      </c>
      <c r="N206" s="146">
        <f>INDEX('For CSV - 2019 VentSpcFuncData'!$J$6:$J$101,MATCH($B206,'For CSV - 2019 VentSpcFuncData'!$B$6:$B$101,0))</f>
        <v>15</v>
      </c>
      <c r="O206" s="146" t="e">
        <f t="shared" si="22"/>
        <v>#REF!</v>
      </c>
      <c r="P206" s="148" t="e">
        <f t="shared" si="19"/>
        <v>#REF!</v>
      </c>
      <c r="Q206" s="44" t="str">
        <f t="shared" si="18"/>
        <v>Lounge, Breakroom, or Waiting Area,Misc - All others</v>
      </c>
      <c r="R206" s="44" t="e">
        <f>INDEX(#REF!,MATCH($A206,#REF!,0))</f>
        <v>#REF!</v>
      </c>
      <c r="S206" s="44">
        <f>INDEX('For CSV - 2019 VentSpcFuncData'!$L$6:$L$101,MATCH($B206,'For CSV - 2019 VentSpcFuncData'!$B$6:$B$101,0))</f>
        <v>58</v>
      </c>
      <c r="T206" s="44" t="e">
        <f>MATCH($A206,#REF!,0)</f>
        <v>#REF!</v>
      </c>
      <c r="V206" t="str">
        <f t="shared" si="20"/>
        <v>2,              58,     "Misc - All others"</v>
      </c>
    </row>
    <row r="207" spans="1:22" ht="13" x14ac:dyDescent="0.25">
      <c r="A207" s="44" t="s">
        <v>558</v>
      </c>
      <c r="B207" s="55" t="s">
        <v>779</v>
      </c>
      <c r="C207" s="56">
        <f>VLOOKUP($B207,'2019 Ventilation List SORT'!$A$6:$I$102,2)</f>
        <v>0.5</v>
      </c>
      <c r="D207" s="56">
        <f>VLOOKUP($B207,'2019 Ventilation List SORT'!$A$6:$I$102,3)</f>
        <v>0.15</v>
      </c>
      <c r="E207" s="59">
        <f>VLOOKUP($B207,'2019 Ventilation List SORT'!$A$6:$I$102,4)</f>
        <v>0</v>
      </c>
      <c r="F207" s="59">
        <f>VLOOKUP($B207,'2019 Ventilation List SORT'!$A$6:$I$102,5)</f>
        <v>0</v>
      </c>
      <c r="G207" s="56">
        <f>VLOOKUP($B207,'2019 Ventilation List SORT'!$A$6:$I$102,6)</f>
        <v>0</v>
      </c>
      <c r="H207" s="59">
        <f>VLOOKUP($B207,'2019 Ventilation List SORT'!$A$6:$I$102,7)</f>
        <v>1</v>
      </c>
      <c r="I207" s="56" t="str">
        <f>VLOOKUP($B207,'2019 Ventilation List SORT'!$A$6:$I$102,8)</f>
        <v>F</v>
      </c>
      <c r="J207" s="95" t="str">
        <f>VLOOKUP($B207,'2019 Ventilation List SORT'!$A$6:$I$102,9)</f>
        <v>No</v>
      </c>
      <c r="K207" s="146" t="e">
        <f>INDEX(#REF!,MATCH($A207,#REF!,0))*0.5</f>
        <v>#REF!</v>
      </c>
      <c r="L207" s="146">
        <f>INDEX('For CSV - 2019 VentSpcFuncData'!$K$6:$K$101,MATCH($B207,'For CSV - 2019 VentSpcFuncData'!$B$6:$B$101,0))</f>
        <v>33.333333333333336</v>
      </c>
      <c r="M207" s="146">
        <f t="shared" si="21"/>
        <v>33.333333333333336</v>
      </c>
      <c r="N207" s="146">
        <f>INDEX('For CSV - 2019 VentSpcFuncData'!$J$6:$J$101,MATCH($B207,'For CSV - 2019 VentSpcFuncData'!$B$6:$B$101,0))</f>
        <v>15</v>
      </c>
      <c r="O207" s="146" t="e">
        <f t="shared" si="22"/>
        <v>#REF!</v>
      </c>
      <c r="P207" s="148" t="e">
        <f t="shared" si="19"/>
        <v>#REF!</v>
      </c>
      <c r="Q207" s="44" t="str">
        <f t="shared" si="18"/>
        <v>Lounge, Breakroom, or Waiting Area,Misc - Transportation waiting</v>
      </c>
      <c r="R207" s="44" t="e">
        <f>INDEX(#REF!,MATCH($A207,#REF!,0))</f>
        <v>#REF!</v>
      </c>
      <c r="S207" s="44">
        <f>INDEX('For CSV - 2019 VentSpcFuncData'!$L$6:$L$101,MATCH($B207,'For CSV - 2019 VentSpcFuncData'!$B$6:$B$101,0))</f>
        <v>69</v>
      </c>
      <c r="T207" s="44" t="e">
        <f>MATCH($A207,#REF!,0)</f>
        <v>#REF!</v>
      </c>
      <c r="V207" t="str">
        <f t="shared" si="20"/>
        <v>2,              69,     "Misc - Transportation waiting"</v>
      </c>
    </row>
    <row r="208" spans="1:22" ht="13" x14ac:dyDescent="0.25">
      <c r="A208" s="44" t="s">
        <v>558</v>
      </c>
      <c r="B208" s="55" t="s">
        <v>766</v>
      </c>
      <c r="C208" s="56">
        <f>VLOOKUP($B208,'2019 Ventilation List SORT'!$A$6:$I$102,2)</f>
        <v>0.5</v>
      </c>
      <c r="D208" s="56">
        <f>VLOOKUP($B208,'2019 Ventilation List SORT'!$A$6:$I$102,3)</f>
        <v>0.15</v>
      </c>
      <c r="E208" s="59">
        <f>VLOOKUP($B208,'2019 Ventilation List SORT'!$A$6:$I$102,4)</f>
        <v>0</v>
      </c>
      <c r="F208" s="59">
        <f>VLOOKUP($B208,'2019 Ventilation List SORT'!$A$6:$I$102,5)</f>
        <v>0</v>
      </c>
      <c r="G208" s="56">
        <f>VLOOKUP($B208,'2019 Ventilation List SORT'!$A$6:$I$102,6)</f>
        <v>0</v>
      </c>
      <c r="H208" s="59">
        <f>VLOOKUP($B208,'2019 Ventilation List SORT'!$A$6:$I$102,7)</f>
        <v>1</v>
      </c>
      <c r="I208" s="56" t="str">
        <f>VLOOKUP($B208,'2019 Ventilation List SORT'!$A$6:$I$102,8)</f>
        <v/>
      </c>
      <c r="J208" s="95" t="str">
        <f>VLOOKUP($B208,'2019 Ventilation List SORT'!$A$6:$I$102,9)</f>
        <v>No</v>
      </c>
      <c r="K208" s="146" t="e">
        <f>INDEX(#REF!,MATCH($A208,#REF!,0))*0.5</f>
        <v>#REF!</v>
      </c>
      <c r="L208" s="146">
        <f>INDEX('For CSV - 2019 VentSpcFuncData'!$K$6:$K$101,MATCH($B208,'For CSV - 2019 VentSpcFuncData'!$B$6:$B$101,0))</f>
        <v>33.333333333333336</v>
      </c>
      <c r="M208" s="146">
        <f t="shared" si="21"/>
        <v>33.333333333333336</v>
      </c>
      <c r="N208" s="146">
        <f>INDEX('For CSV - 2019 VentSpcFuncData'!$J$6:$J$101,MATCH($B208,'For CSV - 2019 VentSpcFuncData'!$B$6:$B$101,0))</f>
        <v>15</v>
      </c>
      <c r="O208" s="146" t="e">
        <f t="shared" si="22"/>
        <v>#REF!</v>
      </c>
      <c r="P208" s="148" t="e">
        <f t="shared" si="19"/>
        <v>#REF!</v>
      </c>
      <c r="Q208" s="44" t="str">
        <f t="shared" si="18"/>
        <v>Lounge, Breakroom, or Waiting Area,Office - Breakrooms</v>
      </c>
      <c r="R208" s="44" t="e">
        <f>INDEX(#REF!,MATCH($A208,#REF!,0))</f>
        <v>#REF!</v>
      </c>
      <c r="S208" s="44">
        <f>INDEX('For CSV - 2019 VentSpcFuncData'!$L$6:$L$101,MATCH($B208,'For CSV - 2019 VentSpcFuncData'!$B$6:$B$101,0))</f>
        <v>71</v>
      </c>
      <c r="T208" s="44" t="e">
        <f>MATCH($A208,#REF!,0)</f>
        <v>#REF!</v>
      </c>
      <c r="V208" t="str">
        <f t="shared" si="20"/>
        <v>2,              71,     "Office - Breakrooms"</v>
      </c>
    </row>
    <row r="209" spans="1:22" ht="13" x14ac:dyDescent="0.25">
      <c r="A209" s="44" t="s">
        <v>558</v>
      </c>
      <c r="B209" s="55" t="s">
        <v>770</v>
      </c>
      <c r="C209" s="56">
        <f>VLOOKUP($B209,'2019 Ventilation List SORT'!$A$6:$I$102,2)</f>
        <v>0.15</v>
      </c>
      <c r="D209" s="56">
        <f>VLOOKUP($B209,'2019 Ventilation List SORT'!$A$6:$I$102,3)</f>
        <v>0.15</v>
      </c>
      <c r="E209" s="59">
        <f>VLOOKUP($B209,'2019 Ventilation List SORT'!$A$6:$I$102,4)</f>
        <v>0</v>
      </c>
      <c r="F209" s="59">
        <f>VLOOKUP($B209,'2019 Ventilation List SORT'!$A$6:$I$102,5)</f>
        <v>0</v>
      </c>
      <c r="G209" s="56">
        <f>VLOOKUP($B209,'2019 Ventilation List SORT'!$A$6:$I$102,6)</f>
        <v>0</v>
      </c>
      <c r="H209" s="59">
        <f>VLOOKUP($B209,'2019 Ventilation List SORT'!$A$6:$I$102,7)</f>
        <v>1</v>
      </c>
      <c r="I209" s="56" t="str">
        <f>VLOOKUP($B209,'2019 Ventilation List SORT'!$A$6:$I$102,8)</f>
        <v>F</v>
      </c>
      <c r="J209" s="95" t="str">
        <f>VLOOKUP($B209,'2019 Ventilation List SORT'!$A$6:$I$102,9)</f>
        <v>No</v>
      </c>
      <c r="K209" s="146" t="e">
        <f>INDEX(#REF!,MATCH($A209,#REF!,0))*0.5</f>
        <v>#REF!</v>
      </c>
      <c r="L209" s="146">
        <f>INDEX('For CSV - 2019 VentSpcFuncData'!$K$6:$K$101,MATCH($B209,'For CSV - 2019 VentSpcFuncData'!$B$6:$B$101,0))</f>
        <v>0</v>
      </c>
      <c r="M209" s="146" t="e">
        <f t="shared" si="21"/>
        <v>#REF!</v>
      </c>
      <c r="N209" s="146">
        <f>INDEX('For CSV - 2019 VentSpcFuncData'!$J$6:$J$101,MATCH($B209,'For CSV - 2019 VentSpcFuncData'!$B$6:$B$101,0))</f>
        <v>15</v>
      </c>
      <c r="O209" s="146" t="e">
        <f t="shared" si="22"/>
        <v>#REF!</v>
      </c>
      <c r="P209" s="148" t="e">
        <f t="shared" si="19"/>
        <v>#REF!</v>
      </c>
      <c r="Q209" s="44" t="str">
        <f t="shared" si="18"/>
        <v>Lounge, Breakroom, or Waiting Area,Office - Reception areas</v>
      </c>
      <c r="R209" s="44" t="e">
        <f>INDEX(#REF!,MATCH($A209,#REF!,0))</f>
        <v>#REF!</v>
      </c>
      <c r="S209" s="44">
        <f>INDEX('For CSV - 2019 VentSpcFuncData'!$L$6:$L$101,MATCH($B209,'For CSV - 2019 VentSpcFuncData'!$B$6:$B$101,0))</f>
        <v>75</v>
      </c>
      <c r="T209" s="44" t="e">
        <f>MATCH($A209,#REF!,0)</f>
        <v>#REF!</v>
      </c>
      <c r="V209" t="str">
        <f t="shared" si="20"/>
        <v>2,              75,     "Office - Reception areas"</v>
      </c>
    </row>
    <row r="210" spans="1:22" ht="13" x14ac:dyDescent="0.25">
      <c r="A210" s="44" t="s">
        <v>556</v>
      </c>
      <c r="B210" s="118" t="s">
        <v>767</v>
      </c>
      <c r="C210" s="56">
        <f>VLOOKUP($B210,'2019 Ventilation List SORT'!$A$6:$I$102,2)</f>
        <v>0.5</v>
      </c>
      <c r="D210" s="56">
        <f>VLOOKUP($B210,'2019 Ventilation List SORT'!$A$6:$I$102,3)</f>
        <v>0.15</v>
      </c>
      <c r="E210" s="59">
        <f>VLOOKUP($B210,'2019 Ventilation List SORT'!$A$6:$I$102,4)</f>
        <v>0</v>
      </c>
      <c r="F210" s="59">
        <f>VLOOKUP($B210,'2019 Ventilation List SORT'!$A$6:$I$102,5)</f>
        <v>0</v>
      </c>
      <c r="G210" s="56">
        <f>VLOOKUP($B210,'2019 Ventilation List SORT'!$A$6:$I$102,6)</f>
        <v>0</v>
      </c>
      <c r="H210" s="59">
        <f>VLOOKUP($B210,'2019 Ventilation List SORT'!$A$6:$I$102,7)</f>
        <v>1</v>
      </c>
      <c r="I210" s="56" t="str">
        <f>VLOOKUP($B210,'2019 Ventilation List SORT'!$A$6:$I$102,8)</f>
        <v>F</v>
      </c>
      <c r="J210" s="95" t="str">
        <f>VLOOKUP($B210,'2019 Ventilation List SORT'!$A$6:$I$102,9)</f>
        <v>No</v>
      </c>
      <c r="K210" s="146" t="e">
        <f>INDEX(#REF!,MATCH($A210,#REF!,0))*0.5</f>
        <v>#REF!</v>
      </c>
      <c r="L210" s="146">
        <f>INDEX('For CSV - 2019 VentSpcFuncData'!$K$6:$K$101,MATCH($B210,'For CSV - 2019 VentSpcFuncData'!$B$6:$B$101,0))</f>
        <v>33.333333333333336</v>
      </c>
      <c r="M210" s="146">
        <f t="shared" si="21"/>
        <v>33.333333333333336</v>
      </c>
      <c r="N210" s="146">
        <f>INDEX('For CSV - 2019 VentSpcFuncData'!$J$6:$J$101,MATCH($B210,'For CSV - 2019 VentSpcFuncData'!$B$6:$B$101,0))</f>
        <v>15</v>
      </c>
      <c r="O210" s="146" t="e">
        <f t="shared" si="22"/>
        <v>#REF!</v>
      </c>
      <c r="P210" s="148" t="e">
        <f t="shared" si="19"/>
        <v>#REF!</v>
      </c>
      <c r="Q210" s="44" t="str">
        <f t="shared" ref="Q210:Q241" si="23">_xlfn.CONCAT(A210,",",B210)</f>
        <v>Main Entry Lobby,Office - Main entry lobbies</v>
      </c>
      <c r="R210" s="44" t="e">
        <f>INDEX(#REF!,MATCH($A210,#REF!,0))</f>
        <v>#REF!</v>
      </c>
      <c r="S210" s="44">
        <f>INDEX('For CSV - 2019 VentSpcFuncData'!$L$6:$L$101,MATCH($B210,'For CSV - 2019 VentSpcFuncData'!$B$6:$B$101,0))</f>
        <v>72</v>
      </c>
      <c r="T210" s="44" t="e">
        <f>MATCH($A210,#REF!,0)</f>
        <v>#REF!</v>
      </c>
      <c r="V210" t="e">
        <f t="shared" si="20"/>
        <v>#REF!</v>
      </c>
    </row>
    <row r="211" spans="1:22" ht="13" x14ac:dyDescent="0.25">
      <c r="A211" s="44" t="s">
        <v>556</v>
      </c>
      <c r="B211" s="55" t="s">
        <v>830</v>
      </c>
      <c r="C211" s="56">
        <f>VLOOKUP($B211,'2019 Ventilation List SORT'!$A$6:$I$102,2)</f>
        <v>0.5</v>
      </c>
      <c r="D211" s="56">
        <f>VLOOKUP($B211,'2019 Ventilation List SORT'!$A$6:$I$102,3)</f>
        <v>0.15</v>
      </c>
      <c r="E211" s="59">
        <f>VLOOKUP($B211,'2019 Ventilation List SORT'!$A$6:$I$102,4)</f>
        <v>0</v>
      </c>
      <c r="F211" s="59">
        <f>VLOOKUP($B211,'2019 Ventilation List SORT'!$A$6:$I$102,5)</f>
        <v>0</v>
      </c>
      <c r="G211" s="56">
        <f>VLOOKUP($B211,'2019 Ventilation List SORT'!$A$6:$I$102,6)</f>
        <v>0</v>
      </c>
      <c r="H211" s="59">
        <f>VLOOKUP($B211,'2019 Ventilation List SORT'!$A$6:$I$102,7)</f>
        <v>1</v>
      </c>
      <c r="I211" s="56" t="str">
        <f>VLOOKUP($B211,'2019 Ventilation List SORT'!$A$6:$I$102,8)</f>
        <v>F</v>
      </c>
      <c r="J211" s="95" t="str">
        <f>VLOOKUP($B211,'2019 Ventilation List SORT'!$A$6:$I$102,9)</f>
        <v>No</v>
      </c>
      <c r="K211" s="146" t="e">
        <f>INDEX(#REF!,MATCH($A211,#REF!,0))*0.5</f>
        <v>#REF!</v>
      </c>
      <c r="L211" s="146">
        <f>INDEX('For CSV - 2019 VentSpcFuncData'!$K$6:$K$101,MATCH($B211,'For CSV - 2019 VentSpcFuncData'!$B$6:$B$101,0))</f>
        <v>33.333333333333336</v>
      </c>
      <c r="M211" s="146">
        <f t="shared" si="21"/>
        <v>33.333333333333336</v>
      </c>
      <c r="N211" s="146">
        <f>INDEX('For CSV - 2019 VentSpcFuncData'!$J$6:$J$101,MATCH($B211,'For CSV - 2019 VentSpcFuncData'!$B$6:$B$101,0))</f>
        <v>15</v>
      </c>
      <c r="O211" s="146" t="e">
        <f t="shared" si="22"/>
        <v>#REF!</v>
      </c>
      <c r="P211" s="148" t="e">
        <f t="shared" si="19"/>
        <v>#REF!</v>
      </c>
      <c r="Q211" s="44" t="str">
        <f t="shared" si="23"/>
        <v>Main Entry Lobby,Assembly - Lobbies</v>
      </c>
      <c r="R211" s="44" t="e">
        <f>INDEX(#REF!,MATCH($A211,#REF!,0))</f>
        <v>#REF!</v>
      </c>
      <c r="S211" s="44">
        <f>INDEX('For CSV - 2019 VentSpcFuncData'!$L$6:$L$101,MATCH($B211,'For CSV - 2019 VentSpcFuncData'!$B$6:$B$101,0))</f>
        <v>5</v>
      </c>
      <c r="T211" s="44" t="e">
        <f>MATCH($A211,#REF!,0)</f>
        <v>#REF!</v>
      </c>
      <c r="V211" t="str">
        <f t="shared" si="20"/>
        <v>2,              5,     "Assembly - Lobbies"</v>
      </c>
    </row>
    <row r="212" spans="1:22" ht="13" x14ac:dyDescent="0.25">
      <c r="A212" s="44" t="s">
        <v>556</v>
      </c>
      <c r="B212" s="55" t="s">
        <v>765</v>
      </c>
      <c r="C212" s="56">
        <f>VLOOKUP($B212,'2019 Ventilation List SORT'!$A$6:$I$102,2)</f>
        <v>0.5</v>
      </c>
      <c r="D212" s="56">
        <f>VLOOKUP($B212,'2019 Ventilation List SORT'!$A$6:$I$102,3)</f>
        <v>0.15</v>
      </c>
      <c r="E212" s="59">
        <f>VLOOKUP($B212,'2019 Ventilation List SORT'!$A$6:$I$102,4)</f>
        <v>0</v>
      </c>
      <c r="F212" s="59">
        <f>VLOOKUP($B212,'2019 Ventilation List SORT'!$A$6:$I$102,5)</f>
        <v>0</v>
      </c>
      <c r="G212" s="56">
        <f>VLOOKUP($B212,'2019 Ventilation List SORT'!$A$6:$I$102,6)</f>
        <v>0</v>
      </c>
      <c r="H212" s="59">
        <f>VLOOKUP($B212,'2019 Ventilation List SORT'!$A$6:$I$102,7)</f>
        <v>1</v>
      </c>
      <c r="I212" s="56" t="str">
        <f>VLOOKUP($B212,'2019 Ventilation List SORT'!$A$6:$I$102,8)</f>
        <v>F</v>
      </c>
      <c r="J212" s="95" t="str">
        <f>VLOOKUP($B212,'2019 Ventilation List SORT'!$A$6:$I$102,9)</f>
        <v>No</v>
      </c>
      <c r="K212" s="146" t="e">
        <f>INDEX(#REF!,MATCH($A212,#REF!,0))*0.5</f>
        <v>#REF!</v>
      </c>
      <c r="L212" s="146">
        <f>INDEX('For CSV - 2019 VentSpcFuncData'!$K$6:$K$101,MATCH($B212,'For CSV - 2019 VentSpcFuncData'!$B$6:$B$101,0))</f>
        <v>33.333333333333336</v>
      </c>
      <c r="M212" s="146">
        <f t="shared" si="21"/>
        <v>33.333333333333336</v>
      </c>
      <c r="N212" s="146">
        <f>INDEX('For CSV - 2019 VentSpcFuncData'!$J$6:$J$101,MATCH($B212,'For CSV - 2019 VentSpcFuncData'!$B$6:$B$101,0))</f>
        <v>15</v>
      </c>
      <c r="O212" s="146" t="e">
        <f t="shared" si="22"/>
        <v>#REF!</v>
      </c>
      <c r="P212" s="148" t="e">
        <f t="shared" si="19"/>
        <v>#REF!</v>
      </c>
      <c r="Q212" s="44" t="str">
        <f t="shared" si="23"/>
        <v>Main Entry Lobby,Lodging - Lobbies/pre-function</v>
      </c>
      <c r="R212" s="44" t="e">
        <f>INDEX(#REF!,MATCH($A212,#REF!,0))</f>
        <v>#REF!</v>
      </c>
      <c r="S212" s="44">
        <f>INDEX('For CSV - 2019 VentSpcFuncData'!$L$6:$L$101,MATCH($B212,'For CSV - 2019 VentSpcFuncData'!$B$6:$B$101,0))</f>
        <v>56</v>
      </c>
      <c r="T212" s="44" t="e">
        <f>MATCH($A212,#REF!,0)</f>
        <v>#REF!</v>
      </c>
      <c r="V212" t="str">
        <f t="shared" si="20"/>
        <v>2,              56,     "Lodging - Lobbies/pre-function"</v>
      </c>
    </row>
    <row r="213" spans="1:22" ht="13" x14ac:dyDescent="0.25">
      <c r="A213" s="44" t="s">
        <v>556</v>
      </c>
      <c r="B213" s="55" t="s">
        <v>773</v>
      </c>
      <c r="C213" s="56">
        <f>VLOOKUP($B213,'2019 Ventilation List SORT'!$A$6:$I$102,2)</f>
        <v>0.15</v>
      </c>
      <c r="D213" s="56">
        <f>VLOOKUP($B213,'2019 Ventilation List SORT'!$A$6:$I$102,3)</f>
        <v>0.15</v>
      </c>
      <c r="E213" s="59">
        <f>VLOOKUP($B213,'2019 Ventilation List SORT'!$A$6:$I$102,4)</f>
        <v>0</v>
      </c>
      <c r="F213" s="59">
        <f>VLOOKUP($B213,'2019 Ventilation List SORT'!$A$6:$I$102,5)</f>
        <v>0</v>
      </c>
      <c r="G213" s="56">
        <f>VLOOKUP($B213,'2019 Ventilation List SORT'!$A$6:$I$102,6)</f>
        <v>0</v>
      </c>
      <c r="H213" s="59">
        <f>VLOOKUP($B213,'2019 Ventilation List SORT'!$A$6:$I$102,7)</f>
        <v>1</v>
      </c>
      <c r="I213" s="56" t="str">
        <f>VLOOKUP($B213,'2019 Ventilation List SORT'!$A$6:$I$102,8)</f>
        <v>F</v>
      </c>
      <c r="J213" s="95" t="str">
        <f>VLOOKUP($B213,'2019 Ventilation List SORT'!$A$6:$I$102,9)</f>
        <v>No</v>
      </c>
      <c r="K213" s="146" t="e">
        <f>INDEX(#REF!,MATCH($A213,#REF!,0))*0.5</f>
        <v>#REF!</v>
      </c>
      <c r="L213" s="146">
        <f>INDEX('For CSV - 2019 VentSpcFuncData'!$K$6:$K$101,MATCH($B213,'For CSV - 2019 VentSpcFuncData'!$B$6:$B$101,0))</f>
        <v>0</v>
      </c>
      <c r="M213" s="146" t="e">
        <f t="shared" si="21"/>
        <v>#REF!</v>
      </c>
      <c r="N213" s="146">
        <f>INDEX('For CSV - 2019 VentSpcFuncData'!$J$6:$J$101,MATCH($B213,'For CSV - 2019 VentSpcFuncData'!$B$6:$B$101,0))</f>
        <v>15</v>
      </c>
      <c r="O213" s="146" t="e">
        <f t="shared" si="22"/>
        <v>#REF!</v>
      </c>
      <c r="P213" s="148" t="e">
        <f t="shared" si="19"/>
        <v>#REF!</v>
      </c>
      <c r="Q213" s="44" t="str">
        <f t="shared" si="23"/>
        <v>Main Entry Lobby,Misc - Banks or bank lobbies</v>
      </c>
      <c r="R213" s="44" t="e">
        <f>INDEX(#REF!,MATCH($A213,#REF!,0))</f>
        <v>#REF!</v>
      </c>
      <c r="S213" s="44">
        <f>INDEX('For CSV - 2019 VentSpcFuncData'!$L$6:$L$101,MATCH($B213,'For CSV - 2019 VentSpcFuncData'!$B$6:$B$101,0))</f>
        <v>60</v>
      </c>
      <c r="T213" s="44" t="e">
        <f>MATCH($A213,#REF!,0)</f>
        <v>#REF!</v>
      </c>
      <c r="V213" t="str">
        <f t="shared" si="20"/>
        <v>2,              60,     "Misc - Banks or bank lobbies"</v>
      </c>
    </row>
    <row r="214" spans="1:22" ht="13" x14ac:dyDescent="0.25">
      <c r="A214" s="44" t="s">
        <v>556</v>
      </c>
      <c r="B214" s="55" t="s">
        <v>767</v>
      </c>
      <c r="C214" s="56">
        <f>VLOOKUP($B214,'2019 Ventilation List SORT'!$A$6:$I$102,2)</f>
        <v>0.5</v>
      </c>
      <c r="D214" s="56">
        <f>VLOOKUP($B214,'2019 Ventilation List SORT'!$A$6:$I$102,3)</f>
        <v>0.15</v>
      </c>
      <c r="E214" s="59">
        <f>VLOOKUP($B214,'2019 Ventilation List SORT'!$A$6:$I$102,4)</f>
        <v>0</v>
      </c>
      <c r="F214" s="59">
        <f>VLOOKUP($B214,'2019 Ventilation List SORT'!$A$6:$I$102,5)</f>
        <v>0</v>
      </c>
      <c r="G214" s="56">
        <f>VLOOKUP($B214,'2019 Ventilation List SORT'!$A$6:$I$102,6)</f>
        <v>0</v>
      </c>
      <c r="H214" s="59">
        <f>VLOOKUP($B214,'2019 Ventilation List SORT'!$A$6:$I$102,7)</f>
        <v>1</v>
      </c>
      <c r="I214" s="56" t="str">
        <f>VLOOKUP($B214,'2019 Ventilation List SORT'!$A$6:$I$102,8)</f>
        <v>F</v>
      </c>
      <c r="J214" s="95" t="str">
        <f>VLOOKUP($B214,'2019 Ventilation List SORT'!$A$6:$I$102,9)</f>
        <v>No</v>
      </c>
      <c r="K214" s="146" t="e">
        <f>INDEX(#REF!,MATCH($A214,#REF!,0))*0.5</f>
        <v>#REF!</v>
      </c>
      <c r="L214" s="146">
        <f>INDEX('For CSV - 2019 VentSpcFuncData'!$K$6:$K$101,MATCH($B214,'For CSV - 2019 VentSpcFuncData'!$B$6:$B$101,0))</f>
        <v>33.333333333333336</v>
      </c>
      <c r="M214" s="146">
        <f t="shared" si="21"/>
        <v>33.333333333333336</v>
      </c>
      <c r="N214" s="146">
        <f>INDEX('For CSV - 2019 VentSpcFuncData'!$J$6:$J$101,MATCH($B214,'For CSV - 2019 VentSpcFuncData'!$B$6:$B$101,0))</f>
        <v>15</v>
      </c>
      <c r="O214" s="146" t="e">
        <f t="shared" si="22"/>
        <v>#REF!</v>
      </c>
      <c r="P214" s="148" t="e">
        <f t="shared" si="19"/>
        <v>#REF!</v>
      </c>
      <c r="Q214" s="44" t="str">
        <f t="shared" si="23"/>
        <v>Main Entry Lobby,Office - Main entry lobbies</v>
      </c>
      <c r="R214" s="44" t="e">
        <f>INDEX(#REF!,MATCH($A214,#REF!,0))</f>
        <v>#REF!</v>
      </c>
      <c r="S214" s="44">
        <f>INDEX('For CSV - 2019 VentSpcFuncData'!$L$6:$L$101,MATCH($B214,'For CSV - 2019 VentSpcFuncData'!$B$6:$B$101,0))</f>
        <v>72</v>
      </c>
      <c r="T214" s="44" t="e">
        <f>MATCH($A214,#REF!,0)</f>
        <v>#REF!</v>
      </c>
      <c r="V214" t="str">
        <f t="shared" si="20"/>
        <v>2,              72,     "Office - Main entry lobbies"</v>
      </c>
    </row>
    <row r="215" spans="1:22" ht="13" x14ac:dyDescent="0.25">
      <c r="A215" s="44" t="s">
        <v>548</v>
      </c>
      <c r="B215" s="118" t="s">
        <v>831</v>
      </c>
      <c r="C215" s="56">
        <f>VLOOKUP($B215,'2019 Ventilation List SORT'!$A$6:$I$102,2)</f>
        <v>0.25</v>
      </c>
      <c r="D215" s="56">
        <f>VLOOKUP($B215,'2019 Ventilation List SORT'!$A$6:$I$102,3)</f>
        <v>0.15</v>
      </c>
      <c r="E215" s="59">
        <f>VLOOKUP($B215,'2019 Ventilation List SORT'!$A$6:$I$102,4)</f>
        <v>0</v>
      </c>
      <c r="F215" s="59">
        <f>VLOOKUP($B215,'2019 Ventilation List SORT'!$A$6:$I$102,5)</f>
        <v>0</v>
      </c>
      <c r="G215" s="56">
        <f>VLOOKUP($B215,'2019 Ventilation List SORT'!$A$6:$I$102,6)</f>
        <v>0</v>
      </c>
      <c r="H215" s="59">
        <f>VLOOKUP($B215,'2019 Ventilation List SORT'!$A$6:$I$102,7)</f>
        <v>1</v>
      </c>
      <c r="I215" s="56" t="str">
        <f>VLOOKUP($B215,'2019 Ventilation List SORT'!$A$6:$I$102,8)</f>
        <v>F</v>
      </c>
      <c r="J215" s="95" t="str">
        <f>VLOOKUP($B215,'2019 Ventilation List SORT'!$A$6:$I$102,9)</f>
        <v>No</v>
      </c>
      <c r="K215" s="146" t="e">
        <f>INDEX(#REF!,MATCH($A215,#REF!,0))*0.5</f>
        <v>#REF!</v>
      </c>
      <c r="L215" s="146">
        <f>INDEX('For CSV - 2019 VentSpcFuncData'!$K$6:$K$101,MATCH($B215,'For CSV - 2019 VentSpcFuncData'!$B$6:$B$101,0))</f>
        <v>16.666666666666668</v>
      </c>
      <c r="M215" s="146">
        <f t="shared" si="21"/>
        <v>16.666666666666668</v>
      </c>
      <c r="N215" s="146">
        <f>INDEX('For CSV - 2019 VentSpcFuncData'!$J$6:$J$101,MATCH($B215,'For CSV - 2019 VentSpcFuncData'!$B$6:$B$101,0))</f>
        <v>15</v>
      </c>
      <c r="O215" s="146" t="e">
        <f t="shared" si="22"/>
        <v>#REF!</v>
      </c>
      <c r="P215" s="148" t="e">
        <f t="shared" si="19"/>
        <v>#REF!</v>
      </c>
      <c r="Q215" s="44" t="str">
        <f t="shared" si="23"/>
        <v>Museum Area (Exhibition/Display),Assembly - Museums/galleries</v>
      </c>
      <c r="R215" s="44" t="e">
        <f>INDEX(#REF!,MATCH($A215,#REF!,0))</f>
        <v>#REF!</v>
      </c>
      <c r="S215" s="44">
        <f>INDEX('For CSV - 2019 VentSpcFuncData'!$L$6:$L$101,MATCH($B215,'For CSV - 2019 VentSpcFuncData'!$B$6:$B$101,0))</f>
        <v>7</v>
      </c>
      <c r="T215" s="44" t="e">
        <f>MATCH($A215,#REF!,0)</f>
        <v>#REF!</v>
      </c>
      <c r="V215" t="e">
        <f t="shared" si="20"/>
        <v>#REF!</v>
      </c>
    </row>
    <row r="216" spans="1:22" ht="13" x14ac:dyDescent="0.25">
      <c r="A216" s="44" t="s">
        <v>548</v>
      </c>
      <c r="B216" s="55" t="s">
        <v>925</v>
      </c>
      <c r="C216" s="56">
        <f>VLOOKUP($B216,'2019 Ventilation List SORT'!$A$6:$I$102,2)</f>
        <v>0.25</v>
      </c>
      <c r="D216" s="56">
        <f>VLOOKUP($B216,'2019 Ventilation List SORT'!$A$6:$I$102,3)</f>
        <v>0.15</v>
      </c>
      <c r="E216" s="59">
        <f>VLOOKUP($B216,'2019 Ventilation List SORT'!$A$6:$I$102,4)</f>
        <v>0</v>
      </c>
      <c r="F216" s="59">
        <f>VLOOKUP($B216,'2019 Ventilation List SORT'!$A$6:$I$102,5)</f>
        <v>0</v>
      </c>
      <c r="G216" s="56">
        <f>VLOOKUP($B216,'2019 Ventilation List SORT'!$A$6:$I$102,6)</f>
        <v>0</v>
      </c>
      <c r="H216" s="59">
        <f>VLOOKUP($B216,'2019 Ventilation List SORT'!$A$6:$I$102,7)</f>
        <v>1</v>
      </c>
      <c r="I216" s="56" t="str">
        <f>VLOOKUP($B216,'2019 Ventilation List SORT'!$A$6:$I$102,8)</f>
        <v/>
      </c>
      <c r="J216" s="95" t="str">
        <f>VLOOKUP($B216,'2019 Ventilation List SORT'!$A$6:$I$102,9)</f>
        <v>No</v>
      </c>
      <c r="K216" s="146" t="e">
        <f>INDEX(#REF!,MATCH($A216,#REF!,0))*0.5</f>
        <v>#REF!</v>
      </c>
      <c r="L216" s="146">
        <f>INDEX('For CSV - 2019 VentSpcFuncData'!$K$6:$K$101,MATCH($B216,'For CSV - 2019 VentSpcFuncData'!$B$6:$B$101,0))</f>
        <v>16.666666666666668</v>
      </c>
      <c r="M216" s="146">
        <f t="shared" si="21"/>
        <v>16.666666666666668</v>
      </c>
      <c r="N216" s="146">
        <f>INDEX('For CSV - 2019 VentSpcFuncData'!$J$6:$J$101,MATCH($B216,'For CSV - 2019 VentSpcFuncData'!$B$6:$B$101,0))</f>
        <v>15</v>
      </c>
      <c r="O216" s="146" t="e">
        <f t="shared" si="22"/>
        <v>#REF!</v>
      </c>
      <c r="P216" s="148" t="e">
        <f t="shared" si="19"/>
        <v>#REF!</v>
      </c>
      <c r="Q216" s="44" t="str">
        <f t="shared" si="23"/>
        <v>Museum Area (Exhibition/Display),Assembly - Museums (childrens)</v>
      </c>
      <c r="R216" s="44" t="e">
        <f>INDEX(#REF!,MATCH($A216,#REF!,0))</f>
        <v>#REF!</v>
      </c>
      <c r="S216" s="44">
        <f>INDEX('For CSV - 2019 VentSpcFuncData'!$L$6:$L$101,MATCH($B216,'For CSV - 2019 VentSpcFuncData'!$B$6:$B$101,0))</f>
        <v>6</v>
      </c>
      <c r="T216" s="44" t="e">
        <f>MATCH($A216,#REF!,0)</f>
        <v>#REF!</v>
      </c>
      <c r="V216" t="str">
        <f t="shared" si="20"/>
        <v>2,              6,     "Assembly - Museums (childrens)"</v>
      </c>
    </row>
    <row r="217" spans="1:22" ht="13" x14ac:dyDescent="0.25">
      <c r="A217" s="44" t="s">
        <v>548</v>
      </c>
      <c r="B217" s="55" t="s">
        <v>831</v>
      </c>
      <c r="C217" s="56">
        <f>VLOOKUP($B217,'2019 Ventilation List SORT'!$A$6:$I$102,2)</f>
        <v>0.25</v>
      </c>
      <c r="D217" s="56">
        <f>VLOOKUP($B217,'2019 Ventilation List SORT'!$A$6:$I$102,3)</f>
        <v>0.15</v>
      </c>
      <c r="E217" s="59">
        <f>VLOOKUP($B217,'2019 Ventilation List SORT'!$A$6:$I$102,4)</f>
        <v>0</v>
      </c>
      <c r="F217" s="59">
        <f>VLOOKUP($B217,'2019 Ventilation List SORT'!$A$6:$I$102,5)</f>
        <v>0</v>
      </c>
      <c r="G217" s="56">
        <f>VLOOKUP($B217,'2019 Ventilation List SORT'!$A$6:$I$102,6)</f>
        <v>0</v>
      </c>
      <c r="H217" s="59">
        <f>VLOOKUP($B217,'2019 Ventilation List SORT'!$A$6:$I$102,7)</f>
        <v>1</v>
      </c>
      <c r="I217" s="56" t="str">
        <f>VLOOKUP($B217,'2019 Ventilation List SORT'!$A$6:$I$102,8)</f>
        <v>F</v>
      </c>
      <c r="J217" s="95" t="str">
        <f>VLOOKUP($B217,'2019 Ventilation List SORT'!$A$6:$I$102,9)</f>
        <v>No</v>
      </c>
      <c r="K217" s="146" t="e">
        <f>INDEX(#REF!,MATCH($A217,#REF!,0))*0.5</f>
        <v>#REF!</v>
      </c>
      <c r="L217" s="146">
        <f>INDEX('For CSV - 2019 VentSpcFuncData'!$K$6:$K$101,MATCH($B217,'For CSV - 2019 VentSpcFuncData'!$B$6:$B$101,0))</f>
        <v>16.666666666666668</v>
      </c>
      <c r="M217" s="146">
        <f t="shared" si="21"/>
        <v>16.666666666666668</v>
      </c>
      <c r="N217" s="146">
        <f>INDEX('For CSV - 2019 VentSpcFuncData'!$J$6:$J$101,MATCH($B217,'For CSV - 2019 VentSpcFuncData'!$B$6:$B$101,0))</f>
        <v>15</v>
      </c>
      <c r="O217" s="146" t="e">
        <f t="shared" si="22"/>
        <v>#REF!</v>
      </c>
      <c r="P217" s="148" t="e">
        <f t="shared" si="19"/>
        <v>#REF!</v>
      </c>
      <c r="Q217" s="44" t="str">
        <f t="shared" si="23"/>
        <v>Museum Area (Exhibition/Display),Assembly - Museums/galleries</v>
      </c>
      <c r="R217" s="44" t="e">
        <f>INDEX(#REF!,MATCH($A217,#REF!,0))</f>
        <v>#REF!</v>
      </c>
      <c r="S217" s="44">
        <f>INDEX('For CSV - 2019 VentSpcFuncData'!$L$6:$L$101,MATCH($B217,'For CSV - 2019 VentSpcFuncData'!$B$6:$B$101,0))</f>
        <v>7</v>
      </c>
      <c r="T217" s="44" t="e">
        <f>MATCH($A217,#REF!,0)</f>
        <v>#REF!</v>
      </c>
      <c r="V217" t="str">
        <f t="shared" si="20"/>
        <v>2,              7,     "Assembly - Museums/galleries"</v>
      </c>
    </row>
    <row r="218" spans="1:22" ht="13" x14ac:dyDescent="0.25">
      <c r="A218" s="44" t="s">
        <v>549</v>
      </c>
      <c r="B218" s="118" t="s">
        <v>775</v>
      </c>
      <c r="C218" s="56">
        <f>VLOOKUP($B218,'2019 Ventilation List SORT'!$A$6:$I$102,2)</f>
        <v>0.15</v>
      </c>
      <c r="D218" s="56">
        <f>VLOOKUP($B218,'2019 Ventilation List SORT'!$A$6:$I$102,3)</f>
        <v>0.15</v>
      </c>
      <c r="E218" s="59">
        <f>VLOOKUP($B218,'2019 Ventilation List SORT'!$A$6:$I$102,4)</f>
        <v>0</v>
      </c>
      <c r="F218" s="59">
        <f>VLOOKUP($B218,'2019 Ventilation List SORT'!$A$6:$I$102,5)</f>
        <v>0</v>
      </c>
      <c r="G218" s="56">
        <f>VLOOKUP($B218,'2019 Ventilation List SORT'!$A$6:$I$102,6)</f>
        <v>0</v>
      </c>
      <c r="H218" s="59">
        <f>VLOOKUP($B218,'2019 Ventilation List SORT'!$A$6:$I$102,7)</f>
        <v>3</v>
      </c>
      <c r="I218" s="56" t="str">
        <f>VLOOKUP($B218,'2019 Ventilation List SORT'!$A$6:$I$102,8)</f>
        <v/>
      </c>
      <c r="J218" s="95" t="str">
        <f>VLOOKUP($B218,'2019 Ventilation List SORT'!$A$6:$I$102,9)</f>
        <v>Yes</v>
      </c>
      <c r="K218" s="146" t="e">
        <f>INDEX(#REF!,MATCH($A218,#REF!,0))*0.5</f>
        <v>#REF!</v>
      </c>
      <c r="L218" s="146">
        <f>INDEX('For CSV - 2019 VentSpcFuncData'!$K$6:$K$101,MATCH($B218,'For CSV - 2019 VentSpcFuncData'!$B$6:$B$101,0))</f>
        <v>0</v>
      </c>
      <c r="M218" s="146" t="e">
        <f t="shared" si="21"/>
        <v>#REF!</v>
      </c>
      <c r="N218" s="146">
        <f>INDEX('For CSV - 2019 VentSpcFuncData'!$J$6:$J$101,MATCH($B218,'For CSV - 2019 VentSpcFuncData'!$B$6:$B$101,0))</f>
        <v>15</v>
      </c>
      <c r="O218" s="146" t="e">
        <f t="shared" si="22"/>
        <v>#REF!</v>
      </c>
      <c r="P218" s="148" t="e">
        <f t="shared" si="19"/>
        <v>#REF!</v>
      </c>
      <c r="Q218" s="44" t="str">
        <f t="shared" si="23"/>
        <v>Museum Area (Restoration Room),Misc - General manufacturing (excludes heavy industrial and process using chemicals)</v>
      </c>
      <c r="R218" s="44" t="e">
        <f>INDEX(#REF!,MATCH($A218,#REF!,0))</f>
        <v>#REF!</v>
      </c>
      <c r="S218" s="44">
        <f>INDEX('For CSV - 2019 VentSpcFuncData'!$L$6:$L$101,MATCH($B218,'For CSV - 2019 VentSpcFuncData'!$B$6:$B$101,0))</f>
        <v>63</v>
      </c>
      <c r="T218" s="44" t="e">
        <f>MATCH($A218,#REF!,0)</f>
        <v>#REF!</v>
      </c>
      <c r="V218" t="e">
        <f t="shared" si="20"/>
        <v>#REF!</v>
      </c>
    </row>
    <row r="219" spans="1:22" ht="13" x14ac:dyDescent="0.25">
      <c r="A219" s="44" t="s">
        <v>549</v>
      </c>
      <c r="B219" s="55" t="s">
        <v>816</v>
      </c>
      <c r="C219" s="56">
        <f>VLOOKUP($B219,'2019 Ventilation List SORT'!$A$6:$I$102,2)</f>
        <v>0.15</v>
      </c>
      <c r="D219" s="56">
        <f>VLOOKUP($B219,'2019 Ventilation List SORT'!$A$6:$I$102,3)</f>
        <v>0.15</v>
      </c>
      <c r="E219" s="59">
        <f>VLOOKUP($B219,'2019 Ventilation List SORT'!$A$6:$I$102,4)</f>
        <v>0</v>
      </c>
      <c r="F219" s="59">
        <f>VLOOKUP($B219,'2019 Ventilation List SORT'!$A$6:$I$102,5)</f>
        <v>0</v>
      </c>
      <c r="G219" s="56">
        <f>VLOOKUP($B219,'2019 Ventilation List SORT'!$A$6:$I$102,6)</f>
        <v>0.7</v>
      </c>
      <c r="H219" s="59">
        <f>VLOOKUP($B219,'2019 Ventilation List SORT'!$A$6:$I$102,7)</f>
        <v>2</v>
      </c>
      <c r="I219" s="56" t="str">
        <f>VLOOKUP($B219,'2019 Ventilation List SORT'!$A$6:$I$102,8)</f>
        <v/>
      </c>
      <c r="J219" s="95" t="str">
        <f>VLOOKUP($B219,'2019 Ventilation List SORT'!$A$6:$I$102,9)</f>
        <v>No</v>
      </c>
      <c r="K219" s="146" t="e">
        <f>INDEX(#REF!,MATCH($A219,#REF!,0))*0.5</f>
        <v>#REF!</v>
      </c>
      <c r="L219" s="146">
        <f>INDEX('For CSV - 2019 VentSpcFuncData'!$K$6:$K$101,MATCH($B219,'For CSV - 2019 VentSpcFuncData'!$B$6:$B$101,0))</f>
        <v>0</v>
      </c>
      <c r="M219" s="146" t="e">
        <f t="shared" si="21"/>
        <v>#REF!</v>
      </c>
      <c r="N219" s="146">
        <f>INDEX('For CSV - 2019 VentSpcFuncData'!$J$6:$J$101,MATCH($B219,'For CSV - 2019 VentSpcFuncData'!$B$6:$B$101,0))</f>
        <v>15</v>
      </c>
      <c r="O219" s="146" t="e">
        <f t="shared" si="22"/>
        <v>#REF!</v>
      </c>
      <c r="P219" s="148" t="e">
        <f t="shared" si="19"/>
        <v>#REF!</v>
      </c>
      <c r="Q219" s="44" t="str">
        <f t="shared" si="23"/>
        <v>Museum Area (Restoration Room),Education - Art classroom</v>
      </c>
      <c r="R219" s="44" t="e">
        <f>INDEX(#REF!,MATCH($A219,#REF!,0))</f>
        <v>#REF!</v>
      </c>
      <c r="S219" s="44">
        <f>INDEX('For CSV - 2019 VentSpcFuncData'!$L$6:$L$101,MATCH($B219,'For CSV - 2019 VentSpcFuncData'!$B$6:$B$101,0))</f>
        <v>9</v>
      </c>
      <c r="T219" s="44" t="e">
        <f>MATCH($A219,#REF!,0)</f>
        <v>#REF!</v>
      </c>
      <c r="V219" t="str">
        <f t="shared" si="20"/>
        <v>2,              9,     "Education - Art classroom"</v>
      </c>
    </row>
    <row r="220" spans="1:22" ht="13" x14ac:dyDescent="0.25">
      <c r="A220" s="44" t="s">
        <v>549</v>
      </c>
      <c r="B220" s="55" t="s">
        <v>825</v>
      </c>
      <c r="C220" s="56">
        <f>VLOOKUP($B220,'2019 Ventilation List SORT'!$A$6:$I$102,2)</f>
        <v>0.15</v>
      </c>
      <c r="D220" s="56">
        <f>VLOOKUP($B220,'2019 Ventilation List SORT'!$A$6:$I$102,3)</f>
        <v>0.15</v>
      </c>
      <c r="E220" s="59">
        <f>VLOOKUP($B220,'2019 Ventilation List SORT'!$A$6:$I$102,4)</f>
        <v>0</v>
      </c>
      <c r="F220" s="59">
        <f>VLOOKUP($B220,'2019 Ventilation List SORT'!$A$6:$I$102,5)</f>
        <v>0</v>
      </c>
      <c r="G220" s="56">
        <f>VLOOKUP($B220,'2019 Ventilation List SORT'!$A$6:$I$102,6)</f>
        <v>1</v>
      </c>
      <c r="H220" s="59">
        <f>VLOOKUP($B220,'2019 Ventilation List SORT'!$A$6:$I$102,7)</f>
        <v>2</v>
      </c>
      <c r="I220" s="56" t="str">
        <f>VLOOKUP($B220,'2019 Ventilation List SORT'!$A$6:$I$102,8)</f>
        <v/>
      </c>
      <c r="J220" s="95" t="str">
        <f>VLOOKUP($B220,'2019 Ventilation List SORT'!$A$6:$I$102,9)</f>
        <v>Yes</v>
      </c>
      <c r="K220" s="146" t="e">
        <f>INDEX(#REF!,MATCH($A220,#REF!,0))*0.5</f>
        <v>#REF!</v>
      </c>
      <c r="L220" s="146">
        <f>INDEX('For CSV - 2019 VentSpcFuncData'!$K$6:$K$101,MATCH($B220,'For CSV - 2019 VentSpcFuncData'!$B$6:$B$101,0))</f>
        <v>0</v>
      </c>
      <c r="M220" s="146" t="e">
        <f t="shared" si="21"/>
        <v>#REF!</v>
      </c>
      <c r="N220" s="146">
        <f>INDEX('For CSV - 2019 VentSpcFuncData'!$J$6:$J$101,MATCH($B220,'For CSV - 2019 VentSpcFuncData'!$B$6:$B$101,0))</f>
        <v>15</v>
      </c>
      <c r="O220" s="146" t="e">
        <f t="shared" si="22"/>
        <v>#REF!</v>
      </c>
      <c r="P220" s="148" t="e">
        <f t="shared" si="19"/>
        <v>#REF!</v>
      </c>
      <c r="Q220" s="44" t="str">
        <f t="shared" si="23"/>
        <v>Museum Area (Restoration Room),Education - Science laboratories</v>
      </c>
      <c r="R220" s="44" t="e">
        <f>INDEX(#REF!,MATCH($A220,#REF!,0))</f>
        <v>#REF!</v>
      </c>
      <c r="S220" s="44">
        <f>INDEX('For CSV - 2019 VentSpcFuncData'!$L$6:$L$101,MATCH($B220,'For CSV - 2019 VentSpcFuncData'!$B$6:$B$101,0))</f>
        <v>21</v>
      </c>
      <c r="T220" s="44" t="e">
        <f>MATCH($A220,#REF!,0)</f>
        <v>#REF!</v>
      </c>
      <c r="V220" t="str">
        <f t="shared" si="20"/>
        <v>2,              21,     "Education - Science laboratories"</v>
      </c>
    </row>
    <row r="221" spans="1:22" ht="13" x14ac:dyDescent="0.25">
      <c r="A221" s="44" t="s">
        <v>549</v>
      </c>
      <c r="B221" s="55" t="s">
        <v>826</v>
      </c>
      <c r="C221" s="56">
        <f>VLOOKUP($B221,'2019 Ventilation List SORT'!$A$6:$I$102,2)</f>
        <v>0.15</v>
      </c>
      <c r="D221" s="56">
        <f>VLOOKUP($B221,'2019 Ventilation List SORT'!$A$6:$I$102,3)</f>
        <v>0.15</v>
      </c>
      <c r="E221" s="59">
        <f>VLOOKUP($B221,'2019 Ventilation List SORT'!$A$6:$I$102,4)</f>
        <v>0</v>
      </c>
      <c r="F221" s="59">
        <f>VLOOKUP($B221,'2019 Ventilation List SORT'!$A$6:$I$102,5)</f>
        <v>0</v>
      </c>
      <c r="G221" s="56">
        <f>VLOOKUP($B221,'2019 Ventilation List SORT'!$A$6:$I$102,6)</f>
        <v>1</v>
      </c>
      <c r="H221" s="59">
        <f>VLOOKUP($B221,'2019 Ventilation List SORT'!$A$6:$I$102,7)</f>
        <v>2</v>
      </c>
      <c r="I221" s="56" t="str">
        <f>VLOOKUP($B221,'2019 Ventilation List SORT'!$A$6:$I$102,8)</f>
        <v/>
      </c>
      <c r="J221" s="95" t="str">
        <f>VLOOKUP($B221,'2019 Ventilation List SORT'!$A$6:$I$102,9)</f>
        <v>Yes</v>
      </c>
      <c r="K221" s="146" t="e">
        <f>INDEX(#REF!,MATCH($A221,#REF!,0))*0.5</f>
        <v>#REF!</v>
      </c>
      <c r="L221" s="146">
        <f>INDEX('For CSV - 2019 VentSpcFuncData'!$K$6:$K$101,MATCH($B221,'For CSV - 2019 VentSpcFuncData'!$B$6:$B$101,0))</f>
        <v>0</v>
      </c>
      <c r="M221" s="146" t="e">
        <f t="shared" si="21"/>
        <v>#REF!</v>
      </c>
      <c r="N221" s="146">
        <f>INDEX('For CSV - 2019 VentSpcFuncData'!$J$6:$J$101,MATCH($B221,'For CSV - 2019 VentSpcFuncData'!$B$6:$B$101,0))</f>
        <v>15</v>
      </c>
      <c r="O221" s="146" t="e">
        <f t="shared" si="22"/>
        <v>#REF!</v>
      </c>
      <c r="P221" s="148" t="e">
        <f t="shared" si="19"/>
        <v>#REF!</v>
      </c>
      <c r="Q221" s="44" t="str">
        <f t="shared" si="23"/>
        <v>Museum Area (Restoration Room),Education - University/college laboratories</v>
      </c>
      <c r="R221" s="44" t="e">
        <f>INDEX(#REF!,MATCH($A221,#REF!,0))</f>
        <v>#REF!</v>
      </c>
      <c r="S221" s="44">
        <f>INDEX('For CSV - 2019 VentSpcFuncData'!$L$6:$L$101,MATCH($B221,'For CSV - 2019 VentSpcFuncData'!$B$6:$B$101,0))</f>
        <v>22</v>
      </c>
      <c r="T221" s="44" t="e">
        <f>MATCH($A221,#REF!,0)</f>
        <v>#REF!</v>
      </c>
      <c r="V221" t="str">
        <f t="shared" si="20"/>
        <v>2,              22,     "Education - University/college laboratories"</v>
      </c>
    </row>
    <row r="222" spans="1:22" ht="13" x14ac:dyDescent="0.25">
      <c r="A222" s="44" t="s">
        <v>549</v>
      </c>
      <c r="B222" s="55" t="s">
        <v>828</v>
      </c>
      <c r="C222" s="56">
        <f>VLOOKUP($B222,'2019 Ventilation List SORT'!$A$6:$I$102,2)</f>
        <v>0.15</v>
      </c>
      <c r="D222" s="56">
        <f>VLOOKUP($B222,'2019 Ventilation List SORT'!$A$6:$I$102,3)</f>
        <v>0.15</v>
      </c>
      <c r="E222" s="59">
        <f>VLOOKUP($B222,'2019 Ventilation List SORT'!$A$6:$I$102,4)</f>
        <v>0</v>
      </c>
      <c r="F222" s="59">
        <f>VLOOKUP($B222,'2019 Ventilation List SORT'!$A$6:$I$102,5)</f>
        <v>0</v>
      </c>
      <c r="G222" s="56">
        <f>VLOOKUP($B222,'2019 Ventilation List SORT'!$A$6:$I$102,6)</f>
        <v>0.5</v>
      </c>
      <c r="H222" s="59">
        <f>VLOOKUP($B222,'2019 Ventilation List SORT'!$A$6:$I$102,7)</f>
        <v>2</v>
      </c>
      <c r="I222" s="56" t="str">
        <f>VLOOKUP($B222,'2019 Ventilation List SORT'!$A$6:$I$102,8)</f>
        <v/>
      </c>
      <c r="J222" s="95" t="str">
        <f>VLOOKUP($B222,'2019 Ventilation List SORT'!$A$6:$I$102,9)</f>
        <v>No</v>
      </c>
      <c r="K222" s="146" t="e">
        <f>INDEX(#REF!,MATCH($A222,#REF!,0))*0.5</f>
        <v>#REF!</v>
      </c>
      <c r="L222" s="146">
        <f>INDEX('For CSV - 2019 VentSpcFuncData'!$K$6:$K$101,MATCH($B222,'For CSV - 2019 VentSpcFuncData'!$B$6:$B$101,0))</f>
        <v>0</v>
      </c>
      <c r="M222" s="146" t="e">
        <f t="shared" si="21"/>
        <v>#REF!</v>
      </c>
      <c r="N222" s="146">
        <f>INDEX('For CSV - 2019 VentSpcFuncData'!$J$6:$J$101,MATCH($B222,'For CSV - 2019 VentSpcFuncData'!$B$6:$B$101,0))</f>
        <v>15</v>
      </c>
      <c r="O222" s="146" t="e">
        <f t="shared" si="22"/>
        <v>#REF!</v>
      </c>
      <c r="P222" s="148" t="e">
        <f t="shared" si="19"/>
        <v>#REF!</v>
      </c>
      <c r="Q222" s="44" t="str">
        <f t="shared" si="23"/>
        <v>Museum Area (Restoration Room),Education - Wood shop</v>
      </c>
      <c r="R222" s="44" t="e">
        <f>INDEX(#REF!,MATCH($A222,#REF!,0))</f>
        <v>#REF!</v>
      </c>
      <c r="S222" s="44">
        <f>INDEX('For CSV - 2019 VentSpcFuncData'!$L$6:$L$101,MATCH($B222,'For CSV - 2019 VentSpcFuncData'!$B$6:$B$101,0))</f>
        <v>23</v>
      </c>
      <c r="T222" s="44" t="e">
        <f>MATCH($A222,#REF!,0)</f>
        <v>#REF!</v>
      </c>
      <c r="V222" t="str">
        <f t="shared" si="20"/>
        <v>2,              23,     "Education - Wood shop"</v>
      </c>
    </row>
    <row r="223" spans="1:22" ht="13" x14ac:dyDescent="0.25">
      <c r="A223" s="44" t="s">
        <v>549</v>
      </c>
      <c r="B223" s="55" t="s">
        <v>791</v>
      </c>
      <c r="C223" s="56">
        <f>VLOOKUP($B223,'2019 Ventilation List SORT'!$A$6:$I$102,2)</f>
        <v>0</v>
      </c>
      <c r="D223" s="56">
        <f>VLOOKUP($B223,'2019 Ventilation List SORT'!$A$6:$I$102,3)</f>
        <v>0</v>
      </c>
      <c r="E223" s="59">
        <f>VLOOKUP($B223,'2019 Ventilation List SORT'!$A$6:$I$102,4)</f>
        <v>0</v>
      </c>
      <c r="F223" s="59">
        <f>VLOOKUP($B223,'2019 Ventilation List SORT'!$A$6:$I$102,5)</f>
        <v>0</v>
      </c>
      <c r="G223" s="56">
        <f>VLOOKUP($B223,'2019 Ventilation List SORT'!$A$6:$I$102,6)</f>
        <v>0.5</v>
      </c>
      <c r="H223" s="59">
        <f>VLOOKUP($B223,'2019 Ventilation List SORT'!$A$6:$I$102,7)</f>
        <v>2</v>
      </c>
      <c r="I223" s="56" t="str">
        <f>VLOOKUP($B223,'2019 Ventilation List SORT'!$A$6:$I$102,8)</f>
        <v/>
      </c>
      <c r="J223" s="95" t="str">
        <f>VLOOKUP($B223,'2019 Ventilation List SORT'!$A$6:$I$102,9)</f>
        <v>No</v>
      </c>
      <c r="K223" s="146" t="e">
        <f>INDEX(#REF!,MATCH($A223,#REF!,0))*0.5</f>
        <v>#REF!</v>
      </c>
      <c r="L223" s="146">
        <f>INDEX('For CSV - 2019 VentSpcFuncData'!$K$6:$K$101,MATCH($B223,'For CSV - 2019 VentSpcFuncData'!$B$6:$B$101,0))</f>
        <v>0</v>
      </c>
      <c r="M223" s="146" t="e">
        <f t="shared" si="21"/>
        <v>#REF!</v>
      </c>
      <c r="N223" s="146">
        <f>INDEX('For CSV - 2019 VentSpcFuncData'!$J$6:$J$101,MATCH($B223,'For CSV - 2019 VentSpcFuncData'!$B$6:$B$101,0))</f>
        <v>0</v>
      </c>
      <c r="O223" s="146" t="e">
        <f t="shared" si="22"/>
        <v>#REF!</v>
      </c>
      <c r="P223" s="148" t="e">
        <f t="shared" si="19"/>
        <v>#REF!</v>
      </c>
      <c r="Q223" s="44" t="str">
        <f t="shared" si="23"/>
        <v>Museum Area (Restoration Room),Exhaust - Copy, printing rooms</v>
      </c>
      <c r="R223" s="44" t="e">
        <f>INDEX(#REF!,MATCH($A223,#REF!,0))</f>
        <v>#REF!</v>
      </c>
      <c r="S223" s="44">
        <f>INDEX('For CSV - 2019 VentSpcFuncData'!$L$6:$L$101,MATCH($B223,'For CSV - 2019 VentSpcFuncData'!$B$6:$B$101,0))</f>
        <v>28</v>
      </c>
      <c r="T223" s="44" t="e">
        <f>MATCH($A223,#REF!,0)</f>
        <v>#REF!</v>
      </c>
      <c r="V223" t="str">
        <f t="shared" si="20"/>
        <v>2,              28,     "Exhaust - Copy, printing rooms"</v>
      </c>
    </row>
    <row r="224" spans="1:22" ht="13" x14ac:dyDescent="0.25">
      <c r="A224" s="44" t="s">
        <v>549</v>
      </c>
      <c r="B224" s="55" t="s">
        <v>792</v>
      </c>
      <c r="C224" s="56">
        <f>VLOOKUP($B224,'2019 Ventilation List SORT'!$A$6:$I$102,2)</f>
        <v>0</v>
      </c>
      <c r="D224" s="56">
        <f>VLOOKUP($B224,'2019 Ventilation List SORT'!$A$6:$I$102,3)</f>
        <v>0</v>
      </c>
      <c r="E224" s="59">
        <f>VLOOKUP($B224,'2019 Ventilation List SORT'!$A$6:$I$102,4)</f>
        <v>0</v>
      </c>
      <c r="F224" s="59">
        <f>VLOOKUP($B224,'2019 Ventilation List SORT'!$A$6:$I$102,5)</f>
        <v>0</v>
      </c>
      <c r="G224" s="56">
        <f>VLOOKUP($B224,'2019 Ventilation List SORT'!$A$6:$I$102,6)</f>
        <v>1</v>
      </c>
      <c r="H224" s="59">
        <f>VLOOKUP($B224,'2019 Ventilation List SORT'!$A$6:$I$102,7)</f>
        <v>2</v>
      </c>
      <c r="I224" s="56" t="str">
        <f>VLOOKUP($B224,'2019 Ventilation List SORT'!$A$6:$I$102,8)</f>
        <v/>
      </c>
      <c r="J224" s="95" t="str">
        <f>VLOOKUP($B224,'2019 Ventilation List SORT'!$A$6:$I$102,9)</f>
        <v>No</v>
      </c>
      <c r="K224" s="146" t="e">
        <f>INDEX(#REF!,MATCH($A224,#REF!,0))*0.5</f>
        <v>#REF!</v>
      </c>
      <c r="L224" s="146">
        <f>INDEX('For CSV - 2019 VentSpcFuncData'!$K$6:$K$101,MATCH($B224,'For CSV - 2019 VentSpcFuncData'!$B$6:$B$101,0))</f>
        <v>0</v>
      </c>
      <c r="M224" s="146" t="e">
        <f t="shared" si="21"/>
        <v>#REF!</v>
      </c>
      <c r="N224" s="146">
        <f>INDEX('For CSV - 2019 VentSpcFuncData'!$J$6:$J$101,MATCH($B224,'For CSV - 2019 VentSpcFuncData'!$B$6:$B$101,0))</f>
        <v>0</v>
      </c>
      <c r="O224" s="146" t="e">
        <f t="shared" si="22"/>
        <v>#REF!</v>
      </c>
      <c r="P224" s="148" t="e">
        <f t="shared" si="19"/>
        <v>#REF!</v>
      </c>
      <c r="Q224" s="44" t="str">
        <f t="shared" si="23"/>
        <v>Museum Area (Restoration Room),Exhaust - Darkrooms</v>
      </c>
      <c r="R224" s="44" t="e">
        <f>INDEX(#REF!,MATCH($A224,#REF!,0))</f>
        <v>#REF!</v>
      </c>
      <c r="S224" s="44">
        <f>INDEX('For CSV - 2019 VentSpcFuncData'!$L$6:$L$101,MATCH($B224,'For CSV - 2019 VentSpcFuncData'!$B$6:$B$101,0))</f>
        <v>29</v>
      </c>
      <c r="T224" s="44" t="e">
        <f>MATCH($A224,#REF!,0)</f>
        <v>#REF!</v>
      </c>
      <c r="V224" t="str">
        <f t="shared" si="20"/>
        <v>2,              29,     "Exhaust - Darkrooms"</v>
      </c>
    </row>
    <row r="225" spans="1:22" ht="13" x14ac:dyDescent="0.25">
      <c r="A225" s="44" t="s">
        <v>549</v>
      </c>
      <c r="B225" s="55" t="s">
        <v>803</v>
      </c>
      <c r="C225" s="56">
        <f>VLOOKUP($B225,'2019 Ventilation List SORT'!$A$6:$I$102,2)</f>
        <v>0</v>
      </c>
      <c r="D225" s="56">
        <f>VLOOKUP($B225,'2019 Ventilation List SORT'!$A$6:$I$102,3)</f>
        <v>0</v>
      </c>
      <c r="E225" s="59">
        <f>VLOOKUP($B225,'2019 Ventilation List SORT'!$A$6:$I$102,4)</f>
        <v>0</v>
      </c>
      <c r="F225" s="59">
        <f>VLOOKUP($B225,'2019 Ventilation List SORT'!$A$6:$I$102,5)</f>
        <v>0</v>
      </c>
      <c r="G225" s="56">
        <f>VLOOKUP($B225,'2019 Ventilation List SORT'!$A$6:$I$102,6)</f>
        <v>0.5</v>
      </c>
      <c r="H225" s="59">
        <f>VLOOKUP($B225,'2019 Ventilation List SORT'!$A$6:$I$102,7)</f>
        <v>2</v>
      </c>
      <c r="I225" s="56">
        <f>VLOOKUP($B225,'2019 Ventilation List SORT'!$A$6:$I$102,8)</f>
        <v>0</v>
      </c>
      <c r="J225" s="95" t="str">
        <f>VLOOKUP($B225,'2019 Ventilation List SORT'!$A$6:$I$102,9)</f>
        <v>No</v>
      </c>
      <c r="K225" s="146" t="e">
        <f>INDEX(#REF!,MATCH($A225,#REF!,0))*0.5</f>
        <v>#REF!</v>
      </c>
      <c r="L225" s="146">
        <f>INDEX('For CSV - 2019 VentSpcFuncData'!$K$6:$K$101,MATCH($B225,'For CSV - 2019 VentSpcFuncData'!$B$6:$B$101,0))</f>
        <v>0</v>
      </c>
      <c r="M225" s="146" t="e">
        <f t="shared" si="21"/>
        <v>#REF!</v>
      </c>
      <c r="N225" s="146">
        <f>INDEX('For CSV - 2019 VentSpcFuncData'!$J$6:$J$101,MATCH($B225,'For CSV - 2019 VentSpcFuncData'!$B$6:$B$101,0))</f>
        <v>0</v>
      </c>
      <c r="O225" s="146" t="e">
        <f t="shared" si="22"/>
        <v>#REF!</v>
      </c>
      <c r="P225" s="148" t="e">
        <f t="shared" si="19"/>
        <v>#REF!</v>
      </c>
      <c r="Q225" s="44" t="str">
        <f t="shared" si="23"/>
        <v>Museum Area (Restoration Room),Exhaust - Woodwork shop/classrooms</v>
      </c>
      <c r="R225" s="44" t="e">
        <f>INDEX(#REF!,MATCH($A225,#REF!,0))</f>
        <v>#REF!</v>
      </c>
      <c r="S225" s="44">
        <f>INDEX('For CSV - 2019 VentSpcFuncData'!$L$6:$L$101,MATCH($B225,'For CSV - 2019 VentSpcFuncData'!$B$6:$B$101,0))</f>
        <v>41</v>
      </c>
      <c r="T225" s="44" t="e">
        <f>MATCH($A225,#REF!,0)</f>
        <v>#REF!</v>
      </c>
      <c r="V225" t="str">
        <f t="shared" si="20"/>
        <v>2,              41,     "Exhaust - Woodwork shop/classrooms"</v>
      </c>
    </row>
    <row r="226" spans="1:22" ht="13" x14ac:dyDescent="0.25">
      <c r="A226" s="44" t="s">
        <v>549</v>
      </c>
      <c r="B226" s="55" t="s">
        <v>760</v>
      </c>
      <c r="C226" s="56">
        <f>VLOOKUP($B226,'2019 Ventilation List SORT'!$A$6:$I$102,2)</f>
        <v>0.15</v>
      </c>
      <c r="D226" s="56">
        <f>VLOOKUP($B226,'2019 Ventilation List SORT'!$A$6:$I$102,3)</f>
        <v>0.15</v>
      </c>
      <c r="E226" s="59">
        <f>VLOOKUP($B226,'2019 Ventilation List SORT'!$A$6:$I$102,4)</f>
        <v>0</v>
      </c>
      <c r="F226" s="59">
        <f>VLOOKUP($B226,'2019 Ventilation List SORT'!$A$6:$I$102,5)</f>
        <v>0</v>
      </c>
      <c r="G226" s="56">
        <f>VLOOKUP($B226,'2019 Ventilation List SORT'!$A$6:$I$102,6)</f>
        <v>0</v>
      </c>
      <c r="H226" s="59">
        <f>VLOOKUP($B226,'2019 Ventilation List SORT'!$A$6:$I$102,7)</f>
        <v>2</v>
      </c>
      <c r="I226" s="56" t="str">
        <f>VLOOKUP($B226,'2019 Ventilation List SORT'!$A$6:$I$102,8)</f>
        <v>B</v>
      </c>
      <c r="J226" s="95" t="str">
        <f>VLOOKUP($B226,'2019 Ventilation List SORT'!$A$6:$I$102,9)</f>
        <v>Yes</v>
      </c>
      <c r="K226" s="146" t="e">
        <f>INDEX(#REF!,MATCH($A226,#REF!,0))*0.5</f>
        <v>#REF!</v>
      </c>
      <c r="L226" s="146">
        <f>INDEX('For CSV - 2019 VentSpcFuncData'!$K$6:$K$101,MATCH($B226,'For CSV - 2019 VentSpcFuncData'!$B$6:$B$101,0))</f>
        <v>0</v>
      </c>
      <c r="M226" s="146" t="e">
        <f t="shared" si="21"/>
        <v>#REF!</v>
      </c>
      <c r="N226" s="146">
        <f>INDEX('For CSV - 2019 VentSpcFuncData'!$J$6:$J$101,MATCH($B226,'For CSV - 2019 VentSpcFuncData'!$B$6:$B$101,0))</f>
        <v>15</v>
      </c>
      <c r="O226" s="146" t="e">
        <f t="shared" si="22"/>
        <v>#REF!</v>
      </c>
      <c r="P226" s="148" t="e">
        <f t="shared" si="19"/>
        <v>#REF!</v>
      </c>
      <c r="Q226" s="44" t="str">
        <f t="shared" si="23"/>
        <v>Museum Area (Restoration Room),General - Occupiable storage rooms for liquids or gels</v>
      </c>
      <c r="R226" s="44" t="e">
        <f>INDEX(#REF!,MATCH($A226,#REF!,0))</f>
        <v>#REF!</v>
      </c>
      <c r="S226" s="44">
        <f>INDEX('For CSV - 2019 VentSpcFuncData'!$L$6:$L$101,MATCH($B226,'For CSV - 2019 VentSpcFuncData'!$B$6:$B$101,0))</f>
        <v>50</v>
      </c>
      <c r="T226" s="44" t="e">
        <f>MATCH($A226,#REF!,0)</f>
        <v>#REF!</v>
      </c>
      <c r="V226" t="str">
        <f t="shared" si="20"/>
        <v>2,              50,     "General - Occupiable storage rooms for liquids or gels"</v>
      </c>
    </row>
    <row r="227" spans="1:22" ht="13" x14ac:dyDescent="0.25">
      <c r="A227" s="44" t="s">
        <v>549</v>
      </c>
      <c r="B227" s="55" t="s">
        <v>781</v>
      </c>
      <c r="C227" s="56">
        <f>VLOOKUP($B227,'2019 Ventilation List SORT'!$A$6:$I$102,2)</f>
        <v>0.15</v>
      </c>
      <c r="D227" s="56">
        <f>VLOOKUP($B227,'2019 Ventilation List SORT'!$A$6:$I$102,3)</f>
        <v>0.15</v>
      </c>
      <c r="E227" s="59">
        <f>VLOOKUP($B227,'2019 Ventilation List SORT'!$A$6:$I$102,4)</f>
        <v>0</v>
      </c>
      <c r="F227" s="59">
        <f>VLOOKUP($B227,'2019 Ventilation List SORT'!$A$6:$I$102,5)</f>
        <v>0</v>
      </c>
      <c r="G227" s="56">
        <f>VLOOKUP($B227,'2019 Ventilation List SORT'!$A$6:$I$102,6)</f>
        <v>0</v>
      </c>
      <c r="H227" s="59">
        <f>VLOOKUP($B227,'2019 Ventilation List SORT'!$A$6:$I$102,7)</f>
        <v>2</v>
      </c>
      <c r="I227" s="56" t="str">
        <f>VLOOKUP($B227,'2019 Ventilation List SORT'!$A$6:$I$102,8)</f>
        <v/>
      </c>
      <c r="J227" s="95" t="str">
        <f>VLOOKUP($B227,'2019 Ventilation List SORT'!$A$6:$I$102,9)</f>
        <v>No</v>
      </c>
      <c r="K227" s="146" t="e">
        <f>INDEX(#REF!,MATCH($A227,#REF!,0))*0.5</f>
        <v>#REF!</v>
      </c>
      <c r="L227" s="146">
        <f>INDEX('For CSV - 2019 VentSpcFuncData'!$K$6:$K$101,MATCH($B227,'For CSV - 2019 VentSpcFuncData'!$B$6:$B$101,0))</f>
        <v>0</v>
      </c>
      <c r="M227" s="146" t="e">
        <f t="shared" si="21"/>
        <v>#REF!</v>
      </c>
      <c r="N227" s="146">
        <f>INDEX('For CSV - 2019 VentSpcFuncData'!$J$6:$J$101,MATCH($B227,'For CSV - 2019 VentSpcFuncData'!$B$6:$B$101,0))</f>
        <v>15</v>
      </c>
      <c r="O227" s="146" t="e">
        <f t="shared" si="22"/>
        <v>#REF!</v>
      </c>
      <c r="P227" s="148" t="e">
        <f t="shared" si="19"/>
        <v>#REF!</v>
      </c>
      <c r="Q227" s="44" t="str">
        <f t="shared" si="23"/>
        <v>Museum Area (Restoration Room),Misc - All others</v>
      </c>
      <c r="R227" s="44" t="e">
        <f>INDEX(#REF!,MATCH($A227,#REF!,0))</f>
        <v>#REF!</v>
      </c>
      <c r="S227" s="44">
        <f>INDEX('For CSV - 2019 VentSpcFuncData'!$L$6:$L$101,MATCH($B227,'For CSV - 2019 VentSpcFuncData'!$B$6:$B$101,0))</f>
        <v>58</v>
      </c>
      <c r="T227" s="44" t="e">
        <f>MATCH($A227,#REF!,0)</f>
        <v>#REF!</v>
      </c>
      <c r="V227" t="str">
        <f t="shared" si="20"/>
        <v>2,              58,     "Misc - All others"</v>
      </c>
    </row>
    <row r="228" spans="1:22" ht="13" x14ac:dyDescent="0.25">
      <c r="A228" s="44" t="s">
        <v>549</v>
      </c>
      <c r="B228" s="55" t="s">
        <v>775</v>
      </c>
      <c r="C228" s="56">
        <f>VLOOKUP($B228,'2019 Ventilation List SORT'!$A$6:$I$102,2)</f>
        <v>0.15</v>
      </c>
      <c r="D228" s="56">
        <f>VLOOKUP($B228,'2019 Ventilation List SORT'!$A$6:$I$102,3)</f>
        <v>0.15</v>
      </c>
      <c r="E228" s="59">
        <f>VLOOKUP($B228,'2019 Ventilation List SORT'!$A$6:$I$102,4)</f>
        <v>0</v>
      </c>
      <c r="F228" s="59">
        <f>VLOOKUP($B228,'2019 Ventilation List SORT'!$A$6:$I$102,5)</f>
        <v>0</v>
      </c>
      <c r="G228" s="56">
        <f>VLOOKUP($B228,'2019 Ventilation List SORT'!$A$6:$I$102,6)</f>
        <v>0</v>
      </c>
      <c r="H228" s="59">
        <f>VLOOKUP($B228,'2019 Ventilation List SORT'!$A$6:$I$102,7)</f>
        <v>3</v>
      </c>
      <c r="I228" s="56" t="str">
        <f>VLOOKUP($B228,'2019 Ventilation List SORT'!$A$6:$I$102,8)</f>
        <v/>
      </c>
      <c r="J228" s="95" t="str">
        <f>VLOOKUP($B228,'2019 Ventilation List SORT'!$A$6:$I$102,9)</f>
        <v>Yes</v>
      </c>
      <c r="K228" s="146" t="e">
        <f>INDEX(#REF!,MATCH($A228,#REF!,0))*0.5</f>
        <v>#REF!</v>
      </c>
      <c r="L228" s="146">
        <f>INDEX('For CSV - 2019 VentSpcFuncData'!$K$6:$K$101,MATCH($B228,'For CSV - 2019 VentSpcFuncData'!$B$6:$B$101,0))</f>
        <v>0</v>
      </c>
      <c r="M228" s="146" t="e">
        <f t="shared" si="21"/>
        <v>#REF!</v>
      </c>
      <c r="N228" s="146">
        <f>INDEX('For CSV - 2019 VentSpcFuncData'!$J$6:$J$101,MATCH($B228,'For CSV - 2019 VentSpcFuncData'!$B$6:$B$101,0))</f>
        <v>15</v>
      </c>
      <c r="O228" s="146" t="e">
        <f t="shared" si="22"/>
        <v>#REF!</v>
      </c>
      <c r="P228" s="148" t="e">
        <f t="shared" si="19"/>
        <v>#REF!</v>
      </c>
      <c r="Q228" s="44" t="str">
        <f t="shared" si="23"/>
        <v>Museum Area (Restoration Room),Misc - General manufacturing (excludes heavy industrial and process using chemicals)</v>
      </c>
      <c r="R228" s="44" t="e">
        <f>INDEX(#REF!,MATCH($A228,#REF!,0))</f>
        <v>#REF!</v>
      </c>
      <c r="S228" s="44">
        <f>INDEX('For CSV - 2019 VentSpcFuncData'!$L$6:$L$101,MATCH($B228,'For CSV - 2019 VentSpcFuncData'!$B$6:$B$101,0))</f>
        <v>63</v>
      </c>
      <c r="T228" s="44" t="e">
        <f>MATCH($A228,#REF!,0)</f>
        <v>#REF!</v>
      </c>
      <c r="V228" t="str">
        <f t="shared" si="20"/>
        <v>2,              63,     "Misc - General manufacturing (excludes heavy industrial and process using chemicals)"</v>
      </c>
    </row>
    <row r="229" spans="1:22" ht="13" x14ac:dyDescent="0.25">
      <c r="A229" s="44" t="s">
        <v>549</v>
      </c>
      <c r="B229" s="55" t="s">
        <v>776</v>
      </c>
      <c r="C229" s="56">
        <f>VLOOKUP($B229,'2019 Ventilation List SORT'!$A$6:$I$102,2)</f>
        <v>0.15</v>
      </c>
      <c r="D229" s="56">
        <f>VLOOKUP($B229,'2019 Ventilation List SORT'!$A$6:$I$102,3)</f>
        <v>0.15</v>
      </c>
      <c r="E229" s="59">
        <f>VLOOKUP($B229,'2019 Ventilation List SORT'!$A$6:$I$102,4)</f>
        <v>0</v>
      </c>
      <c r="F229" s="59">
        <f>VLOOKUP($B229,'2019 Ventilation List SORT'!$A$6:$I$102,5)</f>
        <v>0</v>
      </c>
      <c r="G229" s="56">
        <f>VLOOKUP($B229,'2019 Ventilation List SORT'!$A$6:$I$102,6)</f>
        <v>0</v>
      </c>
      <c r="H229" s="59">
        <f>VLOOKUP($B229,'2019 Ventilation List SORT'!$A$6:$I$102,7)</f>
        <v>1</v>
      </c>
      <c r="I229" s="56" t="str">
        <f>VLOOKUP($B229,'2019 Ventilation List SORT'!$A$6:$I$102,8)</f>
        <v/>
      </c>
      <c r="J229" s="95" t="str">
        <f>VLOOKUP($B229,'2019 Ventilation List SORT'!$A$6:$I$102,9)</f>
        <v>No</v>
      </c>
      <c r="K229" s="146" t="e">
        <f>INDEX(#REF!,MATCH($A229,#REF!,0))*0.5</f>
        <v>#REF!</v>
      </c>
      <c r="L229" s="146">
        <f>INDEX('For CSV - 2019 VentSpcFuncData'!$K$6:$K$101,MATCH($B229,'For CSV - 2019 VentSpcFuncData'!$B$6:$B$101,0))</f>
        <v>0</v>
      </c>
      <c r="M229" s="146" t="e">
        <f t="shared" si="21"/>
        <v>#REF!</v>
      </c>
      <c r="N229" s="146">
        <f>INDEX('For CSV - 2019 VentSpcFuncData'!$J$6:$J$101,MATCH($B229,'For CSV - 2019 VentSpcFuncData'!$B$6:$B$101,0))</f>
        <v>15</v>
      </c>
      <c r="O229" s="146" t="e">
        <f t="shared" si="22"/>
        <v>#REF!</v>
      </c>
      <c r="P229" s="148" t="e">
        <f t="shared" si="19"/>
        <v>#REF!</v>
      </c>
      <c r="Q229" s="44" t="str">
        <f t="shared" si="23"/>
        <v>Museum Area (Restoration Room),Misc - Photo studios</v>
      </c>
      <c r="R229" s="44" t="e">
        <f>INDEX(#REF!,MATCH($A229,#REF!,0))</f>
        <v>#REF!</v>
      </c>
      <c r="S229" s="44">
        <f>INDEX('For CSV - 2019 VentSpcFuncData'!$L$6:$L$101,MATCH($B229,'For CSV - 2019 VentSpcFuncData'!$B$6:$B$101,0))</f>
        <v>65</v>
      </c>
      <c r="T229" s="44" t="e">
        <f>MATCH($A229,#REF!,0)</f>
        <v>#REF!</v>
      </c>
      <c r="V229" t="str">
        <f t="shared" si="20"/>
        <v>2,              65,     "Misc - Photo studios"</v>
      </c>
    </row>
    <row r="230" spans="1:22" ht="13" x14ac:dyDescent="0.25">
      <c r="A230" s="44" t="s">
        <v>549</v>
      </c>
      <c r="B230" s="55" t="s">
        <v>929</v>
      </c>
      <c r="C230" s="56">
        <f>VLOOKUP($B230,'2019 Ventilation List SORT'!$A$6:$I$102,2)</f>
        <v>0.15</v>
      </c>
      <c r="D230" s="56">
        <f>VLOOKUP($B230,'2019 Ventilation List SORT'!$A$6:$I$102,3)</f>
        <v>0.15</v>
      </c>
      <c r="E230" s="59">
        <f>VLOOKUP($B230,'2019 Ventilation List SORT'!$A$6:$I$102,4)</f>
        <v>0</v>
      </c>
      <c r="F230" s="59">
        <f>VLOOKUP($B230,'2019 Ventilation List SORT'!$A$6:$I$102,5)</f>
        <v>0</v>
      </c>
      <c r="G230" s="56">
        <f>VLOOKUP($B230,'2019 Ventilation List SORT'!$A$6:$I$102,6)</f>
        <v>0</v>
      </c>
      <c r="H230" s="59">
        <f>VLOOKUP($B230,'2019 Ventilation List SORT'!$A$6:$I$102,7)</f>
        <v>2</v>
      </c>
      <c r="I230" s="56" t="str">
        <f>VLOOKUP($B230,'2019 Ventilation List SORT'!$A$6:$I$102,8)</f>
        <v/>
      </c>
      <c r="J230" s="95" t="str">
        <f>VLOOKUP($B230,'2019 Ventilation List SORT'!$A$6:$I$102,9)</f>
        <v>No</v>
      </c>
      <c r="K230" s="146" t="e">
        <f>INDEX(#REF!,MATCH($A230,#REF!,0))*0.5</f>
        <v>#REF!</v>
      </c>
      <c r="L230" s="146">
        <f>INDEX('For CSV - 2019 VentSpcFuncData'!$K$6:$K$101,MATCH($B230,'For CSV - 2019 VentSpcFuncData'!$B$6:$B$101,0))</f>
        <v>0</v>
      </c>
      <c r="M230" s="146" t="e">
        <f t="shared" si="21"/>
        <v>#REF!</v>
      </c>
      <c r="N230" s="146">
        <f>INDEX('For CSV - 2019 VentSpcFuncData'!$J$6:$J$101,MATCH($B230,'For CSV - 2019 VentSpcFuncData'!$B$6:$B$101,0))</f>
        <v>15</v>
      </c>
      <c r="O230" s="146" t="e">
        <f t="shared" si="22"/>
        <v>#REF!</v>
      </c>
      <c r="P230" s="148" t="e">
        <f t="shared" si="19"/>
        <v>#REF!</v>
      </c>
      <c r="Q230" s="44" t="str">
        <f t="shared" si="23"/>
        <v>Museum Area (Restoration Room),Misc - Sorting, packing, light assembly</v>
      </c>
      <c r="R230" s="44" t="e">
        <f>INDEX(#REF!,MATCH($A230,#REF!,0))</f>
        <v>#REF!</v>
      </c>
      <c r="S230" s="44">
        <f>INDEX('For CSV - 2019 VentSpcFuncData'!$L$6:$L$101,MATCH($B230,'For CSV - 2019 VentSpcFuncData'!$B$6:$B$101,0))</f>
        <v>67</v>
      </c>
      <c r="T230" s="44" t="e">
        <f>MATCH($A230,#REF!,0)</f>
        <v>#REF!</v>
      </c>
      <c r="V230" t="str">
        <f t="shared" si="20"/>
        <v>2,              67,     "Misc - Sorting, packing, light assembly"</v>
      </c>
    </row>
    <row r="231" spans="1:22" ht="13" x14ac:dyDescent="0.25">
      <c r="A231" s="57" t="s">
        <v>562</v>
      </c>
      <c r="B231" s="118" t="s">
        <v>769</v>
      </c>
      <c r="C231" s="56">
        <f>VLOOKUP($B231,'2019 Ventilation List SORT'!$A$6:$I$102,2)</f>
        <v>0.15</v>
      </c>
      <c r="D231" s="56">
        <f>VLOOKUP($B231,'2019 Ventilation List SORT'!$A$6:$I$102,3)</f>
        <v>0.15</v>
      </c>
      <c r="E231" s="59">
        <f>VLOOKUP($B231,'2019 Ventilation List SORT'!$A$6:$I$102,4)</f>
        <v>0</v>
      </c>
      <c r="F231" s="59">
        <f>VLOOKUP($B231,'2019 Ventilation List SORT'!$A$6:$I$102,5)</f>
        <v>0</v>
      </c>
      <c r="G231" s="56">
        <f>VLOOKUP($B231,'2019 Ventilation List SORT'!$A$6:$I$102,6)</f>
        <v>0</v>
      </c>
      <c r="H231" s="59">
        <f>VLOOKUP($B231,'2019 Ventilation List SORT'!$A$6:$I$102,7)</f>
        <v>1</v>
      </c>
      <c r="I231" s="56" t="str">
        <f>VLOOKUP($B231,'2019 Ventilation List SORT'!$A$6:$I$102,8)</f>
        <v>F</v>
      </c>
      <c r="J231" s="95" t="str">
        <f>VLOOKUP($B231,'2019 Ventilation List SORT'!$A$6:$I$102,9)</f>
        <v>No</v>
      </c>
      <c r="K231" s="146" t="e">
        <f>INDEX(#REF!,MATCH($A231,#REF!,0))*0.5</f>
        <v>#REF!</v>
      </c>
      <c r="L231" s="146">
        <f>INDEX('For CSV - 2019 VentSpcFuncData'!$K$6:$K$101,MATCH($B231,'For CSV - 2019 VentSpcFuncData'!$B$6:$B$101,0))</f>
        <v>0</v>
      </c>
      <c r="M231" s="146" t="e">
        <f t="shared" si="21"/>
        <v>#REF!</v>
      </c>
      <c r="N231" s="146">
        <f>INDEX('For CSV - 2019 VentSpcFuncData'!$J$6:$J$101,MATCH($B231,'For CSV - 2019 VentSpcFuncData'!$B$6:$B$101,0))</f>
        <v>15</v>
      </c>
      <c r="O231" s="146" t="e">
        <f t="shared" si="22"/>
        <v>#REF!</v>
      </c>
      <c r="P231" s="148" t="e">
        <f t="shared" si="19"/>
        <v>#REF!</v>
      </c>
      <c r="Q231" s="44" t="str">
        <f t="shared" si="23"/>
        <v>Office Area (&lt;250 square feet),Office - Office space</v>
      </c>
      <c r="R231" s="44" t="e">
        <f>INDEX(#REF!,MATCH($A231,#REF!,0))</f>
        <v>#REF!</v>
      </c>
      <c r="S231" s="44">
        <f>INDEX('For CSV - 2019 VentSpcFuncData'!$L$6:$L$101,MATCH($B231,'For CSV - 2019 VentSpcFuncData'!$B$6:$B$101,0))</f>
        <v>74</v>
      </c>
      <c r="T231" s="44" t="e">
        <f>MATCH($A231,#REF!,0)</f>
        <v>#REF!</v>
      </c>
      <c r="V231" t="e">
        <f t="shared" si="20"/>
        <v>#REF!</v>
      </c>
    </row>
    <row r="232" spans="1:22" ht="13" x14ac:dyDescent="0.25">
      <c r="A232" s="57" t="s">
        <v>562</v>
      </c>
      <c r="B232" s="55" t="s">
        <v>769</v>
      </c>
      <c r="C232" s="56">
        <f>VLOOKUP($B232,'2019 Ventilation List SORT'!$A$6:$I$102,2)</f>
        <v>0.15</v>
      </c>
      <c r="D232" s="56">
        <f>VLOOKUP($B232,'2019 Ventilation List SORT'!$A$6:$I$102,3)</f>
        <v>0.15</v>
      </c>
      <c r="E232" s="59">
        <f>VLOOKUP($B232,'2019 Ventilation List SORT'!$A$6:$I$102,4)</f>
        <v>0</v>
      </c>
      <c r="F232" s="59">
        <f>VLOOKUP($B232,'2019 Ventilation List SORT'!$A$6:$I$102,5)</f>
        <v>0</v>
      </c>
      <c r="G232" s="56">
        <f>VLOOKUP($B232,'2019 Ventilation List SORT'!$A$6:$I$102,6)</f>
        <v>0</v>
      </c>
      <c r="H232" s="59">
        <f>VLOOKUP($B232,'2019 Ventilation List SORT'!$A$6:$I$102,7)</f>
        <v>1</v>
      </c>
      <c r="I232" s="56" t="str">
        <f>VLOOKUP($B232,'2019 Ventilation List SORT'!$A$6:$I$102,8)</f>
        <v>F</v>
      </c>
      <c r="J232" s="95" t="str">
        <f>VLOOKUP($B232,'2019 Ventilation List SORT'!$A$6:$I$102,9)</f>
        <v>No</v>
      </c>
      <c r="K232" s="146" t="e">
        <f>INDEX(#REF!,MATCH($A232,#REF!,0))*0.5</f>
        <v>#REF!</v>
      </c>
      <c r="L232" s="146">
        <f>INDEX('For CSV - 2019 VentSpcFuncData'!$K$6:$K$101,MATCH($B232,'For CSV - 2019 VentSpcFuncData'!$B$6:$B$101,0))</f>
        <v>0</v>
      </c>
      <c r="M232" s="146" t="e">
        <f t="shared" si="21"/>
        <v>#REF!</v>
      </c>
      <c r="N232" s="146">
        <f>INDEX('For CSV - 2019 VentSpcFuncData'!$J$6:$J$101,MATCH($B232,'For CSV - 2019 VentSpcFuncData'!$B$6:$B$101,0))</f>
        <v>15</v>
      </c>
      <c r="O232" s="146" t="e">
        <f t="shared" si="22"/>
        <v>#REF!</v>
      </c>
      <c r="P232" s="148" t="e">
        <f t="shared" si="19"/>
        <v>#REF!</v>
      </c>
      <c r="Q232" s="44" t="str">
        <f t="shared" si="23"/>
        <v>Office Area (&lt;250 square feet),Office - Office space</v>
      </c>
      <c r="R232" s="44" t="e">
        <f>INDEX(#REF!,MATCH($A232,#REF!,0))</f>
        <v>#REF!</v>
      </c>
      <c r="S232" s="44">
        <f>INDEX('For CSV - 2019 VentSpcFuncData'!$L$6:$L$101,MATCH($B232,'For CSV - 2019 VentSpcFuncData'!$B$6:$B$101,0))</f>
        <v>74</v>
      </c>
      <c r="T232" s="44" t="e">
        <f>MATCH($A232,#REF!,0)</f>
        <v>#REF!</v>
      </c>
      <c r="V232" t="str">
        <f t="shared" si="20"/>
        <v>2,              74,     "Office - Office space"</v>
      </c>
    </row>
    <row r="233" spans="1:22" ht="13" x14ac:dyDescent="0.25">
      <c r="A233" s="57" t="s">
        <v>560</v>
      </c>
      <c r="B233" s="118" t="s">
        <v>769</v>
      </c>
      <c r="C233" s="56">
        <f>VLOOKUP($B233,'2019 Ventilation List SORT'!$A$6:$I$102,2)</f>
        <v>0.15</v>
      </c>
      <c r="D233" s="56">
        <f>VLOOKUP($B233,'2019 Ventilation List SORT'!$A$6:$I$102,3)</f>
        <v>0.15</v>
      </c>
      <c r="E233" s="59">
        <f>VLOOKUP($B233,'2019 Ventilation List SORT'!$A$6:$I$102,4)</f>
        <v>0</v>
      </c>
      <c r="F233" s="59">
        <f>VLOOKUP($B233,'2019 Ventilation List SORT'!$A$6:$I$102,5)</f>
        <v>0</v>
      </c>
      <c r="G233" s="56">
        <f>VLOOKUP($B233,'2019 Ventilation List SORT'!$A$6:$I$102,6)</f>
        <v>0</v>
      </c>
      <c r="H233" s="59">
        <f>VLOOKUP($B233,'2019 Ventilation List SORT'!$A$6:$I$102,7)</f>
        <v>1</v>
      </c>
      <c r="I233" s="56" t="str">
        <f>VLOOKUP($B233,'2019 Ventilation List SORT'!$A$6:$I$102,8)</f>
        <v>F</v>
      </c>
      <c r="J233" s="95" t="str">
        <f>VLOOKUP($B233,'2019 Ventilation List SORT'!$A$6:$I$102,9)</f>
        <v>No</v>
      </c>
      <c r="K233" s="146" t="e">
        <f>INDEX(#REF!,MATCH($A233,#REF!,0))*0.5</f>
        <v>#REF!</v>
      </c>
      <c r="L233" s="146">
        <f>INDEX('For CSV - 2019 VentSpcFuncData'!$K$6:$K$101,MATCH($B233,'For CSV - 2019 VentSpcFuncData'!$B$6:$B$101,0))</f>
        <v>0</v>
      </c>
      <c r="M233" s="146" t="e">
        <f t="shared" si="21"/>
        <v>#REF!</v>
      </c>
      <c r="N233" s="146">
        <f>INDEX('For CSV - 2019 VentSpcFuncData'!$J$6:$J$101,MATCH($B233,'For CSV - 2019 VentSpcFuncData'!$B$6:$B$101,0))</f>
        <v>15</v>
      </c>
      <c r="O233" s="146" t="e">
        <f t="shared" si="22"/>
        <v>#REF!</v>
      </c>
      <c r="P233" s="148" t="e">
        <f t="shared" si="19"/>
        <v>#REF!</v>
      </c>
      <c r="Q233" s="44" t="str">
        <f t="shared" si="23"/>
        <v>Office Area (&gt;250 square feet),Office - Office space</v>
      </c>
      <c r="R233" s="44" t="e">
        <f>INDEX(#REF!,MATCH($A233,#REF!,0))</f>
        <v>#REF!</v>
      </c>
      <c r="S233" s="44">
        <f>INDEX('For CSV - 2019 VentSpcFuncData'!$L$6:$L$101,MATCH($B233,'For CSV - 2019 VentSpcFuncData'!$B$6:$B$101,0))</f>
        <v>74</v>
      </c>
      <c r="T233" s="44" t="e">
        <f>MATCH($A233,#REF!,0)</f>
        <v>#REF!</v>
      </c>
      <c r="V233" t="e">
        <f t="shared" si="20"/>
        <v>#REF!</v>
      </c>
    </row>
    <row r="234" spans="1:22" ht="13" x14ac:dyDescent="0.25">
      <c r="A234" s="57" t="s">
        <v>560</v>
      </c>
      <c r="B234" s="55" t="s">
        <v>769</v>
      </c>
      <c r="C234" s="56">
        <f>VLOOKUP($B234,'2019 Ventilation List SORT'!$A$6:$I$102,2)</f>
        <v>0.15</v>
      </c>
      <c r="D234" s="56">
        <f>VLOOKUP($B234,'2019 Ventilation List SORT'!$A$6:$I$102,3)</f>
        <v>0.15</v>
      </c>
      <c r="E234" s="59">
        <f>VLOOKUP($B234,'2019 Ventilation List SORT'!$A$6:$I$102,4)</f>
        <v>0</v>
      </c>
      <c r="F234" s="59">
        <f>VLOOKUP($B234,'2019 Ventilation List SORT'!$A$6:$I$102,5)</f>
        <v>0</v>
      </c>
      <c r="G234" s="56">
        <f>VLOOKUP($B234,'2019 Ventilation List SORT'!$A$6:$I$102,6)</f>
        <v>0</v>
      </c>
      <c r="H234" s="59">
        <f>VLOOKUP($B234,'2019 Ventilation List SORT'!$A$6:$I$102,7)</f>
        <v>1</v>
      </c>
      <c r="I234" s="56" t="str">
        <f>VLOOKUP($B234,'2019 Ventilation List SORT'!$A$6:$I$102,8)</f>
        <v>F</v>
      </c>
      <c r="J234" s="95" t="str">
        <f>VLOOKUP($B234,'2019 Ventilation List SORT'!$A$6:$I$102,9)</f>
        <v>No</v>
      </c>
      <c r="K234" s="146" t="e">
        <f>INDEX(#REF!,MATCH($A234,#REF!,0))*0.5</f>
        <v>#REF!</v>
      </c>
      <c r="L234" s="146">
        <f>INDEX('For CSV - 2019 VentSpcFuncData'!$K$6:$K$101,MATCH($B234,'For CSV - 2019 VentSpcFuncData'!$B$6:$B$101,0))</f>
        <v>0</v>
      </c>
      <c r="M234" s="146" t="e">
        <f t="shared" si="21"/>
        <v>#REF!</v>
      </c>
      <c r="N234" s="146">
        <f>INDEX('For CSV - 2019 VentSpcFuncData'!$J$6:$J$101,MATCH($B234,'For CSV - 2019 VentSpcFuncData'!$B$6:$B$101,0))</f>
        <v>15</v>
      </c>
      <c r="O234" s="146" t="e">
        <f t="shared" si="22"/>
        <v>#REF!</v>
      </c>
      <c r="P234" s="148" t="e">
        <f t="shared" si="19"/>
        <v>#REF!</v>
      </c>
      <c r="Q234" s="44" t="str">
        <f t="shared" si="23"/>
        <v>Office Area (&gt;250 square feet),Office - Office space</v>
      </c>
      <c r="R234" s="44" t="e">
        <f>INDEX(#REF!,MATCH($A234,#REF!,0))</f>
        <v>#REF!</v>
      </c>
      <c r="S234" s="44">
        <f>INDEX('For CSV - 2019 VentSpcFuncData'!$L$6:$L$101,MATCH($B234,'For CSV - 2019 VentSpcFuncData'!$B$6:$B$101,0))</f>
        <v>74</v>
      </c>
      <c r="T234" s="44" t="e">
        <f>MATCH($A234,#REF!,0)</f>
        <v>#REF!</v>
      </c>
      <c r="V234" t="str">
        <f t="shared" si="20"/>
        <v>2,              74,     "Office - Office space"</v>
      </c>
    </row>
    <row r="235" spans="1:22" ht="13" x14ac:dyDescent="0.25">
      <c r="A235" s="57" t="s">
        <v>563</v>
      </c>
      <c r="B235" s="118" t="s">
        <v>769</v>
      </c>
      <c r="C235" s="56">
        <f>VLOOKUP($B235,'2019 Ventilation List SORT'!$A$6:$I$102,2)</f>
        <v>0.15</v>
      </c>
      <c r="D235" s="56">
        <f>VLOOKUP($B235,'2019 Ventilation List SORT'!$A$6:$I$102,3)</f>
        <v>0.15</v>
      </c>
      <c r="E235" s="59">
        <f>VLOOKUP($B235,'2019 Ventilation List SORT'!$A$6:$I$102,4)</f>
        <v>0</v>
      </c>
      <c r="F235" s="59">
        <f>VLOOKUP($B235,'2019 Ventilation List SORT'!$A$6:$I$102,5)</f>
        <v>0</v>
      </c>
      <c r="G235" s="56">
        <f>VLOOKUP($B235,'2019 Ventilation List SORT'!$A$6:$I$102,6)</f>
        <v>0</v>
      </c>
      <c r="H235" s="59">
        <f>VLOOKUP($B235,'2019 Ventilation List SORT'!$A$6:$I$102,7)</f>
        <v>1</v>
      </c>
      <c r="I235" s="56" t="str">
        <f>VLOOKUP($B235,'2019 Ventilation List SORT'!$A$6:$I$102,8)</f>
        <v>F</v>
      </c>
      <c r="J235" s="95" t="str">
        <f>VLOOKUP($B235,'2019 Ventilation List SORT'!$A$6:$I$102,9)</f>
        <v>No</v>
      </c>
      <c r="K235" s="146" t="e">
        <f>INDEX(#REF!,MATCH($A235,#REF!,0))*0.5</f>
        <v>#REF!</v>
      </c>
      <c r="L235" s="146">
        <f>INDEX('For CSV - 2019 VentSpcFuncData'!$K$6:$K$101,MATCH($B235,'For CSV - 2019 VentSpcFuncData'!$B$6:$B$101,0))</f>
        <v>0</v>
      </c>
      <c r="M235" s="146" t="e">
        <f t="shared" si="21"/>
        <v>#REF!</v>
      </c>
      <c r="N235" s="146">
        <f>INDEX('For CSV - 2019 VentSpcFuncData'!$J$6:$J$101,MATCH($B235,'For CSV - 2019 VentSpcFuncData'!$B$6:$B$101,0))</f>
        <v>15</v>
      </c>
      <c r="O235" s="146" t="e">
        <f t="shared" si="22"/>
        <v>#REF!</v>
      </c>
      <c r="P235" s="148" t="e">
        <f t="shared" si="19"/>
        <v>#REF!</v>
      </c>
      <c r="Q235" s="44" t="str">
        <f t="shared" si="23"/>
        <v>Office Area (Open plan office),Office - Office space</v>
      </c>
      <c r="R235" s="44" t="e">
        <f>INDEX(#REF!,MATCH($A235,#REF!,0))</f>
        <v>#REF!</v>
      </c>
      <c r="S235" s="44">
        <f>INDEX('For CSV - 2019 VentSpcFuncData'!$L$6:$L$101,MATCH($B235,'For CSV - 2019 VentSpcFuncData'!$B$6:$B$101,0))</f>
        <v>74</v>
      </c>
      <c r="T235" s="44" t="e">
        <f>MATCH($A235,#REF!,0)</f>
        <v>#REF!</v>
      </c>
      <c r="V235" t="e">
        <f t="shared" si="20"/>
        <v>#REF!</v>
      </c>
    </row>
    <row r="236" spans="1:22" ht="13" x14ac:dyDescent="0.25">
      <c r="A236" s="57" t="s">
        <v>563</v>
      </c>
      <c r="B236" s="55" t="s">
        <v>769</v>
      </c>
      <c r="C236" s="56">
        <f>VLOOKUP($B236,'2019 Ventilation List SORT'!$A$6:$I$102,2)</f>
        <v>0.15</v>
      </c>
      <c r="D236" s="56">
        <f>VLOOKUP($B236,'2019 Ventilation List SORT'!$A$6:$I$102,3)</f>
        <v>0.15</v>
      </c>
      <c r="E236" s="59">
        <f>VLOOKUP($B236,'2019 Ventilation List SORT'!$A$6:$I$102,4)</f>
        <v>0</v>
      </c>
      <c r="F236" s="59">
        <f>VLOOKUP($B236,'2019 Ventilation List SORT'!$A$6:$I$102,5)</f>
        <v>0</v>
      </c>
      <c r="G236" s="56">
        <f>VLOOKUP($B236,'2019 Ventilation List SORT'!$A$6:$I$102,6)</f>
        <v>0</v>
      </c>
      <c r="H236" s="59">
        <f>VLOOKUP($B236,'2019 Ventilation List SORT'!$A$6:$I$102,7)</f>
        <v>1</v>
      </c>
      <c r="I236" s="56" t="str">
        <f>VLOOKUP($B236,'2019 Ventilation List SORT'!$A$6:$I$102,8)</f>
        <v>F</v>
      </c>
      <c r="J236" s="95" t="str">
        <f>VLOOKUP($B236,'2019 Ventilation List SORT'!$A$6:$I$102,9)</f>
        <v>No</v>
      </c>
      <c r="K236" s="146" t="e">
        <f>INDEX(#REF!,MATCH($A236,#REF!,0))*0.5</f>
        <v>#REF!</v>
      </c>
      <c r="L236" s="146">
        <f>INDEX('For CSV - 2019 VentSpcFuncData'!$K$6:$K$101,MATCH($B236,'For CSV - 2019 VentSpcFuncData'!$B$6:$B$101,0))</f>
        <v>0</v>
      </c>
      <c r="M236" s="146" t="e">
        <f t="shared" si="21"/>
        <v>#REF!</v>
      </c>
      <c r="N236" s="146">
        <f>INDEX('For CSV - 2019 VentSpcFuncData'!$J$6:$J$101,MATCH($B236,'For CSV - 2019 VentSpcFuncData'!$B$6:$B$101,0))</f>
        <v>15</v>
      </c>
      <c r="O236" s="146" t="e">
        <f t="shared" si="22"/>
        <v>#REF!</v>
      </c>
      <c r="P236" s="148" t="e">
        <f t="shared" si="19"/>
        <v>#REF!</v>
      </c>
      <c r="Q236" s="44" t="str">
        <f t="shared" si="23"/>
        <v>Office Area (Open plan office),Office - Office space</v>
      </c>
      <c r="R236" s="44" t="e">
        <f>INDEX(#REF!,MATCH($A236,#REF!,0))</f>
        <v>#REF!</v>
      </c>
      <c r="S236" s="44">
        <f>INDEX('For CSV - 2019 VentSpcFuncData'!$L$6:$L$101,MATCH($B236,'For CSV - 2019 VentSpcFuncData'!$B$6:$B$101,0))</f>
        <v>74</v>
      </c>
      <c r="T236" s="44" t="e">
        <f>MATCH($A236,#REF!,0)</f>
        <v>#REF!</v>
      </c>
      <c r="V236" t="str">
        <f t="shared" si="20"/>
        <v>2,              74,     "Office - Office space"</v>
      </c>
    </row>
    <row r="237" spans="1:22" ht="13" x14ac:dyDescent="0.25">
      <c r="A237" s="57" t="s">
        <v>874</v>
      </c>
      <c r="B237" s="118" t="s">
        <v>799</v>
      </c>
      <c r="C237" s="56">
        <f>VLOOKUP($B237,'2019 Ventilation List SORT'!$A$6:$I$102,2)</f>
        <v>0</v>
      </c>
      <c r="D237" s="56">
        <f>VLOOKUP($B237,'2019 Ventilation List SORT'!$A$6:$I$102,3)</f>
        <v>0</v>
      </c>
      <c r="E237" s="59">
        <f>VLOOKUP($B237,'2019 Ventilation List SORT'!$A$6:$I$102,4)</f>
        <v>0</v>
      </c>
      <c r="F237" s="59">
        <f>VLOOKUP($B237,'2019 Ventilation List SORT'!$A$6:$I$102,5)</f>
        <v>0</v>
      </c>
      <c r="G237" s="56">
        <f>VLOOKUP($B237,'2019 Ventilation List SORT'!$A$6:$I$102,6)</f>
        <v>0.75</v>
      </c>
      <c r="H237" s="59">
        <f>VLOOKUP($B237,'2019 Ventilation List SORT'!$A$6:$I$102,7)</f>
        <v>2</v>
      </c>
      <c r="I237" s="56" t="str">
        <f>VLOOKUP($B237,'2019 Ventilation List SORT'!$A$6:$I$102,8)</f>
        <v>Exh. Note C</v>
      </c>
      <c r="J237" s="95" t="str">
        <f>VLOOKUP($B237,'2019 Ventilation List SORT'!$A$6:$I$102,9)</f>
        <v>Yes</v>
      </c>
      <c r="K237" s="146" t="e">
        <f>INDEX(#REF!,MATCH($A237,#REF!,0))*0.5</f>
        <v>#REF!</v>
      </c>
      <c r="L237" s="146">
        <f>INDEX('For CSV - 2019 VentSpcFuncData'!$K$6:$K$101,MATCH($B237,'For CSV - 2019 VentSpcFuncData'!$B$6:$B$101,0))</f>
        <v>0</v>
      </c>
      <c r="M237" s="146" t="e">
        <f t="shared" si="21"/>
        <v>#REF!</v>
      </c>
      <c r="N237" s="146">
        <f>INDEX('For CSV - 2019 VentSpcFuncData'!$J$6:$J$101,MATCH($B237,'For CSV - 2019 VentSpcFuncData'!$B$6:$B$101,0))</f>
        <v>0</v>
      </c>
      <c r="O237" s="146" t="e">
        <f t="shared" si="22"/>
        <v>#REF!</v>
      </c>
      <c r="P237" s="148" t="e">
        <f t="shared" si="19"/>
        <v>#REF!</v>
      </c>
      <c r="Q237" s="44" t="str">
        <f t="shared" si="23"/>
        <v>Parking Garage Area (Daylight Adaptation Zones),Exhaust - Parking garages</v>
      </c>
      <c r="R237" s="44" t="e">
        <f>INDEX(#REF!,MATCH($A237,#REF!,0))</f>
        <v>#REF!</v>
      </c>
      <c r="S237" s="44">
        <f>INDEX('For CSV - 2019 VentSpcFuncData'!$L$6:$L$101,MATCH($B237,'For CSV - 2019 VentSpcFuncData'!$B$6:$B$101,0))</f>
        <v>34</v>
      </c>
      <c r="T237" s="44" t="e">
        <f>MATCH($A237,#REF!,0)</f>
        <v>#REF!</v>
      </c>
      <c r="V237" t="e">
        <f t="shared" si="20"/>
        <v>#REF!</v>
      </c>
    </row>
    <row r="238" spans="1:22" ht="13" x14ac:dyDescent="0.25">
      <c r="A238" s="57" t="s">
        <v>874</v>
      </c>
      <c r="B238" s="55" t="s">
        <v>799</v>
      </c>
      <c r="C238" s="56">
        <f>VLOOKUP($B238,'2019 Ventilation List SORT'!$A$6:$I$102,2)</f>
        <v>0</v>
      </c>
      <c r="D238" s="56">
        <f>VLOOKUP($B238,'2019 Ventilation List SORT'!$A$6:$I$102,3)</f>
        <v>0</v>
      </c>
      <c r="E238" s="59">
        <f>VLOOKUP($B238,'2019 Ventilation List SORT'!$A$6:$I$102,4)</f>
        <v>0</v>
      </c>
      <c r="F238" s="59">
        <f>VLOOKUP($B238,'2019 Ventilation List SORT'!$A$6:$I$102,5)</f>
        <v>0</v>
      </c>
      <c r="G238" s="56">
        <f>VLOOKUP($B238,'2019 Ventilation List SORT'!$A$6:$I$102,6)</f>
        <v>0.75</v>
      </c>
      <c r="H238" s="59">
        <f>VLOOKUP($B238,'2019 Ventilation List SORT'!$A$6:$I$102,7)</f>
        <v>2</v>
      </c>
      <c r="I238" s="56" t="str">
        <f>VLOOKUP($B238,'2019 Ventilation List SORT'!$A$6:$I$102,8)</f>
        <v>Exh. Note C</v>
      </c>
      <c r="J238" s="95" t="str">
        <f>VLOOKUP($B238,'2019 Ventilation List SORT'!$A$6:$I$102,9)</f>
        <v>Yes</v>
      </c>
      <c r="K238" s="146" t="e">
        <f>INDEX(#REF!,MATCH($A238,#REF!,0))*0.5</f>
        <v>#REF!</v>
      </c>
      <c r="L238" s="146">
        <f>INDEX('For CSV - 2019 VentSpcFuncData'!$K$6:$K$101,MATCH($B238,'For CSV - 2019 VentSpcFuncData'!$B$6:$B$101,0))</f>
        <v>0</v>
      </c>
      <c r="M238" s="146" t="e">
        <f t="shared" si="21"/>
        <v>#REF!</v>
      </c>
      <c r="N238" s="146">
        <f>INDEX('For CSV - 2019 VentSpcFuncData'!$J$6:$J$101,MATCH($B238,'For CSV - 2019 VentSpcFuncData'!$B$6:$B$101,0))</f>
        <v>0</v>
      </c>
      <c r="O238" s="146" t="e">
        <f t="shared" si="22"/>
        <v>#REF!</v>
      </c>
      <c r="P238" s="148" t="e">
        <f t="shared" si="19"/>
        <v>#REF!</v>
      </c>
      <c r="Q238" s="44" t="str">
        <f t="shared" si="23"/>
        <v>Parking Garage Area (Daylight Adaptation Zones),Exhaust - Parking garages</v>
      </c>
      <c r="R238" s="44" t="e">
        <f>INDEX(#REF!,MATCH($A238,#REF!,0))</f>
        <v>#REF!</v>
      </c>
      <c r="S238" s="44">
        <f>INDEX('For CSV - 2019 VentSpcFuncData'!$L$6:$L$101,MATCH($B238,'For CSV - 2019 VentSpcFuncData'!$B$6:$B$101,0))</f>
        <v>34</v>
      </c>
      <c r="T238" s="44" t="e">
        <f>MATCH($A238,#REF!,0)</f>
        <v>#REF!</v>
      </c>
      <c r="V238" t="str">
        <f t="shared" si="20"/>
        <v>2,              34,     "Exhaust - Parking garages"</v>
      </c>
    </row>
    <row r="239" spans="1:22" ht="13" x14ac:dyDescent="0.25">
      <c r="A239" s="57" t="s">
        <v>566</v>
      </c>
      <c r="B239" s="118" t="s">
        <v>799</v>
      </c>
      <c r="C239" s="56">
        <f>VLOOKUP($B239,'2019 Ventilation List SORT'!$A$6:$I$102,2)</f>
        <v>0</v>
      </c>
      <c r="D239" s="56">
        <f>VLOOKUP($B239,'2019 Ventilation List SORT'!$A$6:$I$102,3)</f>
        <v>0</v>
      </c>
      <c r="E239" s="59">
        <f>VLOOKUP($B239,'2019 Ventilation List SORT'!$A$6:$I$102,4)</f>
        <v>0</v>
      </c>
      <c r="F239" s="59">
        <f>VLOOKUP($B239,'2019 Ventilation List SORT'!$A$6:$I$102,5)</f>
        <v>0</v>
      </c>
      <c r="G239" s="56">
        <f>VLOOKUP($B239,'2019 Ventilation List SORT'!$A$6:$I$102,6)</f>
        <v>0.75</v>
      </c>
      <c r="H239" s="59">
        <f>VLOOKUP($B239,'2019 Ventilation List SORT'!$A$6:$I$102,7)</f>
        <v>2</v>
      </c>
      <c r="I239" s="56" t="str">
        <f>VLOOKUP($B239,'2019 Ventilation List SORT'!$A$6:$I$102,8)</f>
        <v>Exh. Note C</v>
      </c>
      <c r="J239" s="95" t="str">
        <f>VLOOKUP($B239,'2019 Ventilation List SORT'!$A$6:$I$102,9)</f>
        <v>Yes</v>
      </c>
      <c r="K239" s="146" t="e">
        <f>INDEX(#REF!,MATCH($A239,#REF!,0))*0.5</f>
        <v>#REF!</v>
      </c>
      <c r="L239" s="146">
        <f>INDEX('For CSV - 2019 VentSpcFuncData'!$K$6:$K$101,MATCH($B239,'For CSV - 2019 VentSpcFuncData'!$B$6:$B$101,0))</f>
        <v>0</v>
      </c>
      <c r="M239" s="146" t="e">
        <f t="shared" si="21"/>
        <v>#REF!</v>
      </c>
      <c r="N239" s="146">
        <f>INDEX('For CSV - 2019 VentSpcFuncData'!$J$6:$J$101,MATCH($B239,'For CSV - 2019 VentSpcFuncData'!$B$6:$B$101,0))</f>
        <v>0</v>
      </c>
      <c r="O239" s="146" t="e">
        <f t="shared" si="22"/>
        <v>#REF!</v>
      </c>
      <c r="P239" s="148" t="e">
        <f t="shared" si="19"/>
        <v>#REF!</v>
      </c>
      <c r="Q239" s="44" t="str">
        <f t="shared" si="23"/>
        <v>Parking Garage Area (Dedicated Ramps),Exhaust - Parking garages</v>
      </c>
      <c r="R239" s="44" t="e">
        <f>INDEX(#REF!,MATCH($A239,#REF!,0))</f>
        <v>#REF!</v>
      </c>
      <c r="S239" s="44">
        <f>INDEX('For CSV - 2019 VentSpcFuncData'!$L$6:$L$101,MATCH($B239,'For CSV - 2019 VentSpcFuncData'!$B$6:$B$101,0))</f>
        <v>34</v>
      </c>
      <c r="T239" s="44" t="e">
        <f>MATCH($A239,#REF!,0)</f>
        <v>#REF!</v>
      </c>
      <c r="V239" t="e">
        <f t="shared" si="20"/>
        <v>#REF!</v>
      </c>
    </row>
    <row r="240" spans="1:22" ht="13" x14ac:dyDescent="0.25">
      <c r="A240" s="57" t="s">
        <v>566</v>
      </c>
      <c r="B240" s="55" t="s">
        <v>799</v>
      </c>
      <c r="C240" s="56">
        <f>VLOOKUP($B240,'2019 Ventilation List SORT'!$A$6:$I$102,2)</f>
        <v>0</v>
      </c>
      <c r="D240" s="56">
        <f>VLOOKUP($B240,'2019 Ventilation List SORT'!$A$6:$I$102,3)</f>
        <v>0</v>
      </c>
      <c r="E240" s="59">
        <f>VLOOKUP($B240,'2019 Ventilation List SORT'!$A$6:$I$102,4)</f>
        <v>0</v>
      </c>
      <c r="F240" s="59">
        <f>VLOOKUP($B240,'2019 Ventilation List SORT'!$A$6:$I$102,5)</f>
        <v>0</v>
      </c>
      <c r="G240" s="56">
        <f>VLOOKUP($B240,'2019 Ventilation List SORT'!$A$6:$I$102,6)</f>
        <v>0.75</v>
      </c>
      <c r="H240" s="59">
        <f>VLOOKUP($B240,'2019 Ventilation List SORT'!$A$6:$I$102,7)</f>
        <v>2</v>
      </c>
      <c r="I240" s="56" t="str">
        <f>VLOOKUP($B240,'2019 Ventilation List SORT'!$A$6:$I$102,8)</f>
        <v>Exh. Note C</v>
      </c>
      <c r="J240" s="95" t="str">
        <f>VLOOKUP($B240,'2019 Ventilation List SORT'!$A$6:$I$102,9)</f>
        <v>Yes</v>
      </c>
      <c r="K240" s="146" t="e">
        <f>INDEX(#REF!,MATCH($A240,#REF!,0))*0.5</f>
        <v>#REF!</v>
      </c>
      <c r="L240" s="146">
        <f>INDEX('For CSV - 2019 VentSpcFuncData'!$K$6:$K$101,MATCH($B240,'For CSV - 2019 VentSpcFuncData'!$B$6:$B$101,0))</f>
        <v>0</v>
      </c>
      <c r="M240" s="146" t="e">
        <f t="shared" si="21"/>
        <v>#REF!</v>
      </c>
      <c r="N240" s="146">
        <f>INDEX('For CSV - 2019 VentSpcFuncData'!$J$6:$J$101,MATCH($B240,'For CSV - 2019 VentSpcFuncData'!$B$6:$B$101,0))</f>
        <v>0</v>
      </c>
      <c r="O240" s="146" t="e">
        <f t="shared" si="22"/>
        <v>#REF!</v>
      </c>
      <c r="P240" s="148" t="e">
        <f t="shared" si="19"/>
        <v>#REF!</v>
      </c>
      <c r="Q240" s="44" t="str">
        <f t="shared" si="23"/>
        <v>Parking Garage Area (Dedicated Ramps),Exhaust - Parking garages</v>
      </c>
      <c r="R240" s="44" t="e">
        <f>INDEX(#REF!,MATCH($A240,#REF!,0))</f>
        <v>#REF!</v>
      </c>
      <c r="S240" s="44">
        <f>INDEX('For CSV - 2019 VentSpcFuncData'!$L$6:$L$101,MATCH($B240,'For CSV - 2019 VentSpcFuncData'!$B$6:$B$101,0))</f>
        <v>34</v>
      </c>
      <c r="T240" s="44" t="e">
        <f>MATCH($A240,#REF!,0)</f>
        <v>#REF!</v>
      </c>
      <c r="V240" t="str">
        <f t="shared" si="20"/>
        <v>2,              34,     "Exhaust - Parking garages"</v>
      </c>
    </row>
    <row r="241" spans="1:22" ht="13" x14ac:dyDescent="0.25">
      <c r="A241" s="57" t="s">
        <v>564</v>
      </c>
      <c r="B241" s="118" t="s">
        <v>799</v>
      </c>
      <c r="C241" s="56">
        <f>VLOOKUP($B241,'2019 Ventilation List SORT'!$A$6:$I$102,2)</f>
        <v>0</v>
      </c>
      <c r="D241" s="56">
        <f>VLOOKUP($B241,'2019 Ventilation List SORT'!$A$6:$I$102,3)</f>
        <v>0</v>
      </c>
      <c r="E241" s="59">
        <f>VLOOKUP($B241,'2019 Ventilation List SORT'!$A$6:$I$102,4)</f>
        <v>0</v>
      </c>
      <c r="F241" s="59">
        <f>VLOOKUP($B241,'2019 Ventilation List SORT'!$A$6:$I$102,5)</f>
        <v>0</v>
      </c>
      <c r="G241" s="56">
        <f>VLOOKUP($B241,'2019 Ventilation List SORT'!$A$6:$I$102,6)</f>
        <v>0.75</v>
      </c>
      <c r="H241" s="59">
        <f>VLOOKUP($B241,'2019 Ventilation List SORT'!$A$6:$I$102,7)</f>
        <v>2</v>
      </c>
      <c r="I241" s="56" t="str">
        <f>VLOOKUP($B241,'2019 Ventilation List SORT'!$A$6:$I$102,8)</f>
        <v>Exh. Note C</v>
      </c>
      <c r="J241" s="95" t="str">
        <f>VLOOKUP($B241,'2019 Ventilation List SORT'!$A$6:$I$102,9)</f>
        <v>Yes</v>
      </c>
      <c r="K241" s="146" t="e">
        <f>INDEX(#REF!,MATCH($A241,#REF!,0))*0.5</f>
        <v>#REF!</v>
      </c>
      <c r="L241" s="146">
        <f>INDEX('For CSV - 2019 VentSpcFuncData'!$K$6:$K$101,MATCH($B241,'For CSV - 2019 VentSpcFuncData'!$B$6:$B$101,0))</f>
        <v>0</v>
      </c>
      <c r="M241" s="146" t="e">
        <f t="shared" si="21"/>
        <v>#REF!</v>
      </c>
      <c r="N241" s="146">
        <f>INDEX('For CSV - 2019 VentSpcFuncData'!$J$6:$J$101,MATCH($B241,'For CSV - 2019 VentSpcFuncData'!$B$6:$B$101,0))</f>
        <v>0</v>
      </c>
      <c r="O241" s="146" t="e">
        <f t="shared" si="22"/>
        <v>#REF!</v>
      </c>
      <c r="P241" s="148" t="e">
        <f t="shared" si="19"/>
        <v>#REF!</v>
      </c>
      <c r="Q241" s="44" t="str">
        <f t="shared" si="23"/>
        <v>Parking Garage Area (Parking Zone),Exhaust - Parking garages</v>
      </c>
      <c r="R241" s="44" t="e">
        <f>INDEX(#REF!,MATCH($A241,#REF!,0))</f>
        <v>#REF!</v>
      </c>
      <c r="S241" s="44">
        <f>INDEX('For CSV - 2019 VentSpcFuncData'!$L$6:$L$101,MATCH($B241,'For CSV - 2019 VentSpcFuncData'!$B$6:$B$101,0))</f>
        <v>34</v>
      </c>
      <c r="T241" s="44" t="e">
        <f>MATCH($A241,#REF!,0)</f>
        <v>#REF!</v>
      </c>
      <c r="V241" t="e">
        <f t="shared" si="20"/>
        <v>#REF!</v>
      </c>
    </row>
    <row r="242" spans="1:22" ht="13" x14ac:dyDescent="0.25">
      <c r="A242" s="57" t="s">
        <v>564</v>
      </c>
      <c r="B242" s="55" t="s">
        <v>799</v>
      </c>
      <c r="C242" s="56">
        <f>VLOOKUP($B242,'2019 Ventilation List SORT'!$A$6:$I$102,2)</f>
        <v>0</v>
      </c>
      <c r="D242" s="56">
        <f>VLOOKUP($B242,'2019 Ventilation List SORT'!$A$6:$I$102,3)</f>
        <v>0</v>
      </c>
      <c r="E242" s="59">
        <f>VLOOKUP($B242,'2019 Ventilation List SORT'!$A$6:$I$102,4)</f>
        <v>0</v>
      </c>
      <c r="F242" s="59">
        <f>VLOOKUP($B242,'2019 Ventilation List SORT'!$A$6:$I$102,5)</f>
        <v>0</v>
      </c>
      <c r="G242" s="56">
        <f>VLOOKUP($B242,'2019 Ventilation List SORT'!$A$6:$I$102,6)</f>
        <v>0.75</v>
      </c>
      <c r="H242" s="59">
        <f>VLOOKUP($B242,'2019 Ventilation List SORT'!$A$6:$I$102,7)</f>
        <v>2</v>
      </c>
      <c r="I242" s="56" t="str">
        <f>VLOOKUP($B242,'2019 Ventilation List SORT'!$A$6:$I$102,8)</f>
        <v>Exh. Note C</v>
      </c>
      <c r="J242" s="95" t="str">
        <f>VLOOKUP($B242,'2019 Ventilation List SORT'!$A$6:$I$102,9)</f>
        <v>Yes</v>
      </c>
      <c r="K242" s="146" t="e">
        <f>INDEX(#REF!,MATCH($A242,#REF!,0))*0.5</f>
        <v>#REF!</v>
      </c>
      <c r="L242" s="146">
        <f>INDEX('For CSV - 2019 VentSpcFuncData'!$K$6:$K$101,MATCH($B242,'For CSV - 2019 VentSpcFuncData'!$B$6:$B$101,0))</f>
        <v>0</v>
      </c>
      <c r="M242" s="146" t="e">
        <f t="shared" si="21"/>
        <v>#REF!</v>
      </c>
      <c r="N242" s="146">
        <f>INDEX('For CSV - 2019 VentSpcFuncData'!$J$6:$J$101,MATCH($B242,'For CSV - 2019 VentSpcFuncData'!$B$6:$B$101,0))</f>
        <v>0</v>
      </c>
      <c r="O242" s="146" t="e">
        <f t="shared" si="22"/>
        <v>#REF!</v>
      </c>
      <c r="P242" s="148" t="e">
        <f t="shared" si="19"/>
        <v>#REF!</v>
      </c>
      <c r="Q242" s="44" t="str">
        <f t="shared" ref="Q242:Q274" si="24">_xlfn.CONCAT(A242,",",B242)</f>
        <v>Parking Garage Area (Parking Zone),Exhaust - Parking garages</v>
      </c>
      <c r="R242" s="44" t="e">
        <f>INDEX(#REF!,MATCH($A242,#REF!,0))</f>
        <v>#REF!</v>
      </c>
      <c r="S242" s="44">
        <f>INDEX('For CSV - 2019 VentSpcFuncData'!$L$6:$L$101,MATCH($B242,'For CSV - 2019 VentSpcFuncData'!$B$6:$B$101,0))</f>
        <v>34</v>
      </c>
      <c r="T242" s="44" t="e">
        <f>MATCH($A242,#REF!,0)</f>
        <v>#REF!</v>
      </c>
      <c r="V242" t="str">
        <f t="shared" si="20"/>
        <v>2,              34,     "Exhaust - Parking garages"</v>
      </c>
    </row>
    <row r="243" spans="1:22" ht="13" x14ac:dyDescent="0.25">
      <c r="A243" s="44" t="s">
        <v>569</v>
      </c>
      <c r="B243" s="118" t="s">
        <v>887</v>
      </c>
      <c r="C243" s="56">
        <f>VLOOKUP($B243,'2019 Ventilation List SORT'!$A$6:$I$102,2)</f>
        <v>0.15</v>
      </c>
      <c r="D243" s="56">
        <f>VLOOKUP($B243,'2019 Ventilation List SORT'!$A$6:$I$102,3)</f>
        <v>0.15</v>
      </c>
      <c r="E243" s="59">
        <f>VLOOKUP($B243,'2019 Ventilation List SORT'!$A$6:$I$102,4)</f>
        <v>0</v>
      </c>
      <c r="F243" s="59">
        <f>VLOOKUP($B243,'2019 Ventilation List SORT'!$A$6:$I$102,5)</f>
        <v>0</v>
      </c>
      <c r="G243" s="56">
        <f>VLOOKUP($B243,'2019 Ventilation List SORT'!$A$6:$I$102,6)</f>
        <v>0</v>
      </c>
      <c r="H243" s="59">
        <f>VLOOKUP($B243,'2019 Ventilation List SORT'!$A$6:$I$102,7)</f>
        <v>2</v>
      </c>
      <c r="I243" s="56" t="str">
        <f>VLOOKUP($B243,'2019 Ventilation List SORT'!$A$6:$I$102,8)</f>
        <v/>
      </c>
      <c r="J243" s="95" t="str">
        <f>VLOOKUP($B243,'2019 Ventilation List SORT'!$A$6:$I$102,9)</f>
        <v>No</v>
      </c>
      <c r="K243" s="146" t="e">
        <f>INDEX(#REF!,MATCH($A243,#REF!,0))*0.5</f>
        <v>#REF!</v>
      </c>
      <c r="L243" s="146">
        <f>INDEX('For CSV - 2019 VentSpcFuncData'!$K$6:$K$101,MATCH($B243,'For CSV - 2019 VentSpcFuncData'!$B$6:$B$101,0))</f>
        <v>0</v>
      </c>
      <c r="M243" s="146" t="e">
        <f t="shared" si="21"/>
        <v>#REF!</v>
      </c>
      <c r="N243" s="146">
        <f>INDEX('For CSV - 2019 VentSpcFuncData'!$J$6:$J$101,MATCH($B243,'For CSV - 2019 VentSpcFuncData'!$B$6:$B$101,0))</f>
        <v>15</v>
      </c>
      <c r="O243" s="146" t="e">
        <f t="shared" si="22"/>
        <v>#REF!</v>
      </c>
      <c r="P243" s="148" t="e">
        <f t="shared" si="19"/>
        <v>#REF!</v>
      </c>
      <c r="Q243" s="44" t="str">
        <f t="shared" si="24"/>
        <v>Pharmacy Area,Misc - Pharmacy (preparation area)</v>
      </c>
      <c r="R243" s="44" t="e">
        <f>INDEX(#REF!,MATCH($A243,#REF!,0))</f>
        <v>#REF!</v>
      </c>
      <c r="S243" s="44">
        <f>INDEX('For CSV - 2019 VentSpcFuncData'!$L$6:$L$101,MATCH($B243,'For CSV - 2019 VentSpcFuncData'!$B$6:$B$101,0))</f>
        <v>64</v>
      </c>
      <c r="T243" s="44" t="e">
        <f>MATCH($A243,#REF!,0)</f>
        <v>#REF!</v>
      </c>
      <c r="V243" t="e">
        <f t="shared" si="20"/>
        <v>#REF!</v>
      </c>
    </row>
    <row r="244" spans="1:22" ht="13" x14ac:dyDescent="0.25">
      <c r="A244" s="44" t="s">
        <v>569</v>
      </c>
      <c r="B244" s="55" t="s">
        <v>887</v>
      </c>
      <c r="C244" s="56">
        <f>VLOOKUP($B244,'2019 Ventilation List SORT'!$A$6:$I$102,2)</f>
        <v>0.15</v>
      </c>
      <c r="D244" s="56">
        <f>VLOOKUP($B244,'2019 Ventilation List SORT'!$A$6:$I$102,3)</f>
        <v>0.15</v>
      </c>
      <c r="E244" s="59">
        <f>VLOOKUP($B244,'2019 Ventilation List SORT'!$A$6:$I$102,4)</f>
        <v>0</v>
      </c>
      <c r="F244" s="59">
        <f>VLOOKUP($B244,'2019 Ventilation List SORT'!$A$6:$I$102,5)</f>
        <v>0</v>
      </c>
      <c r="G244" s="56">
        <f>VLOOKUP($B244,'2019 Ventilation List SORT'!$A$6:$I$102,6)</f>
        <v>0</v>
      </c>
      <c r="H244" s="59">
        <f>VLOOKUP($B244,'2019 Ventilation List SORT'!$A$6:$I$102,7)</f>
        <v>2</v>
      </c>
      <c r="I244" s="56" t="str">
        <f>VLOOKUP($B244,'2019 Ventilation List SORT'!$A$6:$I$102,8)</f>
        <v/>
      </c>
      <c r="J244" s="95" t="str">
        <f>VLOOKUP($B244,'2019 Ventilation List SORT'!$A$6:$I$102,9)</f>
        <v>No</v>
      </c>
      <c r="K244" s="146" t="e">
        <f>INDEX(#REF!,MATCH($A244,#REF!,0))*0.5</f>
        <v>#REF!</v>
      </c>
      <c r="L244" s="146">
        <f>INDEX('For CSV - 2019 VentSpcFuncData'!$K$6:$K$101,MATCH($B244,'For CSV - 2019 VentSpcFuncData'!$B$6:$B$101,0))</f>
        <v>0</v>
      </c>
      <c r="M244" s="146" t="e">
        <f t="shared" si="21"/>
        <v>#REF!</v>
      </c>
      <c r="N244" s="146">
        <f>INDEX('For CSV - 2019 VentSpcFuncData'!$J$6:$J$101,MATCH($B244,'For CSV - 2019 VentSpcFuncData'!$B$6:$B$101,0))</f>
        <v>15</v>
      </c>
      <c r="O244" s="146" t="e">
        <f t="shared" si="22"/>
        <v>#REF!</v>
      </c>
      <c r="P244" s="148" t="e">
        <f t="shared" si="19"/>
        <v>#REF!</v>
      </c>
      <c r="Q244" s="44" t="str">
        <f t="shared" si="24"/>
        <v>Pharmacy Area,Misc - Pharmacy (preparation area)</v>
      </c>
      <c r="R244" s="44" t="e">
        <f>INDEX(#REF!,MATCH($A244,#REF!,0))</f>
        <v>#REF!</v>
      </c>
      <c r="S244" s="44">
        <f>INDEX('For CSV - 2019 VentSpcFuncData'!$L$6:$L$101,MATCH($B244,'For CSV - 2019 VentSpcFuncData'!$B$6:$B$101,0))</f>
        <v>64</v>
      </c>
      <c r="T244" s="44" t="e">
        <f>MATCH($A244,#REF!,0)</f>
        <v>#REF!</v>
      </c>
      <c r="V244" t="str">
        <f t="shared" si="20"/>
        <v>2,              64,     "Misc - Pharmacy (preparation area)"</v>
      </c>
    </row>
    <row r="245" spans="1:22" ht="13" x14ac:dyDescent="0.25">
      <c r="A245" s="44" t="s">
        <v>509</v>
      </c>
      <c r="B245" s="118" t="s">
        <v>923</v>
      </c>
      <c r="C245" s="56">
        <f>VLOOKUP($B245,'2019 Ventilation List SORT'!$A$6:$I$102,2)</f>
        <v>1.07</v>
      </c>
      <c r="D245" s="56">
        <f>VLOOKUP($B245,'2019 Ventilation List SORT'!$A$6:$I$102,3)</f>
        <v>0.15</v>
      </c>
      <c r="E245" s="59">
        <f>VLOOKUP($B245,'2019 Ventilation List SORT'!$A$6:$I$102,4)</f>
        <v>0</v>
      </c>
      <c r="F245" s="59">
        <f>VLOOKUP($B245,'2019 Ventilation List SORT'!$A$6:$I$102,5)</f>
        <v>0</v>
      </c>
      <c r="G245" s="56">
        <f>VLOOKUP($B245,'2019 Ventilation List SORT'!$A$6:$I$102,6)</f>
        <v>0</v>
      </c>
      <c r="H245" s="59">
        <f>VLOOKUP($B245,'2019 Ventilation List SORT'!$A$6:$I$102,7)</f>
        <v>1</v>
      </c>
      <c r="I245" s="56" t="str">
        <f>VLOOKUP($B245,'2019 Ventilation List SORT'!$A$6:$I$102,8)</f>
        <v>F</v>
      </c>
      <c r="J245" s="95" t="str">
        <f>VLOOKUP($B245,'2019 Ventilation List SORT'!$A$6:$I$102,9)</f>
        <v>No</v>
      </c>
      <c r="K245" s="146" t="e">
        <f>INDEX(#REF!,MATCH($A245,#REF!,0))*0.5</f>
        <v>#REF!</v>
      </c>
      <c r="L245" s="146">
        <f>INDEX('For CSV - 2019 VentSpcFuncData'!$K$6:$K$101,MATCH($B245,'For CSV - 2019 VentSpcFuncData'!$B$6:$B$101,0))</f>
        <v>71.333333333333329</v>
      </c>
      <c r="M245" s="146">
        <f t="shared" si="21"/>
        <v>71.333333333333329</v>
      </c>
      <c r="N245" s="146">
        <f>INDEX('For CSV - 2019 VentSpcFuncData'!$J$6:$J$101,MATCH($B245,'For CSV - 2019 VentSpcFuncData'!$B$6:$B$101,0))</f>
        <v>15</v>
      </c>
      <c r="O245" s="146" t="e">
        <f t="shared" si="22"/>
        <v>#REF!</v>
      </c>
      <c r="P245" s="148" t="e">
        <f t="shared" si="19"/>
        <v>#REF!</v>
      </c>
      <c r="Q245" s="44" t="str">
        <f t="shared" si="24"/>
        <v>Religious Worship Area,Assembly - Places of religious worship</v>
      </c>
      <c r="R245" s="44" t="e">
        <f>INDEX(#REF!,MATCH($A245,#REF!,0))</f>
        <v>#REF!</v>
      </c>
      <c r="S245" s="44">
        <f>INDEX('For CSV - 2019 VentSpcFuncData'!$L$6:$L$101,MATCH($B245,'For CSV - 2019 VentSpcFuncData'!$B$6:$B$101,0))</f>
        <v>8</v>
      </c>
      <c r="T245" s="44" t="e">
        <f>MATCH($A245,#REF!,0)</f>
        <v>#REF!</v>
      </c>
      <c r="V245" t="e">
        <f t="shared" si="20"/>
        <v>#REF!</v>
      </c>
    </row>
    <row r="246" spans="1:22" ht="13" x14ac:dyDescent="0.25">
      <c r="A246" s="44" t="s">
        <v>509</v>
      </c>
      <c r="B246" s="55" t="s">
        <v>923</v>
      </c>
      <c r="C246" s="56">
        <f>VLOOKUP($B246,'2019 Ventilation List SORT'!$A$6:$I$102,2)</f>
        <v>1.07</v>
      </c>
      <c r="D246" s="56">
        <f>VLOOKUP($B246,'2019 Ventilation List SORT'!$A$6:$I$102,3)</f>
        <v>0.15</v>
      </c>
      <c r="E246" s="59">
        <f>VLOOKUP($B246,'2019 Ventilation List SORT'!$A$6:$I$102,4)</f>
        <v>0</v>
      </c>
      <c r="F246" s="59">
        <f>VLOOKUP($B246,'2019 Ventilation List SORT'!$A$6:$I$102,5)</f>
        <v>0</v>
      </c>
      <c r="G246" s="56">
        <f>VLOOKUP($B246,'2019 Ventilation List SORT'!$A$6:$I$102,6)</f>
        <v>0</v>
      </c>
      <c r="H246" s="59">
        <f>VLOOKUP($B246,'2019 Ventilation List SORT'!$A$6:$I$102,7)</f>
        <v>1</v>
      </c>
      <c r="I246" s="56" t="str">
        <f>VLOOKUP($B246,'2019 Ventilation List SORT'!$A$6:$I$102,8)</f>
        <v>F</v>
      </c>
      <c r="J246" s="95" t="str">
        <f>VLOOKUP($B246,'2019 Ventilation List SORT'!$A$6:$I$102,9)</f>
        <v>No</v>
      </c>
      <c r="K246" s="146" t="e">
        <f>INDEX(#REF!,MATCH($A246,#REF!,0))*0.5</f>
        <v>#REF!</v>
      </c>
      <c r="L246" s="146">
        <f>INDEX('For CSV - 2019 VentSpcFuncData'!$K$6:$K$101,MATCH($B246,'For CSV - 2019 VentSpcFuncData'!$B$6:$B$101,0))</f>
        <v>71.333333333333329</v>
      </c>
      <c r="M246" s="146">
        <f t="shared" si="21"/>
        <v>71.333333333333329</v>
      </c>
      <c r="N246" s="146">
        <f>INDEX('For CSV - 2019 VentSpcFuncData'!$J$6:$J$101,MATCH($B246,'For CSV - 2019 VentSpcFuncData'!$B$6:$B$101,0))</f>
        <v>15</v>
      </c>
      <c r="O246" s="146" t="e">
        <f t="shared" si="22"/>
        <v>#REF!</v>
      </c>
      <c r="P246" s="148" t="e">
        <f t="shared" si="19"/>
        <v>#REF!</v>
      </c>
      <c r="Q246" s="44" t="str">
        <f t="shared" si="24"/>
        <v>Religious Worship Area,Assembly - Places of religious worship</v>
      </c>
      <c r="R246" s="44" t="e">
        <f>INDEX(#REF!,MATCH($A246,#REF!,0))</f>
        <v>#REF!</v>
      </c>
      <c r="S246" s="44">
        <f>INDEX('For CSV - 2019 VentSpcFuncData'!$L$6:$L$101,MATCH($B246,'For CSV - 2019 VentSpcFuncData'!$B$6:$B$101,0))</f>
        <v>8</v>
      </c>
      <c r="T246" s="44" t="e">
        <f>MATCH($A246,#REF!,0)</f>
        <v>#REF!</v>
      </c>
      <c r="V246" t="str">
        <f t="shared" si="20"/>
        <v>2,              8,     "Assembly - Places of religious worship"</v>
      </c>
    </row>
    <row r="247" spans="1:22" ht="13" x14ac:dyDescent="0.25">
      <c r="A247" s="44" t="s">
        <v>590</v>
      </c>
      <c r="B247" s="118" t="s">
        <v>884</v>
      </c>
      <c r="C247" s="56">
        <f>VLOOKUP($B247,'2019 Ventilation List SORT'!$A$6:$I$102,2)</f>
        <v>0</v>
      </c>
      <c r="D247" s="56">
        <f>VLOOKUP($B247,'2019 Ventilation List SORT'!$A$6:$I$102,3)</f>
        <v>0</v>
      </c>
      <c r="E247" s="59">
        <f>VLOOKUP($B247,'2019 Ventilation List SORT'!$A$6:$I$102,4)</f>
        <v>50</v>
      </c>
      <c r="F247" s="59">
        <f>VLOOKUP($B247,'2019 Ventilation List SORT'!$A$6:$I$102,5)</f>
        <v>0</v>
      </c>
      <c r="G247" s="56">
        <f>VLOOKUP($B247,'2019 Ventilation List SORT'!$A$6:$I$102,6)</f>
        <v>0</v>
      </c>
      <c r="H247" s="59">
        <f>VLOOKUP($B247,'2019 Ventilation List SORT'!$A$6:$I$102,7)</f>
        <v>2</v>
      </c>
      <c r="I247" s="56" t="str">
        <f>VLOOKUP($B247,'2019 Ventilation List SORT'!$A$6:$I$102,8)</f>
        <v>Exh. Note D</v>
      </c>
      <c r="J247" s="95" t="str">
        <f>VLOOKUP($B247,'2019 Ventilation List SORT'!$A$6:$I$102,9)</f>
        <v>No</v>
      </c>
      <c r="K247" s="146" t="e">
        <f>INDEX(#REF!,MATCH($A247,#REF!,0))*0.5</f>
        <v>#REF!</v>
      </c>
      <c r="L247" s="146">
        <f>INDEX('For CSV - 2019 VentSpcFuncData'!$K$6:$K$101,MATCH($B247,'For CSV - 2019 VentSpcFuncData'!$B$6:$B$101,0))</f>
        <v>0</v>
      </c>
      <c r="M247" s="146" t="e">
        <f t="shared" si="21"/>
        <v>#REF!</v>
      </c>
      <c r="N247" s="146">
        <f>INDEX('For CSV - 2019 VentSpcFuncData'!$J$6:$J$101,MATCH($B247,'For CSV - 2019 VentSpcFuncData'!$B$6:$B$101,0))</f>
        <v>0</v>
      </c>
      <c r="O247" s="146" t="e">
        <f t="shared" si="22"/>
        <v>#REF!</v>
      </c>
      <c r="P247" s="148" t="e">
        <f t="shared" si="19"/>
        <v>#REF!</v>
      </c>
      <c r="Q247" s="44" t="str">
        <f t="shared" si="24"/>
        <v>Restrooms,Exhaust - Toilets, public</v>
      </c>
      <c r="R247" s="44" t="e">
        <f>INDEX(#REF!,MATCH($A247,#REF!,0))</f>
        <v>#REF!</v>
      </c>
      <c r="S247" s="44">
        <f>INDEX('For CSV - 2019 VentSpcFuncData'!$L$6:$L$101,MATCH($B247,'For CSV - 2019 VentSpcFuncData'!$B$6:$B$101,0))</f>
        <v>40</v>
      </c>
      <c r="T247" s="44" t="e">
        <f>MATCH($A247,#REF!,0)</f>
        <v>#REF!</v>
      </c>
      <c r="V247" t="e">
        <f t="shared" si="20"/>
        <v>#REF!</v>
      </c>
    </row>
    <row r="248" spans="1:22" ht="13" x14ac:dyDescent="0.25">
      <c r="A248" s="44" t="s">
        <v>590</v>
      </c>
      <c r="B248" s="55" t="s">
        <v>797</v>
      </c>
      <c r="C248" s="56">
        <f>VLOOKUP($B248,'2019 Ventilation List SORT'!$A$6:$I$102,2)</f>
        <v>0</v>
      </c>
      <c r="D248" s="56">
        <f>VLOOKUP($B248,'2019 Ventilation List SORT'!$A$6:$I$102,3)</f>
        <v>0</v>
      </c>
      <c r="E248" s="59">
        <f>VLOOKUP($B248,'2019 Ventilation List SORT'!$A$6:$I$102,4)</f>
        <v>20</v>
      </c>
      <c r="F248" s="59">
        <f>VLOOKUP($B248,'2019 Ventilation List SORT'!$A$6:$I$102,5)</f>
        <v>50</v>
      </c>
      <c r="G248" s="56">
        <f>VLOOKUP($B248,'2019 Ventilation List SORT'!$A$6:$I$102,6)</f>
        <v>0</v>
      </c>
      <c r="H248" s="59">
        <f>VLOOKUP($B248,'2019 Ventilation List SORT'!$A$6:$I$102,7)</f>
        <v>2</v>
      </c>
      <c r="I248" s="56" t="str">
        <f>VLOOKUP($B248,'2019 Ventilation List SORT'!$A$6:$I$102,8)</f>
        <v>Exh. Note G,H</v>
      </c>
      <c r="J248" s="95" t="str">
        <f>VLOOKUP($B248,'2019 Ventilation List SORT'!$A$6:$I$102,9)</f>
        <v>No</v>
      </c>
      <c r="K248" s="146" t="e">
        <f>INDEX(#REF!,MATCH($A248,#REF!,0))*0.5</f>
        <v>#REF!</v>
      </c>
      <c r="L248" s="146">
        <f>INDEX('For CSV - 2019 VentSpcFuncData'!$K$6:$K$101,MATCH($B248,'For CSV - 2019 VentSpcFuncData'!$B$6:$B$101,0))</f>
        <v>0</v>
      </c>
      <c r="M248" s="146" t="e">
        <f t="shared" si="21"/>
        <v>#REF!</v>
      </c>
      <c r="N248" s="146">
        <f>INDEX('For CSV - 2019 VentSpcFuncData'!$J$6:$J$101,MATCH($B248,'For CSV - 2019 VentSpcFuncData'!$B$6:$B$101,0))</f>
        <v>0</v>
      </c>
      <c r="O248" s="146" t="e">
        <f t="shared" si="22"/>
        <v>#REF!</v>
      </c>
      <c r="P248" s="148" t="e">
        <f t="shared" si="19"/>
        <v>#REF!</v>
      </c>
      <c r="Q248" s="44" t="str">
        <f t="shared" si="24"/>
        <v>Restrooms,Exhaust - Shower rooms</v>
      </c>
      <c r="R248" s="44" t="e">
        <f>INDEX(#REF!,MATCH($A248,#REF!,0))</f>
        <v>#REF!</v>
      </c>
      <c r="S248" s="44">
        <f>INDEX('For CSV - 2019 VentSpcFuncData'!$L$6:$L$101,MATCH($B248,'For CSV - 2019 VentSpcFuncData'!$B$6:$B$101,0))</f>
        <v>36</v>
      </c>
      <c r="T248" s="44" t="e">
        <f>MATCH($A248,#REF!,0)</f>
        <v>#REF!</v>
      </c>
      <c r="V248" t="str">
        <f t="shared" si="20"/>
        <v>2,              36,     "Exhaust - Shower rooms"</v>
      </c>
    </row>
    <row r="249" spans="1:22" ht="13" x14ac:dyDescent="0.25">
      <c r="A249" s="44" t="s">
        <v>590</v>
      </c>
      <c r="B249" s="55" t="s">
        <v>885</v>
      </c>
      <c r="C249" s="56">
        <f>VLOOKUP($B249,'2019 Ventilation List SORT'!$A$6:$I$102,2)</f>
        <v>0</v>
      </c>
      <c r="D249" s="56">
        <f>VLOOKUP($B249,'2019 Ventilation List SORT'!$A$6:$I$102,3)</f>
        <v>0</v>
      </c>
      <c r="E249" s="59">
        <f>VLOOKUP($B249,'2019 Ventilation List SORT'!$A$6:$I$102,4)</f>
        <v>25</v>
      </c>
      <c r="F249" s="59">
        <f>VLOOKUP($B249,'2019 Ventilation List SORT'!$A$6:$I$102,5)</f>
        <v>50</v>
      </c>
      <c r="G249" s="56">
        <f>VLOOKUP($B249,'2019 Ventilation List SORT'!$A$6:$I$102,6)</f>
        <v>0</v>
      </c>
      <c r="H249" s="59">
        <f>VLOOKUP($B249,'2019 Ventilation List SORT'!$A$6:$I$102,7)</f>
        <v>2</v>
      </c>
      <c r="I249" s="56" t="str">
        <f>VLOOKUP($B249,'2019 Ventilation List SORT'!$A$6:$I$102,8)</f>
        <v>Exh. Note E</v>
      </c>
      <c r="J249" s="95" t="str">
        <f>VLOOKUP($B249,'2019 Ventilation List SORT'!$A$6:$I$102,9)</f>
        <v>No</v>
      </c>
      <c r="K249" s="146" t="e">
        <f>INDEX(#REF!,MATCH($A249,#REF!,0))*0.5</f>
        <v>#REF!</v>
      </c>
      <c r="L249" s="146">
        <f>INDEX('For CSV - 2019 VentSpcFuncData'!$K$6:$K$101,MATCH($B249,'For CSV - 2019 VentSpcFuncData'!$B$6:$B$101,0))</f>
        <v>0</v>
      </c>
      <c r="M249" s="146" t="e">
        <f t="shared" si="21"/>
        <v>#REF!</v>
      </c>
      <c r="N249" s="146">
        <f>INDEX('For CSV - 2019 VentSpcFuncData'!$J$6:$J$101,MATCH($B249,'For CSV - 2019 VentSpcFuncData'!$B$6:$B$101,0))</f>
        <v>0</v>
      </c>
      <c r="O249" s="146" t="e">
        <f t="shared" si="22"/>
        <v>#REF!</v>
      </c>
      <c r="P249" s="148" t="e">
        <f t="shared" si="19"/>
        <v>#REF!</v>
      </c>
      <c r="Q249" s="44" t="str">
        <f t="shared" si="24"/>
        <v>Restrooms,Exhaust - Toilets, private</v>
      </c>
      <c r="R249" s="44" t="e">
        <f>INDEX(#REF!,MATCH($A249,#REF!,0))</f>
        <v>#REF!</v>
      </c>
      <c r="S249" s="44">
        <f>INDEX('For CSV - 2019 VentSpcFuncData'!$L$6:$L$101,MATCH($B249,'For CSV - 2019 VentSpcFuncData'!$B$6:$B$101,0))</f>
        <v>39</v>
      </c>
      <c r="T249" s="44" t="e">
        <f>MATCH($A249,#REF!,0)</f>
        <v>#REF!</v>
      </c>
      <c r="V249" t="str">
        <f t="shared" si="20"/>
        <v>2,              39,     "Exhaust - Toilets, private"</v>
      </c>
    </row>
    <row r="250" spans="1:22" ht="13" x14ac:dyDescent="0.25">
      <c r="A250" s="44" t="s">
        <v>590</v>
      </c>
      <c r="B250" s="55" t="s">
        <v>884</v>
      </c>
      <c r="C250" s="56">
        <f>VLOOKUP($B250,'2019 Ventilation List SORT'!$A$6:$I$102,2)</f>
        <v>0</v>
      </c>
      <c r="D250" s="56">
        <f>VLOOKUP($B250,'2019 Ventilation List SORT'!$A$6:$I$102,3)</f>
        <v>0</v>
      </c>
      <c r="E250" s="59">
        <f>VLOOKUP($B250,'2019 Ventilation List SORT'!$A$6:$I$102,4)</f>
        <v>50</v>
      </c>
      <c r="F250" s="59">
        <f>VLOOKUP($B250,'2019 Ventilation List SORT'!$A$6:$I$102,5)</f>
        <v>0</v>
      </c>
      <c r="G250" s="56">
        <f>VLOOKUP($B250,'2019 Ventilation List SORT'!$A$6:$I$102,6)</f>
        <v>0</v>
      </c>
      <c r="H250" s="59">
        <f>VLOOKUP($B250,'2019 Ventilation List SORT'!$A$6:$I$102,7)</f>
        <v>2</v>
      </c>
      <c r="I250" s="56" t="str">
        <f>VLOOKUP($B250,'2019 Ventilation List SORT'!$A$6:$I$102,8)</f>
        <v>Exh. Note D</v>
      </c>
      <c r="J250" s="95" t="str">
        <f>VLOOKUP($B250,'2019 Ventilation List SORT'!$A$6:$I$102,9)</f>
        <v>No</v>
      </c>
      <c r="K250" s="146" t="e">
        <f>INDEX(#REF!,MATCH($A250,#REF!,0))*0.5</f>
        <v>#REF!</v>
      </c>
      <c r="L250" s="146">
        <f>INDEX('For CSV - 2019 VentSpcFuncData'!$K$6:$K$101,MATCH($B250,'For CSV - 2019 VentSpcFuncData'!$B$6:$B$101,0))</f>
        <v>0</v>
      </c>
      <c r="M250" s="146" t="e">
        <f t="shared" si="21"/>
        <v>#REF!</v>
      </c>
      <c r="N250" s="146">
        <f>INDEX('For CSV - 2019 VentSpcFuncData'!$J$6:$J$101,MATCH($B250,'For CSV - 2019 VentSpcFuncData'!$B$6:$B$101,0))</f>
        <v>0</v>
      </c>
      <c r="O250" s="146" t="e">
        <f t="shared" si="22"/>
        <v>#REF!</v>
      </c>
      <c r="P250" s="148" t="e">
        <f t="shared" si="19"/>
        <v>#REF!</v>
      </c>
      <c r="Q250" s="44" t="str">
        <f t="shared" si="24"/>
        <v>Restrooms,Exhaust - Toilets, public</v>
      </c>
      <c r="R250" s="44" t="e">
        <f>INDEX(#REF!,MATCH($A250,#REF!,0))</f>
        <v>#REF!</v>
      </c>
      <c r="S250" s="44">
        <f>INDEX('For CSV - 2019 VentSpcFuncData'!$L$6:$L$101,MATCH($B250,'For CSV - 2019 VentSpcFuncData'!$B$6:$B$101,0))</f>
        <v>40</v>
      </c>
      <c r="T250" s="44" t="e">
        <f>MATCH($A250,#REF!,0)</f>
        <v>#REF!</v>
      </c>
      <c r="V250" t="str">
        <f t="shared" si="20"/>
        <v>2,              40,     "Exhaust - Toilets, public"</v>
      </c>
    </row>
    <row r="251" spans="1:22" ht="13" x14ac:dyDescent="0.25">
      <c r="A251" s="44" t="s">
        <v>574</v>
      </c>
      <c r="B251" s="118" t="s">
        <v>1016</v>
      </c>
      <c r="C251" s="56">
        <f>VLOOKUP($B251,'2019 Ventilation List SORT'!$A$6:$I$102,2)</f>
        <v>0.25</v>
      </c>
      <c r="D251" s="56">
        <f>VLOOKUP($B251,'2019 Ventilation List SORT'!$A$6:$I$102,3)</f>
        <v>0.2</v>
      </c>
      <c r="E251" s="59">
        <f>VLOOKUP($B251,'2019 Ventilation List SORT'!$A$6:$I$102,4)</f>
        <v>0</v>
      </c>
      <c r="F251" s="59">
        <f>VLOOKUP($B251,'2019 Ventilation List SORT'!$A$6:$I$102,5)</f>
        <v>0</v>
      </c>
      <c r="G251" s="56">
        <f>VLOOKUP($B251,'2019 Ventilation List SORT'!$A$6:$I$102,6)</f>
        <v>0</v>
      </c>
      <c r="H251" s="59">
        <f>VLOOKUP($B251,'2019 Ventilation List SORT'!$A$6:$I$102,7)</f>
        <v>2</v>
      </c>
      <c r="I251" s="56" t="str">
        <f>VLOOKUP($B251,'2019 Ventilation List SORT'!$A$6:$I$102,8)</f>
        <v/>
      </c>
      <c r="J251" s="95" t="str">
        <f>VLOOKUP($B251,'2019 Ventilation List SORT'!$A$6:$I$102,9)</f>
        <v>No</v>
      </c>
      <c r="K251" s="146" t="e">
        <f>INDEX(#REF!,MATCH($A251,#REF!,0))*0.5</f>
        <v>#REF!</v>
      </c>
      <c r="L251" s="146">
        <f>INDEX('For CSV - 2019 VentSpcFuncData'!$K$6:$K$101,MATCH($B251,'For CSV - 2019 VentSpcFuncData'!$B$6:$B$101,0))</f>
        <v>16.666666666666668</v>
      </c>
      <c r="M251" s="146">
        <f t="shared" si="21"/>
        <v>16.666666666666668</v>
      </c>
      <c r="N251" s="146">
        <f>INDEX('For CSV - 2019 VentSpcFuncData'!$J$6:$J$101,MATCH($B251,'For CSV - 2019 VentSpcFuncData'!$B$6:$B$101,0))</f>
        <v>15</v>
      </c>
      <c r="O251" s="146" t="e">
        <f t="shared" si="22"/>
        <v>#REF!</v>
      </c>
      <c r="P251" s="148" t="e">
        <f t="shared" si="19"/>
        <v>#REF!</v>
      </c>
      <c r="Q251" s="44" t="str">
        <f t="shared" si="24"/>
        <v>Retail Sales Area (Fitting Room),Retail - Sales</v>
      </c>
      <c r="R251" s="44" t="e">
        <f>INDEX(#REF!,MATCH($A251,#REF!,0))</f>
        <v>#REF!</v>
      </c>
      <c r="S251" s="44">
        <f>INDEX('For CSV - 2019 VentSpcFuncData'!$L$6:$L$101,MATCH($B251,'For CSV - 2019 VentSpcFuncData'!$B$6:$B$101,0))</f>
        <v>83</v>
      </c>
      <c r="T251" s="44" t="e">
        <f>MATCH($A251,#REF!,0)</f>
        <v>#REF!</v>
      </c>
      <c r="V251" t="e">
        <f t="shared" si="20"/>
        <v>#REF!</v>
      </c>
    </row>
    <row r="252" spans="1:22" ht="13" x14ac:dyDescent="0.25">
      <c r="A252" s="44" t="s">
        <v>574</v>
      </c>
      <c r="B252" s="55" t="s">
        <v>1016</v>
      </c>
      <c r="C252" s="56">
        <f>VLOOKUP($B252,'2019 Ventilation List SORT'!$A$6:$I$102,2)</f>
        <v>0.25</v>
      </c>
      <c r="D252" s="56">
        <f>VLOOKUP($B252,'2019 Ventilation List SORT'!$A$6:$I$102,3)</f>
        <v>0.2</v>
      </c>
      <c r="E252" s="59">
        <f>VLOOKUP($B252,'2019 Ventilation List SORT'!$A$6:$I$102,4)</f>
        <v>0</v>
      </c>
      <c r="F252" s="59">
        <f>VLOOKUP($B252,'2019 Ventilation List SORT'!$A$6:$I$102,5)</f>
        <v>0</v>
      </c>
      <c r="G252" s="56">
        <f>VLOOKUP($B252,'2019 Ventilation List SORT'!$A$6:$I$102,6)</f>
        <v>0</v>
      </c>
      <c r="H252" s="59">
        <f>VLOOKUP($B252,'2019 Ventilation List SORT'!$A$6:$I$102,7)</f>
        <v>2</v>
      </c>
      <c r="I252" s="56" t="str">
        <f>VLOOKUP($B252,'2019 Ventilation List SORT'!$A$6:$I$102,8)</f>
        <v/>
      </c>
      <c r="J252" s="95" t="str">
        <f>VLOOKUP($B252,'2019 Ventilation List SORT'!$A$6:$I$102,9)</f>
        <v>No</v>
      </c>
      <c r="K252" s="146" t="e">
        <f>INDEX(#REF!,MATCH($A252,#REF!,0))*0.5</f>
        <v>#REF!</v>
      </c>
      <c r="L252" s="146">
        <f>INDEX('For CSV - 2019 VentSpcFuncData'!$K$6:$K$101,MATCH($B252,'For CSV - 2019 VentSpcFuncData'!$B$6:$B$101,0))</f>
        <v>16.666666666666668</v>
      </c>
      <c r="M252" s="146">
        <f t="shared" si="21"/>
        <v>16.666666666666668</v>
      </c>
      <c r="N252" s="146">
        <f>INDEX('For CSV - 2019 VentSpcFuncData'!$J$6:$J$101,MATCH($B252,'For CSV - 2019 VentSpcFuncData'!$B$6:$B$101,0))</f>
        <v>15</v>
      </c>
      <c r="O252" s="146" t="e">
        <f t="shared" si="22"/>
        <v>#REF!</v>
      </c>
      <c r="P252" s="148" t="e">
        <f t="shared" si="19"/>
        <v>#REF!</v>
      </c>
      <c r="Q252" s="44" t="str">
        <f t="shared" si="24"/>
        <v>Retail Sales Area (Fitting Room),Retail - Sales</v>
      </c>
      <c r="R252" s="44" t="e">
        <f>INDEX(#REF!,MATCH($A252,#REF!,0))</f>
        <v>#REF!</v>
      </c>
      <c r="S252" s="44">
        <f>INDEX('For CSV - 2019 VentSpcFuncData'!$L$6:$L$101,MATCH($B252,'For CSV - 2019 VentSpcFuncData'!$B$6:$B$101,0))</f>
        <v>83</v>
      </c>
      <c r="T252" s="44" t="e">
        <f>MATCH($A252,#REF!,0)</f>
        <v>#REF!</v>
      </c>
      <c r="V252" t="str">
        <f t="shared" si="20"/>
        <v>2,              83,     "Retail - Sales"</v>
      </c>
    </row>
    <row r="253" spans="1:22" ht="13" x14ac:dyDescent="0.25">
      <c r="A253" s="44" t="s">
        <v>574</v>
      </c>
      <c r="B253" s="55" t="s">
        <v>781</v>
      </c>
      <c r="C253" s="56">
        <f>VLOOKUP($B253,'2019 Ventilation List SORT'!$A$6:$I$102,2)</f>
        <v>0.15</v>
      </c>
      <c r="D253" s="56">
        <f>VLOOKUP($B253,'2019 Ventilation List SORT'!$A$6:$I$102,3)</f>
        <v>0.15</v>
      </c>
      <c r="E253" s="59">
        <f>VLOOKUP($B253,'2019 Ventilation List SORT'!$A$6:$I$102,4)</f>
        <v>0</v>
      </c>
      <c r="F253" s="59">
        <f>VLOOKUP($B253,'2019 Ventilation List SORT'!$A$6:$I$102,5)</f>
        <v>0</v>
      </c>
      <c r="G253" s="56">
        <f>VLOOKUP($B253,'2019 Ventilation List SORT'!$A$6:$I$102,6)</f>
        <v>0</v>
      </c>
      <c r="H253" s="59">
        <f>VLOOKUP($B253,'2019 Ventilation List SORT'!$A$6:$I$102,7)</f>
        <v>2</v>
      </c>
      <c r="I253" s="56" t="str">
        <f>VLOOKUP($B253,'2019 Ventilation List SORT'!$A$6:$I$102,8)</f>
        <v/>
      </c>
      <c r="J253" s="95" t="str">
        <f>VLOOKUP($B253,'2019 Ventilation List SORT'!$A$6:$I$102,9)</f>
        <v>No</v>
      </c>
      <c r="K253" s="146" t="e">
        <f>INDEX(#REF!,MATCH($A253,#REF!,0))*0.5</f>
        <v>#REF!</v>
      </c>
      <c r="L253" s="146">
        <f>INDEX('For CSV - 2019 VentSpcFuncData'!$K$6:$K$101,MATCH($B253,'For CSV - 2019 VentSpcFuncData'!$B$6:$B$101,0))</f>
        <v>0</v>
      </c>
      <c r="M253" s="146" t="e">
        <f t="shared" si="21"/>
        <v>#REF!</v>
      </c>
      <c r="N253" s="146">
        <f>INDEX('For CSV - 2019 VentSpcFuncData'!$J$6:$J$101,MATCH($B253,'For CSV - 2019 VentSpcFuncData'!$B$6:$B$101,0))</f>
        <v>15</v>
      </c>
      <c r="O253" s="146" t="e">
        <f t="shared" si="22"/>
        <v>#REF!</v>
      </c>
      <c r="P253" s="148" t="e">
        <f t="shared" si="19"/>
        <v>#REF!</v>
      </c>
      <c r="Q253" s="44" t="str">
        <f t="shared" si="24"/>
        <v>Retail Sales Area (Fitting Room),Misc - All others</v>
      </c>
      <c r="R253" s="44" t="e">
        <f>INDEX(#REF!,MATCH($A253,#REF!,0))</f>
        <v>#REF!</v>
      </c>
      <c r="S253" s="44">
        <f>INDEX('For CSV - 2019 VentSpcFuncData'!$L$6:$L$101,MATCH($B253,'For CSV - 2019 VentSpcFuncData'!$B$6:$B$101,0))</f>
        <v>58</v>
      </c>
      <c r="T253" s="44" t="e">
        <f>MATCH($A253,#REF!,0)</f>
        <v>#REF!</v>
      </c>
      <c r="V253" t="str">
        <f t="shared" si="20"/>
        <v>2,              58,     "Misc - All others"</v>
      </c>
    </row>
    <row r="254" spans="1:22" ht="13" x14ac:dyDescent="0.25">
      <c r="A254" s="44" t="s">
        <v>571</v>
      </c>
      <c r="B254" s="118" t="s">
        <v>786</v>
      </c>
      <c r="C254" s="56">
        <f>VLOOKUP($B254,'2019 Ventilation List SORT'!$A$6:$I$102,2)</f>
        <v>0.25</v>
      </c>
      <c r="D254" s="56">
        <f>VLOOKUP($B254,'2019 Ventilation List SORT'!$A$6:$I$102,3)</f>
        <v>0.2</v>
      </c>
      <c r="E254" s="59">
        <f>VLOOKUP($B254,'2019 Ventilation List SORT'!$A$6:$I$102,4)</f>
        <v>0</v>
      </c>
      <c r="F254" s="59">
        <f>VLOOKUP($B254,'2019 Ventilation List SORT'!$A$6:$I$102,5)</f>
        <v>0</v>
      </c>
      <c r="G254" s="56">
        <f>VLOOKUP($B254,'2019 Ventilation List SORT'!$A$6:$I$102,6)</f>
        <v>0</v>
      </c>
      <c r="H254" s="59">
        <f>VLOOKUP($B254,'2019 Ventilation List SORT'!$A$6:$I$102,7)</f>
        <v>1</v>
      </c>
      <c r="I254" s="56" t="str">
        <f>VLOOKUP($B254,'2019 Ventilation List SORT'!$A$6:$I$102,8)</f>
        <v>F</v>
      </c>
      <c r="J254" s="95" t="str">
        <f>VLOOKUP($B254,'2019 Ventilation List SORT'!$A$6:$I$102,9)</f>
        <v>No</v>
      </c>
      <c r="K254" s="146" t="e">
        <f>INDEX(#REF!,MATCH($A254,#REF!,0))*0.5</f>
        <v>#REF!</v>
      </c>
      <c r="L254" s="146">
        <f>INDEX('For CSV - 2019 VentSpcFuncData'!$K$6:$K$101,MATCH($B254,'For CSV - 2019 VentSpcFuncData'!$B$6:$B$101,0))</f>
        <v>16.666666666666668</v>
      </c>
      <c r="M254" s="146">
        <f t="shared" si="21"/>
        <v>16.666666666666668</v>
      </c>
      <c r="N254" s="146">
        <f>INDEX('For CSV - 2019 VentSpcFuncData'!$J$6:$J$101,MATCH($B254,'For CSV - 2019 VentSpcFuncData'!$B$6:$B$101,0))</f>
        <v>15</v>
      </c>
      <c r="O254" s="146" t="e">
        <f t="shared" si="22"/>
        <v>#REF!</v>
      </c>
      <c r="P254" s="148" t="e">
        <f t="shared" si="19"/>
        <v>#REF!</v>
      </c>
      <c r="Q254" s="44" t="str">
        <f t="shared" si="24"/>
        <v>Retail Sales Area (Grocery Sales),Retail - Supermarket</v>
      </c>
      <c r="R254" s="44" t="e">
        <f>INDEX(#REF!,MATCH($A254,#REF!,0))</f>
        <v>#REF!</v>
      </c>
      <c r="S254" s="44">
        <f>INDEX('For CSV - 2019 VentSpcFuncData'!$L$6:$L$101,MATCH($B254,'For CSV - 2019 VentSpcFuncData'!$B$6:$B$101,0))</f>
        <v>84</v>
      </c>
      <c r="T254" s="44" t="e">
        <f>MATCH($A254,#REF!,0)</f>
        <v>#REF!</v>
      </c>
      <c r="V254" t="e">
        <f t="shared" si="20"/>
        <v>#REF!</v>
      </c>
    </row>
    <row r="255" spans="1:22" ht="13" x14ac:dyDescent="0.25">
      <c r="A255" s="44" t="s">
        <v>571</v>
      </c>
      <c r="B255" s="55" t="s">
        <v>786</v>
      </c>
      <c r="C255" s="56">
        <f>VLOOKUP($B255,'2019 Ventilation List SORT'!$A$6:$I$102,2)</f>
        <v>0.25</v>
      </c>
      <c r="D255" s="56">
        <f>VLOOKUP($B255,'2019 Ventilation List SORT'!$A$6:$I$102,3)</f>
        <v>0.2</v>
      </c>
      <c r="E255" s="59">
        <f>VLOOKUP($B255,'2019 Ventilation List SORT'!$A$6:$I$102,4)</f>
        <v>0</v>
      </c>
      <c r="F255" s="59">
        <f>VLOOKUP($B255,'2019 Ventilation List SORT'!$A$6:$I$102,5)</f>
        <v>0</v>
      </c>
      <c r="G255" s="56">
        <f>VLOOKUP($B255,'2019 Ventilation List SORT'!$A$6:$I$102,6)</f>
        <v>0</v>
      </c>
      <c r="H255" s="59">
        <f>VLOOKUP($B255,'2019 Ventilation List SORT'!$A$6:$I$102,7)</f>
        <v>1</v>
      </c>
      <c r="I255" s="56" t="str">
        <f>VLOOKUP($B255,'2019 Ventilation List SORT'!$A$6:$I$102,8)</f>
        <v>F</v>
      </c>
      <c r="J255" s="95" t="str">
        <f>VLOOKUP($B255,'2019 Ventilation List SORT'!$A$6:$I$102,9)</f>
        <v>No</v>
      </c>
      <c r="K255" s="146" t="e">
        <f>INDEX(#REF!,MATCH($A255,#REF!,0))*0.5</f>
        <v>#REF!</v>
      </c>
      <c r="L255" s="146">
        <f>INDEX('For CSV - 2019 VentSpcFuncData'!$K$6:$K$101,MATCH($B255,'For CSV - 2019 VentSpcFuncData'!$B$6:$B$101,0))</f>
        <v>16.666666666666668</v>
      </c>
      <c r="M255" s="146">
        <f t="shared" si="21"/>
        <v>16.666666666666668</v>
      </c>
      <c r="N255" s="146">
        <f>INDEX('For CSV - 2019 VentSpcFuncData'!$J$6:$J$101,MATCH($B255,'For CSV - 2019 VentSpcFuncData'!$B$6:$B$101,0))</f>
        <v>15</v>
      </c>
      <c r="O255" s="146" t="e">
        <f t="shared" si="22"/>
        <v>#REF!</v>
      </c>
      <c r="P255" s="148" t="e">
        <f t="shared" si="19"/>
        <v>#REF!</v>
      </c>
      <c r="Q255" s="44" t="str">
        <f t="shared" si="24"/>
        <v>Retail Sales Area (Grocery Sales),Retail - Supermarket</v>
      </c>
      <c r="R255" s="44" t="e">
        <f>INDEX(#REF!,MATCH($A255,#REF!,0))</f>
        <v>#REF!</v>
      </c>
      <c r="S255" s="44">
        <f>INDEX('For CSV - 2019 VentSpcFuncData'!$L$6:$L$101,MATCH($B255,'For CSV - 2019 VentSpcFuncData'!$B$6:$B$101,0))</f>
        <v>84</v>
      </c>
      <c r="T255" s="44" t="e">
        <f>MATCH($A255,#REF!,0)</f>
        <v>#REF!</v>
      </c>
      <c r="V255" t="str">
        <f t="shared" si="20"/>
        <v>2,              84,     "Retail - Supermarket"</v>
      </c>
    </row>
    <row r="256" spans="1:22" ht="13" x14ac:dyDescent="0.25">
      <c r="A256" s="44" t="s">
        <v>573</v>
      </c>
      <c r="B256" s="118" t="s">
        <v>1016</v>
      </c>
      <c r="C256" s="56">
        <f>VLOOKUP($B256,'2019 Ventilation List SORT'!$A$6:$I$102,2)</f>
        <v>0.25</v>
      </c>
      <c r="D256" s="56">
        <f>VLOOKUP($B256,'2019 Ventilation List SORT'!$A$6:$I$102,3)</f>
        <v>0.2</v>
      </c>
      <c r="E256" s="59">
        <f>VLOOKUP($B256,'2019 Ventilation List SORT'!$A$6:$I$102,4)</f>
        <v>0</v>
      </c>
      <c r="F256" s="59">
        <f>VLOOKUP($B256,'2019 Ventilation List SORT'!$A$6:$I$102,5)</f>
        <v>0</v>
      </c>
      <c r="G256" s="56">
        <f>VLOOKUP($B256,'2019 Ventilation List SORT'!$A$6:$I$102,6)</f>
        <v>0</v>
      </c>
      <c r="H256" s="59">
        <f>VLOOKUP($B256,'2019 Ventilation List SORT'!$A$6:$I$102,7)</f>
        <v>2</v>
      </c>
      <c r="I256" s="56" t="str">
        <f>VLOOKUP($B256,'2019 Ventilation List SORT'!$A$6:$I$102,8)</f>
        <v/>
      </c>
      <c r="J256" s="95" t="str">
        <f>VLOOKUP($B256,'2019 Ventilation List SORT'!$A$6:$I$102,9)</f>
        <v>No</v>
      </c>
      <c r="K256" s="146" t="e">
        <f>INDEX(#REF!,MATCH($A256,#REF!,0))*0.5</f>
        <v>#REF!</v>
      </c>
      <c r="L256" s="146">
        <f>INDEX('For CSV - 2019 VentSpcFuncData'!$K$6:$K$101,MATCH($B256,'For CSV - 2019 VentSpcFuncData'!$B$6:$B$101,0))</f>
        <v>16.666666666666668</v>
      </c>
      <c r="M256" s="146">
        <f t="shared" si="21"/>
        <v>16.666666666666668</v>
      </c>
      <c r="N256" s="146">
        <f>INDEX('For CSV - 2019 VentSpcFuncData'!$J$6:$J$101,MATCH($B256,'For CSV - 2019 VentSpcFuncData'!$B$6:$B$101,0))</f>
        <v>15</v>
      </c>
      <c r="O256" s="146" t="e">
        <f t="shared" si="22"/>
        <v>#REF!</v>
      </c>
      <c r="P256" s="148" t="e">
        <f t="shared" si="19"/>
        <v>#REF!</v>
      </c>
      <c r="Q256" s="44" t="str">
        <f t="shared" si="24"/>
        <v>Retail Sales Area (Retail Merchandise Sales),Retail - Sales</v>
      </c>
      <c r="R256" s="44" t="e">
        <f>INDEX(#REF!,MATCH($A256,#REF!,0))</f>
        <v>#REF!</v>
      </c>
      <c r="S256" s="44">
        <f>INDEX('For CSV - 2019 VentSpcFuncData'!$L$6:$L$101,MATCH($B256,'For CSV - 2019 VentSpcFuncData'!$B$6:$B$101,0))</f>
        <v>83</v>
      </c>
      <c r="T256" s="44" t="e">
        <f>MATCH($A256,#REF!,0)</f>
        <v>#REF!</v>
      </c>
      <c r="V256" t="e">
        <f t="shared" si="20"/>
        <v>#REF!</v>
      </c>
    </row>
    <row r="257" spans="1:22" ht="13" x14ac:dyDescent="0.25">
      <c r="A257" s="44" t="s">
        <v>573</v>
      </c>
      <c r="B257" s="55" t="s">
        <v>1016</v>
      </c>
      <c r="C257" s="56">
        <f>VLOOKUP($B257,'2019 Ventilation List SORT'!$A$6:$I$102,2)</f>
        <v>0.25</v>
      </c>
      <c r="D257" s="56">
        <f>VLOOKUP($B257,'2019 Ventilation List SORT'!$A$6:$I$102,3)</f>
        <v>0.2</v>
      </c>
      <c r="E257" s="59">
        <f>VLOOKUP($B257,'2019 Ventilation List SORT'!$A$6:$I$102,4)</f>
        <v>0</v>
      </c>
      <c r="F257" s="59">
        <f>VLOOKUP($B257,'2019 Ventilation List SORT'!$A$6:$I$102,5)</f>
        <v>0</v>
      </c>
      <c r="G257" s="56">
        <f>VLOOKUP($B257,'2019 Ventilation List SORT'!$A$6:$I$102,6)</f>
        <v>0</v>
      </c>
      <c r="H257" s="59">
        <f>VLOOKUP($B257,'2019 Ventilation List SORT'!$A$6:$I$102,7)</f>
        <v>2</v>
      </c>
      <c r="I257" s="56" t="str">
        <f>VLOOKUP($B257,'2019 Ventilation List SORT'!$A$6:$I$102,8)</f>
        <v/>
      </c>
      <c r="J257" s="95" t="str">
        <f>VLOOKUP($B257,'2019 Ventilation List SORT'!$A$6:$I$102,9)</f>
        <v>No</v>
      </c>
      <c r="K257" s="146" t="e">
        <f>INDEX(#REF!,MATCH($A257,#REF!,0))*0.5</f>
        <v>#REF!</v>
      </c>
      <c r="L257" s="146">
        <f>INDEX('For CSV - 2019 VentSpcFuncData'!$K$6:$K$101,MATCH($B257,'For CSV - 2019 VentSpcFuncData'!$B$6:$B$101,0))</f>
        <v>16.666666666666668</v>
      </c>
      <c r="M257" s="146">
        <f t="shared" si="21"/>
        <v>16.666666666666668</v>
      </c>
      <c r="N257" s="146">
        <f>INDEX('For CSV - 2019 VentSpcFuncData'!$J$6:$J$101,MATCH($B257,'For CSV - 2019 VentSpcFuncData'!$B$6:$B$101,0))</f>
        <v>15</v>
      </c>
      <c r="O257" s="146" t="e">
        <f t="shared" si="22"/>
        <v>#REF!</v>
      </c>
      <c r="P257" s="148" t="e">
        <f t="shared" si="19"/>
        <v>#REF!</v>
      </c>
      <c r="Q257" s="44" t="str">
        <f t="shared" si="24"/>
        <v>Retail Sales Area (Retail Merchandise Sales),Retail - Sales</v>
      </c>
      <c r="R257" s="44" t="e">
        <f>INDEX(#REF!,MATCH($A257,#REF!,0))</f>
        <v>#REF!</v>
      </c>
      <c r="S257" s="44">
        <f>INDEX('For CSV - 2019 VentSpcFuncData'!$L$6:$L$101,MATCH($B257,'For CSV - 2019 VentSpcFuncData'!$B$6:$B$101,0))</f>
        <v>83</v>
      </c>
      <c r="T257" s="44" t="e">
        <f>MATCH($A257,#REF!,0)</f>
        <v>#REF!</v>
      </c>
      <c r="V257" t="str">
        <f t="shared" si="20"/>
        <v>2,              83,     "Retail - Sales"</v>
      </c>
    </row>
    <row r="258" spans="1:22" ht="13" x14ac:dyDescent="0.25">
      <c r="A258" s="57" t="s">
        <v>573</v>
      </c>
      <c r="B258" s="55" t="s">
        <v>785</v>
      </c>
      <c r="C258" s="56">
        <f>VLOOKUP($B258,'2019 Ventilation List SORT'!$A$6:$I$102,2)</f>
        <v>0.25</v>
      </c>
      <c r="D258" s="56">
        <f>VLOOKUP($B258,'2019 Ventilation List SORT'!$A$6:$I$102,3)</f>
        <v>0.15</v>
      </c>
      <c r="E258" s="59">
        <f>VLOOKUP($B258,'2019 Ventilation List SORT'!$A$6:$I$102,4)</f>
        <v>0</v>
      </c>
      <c r="F258" s="59">
        <f>VLOOKUP($B258,'2019 Ventilation List SORT'!$A$6:$I$102,5)</f>
        <v>0</v>
      </c>
      <c r="G258" s="56">
        <f>VLOOKUP($B258,'2019 Ventilation List SORT'!$A$6:$I$102,6)</f>
        <v>0.9</v>
      </c>
      <c r="H258" s="59">
        <f>VLOOKUP($B258,'2019 Ventilation List SORT'!$A$6:$I$102,7)</f>
        <v>2</v>
      </c>
      <c r="I258" s="56" t="str">
        <f>VLOOKUP($B258,'2019 Ventilation List SORT'!$A$6:$I$102,8)</f>
        <v/>
      </c>
      <c r="J258" s="95" t="str">
        <f>VLOOKUP($B258,'2019 Ventilation List SORT'!$A$6:$I$102,9)</f>
        <v>No</v>
      </c>
      <c r="K258" s="146" t="e">
        <f>INDEX(#REF!,MATCH($A258,#REF!,0))*0.5</f>
        <v>#REF!</v>
      </c>
      <c r="L258" s="146">
        <f>INDEX('For CSV - 2019 VentSpcFuncData'!$K$6:$K$101,MATCH($B258,'For CSV - 2019 VentSpcFuncData'!$B$6:$B$101,0))</f>
        <v>16.666666666666668</v>
      </c>
      <c r="M258" s="146">
        <f t="shared" si="21"/>
        <v>16.666666666666668</v>
      </c>
      <c r="N258" s="146">
        <f>INDEX('For CSV - 2019 VentSpcFuncData'!$J$6:$J$101,MATCH($B258,'For CSV - 2019 VentSpcFuncData'!$B$6:$B$101,0))</f>
        <v>15</v>
      </c>
      <c r="O258" s="146" t="e">
        <f t="shared" si="22"/>
        <v>#REF!</v>
      </c>
      <c r="P258" s="148" t="e">
        <f t="shared" si="19"/>
        <v>#REF!</v>
      </c>
      <c r="Q258" s="44" t="str">
        <f t="shared" si="24"/>
        <v>Retail Sales Area (Retail Merchandise Sales),Retail - Pet shops (animal areas)</v>
      </c>
      <c r="R258" s="44" t="e">
        <f>INDEX(#REF!,MATCH($A258,#REF!,0))</f>
        <v>#REF!</v>
      </c>
      <c r="S258" s="44">
        <f>INDEX('For CSV - 2019 VentSpcFuncData'!$L$6:$L$101,MATCH($B258,'For CSV - 2019 VentSpcFuncData'!$B$6:$B$101,0))</f>
        <v>82</v>
      </c>
      <c r="T258" s="44" t="e">
        <f>MATCH($A258,#REF!,0)</f>
        <v>#REF!</v>
      </c>
      <c r="V258" t="str">
        <f t="shared" si="20"/>
        <v>2,              82,     "Retail - Pet shops (animal areas)"</v>
      </c>
    </row>
    <row r="259" spans="1:22" ht="13" x14ac:dyDescent="0.25">
      <c r="A259" s="44" t="s">
        <v>578</v>
      </c>
      <c r="B259" s="118" t="s">
        <v>826</v>
      </c>
      <c r="C259" s="56">
        <f>VLOOKUP($B259,'2019 Ventilation List SORT'!$A$6:$I$102,2)</f>
        <v>0.15</v>
      </c>
      <c r="D259" s="56">
        <f>VLOOKUP($B259,'2019 Ventilation List SORT'!$A$6:$I$102,3)</f>
        <v>0.15</v>
      </c>
      <c r="E259" s="59">
        <f>VLOOKUP($B259,'2019 Ventilation List SORT'!$A$6:$I$102,4)</f>
        <v>0</v>
      </c>
      <c r="F259" s="59">
        <f>VLOOKUP($B259,'2019 Ventilation List SORT'!$A$6:$I$102,5)</f>
        <v>0</v>
      </c>
      <c r="G259" s="56">
        <f>VLOOKUP($B259,'2019 Ventilation List SORT'!$A$6:$I$102,6)</f>
        <v>1</v>
      </c>
      <c r="H259" s="59">
        <f>VLOOKUP($B259,'2019 Ventilation List SORT'!$A$6:$I$102,7)</f>
        <v>2</v>
      </c>
      <c r="I259" s="56" t="str">
        <f>VLOOKUP($B259,'2019 Ventilation List SORT'!$A$6:$I$102,8)</f>
        <v/>
      </c>
      <c r="J259" s="95" t="str">
        <f>VLOOKUP($B259,'2019 Ventilation List SORT'!$A$6:$I$102,9)</f>
        <v>Yes</v>
      </c>
      <c r="K259" s="146" t="e">
        <f>INDEX(#REF!,MATCH($A259,#REF!,0))*0.5</f>
        <v>#REF!</v>
      </c>
      <c r="L259" s="146">
        <f>INDEX('For CSV - 2019 VentSpcFuncData'!$K$6:$K$101,MATCH($B259,'For CSV - 2019 VentSpcFuncData'!$B$6:$B$101,0))</f>
        <v>0</v>
      </c>
      <c r="M259" s="146" t="e">
        <f t="shared" si="21"/>
        <v>#REF!</v>
      </c>
      <c r="N259" s="146">
        <f>INDEX('For CSV - 2019 VentSpcFuncData'!$J$6:$J$101,MATCH($B259,'For CSV - 2019 VentSpcFuncData'!$B$6:$B$101,0))</f>
        <v>15</v>
      </c>
      <c r="O259" s="146" t="e">
        <f t="shared" si="22"/>
        <v>#REF!</v>
      </c>
      <c r="P259" s="148" t="e">
        <f t="shared" si="19"/>
        <v>#REF!</v>
      </c>
      <c r="Q259" s="44" t="str">
        <f t="shared" si="24"/>
        <v>Scientific Laboratory Area,Education - University/college laboratories</v>
      </c>
      <c r="R259" s="44" t="e">
        <f>INDEX(#REF!,MATCH($A259,#REF!,0))</f>
        <v>#REF!</v>
      </c>
      <c r="S259" s="44">
        <f>INDEX('For CSV - 2019 VentSpcFuncData'!$L$6:$L$101,MATCH($B259,'For CSV - 2019 VentSpcFuncData'!$B$6:$B$101,0))</f>
        <v>22</v>
      </c>
      <c r="T259" s="44" t="e">
        <f>MATCH($A259,#REF!,0)</f>
        <v>#REF!</v>
      </c>
      <c r="V259" t="e">
        <f t="shared" si="20"/>
        <v>#REF!</v>
      </c>
    </row>
    <row r="260" spans="1:22" ht="13" x14ac:dyDescent="0.25">
      <c r="A260" s="44" t="s">
        <v>578</v>
      </c>
      <c r="B260" s="55" t="s">
        <v>825</v>
      </c>
      <c r="C260" s="56">
        <f>VLOOKUP($B260,'2019 Ventilation List SORT'!$A$6:$I$102,2)</f>
        <v>0.15</v>
      </c>
      <c r="D260" s="56">
        <f>VLOOKUP($B260,'2019 Ventilation List SORT'!$A$6:$I$102,3)</f>
        <v>0.15</v>
      </c>
      <c r="E260" s="59">
        <f>VLOOKUP($B260,'2019 Ventilation List SORT'!$A$6:$I$102,4)</f>
        <v>0</v>
      </c>
      <c r="F260" s="59">
        <f>VLOOKUP($B260,'2019 Ventilation List SORT'!$A$6:$I$102,5)</f>
        <v>0</v>
      </c>
      <c r="G260" s="56">
        <f>VLOOKUP($B260,'2019 Ventilation List SORT'!$A$6:$I$102,6)</f>
        <v>1</v>
      </c>
      <c r="H260" s="59">
        <f>VLOOKUP($B260,'2019 Ventilation List SORT'!$A$6:$I$102,7)</f>
        <v>2</v>
      </c>
      <c r="I260" s="56" t="str">
        <f>VLOOKUP($B260,'2019 Ventilation List SORT'!$A$6:$I$102,8)</f>
        <v/>
      </c>
      <c r="J260" s="95" t="str">
        <f>VLOOKUP($B260,'2019 Ventilation List SORT'!$A$6:$I$102,9)</f>
        <v>Yes</v>
      </c>
      <c r="K260" s="146" t="e">
        <f>INDEX(#REF!,MATCH($A260,#REF!,0))*0.5</f>
        <v>#REF!</v>
      </c>
      <c r="L260" s="146">
        <f>INDEX('For CSV - 2019 VentSpcFuncData'!$K$6:$K$101,MATCH($B260,'For CSV - 2019 VentSpcFuncData'!$B$6:$B$101,0))</f>
        <v>0</v>
      </c>
      <c r="M260" s="146" t="e">
        <f t="shared" si="21"/>
        <v>#REF!</v>
      </c>
      <c r="N260" s="146">
        <f>INDEX('For CSV - 2019 VentSpcFuncData'!$J$6:$J$101,MATCH($B260,'For CSV - 2019 VentSpcFuncData'!$B$6:$B$101,0))</f>
        <v>15</v>
      </c>
      <c r="O260" s="146" t="e">
        <f t="shared" si="22"/>
        <v>#REF!</v>
      </c>
      <c r="P260" s="148" t="e">
        <f t="shared" si="19"/>
        <v>#REF!</v>
      </c>
      <c r="Q260" s="44" t="str">
        <f t="shared" si="24"/>
        <v>Scientific Laboratory Area,Education - Science laboratories</v>
      </c>
      <c r="R260" s="44" t="e">
        <f>INDEX(#REF!,MATCH($A260,#REF!,0))</f>
        <v>#REF!</v>
      </c>
      <c r="S260" s="44">
        <f>INDEX('For CSV - 2019 VentSpcFuncData'!$L$6:$L$101,MATCH($B260,'For CSV - 2019 VentSpcFuncData'!$B$6:$B$101,0))</f>
        <v>21</v>
      </c>
      <c r="T260" s="44" t="e">
        <f>MATCH($A260,#REF!,0)</f>
        <v>#REF!</v>
      </c>
      <c r="V260" t="str">
        <f t="shared" si="20"/>
        <v>2,              21,     "Education - Science laboratories"</v>
      </c>
    </row>
    <row r="261" spans="1:22" ht="13" x14ac:dyDescent="0.25">
      <c r="A261" s="44" t="s">
        <v>578</v>
      </c>
      <c r="B261" s="55" t="s">
        <v>826</v>
      </c>
      <c r="C261" s="56">
        <f>VLOOKUP($B261,'2019 Ventilation List SORT'!$A$6:$I$102,2)</f>
        <v>0.15</v>
      </c>
      <c r="D261" s="56">
        <f>VLOOKUP($B261,'2019 Ventilation List SORT'!$A$6:$I$102,3)</f>
        <v>0.15</v>
      </c>
      <c r="E261" s="59">
        <f>VLOOKUP($B261,'2019 Ventilation List SORT'!$A$6:$I$102,4)</f>
        <v>0</v>
      </c>
      <c r="F261" s="59">
        <f>VLOOKUP($B261,'2019 Ventilation List SORT'!$A$6:$I$102,5)</f>
        <v>0</v>
      </c>
      <c r="G261" s="56">
        <f>VLOOKUP($B261,'2019 Ventilation List SORT'!$A$6:$I$102,6)</f>
        <v>1</v>
      </c>
      <c r="H261" s="59">
        <f>VLOOKUP($B261,'2019 Ventilation List SORT'!$A$6:$I$102,7)</f>
        <v>2</v>
      </c>
      <c r="I261" s="56" t="str">
        <f>VLOOKUP($B261,'2019 Ventilation List SORT'!$A$6:$I$102,8)</f>
        <v/>
      </c>
      <c r="J261" s="95" t="str">
        <f>VLOOKUP($B261,'2019 Ventilation List SORT'!$A$6:$I$102,9)</f>
        <v>Yes</v>
      </c>
      <c r="K261" s="146" t="e">
        <f>INDEX(#REF!,MATCH($A261,#REF!,0))*0.5</f>
        <v>#REF!</v>
      </c>
      <c r="L261" s="146">
        <f>INDEX('For CSV - 2019 VentSpcFuncData'!$K$6:$K$101,MATCH($B261,'For CSV - 2019 VentSpcFuncData'!$B$6:$B$101,0))</f>
        <v>0</v>
      </c>
      <c r="M261" s="146" t="e">
        <f t="shared" si="21"/>
        <v>#REF!</v>
      </c>
      <c r="N261" s="146">
        <f>INDEX('For CSV - 2019 VentSpcFuncData'!$J$6:$J$101,MATCH($B261,'For CSV - 2019 VentSpcFuncData'!$B$6:$B$101,0))</f>
        <v>15</v>
      </c>
      <c r="O261" s="146" t="e">
        <f t="shared" si="22"/>
        <v>#REF!</v>
      </c>
      <c r="P261" s="148" t="e">
        <f t="shared" si="19"/>
        <v>#REF!</v>
      </c>
      <c r="Q261" s="44" t="str">
        <f t="shared" si="24"/>
        <v>Scientific Laboratory Area,Education - University/college laboratories</v>
      </c>
      <c r="R261" s="44" t="e">
        <f>INDEX(#REF!,MATCH($A261,#REF!,0))</f>
        <v>#REF!</v>
      </c>
      <c r="S261" s="44">
        <f>INDEX('For CSV - 2019 VentSpcFuncData'!$L$6:$L$101,MATCH($B261,'For CSV - 2019 VentSpcFuncData'!$B$6:$B$101,0))</f>
        <v>22</v>
      </c>
      <c r="T261" s="44" t="e">
        <f>MATCH($A261,#REF!,0)</f>
        <v>#REF!</v>
      </c>
      <c r="V261" t="str">
        <f t="shared" si="20"/>
        <v>2,              22,     "Education - University/college laboratories"</v>
      </c>
    </row>
    <row r="262" spans="1:22" ht="13" x14ac:dyDescent="0.25">
      <c r="A262" s="44" t="s">
        <v>578</v>
      </c>
      <c r="B262" s="55" t="s">
        <v>775</v>
      </c>
      <c r="C262" s="56">
        <f>VLOOKUP($B262,'2019 Ventilation List SORT'!$A$6:$I$102,2)</f>
        <v>0.15</v>
      </c>
      <c r="D262" s="56">
        <f>VLOOKUP($B262,'2019 Ventilation List SORT'!$A$6:$I$102,3)</f>
        <v>0.15</v>
      </c>
      <c r="E262" s="59">
        <f>VLOOKUP($B262,'2019 Ventilation List SORT'!$A$6:$I$102,4)</f>
        <v>0</v>
      </c>
      <c r="F262" s="59">
        <f>VLOOKUP($B262,'2019 Ventilation List SORT'!$A$6:$I$102,5)</f>
        <v>0</v>
      </c>
      <c r="G262" s="56">
        <f>VLOOKUP($B262,'2019 Ventilation List SORT'!$A$6:$I$102,6)</f>
        <v>0</v>
      </c>
      <c r="H262" s="59">
        <f>VLOOKUP($B262,'2019 Ventilation List SORT'!$A$6:$I$102,7)</f>
        <v>3</v>
      </c>
      <c r="I262" s="56" t="str">
        <f>VLOOKUP($B262,'2019 Ventilation List SORT'!$A$6:$I$102,8)</f>
        <v/>
      </c>
      <c r="J262" s="95" t="str">
        <f>VLOOKUP($B262,'2019 Ventilation List SORT'!$A$6:$I$102,9)</f>
        <v>Yes</v>
      </c>
      <c r="K262" s="146" t="e">
        <f>INDEX(#REF!,MATCH($A262,#REF!,0))*0.5</f>
        <v>#REF!</v>
      </c>
      <c r="L262" s="146">
        <f>INDEX('For CSV - 2019 VentSpcFuncData'!$K$6:$K$101,MATCH($B262,'For CSV - 2019 VentSpcFuncData'!$B$6:$B$101,0))</f>
        <v>0</v>
      </c>
      <c r="M262" s="146" t="e">
        <f t="shared" si="21"/>
        <v>#REF!</v>
      </c>
      <c r="N262" s="146">
        <f>INDEX('For CSV - 2019 VentSpcFuncData'!$J$6:$J$101,MATCH($B262,'For CSV - 2019 VentSpcFuncData'!$B$6:$B$101,0))</f>
        <v>15</v>
      </c>
      <c r="O262" s="146" t="e">
        <f t="shared" si="22"/>
        <v>#REF!</v>
      </c>
      <c r="P262" s="148" t="e">
        <f t="shared" si="19"/>
        <v>#REF!</v>
      </c>
      <c r="Q262" s="44" t="str">
        <f t="shared" si="24"/>
        <v>Scientific Laboratory Area,Misc - General manufacturing (excludes heavy industrial and process using chemicals)</v>
      </c>
      <c r="R262" s="44" t="e">
        <f>INDEX(#REF!,MATCH($A262,#REF!,0))</f>
        <v>#REF!</v>
      </c>
      <c r="S262" s="44">
        <f>INDEX('For CSV - 2019 VentSpcFuncData'!$L$6:$L$101,MATCH($B262,'For CSV - 2019 VentSpcFuncData'!$B$6:$B$101,0))</f>
        <v>63</v>
      </c>
      <c r="T262" s="44" t="e">
        <f>MATCH($A262,#REF!,0)</f>
        <v>#REF!</v>
      </c>
      <c r="V262" t="str">
        <f t="shared" si="20"/>
        <v>2,              63,     "Misc - General manufacturing (excludes heavy industrial and process using chemicals)"</v>
      </c>
    </row>
    <row r="263" spans="1:22" ht="13" x14ac:dyDescent="0.25">
      <c r="A263" s="44" t="s">
        <v>578</v>
      </c>
      <c r="B263" s="55" t="s">
        <v>887</v>
      </c>
      <c r="C263" s="56">
        <f>VLOOKUP($B263,'2019 Ventilation List SORT'!$A$6:$I$102,2)</f>
        <v>0.15</v>
      </c>
      <c r="D263" s="56">
        <f>VLOOKUP($B263,'2019 Ventilation List SORT'!$A$6:$I$102,3)</f>
        <v>0.15</v>
      </c>
      <c r="E263" s="59">
        <f>VLOOKUP($B263,'2019 Ventilation List SORT'!$A$6:$I$102,4)</f>
        <v>0</v>
      </c>
      <c r="F263" s="59">
        <f>VLOOKUP($B263,'2019 Ventilation List SORT'!$A$6:$I$102,5)</f>
        <v>0</v>
      </c>
      <c r="G263" s="56">
        <f>VLOOKUP($B263,'2019 Ventilation List SORT'!$A$6:$I$102,6)</f>
        <v>0</v>
      </c>
      <c r="H263" s="59">
        <f>VLOOKUP($B263,'2019 Ventilation List SORT'!$A$6:$I$102,7)</f>
        <v>2</v>
      </c>
      <c r="I263" s="56" t="str">
        <f>VLOOKUP($B263,'2019 Ventilation List SORT'!$A$6:$I$102,8)</f>
        <v/>
      </c>
      <c r="J263" s="95" t="str">
        <f>VLOOKUP($B263,'2019 Ventilation List SORT'!$A$6:$I$102,9)</f>
        <v>No</v>
      </c>
      <c r="K263" s="146" t="e">
        <f>INDEX(#REF!,MATCH($A263,#REF!,0))*0.5</f>
        <v>#REF!</v>
      </c>
      <c r="L263" s="146">
        <f>INDEX('For CSV - 2019 VentSpcFuncData'!$K$6:$K$101,MATCH($B263,'For CSV - 2019 VentSpcFuncData'!$B$6:$B$101,0))</f>
        <v>0</v>
      </c>
      <c r="M263" s="146" t="e">
        <f t="shared" si="21"/>
        <v>#REF!</v>
      </c>
      <c r="N263" s="146">
        <f>INDEX('For CSV - 2019 VentSpcFuncData'!$J$6:$J$101,MATCH($B263,'For CSV - 2019 VentSpcFuncData'!$B$6:$B$101,0))</f>
        <v>15</v>
      </c>
      <c r="O263" s="146" t="e">
        <f t="shared" si="22"/>
        <v>#REF!</v>
      </c>
      <c r="P263" s="148" t="e">
        <f t="shared" si="19"/>
        <v>#REF!</v>
      </c>
      <c r="Q263" s="44" t="str">
        <f t="shared" si="24"/>
        <v>Scientific Laboratory Area,Misc - Pharmacy (preparation area)</v>
      </c>
      <c r="R263" s="44" t="e">
        <f>INDEX(#REF!,MATCH($A263,#REF!,0))</f>
        <v>#REF!</v>
      </c>
      <c r="S263" s="44">
        <f>INDEX('For CSV - 2019 VentSpcFuncData'!$L$6:$L$101,MATCH($B263,'For CSV - 2019 VentSpcFuncData'!$B$6:$B$101,0))</f>
        <v>64</v>
      </c>
      <c r="T263" s="44" t="e">
        <f>MATCH($A263,#REF!,0)</f>
        <v>#REF!</v>
      </c>
      <c r="V263" t="str">
        <f t="shared" si="20"/>
        <v>2,              64,     "Misc - Pharmacy (preparation area)"</v>
      </c>
    </row>
    <row r="264" spans="1:22" ht="13" x14ac:dyDescent="0.25">
      <c r="A264" s="44" t="s">
        <v>578</v>
      </c>
      <c r="B264" s="55" t="s">
        <v>781</v>
      </c>
      <c r="C264" s="56">
        <f>VLOOKUP($B264,'2019 Ventilation List SORT'!$A$6:$I$102,2)</f>
        <v>0.15</v>
      </c>
      <c r="D264" s="56">
        <f>VLOOKUP($B264,'2019 Ventilation List SORT'!$A$6:$I$102,3)</f>
        <v>0.15</v>
      </c>
      <c r="E264" s="59">
        <f>VLOOKUP($B264,'2019 Ventilation List SORT'!$A$6:$I$102,4)</f>
        <v>0</v>
      </c>
      <c r="F264" s="59">
        <f>VLOOKUP($B264,'2019 Ventilation List SORT'!$A$6:$I$102,5)</f>
        <v>0</v>
      </c>
      <c r="G264" s="56">
        <f>VLOOKUP($B264,'2019 Ventilation List SORT'!$A$6:$I$102,6)</f>
        <v>0</v>
      </c>
      <c r="H264" s="59">
        <f>VLOOKUP($B264,'2019 Ventilation List SORT'!$A$6:$I$102,7)</f>
        <v>2</v>
      </c>
      <c r="I264" s="56" t="str">
        <f>VLOOKUP($B264,'2019 Ventilation List SORT'!$A$6:$I$102,8)</f>
        <v/>
      </c>
      <c r="J264" s="95" t="str">
        <f>VLOOKUP($B264,'2019 Ventilation List SORT'!$A$6:$I$102,9)</f>
        <v>No</v>
      </c>
      <c r="K264" s="146" t="e">
        <f>INDEX(#REF!,MATCH($A264,#REF!,0))*0.5</f>
        <v>#REF!</v>
      </c>
      <c r="L264" s="146">
        <f>INDEX('For CSV - 2019 VentSpcFuncData'!$K$6:$K$101,MATCH($B264,'For CSV - 2019 VentSpcFuncData'!$B$6:$B$101,0))</f>
        <v>0</v>
      </c>
      <c r="M264" s="146" t="e">
        <f t="shared" ref="M264" si="25">IF(L264=0,K264,L264)</f>
        <v>#REF!</v>
      </c>
      <c r="N264" s="146">
        <f>INDEX('For CSV - 2019 VentSpcFuncData'!$J$6:$J$101,MATCH($B264,'For CSV - 2019 VentSpcFuncData'!$B$6:$B$101,0))</f>
        <v>15</v>
      </c>
      <c r="O264" s="146" t="e">
        <f t="shared" ref="O264" si="26">MIN(IF(SUM(K264,M264)=0,0,M264/K264*N264),15)</f>
        <v>#REF!</v>
      </c>
      <c r="P264" s="148" t="e">
        <f t="shared" ref="P264" si="27">K264*O264/1000</f>
        <v>#REF!</v>
      </c>
      <c r="Q264" s="44" t="str">
        <f t="shared" ref="Q264" si="28">_xlfn.CONCAT(A264,",",B264)</f>
        <v>Scientific Laboratory Area,Misc - All others</v>
      </c>
      <c r="R264" s="44" t="e">
        <f>INDEX(#REF!,MATCH($A264,#REF!,0))</f>
        <v>#REF!</v>
      </c>
      <c r="S264" s="44">
        <f>INDEX('For CSV - 2019 VentSpcFuncData'!$L$6:$L$101,MATCH($B264,'For CSV - 2019 VentSpcFuncData'!$B$6:$B$101,0))</f>
        <v>58</v>
      </c>
      <c r="T264" s="44" t="e">
        <f>MATCH($A264,#REF!,0)</f>
        <v>#REF!</v>
      </c>
      <c r="V264" t="str">
        <f t="shared" si="20"/>
        <v>2,              58,     "Misc - All others"</v>
      </c>
    </row>
    <row r="265" spans="1:22" ht="13" x14ac:dyDescent="0.25">
      <c r="A265" s="57" t="s">
        <v>889</v>
      </c>
      <c r="B265" s="118" t="s">
        <v>836</v>
      </c>
      <c r="C265" s="56">
        <f>VLOOKUP($B265,'2019 Ventilation List SORT'!$A$6:$I$102,2)</f>
        <v>0.5</v>
      </c>
      <c r="D265" s="56">
        <f>VLOOKUP($B265,'2019 Ventilation List SORT'!$A$6:$I$102,3)</f>
        <v>0.15</v>
      </c>
      <c r="E265" s="59">
        <f>VLOOKUP($B265,'2019 Ventilation List SORT'!$A$6:$I$102,4)</f>
        <v>0</v>
      </c>
      <c r="F265" s="59">
        <f>VLOOKUP($B265,'2019 Ventilation List SORT'!$A$6:$I$102,5)</f>
        <v>0</v>
      </c>
      <c r="G265" s="56">
        <f>VLOOKUP($B265,'2019 Ventilation List SORT'!$A$6:$I$102,6)</f>
        <v>0</v>
      </c>
      <c r="H265" s="59">
        <f>VLOOKUP($B265,'2019 Ventilation List SORT'!$A$6:$I$102,7)</f>
        <v>2</v>
      </c>
      <c r="I265" s="56" t="str">
        <f>VLOOKUP($B265,'2019 Ventilation List SORT'!$A$6:$I$102,8)</f>
        <v>E</v>
      </c>
      <c r="J265" s="95" t="str">
        <f>VLOOKUP($B265,'2019 Ventilation List SORT'!$A$6:$I$102,9)</f>
        <v>No</v>
      </c>
      <c r="K265" s="146" t="e">
        <f>INDEX(#REF!,MATCH($A265,#REF!,0))*0.5</f>
        <v>#REF!</v>
      </c>
      <c r="L265" s="146">
        <f>INDEX('For CSV - 2019 VentSpcFuncData'!$K$6:$K$101,MATCH($B265,'For CSV - 2019 VentSpcFuncData'!$B$6:$B$101,0))</f>
        <v>33.333333333333336</v>
      </c>
      <c r="M265" s="146">
        <f t="shared" si="21"/>
        <v>33.333333333333336</v>
      </c>
      <c r="N265" s="146">
        <f>INDEX('For CSV - 2019 VentSpcFuncData'!$J$6:$J$101,MATCH($B265,'For CSV - 2019 VentSpcFuncData'!$B$6:$B$101,0))</f>
        <v>15</v>
      </c>
      <c r="O265" s="146" t="e">
        <f t="shared" si="22"/>
        <v>#REF!</v>
      </c>
      <c r="P265" s="148" t="e">
        <f t="shared" ref="P265:P328" si="29">K265*O265/1000</f>
        <v>#REF!</v>
      </c>
      <c r="Q265" s="44" t="str">
        <f t="shared" si="24"/>
        <v>Sports Arena - Playing Area (&gt; 5,000 Spectators),Sports/Entertainment - Gym, sports arena (play area)</v>
      </c>
      <c r="R265" s="44" t="e">
        <f>INDEX(#REF!,MATCH($A265,#REF!,0))</f>
        <v>#REF!</v>
      </c>
      <c r="S265" s="44">
        <f>INDEX('For CSV - 2019 VentSpcFuncData'!$L$6:$L$101,MATCH($B265,'For CSV - 2019 VentSpcFuncData'!$B$6:$B$101,0))</f>
        <v>89</v>
      </c>
      <c r="T265" s="44" t="e">
        <f>MATCH($A265,#REF!,0)</f>
        <v>#REF!</v>
      </c>
      <c r="V265" t="e">
        <f>IF($A263&lt;&gt;$A265,$V$3&amp;$R265&amp;$W$3&amp;$S265&amp;$X$3&amp;TEXT($A265,0),IF($A265=$A263,$V$4&amp;$S265&amp;$W$4&amp;$X$4&amp;$B265&amp;""""))</f>
        <v>#REF!</v>
      </c>
    </row>
    <row r="266" spans="1:22" ht="13" x14ac:dyDescent="0.25">
      <c r="A266" s="57" t="s">
        <v>889</v>
      </c>
      <c r="B266" s="55" t="s">
        <v>788</v>
      </c>
      <c r="C266" s="56">
        <f>VLOOKUP($B266,'2019 Ventilation List SORT'!$A$6:$I$102,2)</f>
        <v>0</v>
      </c>
      <c r="D266" s="56">
        <f>VLOOKUP($B266,'2019 Ventilation List SORT'!$A$6:$I$102,3)</f>
        <v>0</v>
      </c>
      <c r="E266" s="59">
        <f>VLOOKUP($B266,'2019 Ventilation List SORT'!$A$6:$I$102,4)</f>
        <v>0</v>
      </c>
      <c r="F266" s="59">
        <f>VLOOKUP($B266,'2019 Ventilation List SORT'!$A$6:$I$102,5)</f>
        <v>0</v>
      </c>
      <c r="G266" s="56">
        <f>VLOOKUP($B266,'2019 Ventilation List SORT'!$A$6:$I$102,6)</f>
        <v>0.5</v>
      </c>
      <c r="H266" s="59">
        <f>VLOOKUP($B266,'2019 Ventilation List SORT'!$A$6:$I$102,7)</f>
        <v>1</v>
      </c>
      <c r="I266" s="56" t="str">
        <f>VLOOKUP($B266,'2019 Ventilation List SORT'!$A$6:$I$102,8)</f>
        <v>Exh. Note B</v>
      </c>
      <c r="J266" s="95" t="str">
        <f>VLOOKUP($B266,'2019 Ventilation List SORT'!$A$6:$I$102,9)</f>
        <v>No</v>
      </c>
      <c r="K266" s="146" t="e">
        <f>INDEX(#REF!,MATCH($A266,#REF!,0))*0.5</f>
        <v>#REF!</v>
      </c>
      <c r="L266" s="146">
        <f>INDEX('For CSV - 2019 VentSpcFuncData'!$K$6:$K$101,MATCH($B266,'For CSV - 2019 VentSpcFuncData'!$B$6:$B$101,0))</f>
        <v>0</v>
      </c>
      <c r="M266" s="146" t="e">
        <f t="shared" ref="M266:M329" si="30">IF(L266=0,K266,L266)</f>
        <v>#REF!</v>
      </c>
      <c r="N266" s="146">
        <f>INDEX('For CSV - 2019 VentSpcFuncData'!$J$6:$J$101,MATCH($B266,'For CSV - 2019 VentSpcFuncData'!$B$6:$B$101,0))</f>
        <v>0</v>
      </c>
      <c r="O266" s="146" t="e">
        <f t="shared" ref="O266:O329" si="31">MIN(IF(SUM(K266,M266)=0,0,M266/K266*N266),15)</f>
        <v>#REF!</v>
      </c>
      <c r="P266" s="148" t="e">
        <f t="shared" si="29"/>
        <v>#REF!</v>
      </c>
      <c r="Q266" s="44" t="str">
        <f t="shared" si="24"/>
        <v>Sports Arena - Playing Area (&gt; 5,000 Spectators),Exhaust - Arenas</v>
      </c>
      <c r="R266" s="44" t="e">
        <f>INDEX(#REF!,MATCH($A266,#REF!,0))</f>
        <v>#REF!</v>
      </c>
      <c r="S266" s="44">
        <f>INDEX('For CSV - 2019 VentSpcFuncData'!$L$6:$L$101,MATCH($B266,'For CSV - 2019 VentSpcFuncData'!$B$6:$B$101,0))</f>
        <v>25</v>
      </c>
      <c r="T266" s="44" t="e">
        <f>MATCH($A266,#REF!,0)</f>
        <v>#REF!</v>
      </c>
      <c r="V266" t="str">
        <f t="shared" ref="V266:V330" si="32">IF($A265&lt;&gt;$A266,$V$3&amp;$R266&amp;$W$3&amp;$S266&amp;$X$3&amp;TEXT($A266,0),IF($A266=$A265,$V$4&amp;$S266&amp;$W$4&amp;$X$4&amp;$B266&amp;""""))</f>
        <v>2,              25,     "Exhaust - Arenas"</v>
      </c>
    </row>
    <row r="267" spans="1:22" ht="13" x14ac:dyDescent="0.25">
      <c r="A267" s="57" t="s">
        <v>889</v>
      </c>
      <c r="B267" s="55" t="s">
        <v>836</v>
      </c>
      <c r="C267" s="56">
        <f>VLOOKUP($B267,'2019 Ventilation List SORT'!$A$6:$I$102,2)</f>
        <v>0.5</v>
      </c>
      <c r="D267" s="56">
        <f>VLOOKUP($B267,'2019 Ventilation List SORT'!$A$6:$I$102,3)</f>
        <v>0.15</v>
      </c>
      <c r="E267" s="59">
        <f>VLOOKUP($B267,'2019 Ventilation List SORT'!$A$6:$I$102,4)</f>
        <v>0</v>
      </c>
      <c r="F267" s="59">
        <f>VLOOKUP($B267,'2019 Ventilation List SORT'!$A$6:$I$102,5)</f>
        <v>0</v>
      </c>
      <c r="G267" s="56">
        <f>VLOOKUP($B267,'2019 Ventilation List SORT'!$A$6:$I$102,6)</f>
        <v>0</v>
      </c>
      <c r="H267" s="59">
        <f>VLOOKUP($B267,'2019 Ventilation List SORT'!$A$6:$I$102,7)</f>
        <v>2</v>
      </c>
      <c r="I267" s="56" t="str">
        <f>VLOOKUP($B267,'2019 Ventilation List SORT'!$A$6:$I$102,8)</f>
        <v>E</v>
      </c>
      <c r="J267" s="95" t="str">
        <f>VLOOKUP($B267,'2019 Ventilation List SORT'!$A$6:$I$102,9)</f>
        <v>No</v>
      </c>
      <c r="K267" s="146" t="e">
        <f>INDEX(#REF!,MATCH($A267,#REF!,0))*0.5</f>
        <v>#REF!</v>
      </c>
      <c r="L267" s="146">
        <f>INDEX('For CSV - 2019 VentSpcFuncData'!$K$6:$K$101,MATCH($B267,'For CSV - 2019 VentSpcFuncData'!$B$6:$B$101,0))</f>
        <v>33.333333333333336</v>
      </c>
      <c r="M267" s="146">
        <f t="shared" si="30"/>
        <v>33.333333333333336</v>
      </c>
      <c r="N267" s="146">
        <f>INDEX('For CSV - 2019 VentSpcFuncData'!$J$6:$J$101,MATCH($B267,'For CSV - 2019 VentSpcFuncData'!$B$6:$B$101,0))</f>
        <v>15</v>
      </c>
      <c r="O267" s="146" t="e">
        <f t="shared" si="31"/>
        <v>#REF!</v>
      </c>
      <c r="P267" s="148" t="e">
        <f t="shared" si="29"/>
        <v>#REF!</v>
      </c>
      <c r="Q267" s="44" t="str">
        <f t="shared" si="24"/>
        <v>Sports Arena - Playing Area (&gt; 5,000 Spectators),Sports/Entertainment - Gym, sports arena (play area)</v>
      </c>
      <c r="R267" s="44" t="e">
        <f>INDEX(#REF!,MATCH($A267,#REF!,0))</f>
        <v>#REF!</v>
      </c>
      <c r="S267" s="44">
        <f>INDEX('For CSV - 2019 VentSpcFuncData'!$L$6:$L$101,MATCH($B267,'For CSV - 2019 VentSpcFuncData'!$B$6:$B$101,0))</f>
        <v>89</v>
      </c>
      <c r="T267" s="44" t="e">
        <f>MATCH($A267,#REF!,0)</f>
        <v>#REF!</v>
      </c>
      <c r="V267" t="str">
        <f t="shared" si="32"/>
        <v>2,              89,     "Sports/Entertainment - Gym, sports arena (play area)"</v>
      </c>
    </row>
    <row r="268" spans="1:22" ht="13" x14ac:dyDescent="0.25">
      <c r="A268" s="57" t="s">
        <v>889</v>
      </c>
      <c r="B268" s="55" t="s">
        <v>841</v>
      </c>
      <c r="C268" s="56">
        <f>VLOOKUP($B268,'2019 Ventilation List SORT'!$A$6:$I$102,2)</f>
        <v>0.5</v>
      </c>
      <c r="D268" s="56">
        <f>VLOOKUP($B268,'2019 Ventilation List SORT'!$A$6:$I$102,3)</f>
        <v>0.15</v>
      </c>
      <c r="E268" s="59">
        <f>VLOOKUP($B268,'2019 Ventilation List SORT'!$A$6:$I$102,4)</f>
        <v>0</v>
      </c>
      <c r="F268" s="59">
        <f>VLOOKUP($B268,'2019 Ventilation List SORT'!$A$6:$I$102,5)</f>
        <v>0</v>
      </c>
      <c r="G268" s="56">
        <f>VLOOKUP($B268,'2019 Ventilation List SORT'!$A$6:$I$102,6)</f>
        <v>0</v>
      </c>
      <c r="H268" s="59">
        <f>VLOOKUP($B268,'2019 Ventilation List SORT'!$A$6:$I$102,7)</f>
        <v>2</v>
      </c>
      <c r="I268" s="56" t="str">
        <f>VLOOKUP($B268,'2019 Ventilation List SORT'!$A$6:$I$102,8)</f>
        <v>C</v>
      </c>
      <c r="J268" s="95" t="str">
        <f>VLOOKUP($B268,'2019 Ventilation List SORT'!$A$6:$I$102,9)</f>
        <v>No</v>
      </c>
      <c r="K268" s="146" t="e">
        <f>INDEX(#REF!,MATCH($A268,#REF!,0))*0.5</f>
        <v>#REF!</v>
      </c>
      <c r="L268" s="146">
        <f>INDEX('For CSV - 2019 VentSpcFuncData'!$K$6:$K$101,MATCH($B268,'For CSV - 2019 VentSpcFuncData'!$B$6:$B$101,0))</f>
        <v>33.333333333333336</v>
      </c>
      <c r="M268" s="146">
        <f t="shared" si="30"/>
        <v>33.333333333333336</v>
      </c>
      <c r="N268" s="146">
        <f>INDEX('For CSV - 2019 VentSpcFuncData'!$J$6:$J$101,MATCH($B268,'For CSV - 2019 VentSpcFuncData'!$B$6:$B$101,0))</f>
        <v>15</v>
      </c>
      <c r="O268" s="146" t="e">
        <f t="shared" si="31"/>
        <v>#REF!</v>
      </c>
      <c r="P268" s="148" t="e">
        <f t="shared" si="29"/>
        <v>#REF!</v>
      </c>
      <c r="Q268" s="44" t="str">
        <f t="shared" si="24"/>
        <v>Sports Arena - Playing Area (&gt; 5,000 Spectators),Sports/Entertainment - Swimming (deck)</v>
      </c>
      <c r="R268" s="44" t="e">
        <f>INDEX(#REF!,MATCH($A268,#REF!,0))</f>
        <v>#REF!</v>
      </c>
      <c r="S268" s="44">
        <f>INDEX('For CSV - 2019 VentSpcFuncData'!$L$6:$L$101,MATCH($B268,'For CSV - 2019 VentSpcFuncData'!$B$6:$B$101,0))</f>
        <v>94</v>
      </c>
      <c r="T268" s="44" t="e">
        <f>MATCH($A268,#REF!,0)</f>
        <v>#REF!</v>
      </c>
      <c r="V268" t="str">
        <f t="shared" si="32"/>
        <v>2,              94,     "Sports/Entertainment - Swimming (deck)"</v>
      </c>
    </row>
    <row r="269" spans="1:22" ht="13" x14ac:dyDescent="0.25">
      <c r="A269" s="57" t="s">
        <v>889</v>
      </c>
      <c r="B269" s="55" t="s">
        <v>842</v>
      </c>
      <c r="C269" s="56">
        <f>VLOOKUP($B269,'2019 Ventilation List SORT'!$A$6:$I$102,2)</f>
        <v>0</v>
      </c>
      <c r="D269" s="56">
        <f>VLOOKUP($B269,'2019 Ventilation List SORT'!$A$6:$I$102,3)</f>
        <v>0</v>
      </c>
      <c r="E269" s="59">
        <f>VLOOKUP($B269,'2019 Ventilation List SORT'!$A$6:$I$102,4)</f>
        <v>0</v>
      </c>
      <c r="F269" s="59">
        <f>VLOOKUP($B269,'2019 Ventilation List SORT'!$A$6:$I$102,5)</f>
        <v>0</v>
      </c>
      <c r="G269" s="56">
        <f>VLOOKUP($B269,'2019 Ventilation List SORT'!$A$6:$I$102,6)</f>
        <v>0</v>
      </c>
      <c r="H269" s="59">
        <f>VLOOKUP($B269,'2019 Ventilation List SORT'!$A$6:$I$102,7)</f>
        <v>0</v>
      </c>
      <c r="I269" s="56">
        <f>VLOOKUP($B269,'2019 Ventilation List SORT'!$A$6:$I$102,8)</f>
        <v>0</v>
      </c>
      <c r="J269" s="95" t="str">
        <f>VLOOKUP($B269,'2019 Ventilation List SORT'!$A$6:$I$102,9)</f>
        <v>No</v>
      </c>
      <c r="K269" s="146" t="e">
        <f>INDEX(#REF!,MATCH($A269,#REF!,0))*0.5</f>
        <v>#REF!</v>
      </c>
      <c r="L269" s="146">
        <f>INDEX('For CSV - 2019 VentSpcFuncData'!$K$6:$K$101,MATCH($B269,'For CSV - 2019 VentSpcFuncData'!$B$6:$B$101,0))</f>
        <v>0</v>
      </c>
      <c r="M269" s="146" t="e">
        <f t="shared" si="30"/>
        <v>#REF!</v>
      </c>
      <c r="N269" s="146">
        <f>INDEX('For CSV - 2019 VentSpcFuncData'!$J$6:$J$101,MATCH($B269,'For CSV - 2019 VentSpcFuncData'!$B$6:$B$101,0))</f>
        <v>15</v>
      </c>
      <c r="O269" s="146" t="e">
        <f t="shared" si="31"/>
        <v>#REF!</v>
      </c>
      <c r="P269" s="148" t="e">
        <f t="shared" si="29"/>
        <v>#REF!</v>
      </c>
      <c r="Q269" s="44" t="str">
        <f t="shared" si="24"/>
        <v>Sports Arena - Playing Area (&gt; 5,000 Spectators),Sports/Entertainment - Swimming (pool)</v>
      </c>
      <c r="R269" s="44" t="e">
        <f>INDEX(#REF!,MATCH($A269,#REF!,0))</f>
        <v>#REF!</v>
      </c>
      <c r="S269" s="44">
        <f>INDEX('For CSV - 2019 VentSpcFuncData'!$L$6:$L$101,MATCH($B269,'For CSV - 2019 VentSpcFuncData'!$B$6:$B$101,0))</f>
        <v>95</v>
      </c>
      <c r="T269" s="44" t="e">
        <f>MATCH($A269,#REF!,0)</f>
        <v>#REF!</v>
      </c>
      <c r="V269" t="str">
        <f t="shared" si="32"/>
        <v>2,              95,     "Sports/Entertainment - Swimming (pool)"</v>
      </c>
    </row>
    <row r="270" spans="1:22" ht="13" x14ac:dyDescent="0.25">
      <c r="A270" s="57" t="s">
        <v>890</v>
      </c>
      <c r="B270" s="118" t="s">
        <v>836</v>
      </c>
      <c r="C270" s="56">
        <f>VLOOKUP($B270,'2019 Ventilation List SORT'!$A$6:$I$102,2)</f>
        <v>0.5</v>
      </c>
      <c r="D270" s="56">
        <f>VLOOKUP($B270,'2019 Ventilation List SORT'!$A$6:$I$102,3)</f>
        <v>0.15</v>
      </c>
      <c r="E270" s="59">
        <f>VLOOKUP($B270,'2019 Ventilation List SORT'!$A$6:$I$102,4)</f>
        <v>0</v>
      </c>
      <c r="F270" s="59">
        <f>VLOOKUP($B270,'2019 Ventilation List SORT'!$A$6:$I$102,5)</f>
        <v>0</v>
      </c>
      <c r="G270" s="56">
        <f>VLOOKUP($B270,'2019 Ventilation List SORT'!$A$6:$I$102,6)</f>
        <v>0</v>
      </c>
      <c r="H270" s="59">
        <f>VLOOKUP($B270,'2019 Ventilation List SORT'!$A$6:$I$102,7)</f>
        <v>2</v>
      </c>
      <c r="I270" s="56" t="str">
        <f>VLOOKUP($B270,'2019 Ventilation List SORT'!$A$6:$I$102,8)</f>
        <v>E</v>
      </c>
      <c r="J270" s="95" t="str">
        <f>VLOOKUP($B270,'2019 Ventilation List SORT'!$A$6:$I$102,9)</f>
        <v>No</v>
      </c>
      <c r="K270" s="146" t="e">
        <f>INDEX(#REF!,MATCH($A270,#REF!,0))*0.5</f>
        <v>#REF!</v>
      </c>
      <c r="L270" s="146">
        <f>INDEX('For CSV - 2019 VentSpcFuncData'!$K$6:$K$101,MATCH($B270,'For CSV - 2019 VentSpcFuncData'!$B$6:$B$101,0))</f>
        <v>33.333333333333336</v>
      </c>
      <c r="M270" s="146">
        <f t="shared" si="30"/>
        <v>33.333333333333336</v>
      </c>
      <c r="N270" s="146">
        <f>INDEX('For CSV - 2019 VentSpcFuncData'!$J$6:$J$101,MATCH($B270,'For CSV - 2019 VentSpcFuncData'!$B$6:$B$101,0))</f>
        <v>15</v>
      </c>
      <c r="O270" s="146" t="e">
        <f t="shared" si="31"/>
        <v>#REF!</v>
      </c>
      <c r="P270" s="148" t="e">
        <f t="shared" si="29"/>
        <v>#REF!</v>
      </c>
      <c r="Q270" s="44" t="str">
        <f t="shared" si="24"/>
        <v>Sports Arena - Playing Area (2,000 - 5,000 Spectators),Sports/Entertainment - Gym, sports arena (play area)</v>
      </c>
      <c r="R270" s="44" t="e">
        <f>INDEX(#REF!,MATCH($A270,#REF!,0))</f>
        <v>#REF!</v>
      </c>
      <c r="S270" s="44">
        <f>INDEX('For CSV - 2019 VentSpcFuncData'!$L$6:$L$101,MATCH($B270,'For CSV - 2019 VentSpcFuncData'!$B$6:$B$101,0))</f>
        <v>89</v>
      </c>
      <c r="T270" s="44" t="e">
        <f>MATCH($A270,#REF!,0)</f>
        <v>#REF!</v>
      </c>
      <c r="V270" t="e">
        <f t="shared" si="32"/>
        <v>#REF!</v>
      </c>
    </row>
    <row r="271" spans="1:22" ht="13" x14ac:dyDescent="0.25">
      <c r="A271" s="57" t="s">
        <v>890</v>
      </c>
      <c r="B271" s="55" t="s">
        <v>788</v>
      </c>
      <c r="C271" s="56">
        <f>VLOOKUP($B271,'2019 Ventilation List SORT'!$A$6:$I$102,2)</f>
        <v>0</v>
      </c>
      <c r="D271" s="56">
        <f>VLOOKUP($B271,'2019 Ventilation List SORT'!$A$6:$I$102,3)</f>
        <v>0</v>
      </c>
      <c r="E271" s="59">
        <f>VLOOKUP($B271,'2019 Ventilation List SORT'!$A$6:$I$102,4)</f>
        <v>0</v>
      </c>
      <c r="F271" s="59">
        <f>VLOOKUP($B271,'2019 Ventilation List SORT'!$A$6:$I$102,5)</f>
        <v>0</v>
      </c>
      <c r="G271" s="56">
        <f>VLOOKUP($B271,'2019 Ventilation List SORT'!$A$6:$I$102,6)</f>
        <v>0.5</v>
      </c>
      <c r="H271" s="59">
        <f>VLOOKUP($B271,'2019 Ventilation List SORT'!$A$6:$I$102,7)</f>
        <v>1</v>
      </c>
      <c r="I271" s="56" t="str">
        <f>VLOOKUP($B271,'2019 Ventilation List SORT'!$A$6:$I$102,8)</f>
        <v>Exh. Note B</v>
      </c>
      <c r="J271" s="95" t="str">
        <f>VLOOKUP($B271,'2019 Ventilation List SORT'!$A$6:$I$102,9)</f>
        <v>No</v>
      </c>
      <c r="K271" s="146" t="e">
        <f>INDEX(#REF!,MATCH($A271,#REF!,0))*0.5</f>
        <v>#REF!</v>
      </c>
      <c r="L271" s="146">
        <f>INDEX('For CSV - 2019 VentSpcFuncData'!$K$6:$K$101,MATCH($B271,'For CSV - 2019 VentSpcFuncData'!$B$6:$B$101,0))</f>
        <v>0</v>
      </c>
      <c r="M271" s="146" t="e">
        <f t="shared" si="30"/>
        <v>#REF!</v>
      </c>
      <c r="N271" s="146">
        <f>INDEX('For CSV - 2019 VentSpcFuncData'!$J$6:$J$101,MATCH($B271,'For CSV - 2019 VentSpcFuncData'!$B$6:$B$101,0))</f>
        <v>0</v>
      </c>
      <c r="O271" s="146" t="e">
        <f t="shared" si="31"/>
        <v>#REF!</v>
      </c>
      <c r="P271" s="148" t="e">
        <f t="shared" si="29"/>
        <v>#REF!</v>
      </c>
      <c r="Q271" s="44" t="str">
        <f t="shared" si="24"/>
        <v>Sports Arena - Playing Area (2,000 - 5,000 Spectators),Exhaust - Arenas</v>
      </c>
      <c r="R271" s="44" t="e">
        <f>INDEX(#REF!,MATCH($A271,#REF!,0))</f>
        <v>#REF!</v>
      </c>
      <c r="S271" s="44">
        <f>INDEX('For CSV - 2019 VentSpcFuncData'!$L$6:$L$101,MATCH($B271,'For CSV - 2019 VentSpcFuncData'!$B$6:$B$101,0))</f>
        <v>25</v>
      </c>
      <c r="T271" s="44" t="e">
        <f>MATCH($A271,#REF!,0)</f>
        <v>#REF!</v>
      </c>
      <c r="V271" t="str">
        <f t="shared" si="32"/>
        <v>2,              25,     "Exhaust - Arenas"</v>
      </c>
    </row>
    <row r="272" spans="1:22" ht="13" x14ac:dyDescent="0.25">
      <c r="A272" s="57" t="s">
        <v>890</v>
      </c>
      <c r="B272" s="55" t="s">
        <v>836</v>
      </c>
      <c r="C272" s="56">
        <f>VLOOKUP($B272,'2019 Ventilation List SORT'!$A$6:$I$102,2)</f>
        <v>0.5</v>
      </c>
      <c r="D272" s="56">
        <f>VLOOKUP($B272,'2019 Ventilation List SORT'!$A$6:$I$102,3)</f>
        <v>0.15</v>
      </c>
      <c r="E272" s="59">
        <f>VLOOKUP($B272,'2019 Ventilation List SORT'!$A$6:$I$102,4)</f>
        <v>0</v>
      </c>
      <c r="F272" s="59">
        <f>VLOOKUP($B272,'2019 Ventilation List SORT'!$A$6:$I$102,5)</f>
        <v>0</v>
      </c>
      <c r="G272" s="56">
        <f>VLOOKUP($B272,'2019 Ventilation List SORT'!$A$6:$I$102,6)</f>
        <v>0</v>
      </c>
      <c r="H272" s="59">
        <f>VLOOKUP($B272,'2019 Ventilation List SORT'!$A$6:$I$102,7)</f>
        <v>2</v>
      </c>
      <c r="I272" s="56" t="str">
        <f>VLOOKUP($B272,'2019 Ventilation List SORT'!$A$6:$I$102,8)</f>
        <v>E</v>
      </c>
      <c r="J272" s="95" t="str">
        <f>VLOOKUP($B272,'2019 Ventilation List SORT'!$A$6:$I$102,9)</f>
        <v>No</v>
      </c>
      <c r="K272" s="146" t="e">
        <f>INDEX(#REF!,MATCH($A272,#REF!,0))*0.5</f>
        <v>#REF!</v>
      </c>
      <c r="L272" s="146">
        <f>INDEX('For CSV - 2019 VentSpcFuncData'!$K$6:$K$101,MATCH($B272,'For CSV - 2019 VentSpcFuncData'!$B$6:$B$101,0))</f>
        <v>33.333333333333336</v>
      </c>
      <c r="M272" s="146">
        <f t="shared" si="30"/>
        <v>33.333333333333336</v>
      </c>
      <c r="N272" s="146">
        <f>INDEX('For CSV - 2019 VentSpcFuncData'!$J$6:$J$101,MATCH($B272,'For CSV - 2019 VentSpcFuncData'!$B$6:$B$101,0))</f>
        <v>15</v>
      </c>
      <c r="O272" s="146" t="e">
        <f t="shared" si="31"/>
        <v>#REF!</v>
      </c>
      <c r="P272" s="148" t="e">
        <f t="shared" si="29"/>
        <v>#REF!</v>
      </c>
      <c r="Q272" s="44" t="str">
        <f t="shared" si="24"/>
        <v>Sports Arena - Playing Area (2,000 - 5,000 Spectators),Sports/Entertainment - Gym, sports arena (play area)</v>
      </c>
      <c r="R272" s="44" t="e">
        <f>INDEX(#REF!,MATCH($A272,#REF!,0))</f>
        <v>#REF!</v>
      </c>
      <c r="S272" s="44">
        <f>INDEX('For CSV - 2019 VentSpcFuncData'!$L$6:$L$101,MATCH($B272,'For CSV - 2019 VentSpcFuncData'!$B$6:$B$101,0))</f>
        <v>89</v>
      </c>
      <c r="T272" s="44" t="e">
        <f>MATCH($A272,#REF!,0)</f>
        <v>#REF!</v>
      </c>
      <c r="V272" t="str">
        <f t="shared" si="32"/>
        <v>2,              89,     "Sports/Entertainment - Gym, sports arena (play area)"</v>
      </c>
    </row>
    <row r="273" spans="1:22" ht="13" x14ac:dyDescent="0.25">
      <c r="A273" s="57" t="s">
        <v>890</v>
      </c>
      <c r="B273" s="55" t="s">
        <v>841</v>
      </c>
      <c r="C273" s="56">
        <f>VLOOKUP($B273,'2019 Ventilation List SORT'!$A$6:$I$102,2)</f>
        <v>0.5</v>
      </c>
      <c r="D273" s="56">
        <f>VLOOKUP($B273,'2019 Ventilation List SORT'!$A$6:$I$102,3)</f>
        <v>0.15</v>
      </c>
      <c r="E273" s="59">
        <f>VLOOKUP($B273,'2019 Ventilation List SORT'!$A$6:$I$102,4)</f>
        <v>0</v>
      </c>
      <c r="F273" s="59">
        <f>VLOOKUP($B273,'2019 Ventilation List SORT'!$A$6:$I$102,5)</f>
        <v>0</v>
      </c>
      <c r="G273" s="56">
        <f>VLOOKUP($B273,'2019 Ventilation List SORT'!$A$6:$I$102,6)</f>
        <v>0</v>
      </c>
      <c r="H273" s="59">
        <f>VLOOKUP($B273,'2019 Ventilation List SORT'!$A$6:$I$102,7)</f>
        <v>2</v>
      </c>
      <c r="I273" s="56" t="str">
        <f>VLOOKUP($B273,'2019 Ventilation List SORT'!$A$6:$I$102,8)</f>
        <v>C</v>
      </c>
      <c r="J273" s="95" t="str">
        <f>VLOOKUP($B273,'2019 Ventilation List SORT'!$A$6:$I$102,9)</f>
        <v>No</v>
      </c>
      <c r="K273" s="146" t="e">
        <f>INDEX(#REF!,MATCH($A273,#REF!,0))*0.5</f>
        <v>#REF!</v>
      </c>
      <c r="L273" s="146">
        <f>INDEX('For CSV - 2019 VentSpcFuncData'!$K$6:$K$101,MATCH($B273,'For CSV - 2019 VentSpcFuncData'!$B$6:$B$101,0))</f>
        <v>33.333333333333336</v>
      </c>
      <c r="M273" s="146">
        <f t="shared" si="30"/>
        <v>33.333333333333336</v>
      </c>
      <c r="N273" s="146">
        <f>INDEX('For CSV - 2019 VentSpcFuncData'!$J$6:$J$101,MATCH($B273,'For CSV - 2019 VentSpcFuncData'!$B$6:$B$101,0))</f>
        <v>15</v>
      </c>
      <c r="O273" s="146" t="e">
        <f t="shared" si="31"/>
        <v>#REF!</v>
      </c>
      <c r="P273" s="148" t="e">
        <f t="shared" si="29"/>
        <v>#REF!</v>
      </c>
      <c r="Q273" s="44" t="str">
        <f t="shared" si="24"/>
        <v>Sports Arena - Playing Area (2,000 - 5,000 Spectators),Sports/Entertainment - Swimming (deck)</v>
      </c>
      <c r="R273" s="44" t="e">
        <f>INDEX(#REF!,MATCH($A273,#REF!,0))</f>
        <v>#REF!</v>
      </c>
      <c r="S273" s="44">
        <f>INDEX('For CSV - 2019 VentSpcFuncData'!$L$6:$L$101,MATCH($B273,'For CSV - 2019 VentSpcFuncData'!$B$6:$B$101,0))</f>
        <v>94</v>
      </c>
      <c r="T273" s="44" t="e">
        <f>MATCH($A273,#REF!,0)</f>
        <v>#REF!</v>
      </c>
      <c r="V273" t="str">
        <f t="shared" si="32"/>
        <v>2,              94,     "Sports/Entertainment - Swimming (deck)"</v>
      </c>
    </row>
    <row r="274" spans="1:22" ht="13" x14ac:dyDescent="0.25">
      <c r="A274" s="57" t="s">
        <v>890</v>
      </c>
      <c r="B274" s="55" t="s">
        <v>842</v>
      </c>
      <c r="C274" s="56">
        <f>VLOOKUP($B274,'2019 Ventilation List SORT'!$A$6:$I$102,2)</f>
        <v>0</v>
      </c>
      <c r="D274" s="56">
        <f>VLOOKUP($B274,'2019 Ventilation List SORT'!$A$6:$I$102,3)</f>
        <v>0</v>
      </c>
      <c r="E274" s="59">
        <f>VLOOKUP($B274,'2019 Ventilation List SORT'!$A$6:$I$102,4)</f>
        <v>0</v>
      </c>
      <c r="F274" s="59">
        <f>VLOOKUP($B274,'2019 Ventilation List SORT'!$A$6:$I$102,5)</f>
        <v>0</v>
      </c>
      <c r="G274" s="56">
        <f>VLOOKUP($B274,'2019 Ventilation List SORT'!$A$6:$I$102,6)</f>
        <v>0</v>
      </c>
      <c r="H274" s="59">
        <f>VLOOKUP($B274,'2019 Ventilation List SORT'!$A$6:$I$102,7)</f>
        <v>0</v>
      </c>
      <c r="I274" s="56">
        <f>VLOOKUP($B274,'2019 Ventilation List SORT'!$A$6:$I$102,8)</f>
        <v>0</v>
      </c>
      <c r="J274" s="95" t="str">
        <f>VLOOKUP($B274,'2019 Ventilation List SORT'!$A$6:$I$102,9)</f>
        <v>No</v>
      </c>
      <c r="K274" s="146" t="e">
        <f>INDEX(#REF!,MATCH($A274,#REF!,0))*0.5</f>
        <v>#REF!</v>
      </c>
      <c r="L274" s="146">
        <f>INDEX('For CSV - 2019 VentSpcFuncData'!$K$6:$K$101,MATCH($B274,'For CSV - 2019 VentSpcFuncData'!$B$6:$B$101,0))</f>
        <v>0</v>
      </c>
      <c r="M274" s="146" t="e">
        <f t="shared" si="30"/>
        <v>#REF!</v>
      </c>
      <c r="N274" s="146">
        <f>INDEX('For CSV - 2019 VentSpcFuncData'!$J$6:$J$101,MATCH($B274,'For CSV - 2019 VentSpcFuncData'!$B$6:$B$101,0))</f>
        <v>15</v>
      </c>
      <c r="O274" s="146" t="e">
        <f t="shared" si="31"/>
        <v>#REF!</v>
      </c>
      <c r="P274" s="148" t="e">
        <f t="shared" si="29"/>
        <v>#REF!</v>
      </c>
      <c r="Q274" s="44" t="str">
        <f t="shared" si="24"/>
        <v>Sports Arena - Playing Area (2,000 - 5,000 Spectators),Sports/Entertainment - Swimming (pool)</v>
      </c>
      <c r="R274" s="44" t="e">
        <f>INDEX(#REF!,MATCH($A274,#REF!,0))</f>
        <v>#REF!</v>
      </c>
      <c r="S274" s="44">
        <f>INDEX('For CSV - 2019 VentSpcFuncData'!$L$6:$L$101,MATCH($B274,'For CSV - 2019 VentSpcFuncData'!$B$6:$B$101,0))</f>
        <v>95</v>
      </c>
      <c r="T274" s="44" t="e">
        <f>MATCH($A274,#REF!,0)</f>
        <v>#REF!</v>
      </c>
      <c r="V274" t="str">
        <f t="shared" si="32"/>
        <v>2,              95,     "Sports/Entertainment - Swimming (pool)"</v>
      </c>
    </row>
    <row r="275" spans="1:22" ht="13" x14ac:dyDescent="0.25">
      <c r="A275" s="57" t="s">
        <v>891</v>
      </c>
      <c r="B275" s="118" t="s">
        <v>836</v>
      </c>
      <c r="C275" s="56">
        <f>VLOOKUP($B275,'2019 Ventilation List SORT'!$A$6:$I$102,2)</f>
        <v>0.5</v>
      </c>
      <c r="D275" s="56">
        <f>VLOOKUP($B275,'2019 Ventilation List SORT'!$A$6:$I$102,3)</f>
        <v>0.15</v>
      </c>
      <c r="E275" s="59">
        <f>VLOOKUP($B275,'2019 Ventilation List SORT'!$A$6:$I$102,4)</f>
        <v>0</v>
      </c>
      <c r="F275" s="59">
        <f>VLOOKUP($B275,'2019 Ventilation List SORT'!$A$6:$I$102,5)</f>
        <v>0</v>
      </c>
      <c r="G275" s="56">
        <f>VLOOKUP($B275,'2019 Ventilation List SORT'!$A$6:$I$102,6)</f>
        <v>0</v>
      </c>
      <c r="H275" s="59">
        <f>VLOOKUP($B275,'2019 Ventilation List SORT'!$A$6:$I$102,7)</f>
        <v>2</v>
      </c>
      <c r="I275" s="56" t="str">
        <f>VLOOKUP($B275,'2019 Ventilation List SORT'!$A$6:$I$102,8)</f>
        <v>E</v>
      </c>
      <c r="J275" s="95" t="str">
        <f>VLOOKUP($B275,'2019 Ventilation List SORT'!$A$6:$I$102,9)</f>
        <v>No</v>
      </c>
      <c r="K275" s="146" t="e">
        <f>INDEX(#REF!,MATCH($A275,#REF!,0))*0.5</f>
        <v>#REF!</v>
      </c>
      <c r="L275" s="146">
        <f>INDEX('For CSV - 2019 VentSpcFuncData'!$K$6:$K$101,MATCH($B275,'For CSV - 2019 VentSpcFuncData'!$B$6:$B$101,0))</f>
        <v>33.333333333333336</v>
      </c>
      <c r="M275" s="146">
        <f t="shared" si="30"/>
        <v>33.333333333333336</v>
      </c>
      <c r="N275" s="146">
        <f>INDEX('For CSV - 2019 VentSpcFuncData'!$J$6:$J$101,MATCH($B275,'For CSV - 2019 VentSpcFuncData'!$B$6:$B$101,0))</f>
        <v>15</v>
      </c>
      <c r="O275" s="146" t="e">
        <f t="shared" si="31"/>
        <v>#REF!</v>
      </c>
      <c r="P275" s="148" t="e">
        <f t="shared" si="29"/>
        <v>#REF!</v>
      </c>
      <c r="Q275" s="44" t="str">
        <f t="shared" ref="Q275:Q306" si="33">_xlfn.CONCAT(A275,",",B275)</f>
        <v>Sports Arena - Playing Area (&lt; 2,000 Spectators),Sports/Entertainment - Gym, sports arena (play area)</v>
      </c>
      <c r="R275" s="44" t="e">
        <f>INDEX(#REF!,MATCH($A275,#REF!,0))</f>
        <v>#REF!</v>
      </c>
      <c r="S275" s="44">
        <f>INDEX('For CSV - 2019 VentSpcFuncData'!$L$6:$L$101,MATCH($B275,'For CSV - 2019 VentSpcFuncData'!$B$6:$B$101,0))</f>
        <v>89</v>
      </c>
      <c r="T275" s="44" t="e">
        <f>MATCH($A275,#REF!,0)</f>
        <v>#REF!</v>
      </c>
      <c r="V275" t="e">
        <f t="shared" si="32"/>
        <v>#REF!</v>
      </c>
    </row>
    <row r="276" spans="1:22" ht="13" x14ac:dyDescent="0.25">
      <c r="A276" s="57" t="s">
        <v>891</v>
      </c>
      <c r="B276" s="55" t="s">
        <v>788</v>
      </c>
      <c r="C276" s="56">
        <f>VLOOKUP($B276,'2019 Ventilation List SORT'!$A$6:$I$102,2)</f>
        <v>0</v>
      </c>
      <c r="D276" s="56">
        <f>VLOOKUP($B276,'2019 Ventilation List SORT'!$A$6:$I$102,3)</f>
        <v>0</v>
      </c>
      <c r="E276" s="59">
        <f>VLOOKUP($B276,'2019 Ventilation List SORT'!$A$6:$I$102,4)</f>
        <v>0</v>
      </c>
      <c r="F276" s="59">
        <f>VLOOKUP($B276,'2019 Ventilation List SORT'!$A$6:$I$102,5)</f>
        <v>0</v>
      </c>
      <c r="G276" s="56">
        <f>VLOOKUP($B276,'2019 Ventilation List SORT'!$A$6:$I$102,6)</f>
        <v>0.5</v>
      </c>
      <c r="H276" s="59">
        <f>VLOOKUP($B276,'2019 Ventilation List SORT'!$A$6:$I$102,7)</f>
        <v>1</v>
      </c>
      <c r="I276" s="56" t="str">
        <f>VLOOKUP($B276,'2019 Ventilation List SORT'!$A$6:$I$102,8)</f>
        <v>Exh. Note B</v>
      </c>
      <c r="J276" s="95" t="str">
        <f>VLOOKUP($B276,'2019 Ventilation List SORT'!$A$6:$I$102,9)</f>
        <v>No</v>
      </c>
      <c r="K276" s="146" t="e">
        <f>INDEX(#REF!,MATCH($A276,#REF!,0))*0.5</f>
        <v>#REF!</v>
      </c>
      <c r="L276" s="146">
        <f>INDEX('For CSV - 2019 VentSpcFuncData'!$K$6:$K$101,MATCH($B276,'For CSV - 2019 VentSpcFuncData'!$B$6:$B$101,0))</f>
        <v>0</v>
      </c>
      <c r="M276" s="146" t="e">
        <f t="shared" si="30"/>
        <v>#REF!</v>
      </c>
      <c r="N276" s="146">
        <f>INDEX('For CSV - 2019 VentSpcFuncData'!$J$6:$J$101,MATCH($B276,'For CSV - 2019 VentSpcFuncData'!$B$6:$B$101,0))</f>
        <v>0</v>
      </c>
      <c r="O276" s="146" t="e">
        <f t="shared" si="31"/>
        <v>#REF!</v>
      </c>
      <c r="P276" s="148" t="e">
        <f t="shared" si="29"/>
        <v>#REF!</v>
      </c>
      <c r="Q276" s="44" t="str">
        <f t="shared" si="33"/>
        <v>Sports Arena - Playing Area (&lt; 2,000 Spectators),Exhaust - Arenas</v>
      </c>
      <c r="R276" s="44" t="e">
        <f>INDEX(#REF!,MATCH($A276,#REF!,0))</f>
        <v>#REF!</v>
      </c>
      <c r="S276" s="44">
        <f>INDEX('For CSV - 2019 VentSpcFuncData'!$L$6:$L$101,MATCH($B276,'For CSV - 2019 VentSpcFuncData'!$B$6:$B$101,0))</f>
        <v>25</v>
      </c>
      <c r="T276" s="44" t="e">
        <f>MATCH($A276,#REF!,0)</f>
        <v>#REF!</v>
      </c>
      <c r="V276" t="str">
        <f t="shared" si="32"/>
        <v>2,              25,     "Exhaust - Arenas"</v>
      </c>
    </row>
    <row r="277" spans="1:22" ht="13" x14ac:dyDescent="0.25">
      <c r="A277" s="57" t="s">
        <v>891</v>
      </c>
      <c r="B277" s="55" t="s">
        <v>836</v>
      </c>
      <c r="C277" s="56">
        <f>VLOOKUP($B277,'2019 Ventilation List SORT'!$A$6:$I$102,2)</f>
        <v>0.5</v>
      </c>
      <c r="D277" s="56">
        <f>VLOOKUP($B277,'2019 Ventilation List SORT'!$A$6:$I$102,3)</f>
        <v>0.15</v>
      </c>
      <c r="E277" s="59">
        <f>VLOOKUP($B277,'2019 Ventilation List SORT'!$A$6:$I$102,4)</f>
        <v>0</v>
      </c>
      <c r="F277" s="59">
        <f>VLOOKUP($B277,'2019 Ventilation List SORT'!$A$6:$I$102,5)</f>
        <v>0</v>
      </c>
      <c r="G277" s="56">
        <f>VLOOKUP($B277,'2019 Ventilation List SORT'!$A$6:$I$102,6)</f>
        <v>0</v>
      </c>
      <c r="H277" s="59">
        <f>VLOOKUP($B277,'2019 Ventilation List SORT'!$A$6:$I$102,7)</f>
        <v>2</v>
      </c>
      <c r="I277" s="56" t="str">
        <f>VLOOKUP($B277,'2019 Ventilation List SORT'!$A$6:$I$102,8)</f>
        <v>E</v>
      </c>
      <c r="J277" s="95" t="str">
        <f>VLOOKUP($B277,'2019 Ventilation List SORT'!$A$6:$I$102,9)</f>
        <v>No</v>
      </c>
      <c r="K277" s="146" t="e">
        <f>INDEX(#REF!,MATCH($A277,#REF!,0))*0.5</f>
        <v>#REF!</v>
      </c>
      <c r="L277" s="146">
        <f>INDEX('For CSV - 2019 VentSpcFuncData'!$K$6:$K$101,MATCH($B277,'For CSV - 2019 VentSpcFuncData'!$B$6:$B$101,0))</f>
        <v>33.333333333333336</v>
      </c>
      <c r="M277" s="146">
        <f t="shared" si="30"/>
        <v>33.333333333333336</v>
      </c>
      <c r="N277" s="146">
        <f>INDEX('For CSV - 2019 VentSpcFuncData'!$J$6:$J$101,MATCH($B277,'For CSV - 2019 VentSpcFuncData'!$B$6:$B$101,0))</f>
        <v>15</v>
      </c>
      <c r="O277" s="146" t="e">
        <f t="shared" si="31"/>
        <v>#REF!</v>
      </c>
      <c r="P277" s="148" t="e">
        <f t="shared" si="29"/>
        <v>#REF!</v>
      </c>
      <c r="Q277" s="44" t="str">
        <f t="shared" si="33"/>
        <v>Sports Arena - Playing Area (&lt; 2,000 Spectators),Sports/Entertainment - Gym, sports arena (play area)</v>
      </c>
      <c r="R277" s="44" t="e">
        <f>INDEX(#REF!,MATCH($A277,#REF!,0))</f>
        <v>#REF!</v>
      </c>
      <c r="S277" s="44">
        <f>INDEX('For CSV - 2019 VentSpcFuncData'!$L$6:$L$101,MATCH($B277,'For CSV - 2019 VentSpcFuncData'!$B$6:$B$101,0))</f>
        <v>89</v>
      </c>
      <c r="T277" s="44" t="e">
        <f>MATCH($A277,#REF!,0)</f>
        <v>#REF!</v>
      </c>
      <c r="V277" t="str">
        <f t="shared" si="32"/>
        <v>2,              89,     "Sports/Entertainment - Gym, sports arena (play area)"</v>
      </c>
    </row>
    <row r="278" spans="1:22" ht="13" x14ac:dyDescent="0.25">
      <c r="A278" s="57" t="s">
        <v>891</v>
      </c>
      <c r="B278" s="55" t="s">
        <v>841</v>
      </c>
      <c r="C278" s="56">
        <f>VLOOKUP($B278,'2019 Ventilation List SORT'!$A$6:$I$102,2)</f>
        <v>0.5</v>
      </c>
      <c r="D278" s="56">
        <f>VLOOKUP($B278,'2019 Ventilation List SORT'!$A$6:$I$102,3)</f>
        <v>0.15</v>
      </c>
      <c r="E278" s="59">
        <f>VLOOKUP($B278,'2019 Ventilation List SORT'!$A$6:$I$102,4)</f>
        <v>0</v>
      </c>
      <c r="F278" s="59">
        <f>VLOOKUP($B278,'2019 Ventilation List SORT'!$A$6:$I$102,5)</f>
        <v>0</v>
      </c>
      <c r="G278" s="56">
        <f>VLOOKUP($B278,'2019 Ventilation List SORT'!$A$6:$I$102,6)</f>
        <v>0</v>
      </c>
      <c r="H278" s="59">
        <f>VLOOKUP($B278,'2019 Ventilation List SORT'!$A$6:$I$102,7)</f>
        <v>2</v>
      </c>
      <c r="I278" s="56" t="str">
        <f>VLOOKUP($B278,'2019 Ventilation List SORT'!$A$6:$I$102,8)</f>
        <v>C</v>
      </c>
      <c r="J278" s="95" t="str">
        <f>VLOOKUP($B278,'2019 Ventilation List SORT'!$A$6:$I$102,9)</f>
        <v>No</v>
      </c>
      <c r="K278" s="146" t="e">
        <f>INDEX(#REF!,MATCH($A278,#REF!,0))*0.5</f>
        <v>#REF!</v>
      </c>
      <c r="L278" s="146">
        <f>INDEX('For CSV - 2019 VentSpcFuncData'!$K$6:$K$101,MATCH($B278,'For CSV - 2019 VentSpcFuncData'!$B$6:$B$101,0))</f>
        <v>33.333333333333336</v>
      </c>
      <c r="M278" s="146">
        <f t="shared" si="30"/>
        <v>33.333333333333336</v>
      </c>
      <c r="N278" s="146">
        <f>INDEX('For CSV - 2019 VentSpcFuncData'!$J$6:$J$101,MATCH($B278,'For CSV - 2019 VentSpcFuncData'!$B$6:$B$101,0))</f>
        <v>15</v>
      </c>
      <c r="O278" s="146" t="e">
        <f t="shared" si="31"/>
        <v>#REF!</v>
      </c>
      <c r="P278" s="148" t="e">
        <f t="shared" si="29"/>
        <v>#REF!</v>
      </c>
      <c r="Q278" s="44" t="str">
        <f t="shared" si="33"/>
        <v>Sports Arena - Playing Area (&lt; 2,000 Spectators),Sports/Entertainment - Swimming (deck)</v>
      </c>
      <c r="R278" s="44" t="e">
        <f>INDEX(#REF!,MATCH($A278,#REF!,0))</f>
        <v>#REF!</v>
      </c>
      <c r="S278" s="44">
        <f>INDEX('For CSV - 2019 VentSpcFuncData'!$L$6:$L$101,MATCH($B278,'For CSV - 2019 VentSpcFuncData'!$B$6:$B$101,0))</f>
        <v>94</v>
      </c>
      <c r="T278" s="44" t="e">
        <f>MATCH($A278,#REF!,0)</f>
        <v>#REF!</v>
      </c>
      <c r="V278" t="str">
        <f t="shared" si="32"/>
        <v>2,              94,     "Sports/Entertainment - Swimming (deck)"</v>
      </c>
    </row>
    <row r="279" spans="1:22" ht="13" x14ac:dyDescent="0.25">
      <c r="A279" s="57" t="s">
        <v>891</v>
      </c>
      <c r="B279" s="55" t="s">
        <v>842</v>
      </c>
      <c r="C279" s="56">
        <f>VLOOKUP($B279,'2019 Ventilation List SORT'!$A$6:$I$102,2)</f>
        <v>0</v>
      </c>
      <c r="D279" s="56">
        <f>VLOOKUP($B279,'2019 Ventilation List SORT'!$A$6:$I$102,3)</f>
        <v>0</v>
      </c>
      <c r="E279" s="59">
        <f>VLOOKUP($B279,'2019 Ventilation List SORT'!$A$6:$I$102,4)</f>
        <v>0</v>
      </c>
      <c r="F279" s="59">
        <f>VLOOKUP($B279,'2019 Ventilation List SORT'!$A$6:$I$102,5)</f>
        <v>0</v>
      </c>
      <c r="G279" s="56">
        <f>VLOOKUP($B279,'2019 Ventilation List SORT'!$A$6:$I$102,6)</f>
        <v>0</v>
      </c>
      <c r="H279" s="59">
        <f>VLOOKUP($B279,'2019 Ventilation List SORT'!$A$6:$I$102,7)</f>
        <v>0</v>
      </c>
      <c r="I279" s="56">
        <f>VLOOKUP($B279,'2019 Ventilation List SORT'!$A$6:$I$102,8)</f>
        <v>0</v>
      </c>
      <c r="J279" s="95" t="str">
        <f>VLOOKUP($B279,'2019 Ventilation List SORT'!$A$6:$I$102,9)</f>
        <v>No</v>
      </c>
      <c r="K279" s="146" t="e">
        <f>INDEX(#REF!,MATCH($A279,#REF!,0))*0.5</f>
        <v>#REF!</v>
      </c>
      <c r="L279" s="146">
        <f>INDEX('For CSV - 2019 VentSpcFuncData'!$K$6:$K$101,MATCH($B279,'For CSV - 2019 VentSpcFuncData'!$B$6:$B$101,0))</f>
        <v>0</v>
      </c>
      <c r="M279" s="146" t="e">
        <f t="shared" si="30"/>
        <v>#REF!</v>
      </c>
      <c r="N279" s="146">
        <f>INDEX('For CSV - 2019 VentSpcFuncData'!$J$6:$J$101,MATCH($B279,'For CSV - 2019 VentSpcFuncData'!$B$6:$B$101,0))</f>
        <v>15</v>
      </c>
      <c r="O279" s="146" t="e">
        <f t="shared" si="31"/>
        <v>#REF!</v>
      </c>
      <c r="P279" s="148" t="e">
        <f t="shared" si="29"/>
        <v>#REF!</v>
      </c>
      <c r="Q279" s="44" t="str">
        <f t="shared" si="33"/>
        <v>Sports Arena - Playing Area (&lt; 2,000 Spectators),Sports/Entertainment - Swimming (pool)</v>
      </c>
      <c r="R279" s="44" t="e">
        <f>INDEX(#REF!,MATCH($A279,#REF!,0))</f>
        <v>#REF!</v>
      </c>
      <c r="S279" s="44">
        <f>INDEX('For CSV - 2019 VentSpcFuncData'!$L$6:$L$101,MATCH($B279,'For CSV - 2019 VentSpcFuncData'!$B$6:$B$101,0))</f>
        <v>95</v>
      </c>
      <c r="T279" s="44" t="e">
        <f>MATCH($A279,#REF!,0)</f>
        <v>#REF!</v>
      </c>
      <c r="V279" t="str">
        <f t="shared" si="32"/>
        <v>2,              95,     "Sports/Entertainment - Swimming (pool)"</v>
      </c>
    </row>
    <row r="280" spans="1:22" ht="13" x14ac:dyDescent="0.25">
      <c r="A280" s="57" t="s">
        <v>892</v>
      </c>
      <c r="B280" s="118" t="s">
        <v>836</v>
      </c>
      <c r="C280" s="56">
        <f>VLOOKUP($B280,'2019 Ventilation List SORT'!$A$6:$I$102,2)</f>
        <v>0.5</v>
      </c>
      <c r="D280" s="56">
        <f>VLOOKUP($B280,'2019 Ventilation List SORT'!$A$6:$I$102,3)</f>
        <v>0.15</v>
      </c>
      <c r="E280" s="59">
        <f>VLOOKUP($B280,'2019 Ventilation List SORT'!$A$6:$I$102,4)</f>
        <v>0</v>
      </c>
      <c r="F280" s="59">
        <f>VLOOKUP($B280,'2019 Ventilation List SORT'!$A$6:$I$102,5)</f>
        <v>0</v>
      </c>
      <c r="G280" s="56">
        <f>VLOOKUP($B280,'2019 Ventilation List SORT'!$A$6:$I$102,6)</f>
        <v>0</v>
      </c>
      <c r="H280" s="59">
        <f>VLOOKUP($B280,'2019 Ventilation List SORT'!$A$6:$I$102,7)</f>
        <v>2</v>
      </c>
      <c r="I280" s="56" t="str">
        <f>VLOOKUP($B280,'2019 Ventilation List SORT'!$A$6:$I$102,8)</f>
        <v>E</v>
      </c>
      <c r="J280" s="95" t="str">
        <f>VLOOKUP($B280,'2019 Ventilation List SORT'!$A$6:$I$102,9)</f>
        <v>No</v>
      </c>
      <c r="K280" s="146" t="e">
        <f>INDEX(#REF!,MATCH($A280,#REF!,0))*0.5</f>
        <v>#REF!</v>
      </c>
      <c r="L280" s="146">
        <f>INDEX('For CSV - 2019 VentSpcFuncData'!$K$6:$K$101,MATCH($B280,'For CSV - 2019 VentSpcFuncData'!$B$6:$B$101,0))</f>
        <v>33.333333333333336</v>
      </c>
      <c r="M280" s="146">
        <f t="shared" si="30"/>
        <v>33.333333333333336</v>
      </c>
      <c r="N280" s="146">
        <f>INDEX('For CSV - 2019 VentSpcFuncData'!$J$6:$J$101,MATCH($B280,'For CSV - 2019 VentSpcFuncData'!$B$6:$B$101,0))</f>
        <v>15</v>
      </c>
      <c r="O280" s="146" t="e">
        <f t="shared" si="31"/>
        <v>#REF!</v>
      </c>
      <c r="P280" s="148" t="e">
        <f t="shared" si="29"/>
        <v>#REF!</v>
      </c>
      <c r="Q280" s="44" t="str">
        <f t="shared" si="33"/>
        <v>Sports Arena - Playing Area (Recreational),Sports/Entertainment - Gym, sports arena (play area)</v>
      </c>
      <c r="R280" s="44" t="e">
        <f>INDEX(#REF!,MATCH($A280,#REF!,0))</f>
        <v>#REF!</v>
      </c>
      <c r="S280" s="44">
        <f>INDEX('For CSV - 2019 VentSpcFuncData'!$L$6:$L$101,MATCH($B280,'For CSV - 2019 VentSpcFuncData'!$B$6:$B$101,0))</f>
        <v>89</v>
      </c>
      <c r="T280" s="44" t="e">
        <f>MATCH($A280,#REF!,0)</f>
        <v>#REF!</v>
      </c>
      <c r="V280" t="e">
        <f t="shared" si="32"/>
        <v>#REF!</v>
      </c>
    </row>
    <row r="281" spans="1:22" ht="13" x14ac:dyDescent="0.25">
      <c r="A281" s="57" t="s">
        <v>892</v>
      </c>
      <c r="B281" s="55" t="s">
        <v>836</v>
      </c>
      <c r="C281" s="56">
        <f>VLOOKUP($B281,'2019 Ventilation List SORT'!$A$6:$I$102,2)</f>
        <v>0.5</v>
      </c>
      <c r="D281" s="56">
        <f>VLOOKUP($B281,'2019 Ventilation List SORT'!$A$6:$I$102,3)</f>
        <v>0.15</v>
      </c>
      <c r="E281" s="59">
        <f>VLOOKUP($B281,'2019 Ventilation List SORT'!$A$6:$I$102,4)</f>
        <v>0</v>
      </c>
      <c r="F281" s="59">
        <f>VLOOKUP($B281,'2019 Ventilation List SORT'!$A$6:$I$102,5)</f>
        <v>0</v>
      </c>
      <c r="G281" s="56">
        <f>VLOOKUP($B281,'2019 Ventilation List SORT'!$A$6:$I$102,6)</f>
        <v>0</v>
      </c>
      <c r="H281" s="59">
        <f>VLOOKUP($B281,'2019 Ventilation List SORT'!$A$6:$I$102,7)</f>
        <v>2</v>
      </c>
      <c r="I281" s="56" t="str">
        <f>VLOOKUP($B281,'2019 Ventilation List SORT'!$A$6:$I$102,8)</f>
        <v>E</v>
      </c>
      <c r="J281" s="95" t="str">
        <f>VLOOKUP($B281,'2019 Ventilation List SORT'!$A$6:$I$102,9)</f>
        <v>No</v>
      </c>
      <c r="K281" s="146" t="e">
        <f>INDEX(#REF!,MATCH($A281,#REF!,0))*0.5</f>
        <v>#REF!</v>
      </c>
      <c r="L281" s="146">
        <f>INDEX('For CSV - 2019 VentSpcFuncData'!$K$6:$K$101,MATCH($B281,'For CSV - 2019 VentSpcFuncData'!$B$6:$B$101,0))</f>
        <v>33.333333333333336</v>
      </c>
      <c r="M281" s="146">
        <f t="shared" si="30"/>
        <v>33.333333333333336</v>
      </c>
      <c r="N281" s="146">
        <f>INDEX('For CSV - 2019 VentSpcFuncData'!$J$6:$J$101,MATCH($B281,'For CSV - 2019 VentSpcFuncData'!$B$6:$B$101,0))</f>
        <v>15</v>
      </c>
      <c r="O281" s="146" t="e">
        <f t="shared" si="31"/>
        <v>#REF!</v>
      </c>
      <c r="P281" s="148" t="e">
        <f t="shared" si="29"/>
        <v>#REF!</v>
      </c>
      <c r="Q281" s="44" t="str">
        <f t="shared" si="33"/>
        <v>Sports Arena - Playing Area (Recreational),Sports/Entertainment - Gym, sports arena (play area)</v>
      </c>
      <c r="R281" s="44" t="e">
        <f>INDEX(#REF!,MATCH($A281,#REF!,0))</f>
        <v>#REF!</v>
      </c>
      <c r="S281" s="44">
        <f>INDEX('For CSV - 2019 VentSpcFuncData'!$L$6:$L$101,MATCH($B281,'For CSV - 2019 VentSpcFuncData'!$B$6:$B$101,0))</f>
        <v>89</v>
      </c>
      <c r="T281" s="44" t="e">
        <f>MATCH($A281,#REF!,0)</f>
        <v>#REF!</v>
      </c>
      <c r="V281" t="str">
        <f t="shared" si="32"/>
        <v>2,              89,     "Sports/Entertainment - Gym, sports arena (play area)"</v>
      </c>
    </row>
    <row r="282" spans="1:22" ht="13" x14ac:dyDescent="0.25">
      <c r="A282" s="57" t="s">
        <v>892</v>
      </c>
      <c r="B282" s="55" t="s">
        <v>837</v>
      </c>
      <c r="C282" s="56">
        <f>VLOOKUP($B282,'2019 Ventilation List SORT'!$A$6:$I$102,2)</f>
        <v>0.15</v>
      </c>
      <c r="D282" s="56">
        <f>VLOOKUP($B282,'2019 Ventilation List SORT'!$A$6:$I$102,3)</f>
        <v>0.15</v>
      </c>
      <c r="E282" s="59">
        <f>VLOOKUP($B282,'2019 Ventilation List SORT'!$A$6:$I$102,4)</f>
        <v>0</v>
      </c>
      <c r="F282" s="59">
        <f>VLOOKUP($B282,'2019 Ventilation List SORT'!$A$6:$I$102,5)</f>
        <v>0</v>
      </c>
      <c r="G282" s="56">
        <f>VLOOKUP($B282,'2019 Ventilation List SORT'!$A$6:$I$102,6)</f>
        <v>0</v>
      </c>
      <c r="H282" s="59">
        <f>VLOOKUP($B282,'2019 Ventilation List SORT'!$A$6:$I$102,7)</f>
        <v>2</v>
      </c>
      <c r="I282" s="56" t="str">
        <f>VLOOKUP($B282,'2019 Ventilation List SORT'!$A$6:$I$102,8)</f>
        <v/>
      </c>
      <c r="J282" s="95" t="str">
        <f>VLOOKUP($B282,'2019 Ventilation List SORT'!$A$6:$I$102,9)</f>
        <v>No</v>
      </c>
      <c r="K282" s="146" t="e">
        <f>INDEX(#REF!,MATCH($A282,#REF!,0))*0.5</f>
        <v>#REF!</v>
      </c>
      <c r="L282" s="146">
        <f>INDEX('For CSV - 2019 VentSpcFuncData'!$K$6:$K$101,MATCH($B282,'For CSV - 2019 VentSpcFuncData'!$B$6:$B$101,0))</f>
        <v>0</v>
      </c>
      <c r="M282" s="146" t="e">
        <f t="shared" si="30"/>
        <v>#REF!</v>
      </c>
      <c r="N282" s="146">
        <f>INDEX('For CSV - 2019 VentSpcFuncData'!$J$6:$J$101,MATCH($B282,'For CSV - 2019 VentSpcFuncData'!$B$6:$B$101,0))</f>
        <v>15</v>
      </c>
      <c r="O282" s="146" t="e">
        <f t="shared" si="31"/>
        <v>#REF!</v>
      </c>
      <c r="P282" s="148" t="e">
        <f t="shared" si="29"/>
        <v>#REF!</v>
      </c>
      <c r="Q282" s="44" t="str">
        <f t="shared" si="33"/>
        <v>Sports Arena - Playing Area (Recreational),Sports/Entertainment - Health club/aerobics room</v>
      </c>
      <c r="R282" s="44" t="e">
        <f>INDEX(#REF!,MATCH($A282,#REF!,0))</f>
        <v>#REF!</v>
      </c>
      <c r="S282" s="44">
        <f>INDEX('For CSV - 2019 VentSpcFuncData'!$L$6:$L$101,MATCH($B282,'For CSV - 2019 VentSpcFuncData'!$B$6:$B$101,0))</f>
        <v>90</v>
      </c>
      <c r="T282" s="44" t="e">
        <f>MATCH($A282,#REF!,0)</f>
        <v>#REF!</v>
      </c>
      <c r="V282" t="str">
        <f t="shared" si="32"/>
        <v>2,              90,     "Sports/Entertainment - Health club/aerobics room"</v>
      </c>
    </row>
    <row r="283" spans="1:22" ht="13" x14ac:dyDescent="0.25">
      <c r="A283" s="57" t="s">
        <v>892</v>
      </c>
      <c r="B283" s="55" t="s">
        <v>838</v>
      </c>
      <c r="C283" s="56">
        <f>VLOOKUP($B283,'2019 Ventilation List SORT'!$A$6:$I$102,2)</f>
        <v>0.15</v>
      </c>
      <c r="D283" s="56">
        <f>VLOOKUP($B283,'2019 Ventilation List SORT'!$A$6:$I$102,3)</f>
        <v>0.15</v>
      </c>
      <c r="E283" s="59">
        <f>VLOOKUP($B283,'2019 Ventilation List SORT'!$A$6:$I$102,4)</f>
        <v>0</v>
      </c>
      <c r="F283" s="59">
        <f>VLOOKUP($B283,'2019 Ventilation List SORT'!$A$6:$I$102,5)</f>
        <v>0</v>
      </c>
      <c r="G283" s="56">
        <f>VLOOKUP($B283,'2019 Ventilation List SORT'!$A$6:$I$102,6)</f>
        <v>0</v>
      </c>
      <c r="H283" s="59">
        <f>VLOOKUP($B283,'2019 Ventilation List SORT'!$A$6:$I$102,7)</f>
        <v>2</v>
      </c>
      <c r="I283" s="56" t="str">
        <f>VLOOKUP($B283,'2019 Ventilation List SORT'!$A$6:$I$102,8)</f>
        <v/>
      </c>
      <c r="J283" s="95" t="str">
        <f>VLOOKUP($B283,'2019 Ventilation List SORT'!$A$6:$I$102,9)</f>
        <v>No</v>
      </c>
      <c r="K283" s="146" t="e">
        <f>INDEX(#REF!,MATCH($A283,#REF!,0))*0.5</f>
        <v>#REF!</v>
      </c>
      <c r="L283" s="146">
        <f>INDEX('For CSV - 2019 VentSpcFuncData'!$K$6:$K$101,MATCH($B283,'For CSV - 2019 VentSpcFuncData'!$B$6:$B$101,0))</f>
        <v>0</v>
      </c>
      <c r="M283" s="146" t="e">
        <f t="shared" si="30"/>
        <v>#REF!</v>
      </c>
      <c r="N283" s="146">
        <f>INDEX('For CSV - 2019 VentSpcFuncData'!$J$6:$J$101,MATCH($B283,'For CSV - 2019 VentSpcFuncData'!$B$6:$B$101,0))</f>
        <v>15</v>
      </c>
      <c r="O283" s="146" t="e">
        <f t="shared" si="31"/>
        <v>#REF!</v>
      </c>
      <c r="P283" s="148" t="e">
        <f t="shared" si="29"/>
        <v>#REF!</v>
      </c>
      <c r="Q283" s="44" t="str">
        <f t="shared" si="33"/>
        <v>Sports Arena - Playing Area (Recreational),Sports/Entertainment - Health club/weight rooms</v>
      </c>
      <c r="R283" s="44" t="e">
        <f>INDEX(#REF!,MATCH($A283,#REF!,0))</f>
        <v>#REF!</v>
      </c>
      <c r="S283" s="44">
        <f>INDEX('For CSV - 2019 VentSpcFuncData'!$L$6:$L$101,MATCH($B283,'For CSV - 2019 VentSpcFuncData'!$B$6:$B$101,0))</f>
        <v>91</v>
      </c>
      <c r="T283" s="44" t="e">
        <f>MATCH($A283,#REF!,0)</f>
        <v>#REF!</v>
      </c>
      <c r="V283" t="str">
        <f t="shared" si="32"/>
        <v>2,              91,     "Sports/Entertainment - Health club/weight rooms"</v>
      </c>
    </row>
    <row r="284" spans="1:22" ht="13" x14ac:dyDescent="0.25">
      <c r="A284" s="57" t="s">
        <v>892</v>
      </c>
      <c r="B284" s="55" t="s">
        <v>841</v>
      </c>
      <c r="C284" s="56">
        <f>VLOOKUP($B284,'2019 Ventilation List SORT'!$A$6:$I$102,2)</f>
        <v>0.5</v>
      </c>
      <c r="D284" s="56">
        <f>VLOOKUP($B284,'2019 Ventilation List SORT'!$A$6:$I$102,3)</f>
        <v>0.15</v>
      </c>
      <c r="E284" s="59">
        <f>VLOOKUP($B284,'2019 Ventilation List SORT'!$A$6:$I$102,4)</f>
        <v>0</v>
      </c>
      <c r="F284" s="59">
        <f>VLOOKUP($B284,'2019 Ventilation List SORT'!$A$6:$I$102,5)</f>
        <v>0</v>
      </c>
      <c r="G284" s="56">
        <f>VLOOKUP($B284,'2019 Ventilation List SORT'!$A$6:$I$102,6)</f>
        <v>0</v>
      </c>
      <c r="H284" s="59">
        <f>VLOOKUP($B284,'2019 Ventilation List SORT'!$A$6:$I$102,7)</f>
        <v>2</v>
      </c>
      <c r="I284" s="56" t="str">
        <f>VLOOKUP($B284,'2019 Ventilation List SORT'!$A$6:$I$102,8)</f>
        <v>C</v>
      </c>
      <c r="J284" s="95" t="str">
        <f>VLOOKUP($B284,'2019 Ventilation List SORT'!$A$6:$I$102,9)</f>
        <v>No</v>
      </c>
      <c r="K284" s="146" t="e">
        <f>INDEX(#REF!,MATCH($A284,#REF!,0))*0.5</f>
        <v>#REF!</v>
      </c>
      <c r="L284" s="146">
        <f>INDEX('For CSV - 2019 VentSpcFuncData'!$K$6:$K$101,MATCH($B284,'For CSV - 2019 VentSpcFuncData'!$B$6:$B$101,0))</f>
        <v>33.333333333333336</v>
      </c>
      <c r="M284" s="146">
        <f t="shared" si="30"/>
        <v>33.333333333333336</v>
      </c>
      <c r="N284" s="146">
        <f>INDEX('For CSV - 2019 VentSpcFuncData'!$J$6:$J$101,MATCH($B284,'For CSV - 2019 VentSpcFuncData'!$B$6:$B$101,0))</f>
        <v>15</v>
      </c>
      <c r="O284" s="146" t="e">
        <f t="shared" si="31"/>
        <v>#REF!</v>
      </c>
      <c r="P284" s="148" t="e">
        <f t="shared" si="29"/>
        <v>#REF!</v>
      </c>
      <c r="Q284" s="44" t="str">
        <f t="shared" si="33"/>
        <v>Sports Arena - Playing Area (Recreational),Sports/Entertainment - Swimming (deck)</v>
      </c>
      <c r="R284" s="44" t="e">
        <f>INDEX(#REF!,MATCH($A284,#REF!,0))</f>
        <v>#REF!</v>
      </c>
      <c r="S284" s="44">
        <f>INDEX('For CSV - 2019 VentSpcFuncData'!$L$6:$L$101,MATCH($B284,'For CSV - 2019 VentSpcFuncData'!$B$6:$B$101,0))</f>
        <v>94</v>
      </c>
      <c r="T284" s="44" t="e">
        <f>MATCH($A284,#REF!,0)</f>
        <v>#REF!</v>
      </c>
      <c r="V284" t="str">
        <f t="shared" si="32"/>
        <v>2,              94,     "Sports/Entertainment - Swimming (deck)"</v>
      </c>
    </row>
    <row r="285" spans="1:22" ht="13" x14ac:dyDescent="0.25">
      <c r="A285" s="57" t="s">
        <v>892</v>
      </c>
      <c r="B285" s="55" t="s">
        <v>842</v>
      </c>
      <c r="C285" s="56">
        <f>VLOOKUP($B285,'2019 Ventilation List SORT'!$A$6:$I$102,2)</f>
        <v>0</v>
      </c>
      <c r="D285" s="56">
        <f>VLOOKUP($B285,'2019 Ventilation List SORT'!$A$6:$I$102,3)</f>
        <v>0</v>
      </c>
      <c r="E285" s="59">
        <f>VLOOKUP($B285,'2019 Ventilation List SORT'!$A$6:$I$102,4)</f>
        <v>0</v>
      </c>
      <c r="F285" s="59">
        <f>VLOOKUP($B285,'2019 Ventilation List SORT'!$A$6:$I$102,5)</f>
        <v>0</v>
      </c>
      <c r="G285" s="56">
        <f>VLOOKUP($B285,'2019 Ventilation List SORT'!$A$6:$I$102,6)</f>
        <v>0</v>
      </c>
      <c r="H285" s="59">
        <f>VLOOKUP($B285,'2019 Ventilation List SORT'!$A$6:$I$102,7)</f>
        <v>0</v>
      </c>
      <c r="I285" s="56">
        <f>VLOOKUP($B285,'2019 Ventilation List SORT'!$A$6:$I$102,8)</f>
        <v>0</v>
      </c>
      <c r="J285" s="95" t="str">
        <f>VLOOKUP($B285,'2019 Ventilation List SORT'!$A$6:$I$102,9)</f>
        <v>No</v>
      </c>
      <c r="K285" s="146" t="e">
        <f>INDEX(#REF!,MATCH($A285,#REF!,0))*0.5</f>
        <v>#REF!</v>
      </c>
      <c r="L285" s="146">
        <f>INDEX('For CSV - 2019 VentSpcFuncData'!$K$6:$K$101,MATCH($B285,'For CSV - 2019 VentSpcFuncData'!$B$6:$B$101,0))</f>
        <v>0</v>
      </c>
      <c r="M285" s="146" t="e">
        <f t="shared" si="30"/>
        <v>#REF!</v>
      </c>
      <c r="N285" s="146">
        <f>INDEX('For CSV - 2019 VentSpcFuncData'!$J$6:$J$101,MATCH($B285,'For CSV - 2019 VentSpcFuncData'!$B$6:$B$101,0))</f>
        <v>15</v>
      </c>
      <c r="O285" s="146" t="e">
        <f t="shared" si="31"/>
        <v>#REF!</v>
      </c>
      <c r="P285" s="148" t="e">
        <f t="shared" si="29"/>
        <v>#REF!</v>
      </c>
      <c r="Q285" s="44" t="str">
        <f t="shared" si="33"/>
        <v>Sports Arena - Playing Area (Recreational),Sports/Entertainment - Swimming (pool)</v>
      </c>
      <c r="R285" s="44" t="e">
        <f>INDEX(#REF!,MATCH($A285,#REF!,0))</f>
        <v>#REF!</v>
      </c>
      <c r="S285" s="44">
        <f>INDEX('For CSV - 2019 VentSpcFuncData'!$L$6:$L$101,MATCH($B285,'For CSV - 2019 VentSpcFuncData'!$B$6:$B$101,0))</f>
        <v>95</v>
      </c>
      <c r="T285" s="44" t="e">
        <f>MATCH($A285,#REF!,0)</f>
        <v>#REF!</v>
      </c>
      <c r="V285" t="str">
        <f t="shared" si="32"/>
        <v>2,              95,     "Sports/Entertainment - Swimming (pool)"</v>
      </c>
    </row>
    <row r="286" spans="1:22" ht="13" x14ac:dyDescent="0.25">
      <c r="A286" s="44" t="s">
        <v>593</v>
      </c>
      <c r="B286" s="118" t="s">
        <v>759</v>
      </c>
      <c r="C286" s="56">
        <f>VLOOKUP($B286,'2019 Ventilation List SORT'!$A$6:$I$102,2)</f>
        <v>0.15</v>
      </c>
      <c r="D286" s="56">
        <f>VLOOKUP($B286,'2019 Ventilation List SORT'!$A$6:$I$102,3)</f>
        <v>0.15</v>
      </c>
      <c r="E286" s="59">
        <f>VLOOKUP($B286,'2019 Ventilation List SORT'!$A$6:$I$102,4)</f>
        <v>0</v>
      </c>
      <c r="F286" s="59">
        <f>VLOOKUP($B286,'2019 Ventilation List SORT'!$A$6:$I$102,5)</f>
        <v>0</v>
      </c>
      <c r="G286" s="56">
        <f>VLOOKUP($B286,'2019 Ventilation List SORT'!$A$6:$I$102,6)</f>
        <v>0</v>
      </c>
      <c r="H286" s="59">
        <f>VLOOKUP($B286,'2019 Ventilation List SORT'!$A$6:$I$102,7)</f>
        <v>1</v>
      </c>
      <c r="I286" s="56" t="str">
        <f>VLOOKUP($B286,'2019 Ventilation List SORT'!$A$6:$I$102,8)</f>
        <v>F</v>
      </c>
      <c r="J286" s="95" t="str">
        <f>VLOOKUP($B286,'2019 Ventilation List SORT'!$A$6:$I$102,9)</f>
        <v>No</v>
      </c>
      <c r="K286" s="146" t="e">
        <f>INDEX(#REF!,MATCH($A286,#REF!,0))*0.5</f>
        <v>#REF!</v>
      </c>
      <c r="L286" s="146">
        <f>INDEX('For CSV - 2019 VentSpcFuncData'!$K$6:$K$101,MATCH($B286,'For CSV - 2019 VentSpcFuncData'!$B$6:$B$101,0))</f>
        <v>0</v>
      </c>
      <c r="M286" s="146" t="e">
        <f t="shared" si="30"/>
        <v>#REF!</v>
      </c>
      <c r="N286" s="146">
        <f>INDEX('For CSV - 2019 VentSpcFuncData'!$J$6:$J$101,MATCH($B286,'For CSV - 2019 VentSpcFuncData'!$B$6:$B$101,0))</f>
        <v>15</v>
      </c>
      <c r="O286" s="146" t="e">
        <f t="shared" si="31"/>
        <v>#REF!</v>
      </c>
      <c r="P286" s="148" t="e">
        <f t="shared" si="29"/>
        <v>#REF!</v>
      </c>
      <c r="Q286" s="44" t="str">
        <f t="shared" si="33"/>
        <v>Stairwell,General - Corridors</v>
      </c>
      <c r="R286" s="44" t="e">
        <f>INDEX(#REF!,MATCH($A286,#REF!,0))</f>
        <v>#REF!</v>
      </c>
      <c r="S286" s="44">
        <f>INDEX('For CSV - 2019 VentSpcFuncData'!$L$6:$L$101,MATCH($B286,'For CSV - 2019 VentSpcFuncData'!$B$6:$B$101,0))</f>
        <v>49</v>
      </c>
      <c r="T286" s="44" t="e">
        <f>MATCH($A286,#REF!,0)</f>
        <v>#REF!</v>
      </c>
      <c r="V286" t="e">
        <f t="shared" si="32"/>
        <v>#REF!</v>
      </c>
    </row>
    <row r="287" spans="1:22" ht="13" x14ac:dyDescent="0.25">
      <c r="A287" s="44" t="s">
        <v>593</v>
      </c>
      <c r="B287" s="55" t="s">
        <v>759</v>
      </c>
      <c r="C287" s="56">
        <f>VLOOKUP($B287,'2019 Ventilation List SORT'!$A$6:$I$102,2)</f>
        <v>0.15</v>
      </c>
      <c r="D287" s="56">
        <f>VLOOKUP($B287,'2019 Ventilation List SORT'!$A$6:$I$102,3)</f>
        <v>0.15</v>
      </c>
      <c r="E287" s="59">
        <f>VLOOKUP($B287,'2019 Ventilation List SORT'!$A$6:$I$102,4)</f>
        <v>0</v>
      </c>
      <c r="F287" s="59">
        <f>VLOOKUP($B287,'2019 Ventilation List SORT'!$A$6:$I$102,5)</f>
        <v>0</v>
      </c>
      <c r="G287" s="56">
        <f>VLOOKUP($B287,'2019 Ventilation List SORT'!$A$6:$I$102,6)</f>
        <v>0</v>
      </c>
      <c r="H287" s="59">
        <f>VLOOKUP($B287,'2019 Ventilation List SORT'!$A$6:$I$102,7)</f>
        <v>1</v>
      </c>
      <c r="I287" s="56" t="str">
        <f>VLOOKUP($B287,'2019 Ventilation List SORT'!$A$6:$I$102,8)</f>
        <v>F</v>
      </c>
      <c r="J287" s="95" t="str">
        <f>VLOOKUP($B287,'2019 Ventilation List SORT'!$A$6:$I$102,9)</f>
        <v>No</v>
      </c>
      <c r="K287" s="146" t="e">
        <f>INDEX(#REF!,MATCH($A287,#REF!,0))*0.5</f>
        <v>#REF!</v>
      </c>
      <c r="L287" s="146">
        <f>INDEX('For CSV - 2019 VentSpcFuncData'!$K$6:$K$101,MATCH($B287,'For CSV - 2019 VentSpcFuncData'!$B$6:$B$101,0))</f>
        <v>0</v>
      </c>
      <c r="M287" s="146" t="e">
        <f t="shared" si="30"/>
        <v>#REF!</v>
      </c>
      <c r="N287" s="146">
        <f>INDEX('For CSV - 2019 VentSpcFuncData'!$J$6:$J$101,MATCH($B287,'For CSV - 2019 VentSpcFuncData'!$B$6:$B$101,0))</f>
        <v>15</v>
      </c>
      <c r="O287" s="146" t="e">
        <f t="shared" si="31"/>
        <v>#REF!</v>
      </c>
      <c r="P287" s="148" t="e">
        <f t="shared" si="29"/>
        <v>#REF!</v>
      </c>
      <c r="Q287" s="44" t="str">
        <f t="shared" si="33"/>
        <v>Stairwell,General - Corridors</v>
      </c>
      <c r="R287" s="44" t="e">
        <f>INDEX(#REF!,MATCH($A287,#REF!,0))</f>
        <v>#REF!</v>
      </c>
      <c r="S287" s="44">
        <f>INDEX('For CSV - 2019 VentSpcFuncData'!$L$6:$L$101,MATCH($B287,'For CSV - 2019 VentSpcFuncData'!$B$6:$B$101,0))</f>
        <v>49</v>
      </c>
      <c r="T287" s="44" t="e">
        <f>MATCH($A287,#REF!,0)</f>
        <v>#REF!</v>
      </c>
      <c r="V287" t="str">
        <f t="shared" si="32"/>
        <v>2,              49,     "General - Corridors"</v>
      </c>
    </row>
    <row r="288" spans="1:22" ht="13" x14ac:dyDescent="0.25">
      <c r="A288" s="44" t="s">
        <v>593</v>
      </c>
      <c r="B288" s="55" t="s">
        <v>873</v>
      </c>
      <c r="C288" s="56">
        <f>VLOOKUP($B288,'2019 Ventilation List SORT'!$A$6:$I$102,2)</f>
        <v>0</v>
      </c>
      <c r="D288" s="56">
        <f>VLOOKUP($B288,'2019 Ventilation List SORT'!$A$6:$I$102,3)</f>
        <v>0</v>
      </c>
      <c r="E288" s="59">
        <f>VLOOKUP($B288,'2019 Ventilation List SORT'!$A$6:$I$102,4)</f>
        <v>0</v>
      </c>
      <c r="F288" s="59">
        <f>VLOOKUP($B288,'2019 Ventilation List SORT'!$A$6:$I$102,5)</f>
        <v>0</v>
      </c>
      <c r="G288" s="56">
        <f>VLOOKUP($B288,'2019 Ventilation List SORT'!$A$6:$I$102,6)</f>
        <v>0</v>
      </c>
      <c r="H288" s="59">
        <f>VLOOKUP($B288,'2019 Ventilation List SORT'!$A$6:$I$102,7)</f>
        <v>1</v>
      </c>
      <c r="I288" s="56" t="str">
        <f>VLOOKUP($B288,'2019 Ventilation List SORT'!$A$6:$I$102,8)</f>
        <v/>
      </c>
      <c r="J288" s="95" t="str">
        <f>VLOOKUP($B288,'2019 Ventilation List SORT'!$A$6:$I$102,9)</f>
        <v>No</v>
      </c>
      <c r="K288" s="146" t="e">
        <f>INDEX(#REF!,MATCH($A288,#REF!,0))*0.5</f>
        <v>#REF!</v>
      </c>
      <c r="L288" s="146">
        <f>INDEX('For CSV - 2019 VentSpcFuncData'!$K$6:$K$101,MATCH($B288,'For CSV - 2019 VentSpcFuncData'!$B$6:$B$101,0))</f>
        <v>0</v>
      </c>
      <c r="M288" s="146" t="e">
        <f t="shared" si="30"/>
        <v>#REF!</v>
      </c>
      <c r="N288" s="146">
        <f>INDEX('For CSV - 2019 VentSpcFuncData'!$J$6:$J$101,MATCH($B288,'For CSV - 2019 VentSpcFuncData'!$B$6:$B$101,0))</f>
        <v>0</v>
      </c>
      <c r="O288" s="146" t="e">
        <f t="shared" si="31"/>
        <v>#REF!</v>
      </c>
      <c r="P288" s="148" t="e">
        <f t="shared" si="29"/>
        <v>#REF!</v>
      </c>
      <c r="Q288" s="44" t="str">
        <f t="shared" si="33"/>
        <v>Stairwell,General - Unoccupied</v>
      </c>
      <c r="R288" s="44" t="e">
        <f>INDEX(#REF!,MATCH($A288,#REF!,0))</f>
        <v>#REF!</v>
      </c>
      <c r="S288" s="44">
        <f>INDEX('For CSV - 2019 VentSpcFuncData'!$L$6:$L$101,MATCH($B288,'For CSV - 2019 VentSpcFuncData'!$B$6:$B$101,0))</f>
        <v>51</v>
      </c>
      <c r="T288" s="44" t="e">
        <f>MATCH($A288,#REF!,0)</f>
        <v>#REF!</v>
      </c>
      <c r="V288" t="str">
        <f t="shared" si="32"/>
        <v>2,              51,     "General - Unoccupied"</v>
      </c>
    </row>
    <row r="289" spans="1:22" ht="13" x14ac:dyDescent="0.25">
      <c r="A289" s="44" t="s">
        <v>593</v>
      </c>
      <c r="B289" s="55" t="s">
        <v>843</v>
      </c>
      <c r="C289" s="56">
        <f>VLOOKUP($B289,'2019 Ventilation List SORT'!$A$6:$I$102,2)</f>
        <v>0.15</v>
      </c>
      <c r="D289" s="56">
        <f>VLOOKUP($B289,'2019 Ventilation List SORT'!$A$6:$I$102,3)</f>
        <v>0.15</v>
      </c>
      <c r="E289" s="59">
        <f>VLOOKUP($B289,'2019 Ventilation List SORT'!$A$6:$I$102,4)</f>
        <v>0</v>
      </c>
      <c r="F289" s="59">
        <f>VLOOKUP($B289,'2019 Ventilation List SORT'!$A$6:$I$102,5)</f>
        <v>0</v>
      </c>
      <c r="G289" s="56">
        <f>VLOOKUP($B289,'2019 Ventilation List SORT'!$A$6:$I$102,6)</f>
        <v>0</v>
      </c>
      <c r="H289" s="59">
        <f>VLOOKUP($B289,'2019 Ventilation List SORT'!$A$6:$I$102,7)</f>
        <v>1</v>
      </c>
      <c r="I289" s="56" t="str">
        <f>VLOOKUP($B289,'2019 Ventilation List SORT'!$A$6:$I$102,8)</f>
        <v>F</v>
      </c>
      <c r="J289" s="95" t="str">
        <f>VLOOKUP($B289,'2019 Ventilation List SORT'!$A$6:$I$102,9)</f>
        <v>No</v>
      </c>
      <c r="K289" s="146" t="e">
        <f>INDEX(#REF!,MATCH($A289,#REF!,0))*0.5</f>
        <v>#REF!</v>
      </c>
      <c r="L289" s="146">
        <f>INDEX('For CSV - 2019 VentSpcFuncData'!$K$6:$K$101,MATCH($B289,'For CSV - 2019 VentSpcFuncData'!$B$6:$B$101,0))</f>
        <v>0</v>
      </c>
      <c r="M289" s="146" t="e">
        <f t="shared" si="30"/>
        <v>#REF!</v>
      </c>
      <c r="N289" s="146">
        <f>INDEX('For CSV - 2019 VentSpcFuncData'!$J$6:$J$101,MATCH($B289,'For CSV - 2019 VentSpcFuncData'!$B$6:$B$101,0))</f>
        <v>15</v>
      </c>
      <c r="O289" s="146" t="e">
        <f t="shared" si="31"/>
        <v>#REF!</v>
      </c>
      <c r="P289" s="148" t="e">
        <f t="shared" si="29"/>
        <v>#REF!</v>
      </c>
      <c r="Q289" s="44" t="str">
        <f t="shared" si="33"/>
        <v>Stairwell,Residential - Common corridors</v>
      </c>
      <c r="R289" s="44" t="e">
        <f>INDEX(#REF!,MATCH($A289,#REF!,0))</f>
        <v>#REF!</v>
      </c>
      <c r="S289" s="44">
        <f>INDEX('For CSV - 2019 VentSpcFuncData'!$L$6:$L$101,MATCH($B289,'For CSV - 2019 VentSpcFuncData'!$B$6:$B$101,0))</f>
        <v>77</v>
      </c>
      <c r="T289" s="44" t="e">
        <f>MATCH($A289,#REF!,0)</f>
        <v>#REF!</v>
      </c>
      <c r="V289" t="str">
        <f t="shared" si="32"/>
        <v>2,              77,     "Residential - Common corridors"</v>
      </c>
    </row>
    <row r="290" spans="1:22" ht="13" x14ac:dyDescent="0.25">
      <c r="A290" s="57" t="s">
        <v>575</v>
      </c>
      <c r="B290" s="118" t="s">
        <v>882</v>
      </c>
      <c r="C290" s="56">
        <f>VLOOKUP($B290,'2019 Ventilation List SORT'!$A$6:$I$102,2)</f>
        <v>1.07</v>
      </c>
      <c r="D290" s="56">
        <f>VLOOKUP($B290,'2019 Ventilation List SORT'!$A$6:$I$102,3)</f>
        <v>0.15</v>
      </c>
      <c r="E290" s="59">
        <f>VLOOKUP($B290,'2019 Ventilation List SORT'!$A$6:$I$102,4)</f>
        <v>0</v>
      </c>
      <c r="F290" s="59">
        <f>VLOOKUP($B290,'2019 Ventilation List SORT'!$A$6:$I$102,5)</f>
        <v>0</v>
      </c>
      <c r="G290" s="56">
        <f>VLOOKUP($B290,'2019 Ventilation List SORT'!$A$6:$I$102,6)</f>
        <v>0</v>
      </c>
      <c r="H290" s="59">
        <f>VLOOKUP($B290,'2019 Ventilation List SORT'!$A$6:$I$102,7)</f>
        <v>1</v>
      </c>
      <c r="I290" s="56" t="str">
        <f>VLOOKUP($B290,'2019 Ventilation List SORT'!$A$6:$I$102,8)</f>
        <v>F</v>
      </c>
      <c r="J290" s="95" t="str">
        <f>VLOOKUP($B290,'2019 Ventilation List SORT'!$A$6:$I$102,9)</f>
        <v>No</v>
      </c>
      <c r="K290" s="146" t="e">
        <f>INDEX(#REF!,MATCH($A290,#REF!,0))*0.5</f>
        <v>#REF!</v>
      </c>
      <c r="L290" s="146">
        <f>INDEX('For CSV - 2019 VentSpcFuncData'!$K$6:$K$101,MATCH($B290,'For CSV - 2019 VentSpcFuncData'!$B$6:$B$101,0))</f>
        <v>71.333333333333329</v>
      </c>
      <c r="M290" s="146">
        <f t="shared" si="30"/>
        <v>71.333333333333329</v>
      </c>
      <c r="N290" s="146">
        <f>INDEX('For CSV - 2019 VentSpcFuncData'!$J$6:$J$101,MATCH($B290,'For CSV - 2019 VentSpcFuncData'!$B$6:$B$101,0))</f>
        <v>15</v>
      </c>
      <c r="O290" s="146" t="e">
        <f t="shared" si="31"/>
        <v>#REF!</v>
      </c>
      <c r="P290" s="148" t="e">
        <f t="shared" si="29"/>
        <v>#REF!</v>
      </c>
      <c r="Q290" s="44" t="str">
        <f t="shared" si="33"/>
        <v>Theater Area (Motion Picture),Assembly - Auditorium seating area</v>
      </c>
      <c r="R290" s="44" t="e">
        <f>INDEX(#REF!,MATCH($A290,#REF!,0))</f>
        <v>#REF!</v>
      </c>
      <c r="S290" s="44">
        <f>INDEX('For CSV - 2019 VentSpcFuncData'!$L$6:$L$101,MATCH($B290,'For CSV - 2019 VentSpcFuncData'!$B$6:$B$101,0))</f>
        <v>1</v>
      </c>
      <c r="T290" s="44" t="e">
        <f>MATCH($A290,#REF!,0)</f>
        <v>#REF!</v>
      </c>
      <c r="V290" t="e">
        <f t="shared" si="32"/>
        <v>#REF!</v>
      </c>
    </row>
    <row r="291" spans="1:22" ht="13" x14ac:dyDescent="0.25">
      <c r="A291" s="57" t="s">
        <v>575</v>
      </c>
      <c r="B291" s="55" t="s">
        <v>882</v>
      </c>
      <c r="C291" s="56">
        <f>VLOOKUP($B291,'2019 Ventilation List SORT'!$A$6:$I$102,2)</f>
        <v>1.07</v>
      </c>
      <c r="D291" s="56">
        <f>VLOOKUP($B291,'2019 Ventilation List SORT'!$A$6:$I$102,3)</f>
        <v>0.15</v>
      </c>
      <c r="E291" s="59">
        <f>VLOOKUP($B291,'2019 Ventilation List SORT'!$A$6:$I$102,4)</f>
        <v>0</v>
      </c>
      <c r="F291" s="59">
        <f>VLOOKUP($B291,'2019 Ventilation List SORT'!$A$6:$I$102,5)</f>
        <v>0</v>
      </c>
      <c r="G291" s="56">
        <f>VLOOKUP($B291,'2019 Ventilation List SORT'!$A$6:$I$102,6)</f>
        <v>0</v>
      </c>
      <c r="H291" s="59">
        <f>VLOOKUP($B291,'2019 Ventilation List SORT'!$A$6:$I$102,7)</f>
        <v>1</v>
      </c>
      <c r="I291" s="56" t="str">
        <f>VLOOKUP($B291,'2019 Ventilation List SORT'!$A$6:$I$102,8)</f>
        <v>F</v>
      </c>
      <c r="J291" s="95" t="str">
        <f>VLOOKUP($B291,'2019 Ventilation List SORT'!$A$6:$I$102,9)</f>
        <v>No</v>
      </c>
      <c r="K291" s="146" t="e">
        <f>INDEX(#REF!,MATCH($A291,#REF!,0))*0.5</f>
        <v>#REF!</v>
      </c>
      <c r="L291" s="146">
        <f>INDEX('For CSV - 2019 VentSpcFuncData'!$K$6:$K$101,MATCH($B291,'For CSV - 2019 VentSpcFuncData'!$B$6:$B$101,0))</f>
        <v>71.333333333333329</v>
      </c>
      <c r="M291" s="146">
        <f t="shared" si="30"/>
        <v>71.333333333333329</v>
      </c>
      <c r="N291" s="146">
        <f>INDEX('For CSV - 2019 VentSpcFuncData'!$J$6:$J$101,MATCH($B291,'For CSV - 2019 VentSpcFuncData'!$B$6:$B$101,0))</f>
        <v>15</v>
      </c>
      <c r="O291" s="146" t="e">
        <f t="shared" si="31"/>
        <v>#REF!</v>
      </c>
      <c r="P291" s="148" t="e">
        <f t="shared" si="29"/>
        <v>#REF!</v>
      </c>
      <c r="Q291" s="44" t="str">
        <f t="shared" si="33"/>
        <v>Theater Area (Motion Picture),Assembly - Auditorium seating area</v>
      </c>
      <c r="R291" s="44" t="e">
        <f>INDEX(#REF!,MATCH($A291,#REF!,0))</f>
        <v>#REF!</v>
      </c>
      <c r="S291" s="44">
        <f>INDEX('For CSV - 2019 VentSpcFuncData'!$L$6:$L$101,MATCH($B291,'For CSV - 2019 VentSpcFuncData'!$B$6:$B$101,0))</f>
        <v>1</v>
      </c>
      <c r="T291" s="44" t="e">
        <f>MATCH($A291,#REF!,0)</f>
        <v>#REF!</v>
      </c>
      <c r="V291" t="str">
        <f t="shared" si="32"/>
        <v>2,              1,     "Assembly - Auditorium seating area"</v>
      </c>
    </row>
    <row r="292" spans="1:22" ht="13" x14ac:dyDescent="0.25">
      <c r="A292" s="57" t="s">
        <v>576</v>
      </c>
      <c r="B292" s="118" t="s">
        <v>840</v>
      </c>
      <c r="C292" s="56">
        <f>VLOOKUP($B292,'2019 Ventilation List SORT'!$A$6:$I$102,2)</f>
        <v>0.5</v>
      </c>
      <c r="D292" s="56">
        <f>VLOOKUP($B292,'2019 Ventilation List SORT'!$A$6:$I$102,3)</f>
        <v>0.15</v>
      </c>
      <c r="E292" s="59">
        <f>VLOOKUP($B292,'2019 Ventilation List SORT'!$A$6:$I$102,4)</f>
        <v>0</v>
      </c>
      <c r="F292" s="59">
        <f>VLOOKUP($B292,'2019 Ventilation List SORT'!$A$6:$I$102,5)</f>
        <v>0</v>
      </c>
      <c r="G292" s="56">
        <f>VLOOKUP($B292,'2019 Ventilation List SORT'!$A$6:$I$102,6)</f>
        <v>0</v>
      </c>
      <c r="H292" s="59">
        <f>VLOOKUP($B292,'2019 Ventilation List SORT'!$A$6:$I$102,7)</f>
        <v>1</v>
      </c>
      <c r="I292" s="56" t="str">
        <f>VLOOKUP($B292,'2019 Ventilation List SORT'!$A$6:$I$102,8)</f>
        <v>D, F</v>
      </c>
      <c r="J292" s="95" t="str">
        <f>VLOOKUP($B292,'2019 Ventilation List SORT'!$A$6:$I$102,9)</f>
        <v>No</v>
      </c>
      <c r="K292" s="146" t="e">
        <f>INDEX(#REF!,MATCH($A292,#REF!,0))*0.5</f>
        <v>#REF!</v>
      </c>
      <c r="L292" s="146">
        <f>INDEX('For CSV - 2019 VentSpcFuncData'!$K$6:$K$101,MATCH($B292,'For CSV - 2019 VentSpcFuncData'!$B$6:$B$101,0))</f>
        <v>33.333333333333336</v>
      </c>
      <c r="M292" s="146">
        <f t="shared" si="30"/>
        <v>33.333333333333336</v>
      </c>
      <c r="N292" s="146">
        <f>INDEX('For CSV - 2019 VentSpcFuncData'!$J$6:$J$101,MATCH($B292,'For CSV - 2019 VentSpcFuncData'!$B$6:$B$101,0))</f>
        <v>15</v>
      </c>
      <c r="O292" s="146" t="e">
        <f t="shared" si="31"/>
        <v>#REF!</v>
      </c>
      <c r="P292" s="148" t="e">
        <f t="shared" si="29"/>
        <v>#REF!</v>
      </c>
      <c r="Q292" s="44" t="str">
        <f t="shared" si="33"/>
        <v>Theater Area (Performance),Sports/Entertainment - Stages, studios</v>
      </c>
      <c r="R292" s="44" t="e">
        <f>INDEX(#REF!,MATCH($A292,#REF!,0))</f>
        <v>#REF!</v>
      </c>
      <c r="S292" s="44">
        <f>INDEX('For CSV - 2019 VentSpcFuncData'!$L$6:$L$101,MATCH($B292,'For CSV - 2019 VentSpcFuncData'!$B$6:$B$101,0))</f>
        <v>93</v>
      </c>
      <c r="T292" s="44" t="e">
        <f>MATCH($A292,#REF!,0)</f>
        <v>#REF!</v>
      </c>
      <c r="V292" t="e">
        <f t="shared" si="32"/>
        <v>#REF!</v>
      </c>
    </row>
    <row r="293" spans="1:22" ht="13" x14ac:dyDescent="0.25">
      <c r="A293" s="57" t="s">
        <v>576</v>
      </c>
      <c r="B293" s="55" t="s">
        <v>824</v>
      </c>
      <c r="C293" s="56">
        <f>VLOOKUP($B293,'2019 Ventilation List SORT'!$A$6:$I$102,2)</f>
        <v>1.07</v>
      </c>
      <c r="D293" s="56">
        <f>VLOOKUP($B293,'2019 Ventilation List SORT'!$A$6:$I$102,3)</f>
        <v>0.15</v>
      </c>
      <c r="E293" s="59">
        <f>VLOOKUP($B293,'2019 Ventilation List SORT'!$A$6:$I$102,4)</f>
        <v>0</v>
      </c>
      <c r="F293" s="59">
        <f>VLOOKUP($B293,'2019 Ventilation List SORT'!$A$6:$I$102,5)</f>
        <v>0</v>
      </c>
      <c r="G293" s="56">
        <f>VLOOKUP($B293,'2019 Ventilation List SORT'!$A$6:$I$102,6)</f>
        <v>0</v>
      </c>
      <c r="H293" s="59">
        <f>VLOOKUP($B293,'2019 Ventilation List SORT'!$A$6:$I$102,7)</f>
        <v>1</v>
      </c>
      <c r="I293" s="56" t="str">
        <f>VLOOKUP($B293,'2019 Ventilation List SORT'!$A$6:$I$102,8)</f>
        <v>F</v>
      </c>
      <c r="J293" s="95" t="str">
        <f>VLOOKUP($B293,'2019 Ventilation List SORT'!$A$6:$I$102,9)</f>
        <v>No</v>
      </c>
      <c r="K293" s="146" t="e">
        <f>INDEX(#REF!,MATCH($A293,#REF!,0))*0.5</f>
        <v>#REF!</v>
      </c>
      <c r="L293" s="146" t="e">
        <f>INDEX('For CSV - 2019 VentSpcFuncData'!$K$6:$K$101,MATCH($B293,'For CSV - 2019 VentSpcFuncData'!$B$6:$B$101,0))</f>
        <v>#N/A</v>
      </c>
      <c r="M293" s="146" t="e">
        <f t="shared" si="30"/>
        <v>#N/A</v>
      </c>
      <c r="N293" s="146" t="e">
        <f>INDEX('For CSV - 2019 VentSpcFuncData'!$J$6:$J$101,MATCH($B293,'For CSV - 2019 VentSpcFuncData'!$B$6:$B$101,0))</f>
        <v>#N/A</v>
      </c>
      <c r="O293" s="146" t="e">
        <f t="shared" si="31"/>
        <v>#REF!</v>
      </c>
      <c r="P293" s="148" t="e">
        <f t="shared" si="29"/>
        <v>#REF!</v>
      </c>
      <c r="Q293" s="44" t="str">
        <f t="shared" si="33"/>
        <v>Theater Area (Performance),Education - Music/theater/dance </v>
      </c>
      <c r="R293" s="44" t="e">
        <f>INDEX(#REF!,MATCH($A293,#REF!,0))</f>
        <v>#REF!</v>
      </c>
      <c r="S293" s="44" t="e">
        <f>INDEX('For CSV - 2019 VentSpcFuncData'!$L$6:$L$101,MATCH($B293,'For CSV - 2019 VentSpcFuncData'!$B$6:$B$101,0))</f>
        <v>#N/A</v>
      </c>
      <c r="T293" s="44" t="e">
        <f>MATCH($A293,#REF!,0)</f>
        <v>#REF!</v>
      </c>
      <c r="V293" t="e">
        <f t="shared" si="32"/>
        <v>#N/A</v>
      </c>
    </row>
    <row r="294" spans="1:22" ht="13" x14ac:dyDescent="0.25">
      <c r="A294" s="57" t="s">
        <v>576</v>
      </c>
      <c r="B294" s="55" t="s">
        <v>781</v>
      </c>
      <c r="C294" s="56">
        <f>VLOOKUP($B294,'2019 Ventilation List SORT'!$A$6:$I$102,2)</f>
        <v>0.15</v>
      </c>
      <c r="D294" s="56">
        <f>VLOOKUP($B294,'2019 Ventilation List SORT'!$A$6:$I$102,3)</f>
        <v>0.15</v>
      </c>
      <c r="E294" s="59">
        <f>VLOOKUP($B294,'2019 Ventilation List SORT'!$A$6:$I$102,4)</f>
        <v>0</v>
      </c>
      <c r="F294" s="59">
        <f>VLOOKUP($B294,'2019 Ventilation List SORT'!$A$6:$I$102,5)</f>
        <v>0</v>
      </c>
      <c r="G294" s="56">
        <f>VLOOKUP($B294,'2019 Ventilation List SORT'!$A$6:$I$102,6)</f>
        <v>0</v>
      </c>
      <c r="H294" s="59">
        <f>VLOOKUP($B294,'2019 Ventilation List SORT'!$A$6:$I$102,7)</f>
        <v>2</v>
      </c>
      <c r="I294" s="56" t="str">
        <f>VLOOKUP($B294,'2019 Ventilation List SORT'!$A$6:$I$102,8)</f>
        <v/>
      </c>
      <c r="J294" s="95" t="str">
        <f>VLOOKUP($B294,'2019 Ventilation List SORT'!$A$6:$I$102,9)</f>
        <v>No</v>
      </c>
      <c r="K294" s="146" t="e">
        <f>INDEX(#REF!,MATCH($A294,#REF!,0))*0.5</f>
        <v>#REF!</v>
      </c>
      <c r="L294" s="146">
        <f>INDEX('For CSV - 2019 VentSpcFuncData'!$K$6:$K$101,MATCH($B294,'For CSV - 2019 VentSpcFuncData'!$B$6:$B$101,0))</f>
        <v>0</v>
      </c>
      <c r="M294" s="146" t="e">
        <f t="shared" si="30"/>
        <v>#REF!</v>
      </c>
      <c r="N294" s="146">
        <f>INDEX('For CSV - 2019 VentSpcFuncData'!$J$6:$J$101,MATCH($B294,'For CSV - 2019 VentSpcFuncData'!$B$6:$B$101,0))</f>
        <v>15</v>
      </c>
      <c r="O294" s="146" t="e">
        <f t="shared" si="31"/>
        <v>#REF!</v>
      </c>
      <c r="P294" s="148" t="e">
        <f t="shared" si="29"/>
        <v>#REF!</v>
      </c>
      <c r="Q294" s="44" t="str">
        <f t="shared" si="33"/>
        <v>Theater Area (Performance),Misc - All others</v>
      </c>
      <c r="R294" s="44" t="e">
        <f>INDEX(#REF!,MATCH($A294,#REF!,0))</f>
        <v>#REF!</v>
      </c>
      <c r="S294" s="44">
        <f>INDEX('For CSV - 2019 VentSpcFuncData'!$L$6:$L$101,MATCH($B294,'For CSV - 2019 VentSpcFuncData'!$B$6:$B$101,0))</f>
        <v>58</v>
      </c>
      <c r="T294" s="44" t="e">
        <f>MATCH($A294,#REF!,0)</f>
        <v>#REF!</v>
      </c>
      <c r="V294" t="str">
        <f t="shared" si="32"/>
        <v>2,              58,     "Misc - All others"</v>
      </c>
    </row>
    <row r="295" spans="1:22" ht="13" x14ac:dyDescent="0.25">
      <c r="A295" s="57" t="s">
        <v>576</v>
      </c>
      <c r="B295" s="55" t="s">
        <v>840</v>
      </c>
      <c r="C295" s="56">
        <f>VLOOKUP($B295,'2019 Ventilation List SORT'!$A$6:$I$102,2)</f>
        <v>0.5</v>
      </c>
      <c r="D295" s="56">
        <f>VLOOKUP($B295,'2019 Ventilation List SORT'!$A$6:$I$102,3)</f>
        <v>0.15</v>
      </c>
      <c r="E295" s="59">
        <f>VLOOKUP($B295,'2019 Ventilation List SORT'!$A$6:$I$102,4)</f>
        <v>0</v>
      </c>
      <c r="F295" s="59">
        <f>VLOOKUP($B295,'2019 Ventilation List SORT'!$A$6:$I$102,5)</f>
        <v>0</v>
      </c>
      <c r="G295" s="56">
        <f>VLOOKUP($B295,'2019 Ventilation List SORT'!$A$6:$I$102,6)</f>
        <v>0</v>
      </c>
      <c r="H295" s="59">
        <f>VLOOKUP($B295,'2019 Ventilation List SORT'!$A$6:$I$102,7)</f>
        <v>1</v>
      </c>
      <c r="I295" s="56" t="str">
        <f>VLOOKUP($B295,'2019 Ventilation List SORT'!$A$6:$I$102,8)</f>
        <v>D, F</v>
      </c>
      <c r="J295" s="95" t="str">
        <f>VLOOKUP($B295,'2019 Ventilation List SORT'!$A$6:$I$102,9)</f>
        <v>No</v>
      </c>
      <c r="K295" s="146" t="e">
        <f>INDEX(#REF!,MATCH($A295,#REF!,0))*0.5</f>
        <v>#REF!</v>
      </c>
      <c r="L295" s="146">
        <f>INDEX('For CSV - 2019 VentSpcFuncData'!$K$6:$K$101,MATCH($B295,'For CSV - 2019 VentSpcFuncData'!$B$6:$B$101,0))</f>
        <v>33.333333333333336</v>
      </c>
      <c r="M295" s="146">
        <f t="shared" si="30"/>
        <v>33.333333333333336</v>
      </c>
      <c r="N295" s="146">
        <f>INDEX('For CSV - 2019 VentSpcFuncData'!$J$6:$J$101,MATCH($B295,'For CSV - 2019 VentSpcFuncData'!$B$6:$B$101,0))</f>
        <v>15</v>
      </c>
      <c r="O295" s="146" t="e">
        <f t="shared" si="31"/>
        <v>#REF!</v>
      </c>
      <c r="P295" s="148" t="e">
        <f t="shared" si="29"/>
        <v>#REF!</v>
      </c>
      <c r="Q295" s="44" t="str">
        <f t="shared" si="33"/>
        <v>Theater Area (Performance),Sports/Entertainment - Stages, studios</v>
      </c>
      <c r="R295" s="44" t="e">
        <f>INDEX(#REF!,MATCH($A295,#REF!,0))</f>
        <v>#REF!</v>
      </c>
      <c r="S295" s="44">
        <f>INDEX('For CSV - 2019 VentSpcFuncData'!$L$6:$L$101,MATCH($B295,'For CSV - 2019 VentSpcFuncData'!$B$6:$B$101,0))</f>
        <v>93</v>
      </c>
      <c r="T295" s="44" t="e">
        <f>MATCH($A295,#REF!,0)</f>
        <v>#REF!</v>
      </c>
      <c r="V295" t="str">
        <f t="shared" si="32"/>
        <v>2,              93,     "Sports/Entertainment - Stages, studios"</v>
      </c>
    </row>
    <row r="296" spans="1:22" ht="13" x14ac:dyDescent="0.25">
      <c r="A296" s="44" t="s">
        <v>591</v>
      </c>
      <c r="B296" s="118" t="s">
        <v>779</v>
      </c>
      <c r="C296" s="56">
        <f>VLOOKUP($B296,'2019 Ventilation List SORT'!$A$6:$I$102,2)</f>
        <v>0.5</v>
      </c>
      <c r="D296" s="56">
        <f>VLOOKUP($B296,'2019 Ventilation List SORT'!$A$6:$I$102,3)</f>
        <v>0.15</v>
      </c>
      <c r="E296" s="59">
        <f>VLOOKUP($B296,'2019 Ventilation List SORT'!$A$6:$I$102,4)</f>
        <v>0</v>
      </c>
      <c r="F296" s="59">
        <f>VLOOKUP($B296,'2019 Ventilation List SORT'!$A$6:$I$102,5)</f>
        <v>0</v>
      </c>
      <c r="G296" s="56">
        <f>VLOOKUP($B296,'2019 Ventilation List SORT'!$A$6:$I$102,6)</f>
        <v>0</v>
      </c>
      <c r="H296" s="59">
        <f>VLOOKUP($B296,'2019 Ventilation List SORT'!$A$6:$I$102,7)</f>
        <v>1</v>
      </c>
      <c r="I296" s="56" t="str">
        <f>VLOOKUP($B296,'2019 Ventilation List SORT'!$A$6:$I$102,8)</f>
        <v>F</v>
      </c>
      <c r="J296" s="95" t="str">
        <f>VLOOKUP($B296,'2019 Ventilation List SORT'!$A$6:$I$102,9)</f>
        <v>No</v>
      </c>
      <c r="K296" s="146" t="e">
        <f>INDEX(#REF!,MATCH($A296,#REF!,0))*0.5</f>
        <v>#REF!</v>
      </c>
      <c r="L296" s="146">
        <f>INDEX('For CSV - 2019 VentSpcFuncData'!$K$6:$K$101,MATCH($B296,'For CSV - 2019 VentSpcFuncData'!$B$6:$B$101,0))</f>
        <v>33.333333333333336</v>
      </c>
      <c r="M296" s="146">
        <f t="shared" si="30"/>
        <v>33.333333333333336</v>
      </c>
      <c r="N296" s="146">
        <f>INDEX('For CSV - 2019 VentSpcFuncData'!$J$6:$J$101,MATCH($B296,'For CSV - 2019 VentSpcFuncData'!$B$6:$B$101,0))</f>
        <v>15</v>
      </c>
      <c r="O296" s="146" t="e">
        <f t="shared" si="31"/>
        <v>#REF!</v>
      </c>
      <c r="P296" s="148" t="e">
        <f t="shared" si="29"/>
        <v>#REF!</v>
      </c>
      <c r="Q296" s="44" t="str">
        <f t="shared" si="33"/>
        <v>Transportation Function (Baggage Area),Misc - Transportation waiting</v>
      </c>
      <c r="R296" s="44" t="e">
        <f>INDEX(#REF!,MATCH($A296,#REF!,0))</f>
        <v>#REF!</v>
      </c>
      <c r="S296" s="44">
        <f>INDEX('For CSV - 2019 VentSpcFuncData'!$L$6:$L$101,MATCH($B296,'For CSV - 2019 VentSpcFuncData'!$B$6:$B$101,0))</f>
        <v>69</v>
      </c>
      <c r="T296" s="44" t="e">
        <f>MATCH($A296,#REF!,0)</f>
        <v>#REF!</v>
      </c>
      <c r="V296" t="e">
        <f t="shared" si="32"/>
        <v>#REF!</v>
      </c>
    </row>
    <row r="297" spans="1:22" ht="13" x14ac:dyDescent="0.25">
      <c r="A297" s="44" t="s">
        <v>591</v>
      </c>
      <c r="B297" s="55" t="s">
        <v>929</v>
      </c>
      <c r="C297" s="56">
        <f>VLOOKUP($B297,'2019 Ventilation List SORT'!$A$6:$I$102,2)</f>
        <v>0.15</v>
      </c>
      <c r="D297" s="56">
        <f>VLOOKUP($B297,'2019 Ventilation List SORT'!$A$6:$I$102,3)</f>
        <v>0.15</v>
      </c>
      <c r="E297" s="59">
        <f>VLOOKUP($B297,'2019 Ventilation List SORT'!$A$6:$I$102,4)</f>
        <v>0</v>
      </c>
      <c r="F297" s="59">
        <f>VLOOKUP($B297,'2019 Ventilation List SORT'!$A$6:$I$102,5)</f>
        <v>0</v>
      </c>
      <c r="G297" s="56">
        <f>VLOOKUP($B297,'2019 Ventilation List SORT'!$A$6:$I$102,6)</f>
        <v>0</v>
      </c>
      <c r="H297" s="59">
        <f>VLOOKUP($B297,'2019 Ventilation List SORT'!$A$6:$I$102,7)</f>
        <v>2</v>
      </c>
      <c r="I297" s="56" t="str">
        <f>VLOOKUP($B297,'2019 Ventilation List SORT'!$A$6:$I$102,8)</f>
        <v/>
      </c>
      <c r="J297" s="95" t="str">
        <f>VLOOKUP($B297,'2019 Ventilation List SORT'!$A$6:$I$102,9)</f>
        <v>No</v>
      </c>
      <c r="K297" s="146" t="e">
        <f>INDEX(#REF!,MATCH($A297,#REF!,0))*0.5</f>
        <v>#REF!</v>
      </c>
      <c r="L297" s="146">
        <f>INDEX('For CSV - 2019 VentSpcFuncData'!$K$6:$K$101,MATCH($B297,'For CSV - 2019 VentSpcFuncData'!$B$6:$B$101,0))</f>
        <v>0</v>
      </c>
      <c r="M297" s="146" t="e">
        <f t="shared" si="30"/>
        <v>#REF!</v>
      </c>
      <c r="N297" s="146">
        <f>INDEX('For CSV - 2019 VentSpcFuncData'!$J$6:$J$101,MATCH($B297,'For CSV - 2019 VentSpcFuncData'!$B$6:$B$101,0))</f>
        <v>15</v>
      </c>
      <c r="O297" s="146" t="e">
        <f t="shared" si="31"/>
        <v>#REF!</v>
      </c>
      <c r="P297" s="148" t="e">
        <f t="shared" si="29"/>
        <v>#REF!</v>
      </c>
      <c r="Q297" s="44" t="str">
        <f t="shared" si="33"/>
        <v>Transportation Function (Baggage Area),Misc - Sorting, packing, light assembly</v>
      </c>
      <c r="R297" s="44" t="e">
        <f>INDEX(#REF!,MATCH($A297,#REF!,0))</f>
        <v>#REF!</v>
      </c>
      <c r="S297" s="44">
        <f>INDEX('For CSV - 2019 VentSpcFuncData'!$L$6:$L$101,MATCH($B297,'For CSV - 2019 VentSpcFuncData'!$B$6:$B$101,0))</f>
        <v>67</v>
      </c>
      <c r="T297" s="44" t="e">
        <f>MATCH($A297,#REF!,0)</f>
        <v>#REF!</v>
      </c>
      <c r="V297" t="str">
        <f t="shared" si="32"/>
        <v>2,              67,     "Misc - Sorting, packing, light assembly"</v>
      </c>
    </row>
    <row r="298" spans="1:22" ht="13" x14ac:dyDescent="0.25">
      <c r="A298" s="44" t="s">
        <v>591</v>
      </c>
      <c r="B298" s="55" t="s">
        <v>779</v>
      </c>
      <c r="C298" s="56">
        <f>VLOOKUP($B298,'2019 Ventilation List SORT'!$A$6:$I$102,2)</f>
        <v>0.5</v>
      </c>
      <c r="D298" s="56">
        <f>VLOOKUP($B298,'2019 Ventilation List SORT'!$A$6:$I$102,3)</f>
        <v>0.15</v>
      </c>
      <c r="E298" s="59">
        <f>VLOOKUP($B298,'2019 Ventilation List SORT'!$A$6:$I$102,4)</f>
        <v>0</v>
      </c>
      <c r="F298" s="59">
        <f>VLOOKUP($B298,'2019 Ventilation List SORT'!$A$6:$I$102,5)</f>
        <v>0</v>
      </c>
      <c r="G298" s="56">
        <f>VLOOKUP($B298,'2019 Ventilation List SORT'!$A$6:$I$102,6)</f>
        <v>0</v>
      </c>
      <c r="H298" s="59">
        <f>VLOOKUP($B298,'2019 Ventilation List SORT'!$A$6:$I$102,7)</f>
        <v>1</v>
      </c>
      <c r="I298" s="56" t="str">
        <f>VLOOKUP($B298,'2019 Ventilation List SORT'!$A$6:$I$102,8)</f>
        <v>F</v>
      </c>
      <c r="J298" s="95" t="str">
        <f>VLOOKUP($B298,'2019 Ventilation List SORT'!$A$6:$I$102,9)</f>
        <v>No</v>
      </c>
      <c r="K298" s="146" t="e">
        <f>INDEX(#REF!,MATCH($A298,#REF!,0))*0.5</f>
        <v>#REF!</v>
      </c>
      <c r="L298" s="146">
        <f>INDEX('For CSV - 2019 VentSpcFuncData'!$K$6:$K$101,MATCH($B298,'For CSV - 2019 VentSpcFuncData'!$B$6:$B$101,0))</f>
        <v>33.333333333333336</v>
      </c>
      <c r="M298" s="146">
        <f t="shared" si="30"/>
        <v>33.333333333333336</v>
      </c>
      <c r="N298" s="146">
        <f>INDEX('For CSV - 2019 VentSpcFuncData'!$J$6:$J$101,MATCH($B298,'For CSV - 2019 VentSpcFuncData'!$B$6:$B$101,0))</f>
        <v>15</v>
      </c>
      <c r="O298" s="146" t="e">
        <f t="shared" si="31"/>
        <v>#REF!</v>
      </c>
      <c r="P298" s="148" t="e">
        <f t="shared" si="29"/>
        <v>#REF!</v>
      </c>
      <c r="Q298" s="44" t="str">
        <f t="shared" si="33"/>
        <v>Transportation Function (Baggage Area),Misc - Transportation waiting</v>
      </c>
      <c r="R298" s="44" t="e">
        <f>INDEX(#REF!,MATCH($A298,#REF!,0))</f>
        <v>#REF!</v>
      </c>
      <c r="S298" s="44">
        <f>INDEX('For CSV - 2019 VentSpcFuncData'!$L$6:$L$101,MATCH($B298,'For CSV - 2019 VentSpcFuncData'!$B$6:$B$101,0))</f>
        <v>69</v>
      </c>
      <c r="T298" s="44" t="e">
        <f>MATCH($A298,#REF!,0)</f>
        <v>#REF!</v>
      </c>
      <c r="V298" t="str">
        <f t="shared" si="32"/>
        <v>2,              69,     "Misc - Transportation waiting"</v>
      </c>
    </row>
    <row r="299" spans="1:22" ht="13" x14ac:dyDescent="0.25">
      <c r="A299" s="44" t="s">
        <v>592</v>
      </c>
      <c r="B299" s="118" t="s">
        <v>779</v>
      </c>
      <c r="C299" s="56">
        <f>VLOOKUP($B299,'2019 Ventilation List SORT'!$A$6:$I$102,2)</f>
        <v>0.5</v>
      </c>
      <c r="D299" s="56">
        <f>VLOOKUP($B299,'2019 Ventilation List SORT'!$A$6:$I$102,3)</f>
        <v>0.15</v>
      </c>
      <c r="E299" s="59">
        <f>VLOOKUP($B299,'2019 Ventilation List SORT'!$A$6:$I$102,4)</f>
        <v>0</v>
      </c>
      <c r="F299" s="59">
        <f>VLOOKUP($B299,'2019 Ventilation List SORT'!$A$6:$I$102,5)</f>
        <v>0</v>
      </c>
      <c r="G299" s="56">
        <f>VLOOKUP($B299,'2019 Ventilation List SORT'!$A$6:$I$102,6)</f>
        <v>0</v>
      </c>
      <c r="H299" s="59">
        <f>VLOOKUP($B299,'2019 Ventilation List SORT'!$A$6:$I$102,7)</f>
        <v>1</v>
      </c>
      <c r="I299" s="56" t="str">
        <f>VLOOKUP($B299,'2019 Ventilation List SORT'!$A$6:$I$102,8)</f>
        <v>F</v>
      </c>
      <c r="J299" s="95" t="str">
        <f>VLOOKUP($B299,'2019 Ventilation List SORT'!$A$6:$I$102,9)</f>
        <v>No</v>
      </c>
      <c r="K299" s="146" t="e">
        <f>INDEX(#REF!,MATCH($A299,#REF!,0))*0.5</f>
        <v>#REF!</v>
      </c>
      <c r="L299" s="146">
        <f>INDEX('For CSV - 2019 VentSpcFuncData'!$K$6:$K$101,MATCH($B299,'For CSV - 2019 VentSpcFuncData'!$B$6:$B$101,0))</f>
        <v>33.333333333333336</v>
      </c>
      <c r="M299" s="146">
        <f t="shared" si="30"/>
        <v>33.333333333333336</v>
      </c>
      <c r="N299" s="146">
        <f>INDEX('For CSV - 2019 VentSpcFuncData'!$J$6:$J$101,MATCH($B299,'For CSV - 2019 VentSpcFuncData'!$B$6:$B$101,0))</f>
        <v>15</v>
      </c>
      <c r="O299" s="146" t="e">
        <f t="shared" si="31"/>
        <v>#REF!</v>
      </c>
      <c r="P299" s="148" t="e">
        <f t="shared" si="29"/>
        <v>#REF!</v>
      </c>
      <c r="Q299" s="44" t="str">
        <f t="shared" si="33"/>
        <v>Transportation Function (Ticketing Area),Misc - Transportation waiting</v>
      </c>
      <c r="R299" s="44" t="e">
        <f>INDEX(#REF!,MATCH($A299,#REF!,0))</f>
        <v>#REF!</v>
      </c>
      <c r="S299" s="44">
        <f>INDEX('For CSV - 2019 VentSpcFuncData'!$L$6:$L$101,MATCH($B299,'For CSV - 2019 VentSpcFuncData'!$B$6:$B$101,0))</f>
        <v>69</v>
      </c>
      <c r="T299" s="44" t="e">
        <f>MATCH($A299,#REF!,0)</f>
        <v>#REF!</v>
      </c>
      <c r="V299" t="e">
        <f t="shared" si="32"/>
        <v>#REF!</v>
      </c>
    </row>
    <row r="300" spans="1:22" ht="13" x14ac:dyDescent="0.25">
      <c r="A300" s="44" t="s">
        <v>592</v>
      </c>
      <c r="B300" s="55" t="s">
        <v>830</v>
      </c>
      <c r="C300" s="56">
        <f>VLOOKUP($B300,'2019 Ventilation List SORT'!$A$6:$I$102,2)</f>
        <v>0.5</v>
      </c>
      <c r="D300" s="56">
        <f>VLOOKUP($B300,'2019 Ventilation List SORT'!$A$6:$I$102,3)</f>
        <v>0.15</v>
      </c>
      <c r="E300" s="59">
        <f>VLOOKUP($B300,'2019 Ventilation List SORT'!$A$6:$I$102,4)</f>
        <v>0</v>
      </c>
      <c r="F300" s="59">
        <f>VLOOKUP($B300,'2019 Ventilation List SORT'!$A$6:$I$102,5)</f>
        <v>0</v>
      </c>
      <c r="G300" s="56">
        <f>VLOOKUP($B300,'2019 Ventilation List SORT'!$A$6:$I$102,6)</f>
        <v>0</v>
      </c>
      <c r="H300" s="59">
        <f>VLOOKUP($B300,'2019 Ventilation List SORT'!$A$6:$I$102,7)</f>
        <v>1</v>
      </c>
      <c r="I300" s="56" t="str">
        <f>VLOOKUP($B300,'2019 Ventilation List SORT'!$A$6:$I$102,8)</f>
        <v>F</v>
      </c>
      <c r="J300" s="95" t="str">
        <f>VLOOKUP($B300,'2019 Ventilation List SORT'!$A$6:$I$102,9)</f>
        <v>No</v>
      </c>
      <c r="K300" s="146" t="e">
        <f>INDEX(#REF!,MATCH($A300,#REF!,0))*0.5</f>
        <v>#REF!</v>
      </c>
      <c r="L300" s="146">
        <f>INDEX('For CSV - 2019 VentSpcFuncData'!$K$6:$K$101,MATCH($B300,'For CSV - 2019 VentSpcFuncData'!$B$6:$B$101,0))</f>
        <v>33.333333333333336</v>
      </c>
      <c r="M300" s="146">
        <f t="shared" si="30"/>
        <v>33.333333333333336</v>
      </c>
      <c r="N300" s="146">
        <f>INDEX('For CSV - 2019 VentSpcFuncData'!$J$6:$J$101,MATCH($B300,'For CSV - 2019 VentSpcFuncData'!$B$6:$B$101,0))</f>
        <v>15</v>
      </c>
      <c r="O300" s="146" t="e">
        <f t="shared" si="31"/>
        <v>#REF!</v>
      </c>
      <c r="P300" s="148" t="e">
        <f t="shared" si="29"/>
        <v>#REF!</v>
      </c>
      <c r="Q300" s="44" t="str">
        <f t="shared" si="33"/>
        <v>Transportation Function (Ticketing Area),Assembly - Lobbies</v>
      </c>
      <c r="R300" s="44" t="e">
        <f>INDEX(#REF!,MATCH($A300,#REF!,0))</f>
        <v>#REF!</v>
      </c>
      <c r="S300" s="44">
        <f>INDEX('For CSV - 2019 VentSpcFuncData'!$L$6:$L$101,MATCH($B300,'For CSV - 2019 VentSpcFuncData'!$B$6:$B$101,0))</f>
        <v>5</v>
      </c>
      <c r="T300" s="44" t="e">
        <f>MATCH($A300,#REF!,0)</f>
        <v>#REF!</v>
      </c>
      <c r="V300" t="str">
        <f t="shared" si="32"/>
        <v>2,              5,     "Assembly - Lobbies"</v>
      </c>
    </row>
    <row r="301" spans="1:22" ht="13" x14ac:dyDescent="0.25">
      <c r="A301" s="44" t="s">
        <v>592</v>
      </c>
      <c r="B301" s="55" t="s">
        <v>779</v>
      </c>
      <c r="C301" s="56">
        <f>VLOOKUP($B301,'2019 Ventilation List SORT'!$A$6:$I$102,2)</f>
        <v>0.5</v>
      </c>
      <c r="D301" s="56">
        <f>VLOOKUP($B301,'2019 Ventilation List SORT'!$A$6:$I$102,3)</f>
        <v>0.15</v>
      </c>
      <c r="E301" s="59">
        <f>VLOOKUP($B301,'2019 Ventilation List SORT'!$A$6:$I$102,4)</f>
        <v>0</v>
      </c>
      <c r="F301" s="59">
        <f>VLOOKUP($B301,'2019 Ventilation List SORT'!$A$6:$I$102,5)</f>
        <v>0</v>
      </c>
      <c r="G301" s="56">
        <f>VLOOKUP($B301,'2019 Ventilation List SORT'!$A$6:$I$102,6)</f>
        <v>0</v>
      </c>
      <c r="H301" s="59">
        <f>VLOOKUP($B301,'2019 Ventilation List SORT'!$A$6:$I$102,7)</f>
        <v>1</v>
      </c>
      <c r="I301" s="56" t="str">
        <f>VLOOKUP($B301,'2019 Ventilation List SORT'!$A$6:$I$102,8)</f>
        <v>F</v>
      </c>
      <c r="J301" s="95" t="str">
        <f>VLOOKUP($B301,'2019 Ventilation List SORT'!$A$6:$I$102,9)</f>
        <v>No</v>
      </c>
      <c r="K301" s="146" t="e">
        <f>INDEX(#REF!,MATCH($A301,#REF!,0))*0.5</f>
        <v>#REF!</v>
      </c>
      <c r="L301" s="146">
        <f>INDEX('For CSV - 2019 VentSpcFuncData'!$K$6:$K$101,MATCH($B301,'For CSV - 2019 VentSpcFuncData'!$B$6:$B$101,0))</f>
        <v>33.333333333333336</v>
      </c>
      <c r="M301" s="146">
        <f t="shared" si="30"/>
        <v>33.333333333333336</v>
      </c>
      <c r="N301" s="146">
        <f>INDEX('For CSV - 2019 VentSpcFuncData'!$J$6:$J$101,MATCH($B301,'For CSV - 2019 VentSpcFuncData'!$B$6:$B$101,0))</f>
        <v>15</v>
      </c>
      <c r="O301" s="146" t="e">
        <f t="shared" si="31"/>
        <v>#REF!</v>
      </c>
      <c r="P301" s="148" t="e">
        <f t="shared" si="29"/>
        <v>#REF!</v>
      </c>
      <c r="Q301" s="44" t="str">
        <f t="shared" si="33"/>
        <v>Transportation Function (Ticketing Area),Misc - Transportation waiting</v>
      </c>
      <c r="R301" s="44" t="e">
        <f>INDEX(#REF!,MATCH($A301,#REF!,0))</f>
        <v>#REF!</v>
      </c>
      <c r="S301" s="44">
        <f>INDEX('For CSV - 2019 VentSpcFuncData'!$L$6:$L$101,MATCH($B301,'For CSV - 2019 VentSpcFuncData'!$B$6:$B$101,0))</f>
        <v>69</v>
      </c>
      <c r="T301" s="44" t="e">
        <f>MATCH($A301,#REF!,0)</f>
        <v>#REF!</v>
      </c>
      <c r="V301" t="str">
        <f t="shared" si="32"/>
        <v>2,              69,     "Misc - Transportation waiting"</v>
      </c>
    </row>
    <row r="302" spans="1:22" ht="13" x14ac:dyDescent="0.25">
      <c r="A302" s="44" t="s">
        <v>526</v>
      </c>
      <c r="B302" s="118" t="s">
        <v>769</v>
      </c>
      <c r="C302" s="56">
        <f>VLOOKUP($B302,'2019 Ventilation List SORT'!$A$6:$I$102,2)</f>
        <v>0.15</v>
      </c>
      <c r="D302" s="56">
        <f>VLOOKUP($B302,'2019 Ventilation List SORT'!$A$6:$I$102,3)</f>
        <v>0.15</v>
      </c>
      <c r="E302" s="59">
        <f>VLOOKUP($B302,'2019 Ventilation List SORT'!$A$6:$I$102,4)</f>
        <v>0</v>
      </c>
      <c r="F302" s="59">
        <f>VLOOKUP($B302,'2019 Ventilation List SORT'!$A$6:$I$102,5)</f>
        <v>0</v>
      </c>
      <c r="G302" s="56">
        <f>VLOOKUP($B302,'2019 Ventilation List SORT'!$A$6:$I$102,6)</f>
        <v>0</v>
      </c>
      <c r="H302" s="59">
        <f>VLOOKUP($B302,'2019 Ventilation List SORT'!$A$6:$I$102,7)</f>
        <v>1</v>
      </c>
      <c r="I302" s="56" t="str">
        <f>VLOOKUP($B302,'2019 Ventilation List SORT'!$A$6:$I$102,8)</f>
        <v>F</v>
      </c>
      <c r="J302" s="95" t="str">
        <f>VLOOKUP($B302,'2019 Ventilation List SORT'!$A$6:$I$102,9)</f>
        <v>No</v>
      </c>
      <c r="K302" s="146" t="e">
        <f>INDEX(#REF!,MATCH($A302,#REF!,0))*0.5</f>
        <v>#REF!</v>
      </c>
      <c r="L302" s="146">
        <f>INDEX('For CSV - 2019 VentSpcFuncData'!$K$6:$K$101,MATCH($B302,'For CSV - 2019 VentSpcFuncData'!$B$6:$B$101,0))</f>
        <v>0</v>
      </c>
      <c r="M302" s="146" t="e">
        <f t="shared" si="30"/>
        <v>#REF!</v>
      </c>
      <c r="N302" s="146">
        <f>INDEX('For CSV - 2019 VentSpcFuncData'!$J$6:$J$101,MATCH($B302,'For CSV - 2019 VentSpcFuncData'!$B$6:$B$101,0))</f>
        <v>15</v>
      </c>
      <c r="O302" s="146" t="e">
        <f t="shared" si="31"/>
        <v>#REF!</v>
      </c>
      <c r="P302" s="148" t="e">
        <f t="shared" si="29"/>
        <v>#REF!</v>
      </c>
      <c r="Q302" s="44" t="str">
        <f t="shared" si="33"/>
        <v>Unleased Tenant Area,Office - Office space</v>
      </c>
      <c r="R302" s="44" t="e">
        <f>INDEX(#REF!,MATCH($A302,#REF!,0))</f>
        <v>#REF!</v>
      </c>
      <c r="S302" s="44">
        <f>INDEX('For CSV - 2019 VentSpcFuncData'!$L$6:$L$101,MATCH($B302,'For CSV - 2019 VentSpcFuncData'!$B$6:$B$101,0))</f>
        <v>74</v>
      </c>
      <c r="T302" s="44" t="e">
        <f>MATCH($A302,#REF!,0)</f>
        <v>#REF!</v>
      </c>
      <c r="V302" t="e">
        <f t="shared" si="32"/>
        <v>#REF!</v>
      </c>
    </row>
    <row r="303" spans="1:22" ht="13" x14ac:dyDescent="0.25">
      <c r="A303" s="44" t="s">
        <v>526</v>
      </c>
      <c r="B303" s="55" t="s">
        <v>1016</v>
      </c>
      <c r="C303" s="56">
        <f>VLOOKUP($B303,'2019 Ventilation List SORT'!$A$6:$I$102,2)</f>
        <v>0.25</v>
      </c>
      <c r="D303" s="56">
        <f>VLOOKUP($B303,'2019 Ventilation List SORT'!$A$6:$I$102,3)</f>
        <v>0.2</v>
      </c>
      <c r="E303" s="59">
        <f>VLOOKUP($B303,'2019 Ventilation List SORT'!$A$6:$I$102,4)</f>
        <v>0</v>
      </c>
      <c r="F303" s="59">
        <f>VLOOKUP($B303,'2019 Ventilation List SORT'!$A$6:$I$102,5)</f>
        <v>0</v>
      </c>
      <c r="G303" s="56">
        <f>VLOOKUP($B303,'2019 Ventilation List SORT'!$A$6:$I$102,6)</f>
        <v>0</v>
      </c>
      <c r="H303" s="59">
        <f>VLOOKUP($B303,'2019 Ventilation List SORT'!$A$6:$I$102,7)</f>
        <v>2</v>
      </c>
      <c r="I303" s="56" t="str">
        <f>VLOOKUP($B303,'2019 Ventilation List SORT'!$A$6:$I$102,8)</f>
        <v/>
      </c>
      <c r="J303" s="95" t="str">
        <f>VLOOKUP($B303,'2019 Ventilation List SORT'!$A$6:$I$102,9)</f>
        <v>No</v>
      </c>
      <c r="K303" s="146" t="e">
        <f>INDEX(#REF!,MATCH($A303,#REF!,0))*0.5</f>
        <v>#REF!</v>
      </c>
      <c r="L303" s="146">
        <f>INDEX('For CSV - 2019 VentSpcFuncData'!$K$6:$K$101,MATCH($B303,'For CSV - 2019 VentSpcFuncData'!$B$6:$B$101,0))</f>
        <v>16.666666666666668</v>
      </c>
      <c r="M303" s="146">
        <f t="shared" si="30"/>
        <v>16.666666666666668</v>
      </c>
      <c r="N303" s="146">
        <f>INDEX('For CSV - 2019 VentSpcFuncData'!$J$6:$J$101,MATCH($B303,'For CSV - 2019 VentSpcFuncData'!$B$6:$B$101,0))</f>
        <v>15</v>
      </c>
      <c r="O303" s="146" t="e">
        <f t="shared" si="31"/>
        <v>#REF!</v>
      </c>
      <c r="P303" s="148" t="e">
        <f t="shared" si="29"/>
        <v>#REF!</v>
      </c>
      <c r="Q303" s="44" t="str">
        <f t="shared" si="33"/>
        <v>Unleased Tenant Area,Retail - Sales</v>
      </c>
      <c r="R303" s="44" t="e">
        <f>INDEX(#REF!,MATCH($A303,#REF!,0))</f>
        <v>#REF!</v>
      </c>
      <c r="S303" s="44">
        <f>INDEX('For CSV - 2019 VentSpcFuncData'!$L$6:$L$101,MATCH($B303,'For CSV - 2019 VentSpcFuncData'!$B$6:$B$101,0))</f>
        <v>83</v>
      </c>
      <c r="T303" s="44" t="e">
        <f>MATCH($A303,#REF!,0)</f>
        <v>#REF!</v>
      </c>
      <c r="V303" t="str">
        <f t="shared" si="32"/>
        <v>2,              83,     "Retail - Sales"</v>
      </c>
    </row>
    <row r="304" spans="1:22" ht="13" x14ac:dyDescent="0.25">
      <c r="A304" s="44" t="s">
        <v>526</v>
      </c>
      <c r="B304" s="55" t="s">
        <v>753</v>
      </c>
      <c r="C304" s="56">
        <f>VLOOKUP($B304,'2019 Ventilation List SORT'!$A$6:$I$102,2)</f>
        <v>0.5</v>
      </c>
      <c r="D304" s="56">
        <f>VLOOKUP($B304,'2019 Ventilation List SORT'!$A$6:$I$102,3)</f>
        <v>0.15</v>
      </c>
      <c r="E304" s="59">
        <f>VLOOKUP($B304,'2019 Ventilation List SORT'!$A$6:$I$102,4)</f>
        <v>0</v>
      </c>
      <c r="F304" s="59">
        <f>VLOOKUP($B304,'2019 Ventilation List SORT'!$A$6:$I$102,5)</f>
        <v>0</v>
      </c>
      <c r="G304" s="56">
        <f>VLOOKUP($B304,'2019 Ventilation List SORT'!$A$6:$I$102,6)</f>
        <v>0</v>
      </c>
      <c r="H304" s="59">
        <f>VLOOKUP($B304,'2019 Ventilation List SORT'!$A$6:$I$102,7)</f>
        <v>2</v>
      </c>
      <c r="I304" s="56" t="str">
        <f>VLOOKUP($B304,'2019 Ventilation List SORT'!$A$6:$I$102,8)</f>
        <v/>
      </c>
      <c r="J304" s="95" t="str">
        <f>VLOOKUP($B304,'2019 Ventilation List SORT'!$A$6:$I$102,9)</f>
        <v>No</v>
      </c>
      <c r="K304" s="146" t="e">
        <f>INDEX(#REF!,MATCH($A304,#REF!,0))*0.5</f>
        <v>#REF!</v>
      </c>
      <c r="L304" s="146">
        <f>INDEX('For CSV - 2019 VentSpcFuncData'!$K$6:$K$101,MATCH($B304,'For CSV - 2019 VentSpcFuncData'!$B$6:$B$101,0))</f>
        <v>33.333333333333336</v>
      </c>
      <c r="M304" s="146">
        <f t="shared" si="30"/>
        <v>33.333333333333336</v>
      </c>
      <c r="N304" s="146">
        <f>INDEX('For CSV - 2019 VentSpcFuncData'!$J$6:$J$101,MATCH($B304,'For CSV - 2019 VentSpcFuncData'!$B$6:$B$101,0))</f>
        <v>15</v>
      </c>
      <c r="O304" s="146" t="e">
        <f t="shared" si="31"/>
        <v>#REF!</v>
      </c>
      <c r="P304" s="148" t="e">
        <f t="shared" si="29"/>
        <v>#REF!</v>
      </c>
      <c r="Q304" s="44" t="str">
        <f t="shared" si="33"/>
        <v>Unleased Tenant Area,Food Service - Cafeteria/fast-food dining</v>
      </c>
      <c r="R304" s="44" t="e">
        <f>INDEX(#REF!,MATCH($A304,#REF!,0))</f>
        <v>#REF!</v>
      </c>
      <c r="S304" s="44">
        <f>INDEX('For CSV - 2019 VentSpcFuncData'!$L$6:$L$101,MATCH($B304,'For CSV - 2019 VentSpcFuncData'!$B$6:$B$101,0))</f>
        <v>43</v>
      </c>
      <c r="T304" s="44" t="e">
        <f>MATCH($A304,#REF!,0)</f>
        <v>#REF!</v>
      </c>
      <c r="V304" t="str">
        <f t="shared" si="32"/>
        <v>2,              43,     "Food Service - Cafeteria/fast-food dining"</v>
      </c>
    </row>
    <row r="305" spans="1:22" ht="13" x14ac:dyDescent="0.25">
      <c r="A305" s="44" t="s">
        <v>526</v>
      </c>
      <c r="B305" s="55" t="s">
        <v>752</v>
      </c>
      <c r="C305" s="56">
        <f>VLOOKUP($B305,'2019 Ventilation List SORT'!$A$6:$I$102,2)</f>
        <v>0.5</v>
      </c>
      <c r="D305" s="56">
        <f>VLOOKUP($B305,'2019 Ventilation List SORT'!$A$6:$I$102,3)</f>
        <v>0.15</v>
      </c>
      <c r="E305" s="59">
        <f>VLOOKUP($B305,'2019 Ventilation List SORT'!$A$6:$I$102,4)</f>
        <v>0</v>
      </c>
      <c r="F305" s="59">
        <f>VLOOKUP($B305,'2019 Ventilation List SORT'!$A$6:$I$102,5)</f>
        <v>0</v>
      </c>
      <c r="G305" s="56">
        <f>VLOOKUP($B305,'2019 Ventilation List SORT'!$A$6:$I$102,6)</f>
        <v>0</v>
      </c>
      <c r="H305" s="59">
        <f>VLOOKUP($B305,'2019 Ventilation List SORT'!$A$6:$I$102,7)</f>
        <v>2</v>
      </c>
      <c r="I305" s="56" t="str">
        <f>VLOOKUP($B305,'2019 Ventilation List SORT'!$A$6:$I$102,8)</f>
        <v/>
      </c>
      <c r="J305" s="95" t="str">
        <f>VLOOKUP($B305,'2019 Ventilation List SORT'!$A$6:$I$102,9)</f>
        <v>No</v>
      </c>
      <c r="K305" s="146" t="e">
        <f>INDEX(#REF!,MATCH($A305,#REF!,0))*0.5</f>
        <v>#REF!</v>
      </c>
      <c r="L305" s="146">
        <f>INDEX('For CSV - 2019 VentSpcFuncData'!$K$6:$K$101,MATCH($B305,'For CSV - 2019 VentSpcFuncData'!$B$6:$B$101,0))</f>
        <v>33.333333333333336</v>
      </c>
      <c r="M305" s="146">
        <f t="shared" si="30"/>
        <v>33.333333333333336</v>
      </c>
      <c r="N305" s="146">
        <f>INDEX('For CSV - 2019 VentSpcFuncData'!$J$6:$J$101,MATCH($B305,'For CSV - 2019 VentSpcFuncData'!$B$6:$B$101,0))</f>
        <v>15</v>
      </c>
      <c r="O305" s="146" t="e">
        <f t="shared" si="31"/>
        <v>#REF!</v>
      </c>
      <c r="P305" s="148" t="e">
        <f t="shared" si="29"/>
        <v>#REF!</v>
      </c>
      <c r="Q305" s="44" t="str">
        <f t="shared" si="33"/>
        <v>Unleased Tenant Area,Food Service - Restaurant dining rooms</v>
      </c>
      <c r="R305" s="44" t="e">
        <f>INDEX(#REF!,MATCH($A305,#REF!,0))</f>
        <v>#REF!</v>
      </c>
      <c r="S305" s="44">
        <f>INDEX('For CSV - 2019 VentSpcFuncData'!$L$6:$L$101,MATCH($B305,'For CSV - 2019 VentSpcFuncData'!$B$6:$B$101,0))</f>
        <v>45</v>
      </c>
      <c r="T305" s="44" t="e">
        <f>MATCH($A305,#REF!,0)</f>
        <v>#REF!</v>
      </c>
      <c r="V305" t="str">
        <f t="shared" si="32"/>
        <v>2,              45,     "Food Service - Restaurant dining rooms"</v>
      </c>
    </row>
    <row r="306" spans="1:22" ht="13" x14ac:dyDescent="0.25">
      <c r="A306" s="44" t="s">
        <v>526</v>
      </c>
      <c r="B306" s="55" t="s">
        <v>781</v>
      </c>
      <c r="C306" s="56">
        <f>VLOOKUP($B306,'2019 Ventilation List SORT'!$A$6:$I$102,2)</f>
        <v>0.15</v>
      </c>
      <c r="D306" s="56">
        <f>VLOOKUP($B306,'2019 Ventilation List SORT'!$A$6:$I$102,3)</f>
        <v>0.15</v>
      </c>
      <c r="E306" s="59">
        <f>VLOOKUP($B306,'2019 Ventilation List SORT'!$A$6:$I$102,4)</f>
        <v>0</v>
      </c>
      <c r="F306" s="59">
        <f>VLOOKUP($B306,'2019 Ventilation List SORT'!$A$6:$I$102,5)</f>
        <v>0</v>
      </c>
      <c r="G306" s="56">
        <f>VLOOKUP($B306,'2019 Ventilation List SORT'!$A$6:$I$102,6)</f>
        <v>0</v>
      </c>
      <c r="H306" s="59">
        <f>VLOOKUP($B306,'2019 Ventilation List SORT'!$A$6:$I$102,7)</f>
        <v>2</v>
      </c>
      <c r="I306" s="56" t="str">
        <f>VLOOKUP($B306,'2019 Ventilation List SORT'!$A$6:$I$102,8)</f>
        <v/>
      </c>
      <c r="J306" s="95" t="str">
        <f>VLOOKUP($B306,'2019 Ventilation List SORT'!$A$6:$I$102,9)</f>
        <v>No</v>
      </c>
      <c r="K306" s="146" t="e">
        <f>INDEX(#REF!,MATCH($A306,#REF!,0))*0.5</f>
        <v>#REF!</v>
      </c>
      <c r="L306" s="146">
        <f>INDEX('For CSV - 2019 VentSpcFuncData'!$K$6:$K$101,MATCH($B306,'For CSV - 2019 VentSpcFuncData'!$B$6:$B$101,0))</f>
        <v>0</v>
      </c>
      <c r="M306" s="146" t="e">
        <f t="shared" si="30"/>
        <v>#REF!</v>
      </c>
      <c r="N306" s="146">
        <f>INDEX('For CSV - 2019 VentSpcFuncData'!$J$6:$J$101,MATCH($B306,'For CSV - 2019 VentSpcFuncData'!$B$6:$B$101,0))</f>
        <v>15</v>
      </c>
      <c r="O306" s="146" t="e">
        <f t="shared" si="31"/>
        <v>#REF!</v>
      </c>
      <c r="P306" s="148" t="e">
        <f t="shared" si="29"/>
        <v>#REF!</v>
      </c>
      <c r="Q306" s="44" t="str">
        <f t="shared" si="33"/>
        <v>Unleased Tenant Area,Misc - All others</v>
      </c>
      <c r="R306" s="44" t="e">
        <f>INDEX(#REF!,MATCH($A306,#REF!,0))</f>
        <v>#REF!</v>
      </c>
      <c r="S306" s="44">
        <f>INDEX('For CSV - 2019 VentSpcFuncData'!$L$6:$L$101,MATCH($B306,'For CSV - 2019 VentSpcFuncData'!$B$6:$B$101,0))</f>
        <v>58</v>
      </c>
      <c r="T306" s="44" t="e">
        <f>MATCH($A306,#REF!,0)</f>
        <v>#REF!</v>
      </c>
      <c r="V306" t="str">
        <f t="shared" si="32"/>
        <v>2,              58,     "Misc - All others"</v>
      </c>
    </row>
    <row r="307" spans="1:22" ht="13" x14ac:dyDescent="0.25">
      <c r="A307" s="44" t="s">
        <v>526</v>
      </c>
      <c r="B307" s="55" t="s">
        <v>780</v>
      </c>
      <c r="C307" s="56">
        <f>VLOOKUP($B307,'2019 Ventilation List SORT'!$A$6:$I$102,2)</f>
        <v>0.15</v>
      </c>
      <c r="D307" s="56">
        <f>VLOOKUP($B307,'2019 Ventilation List SORT'!$A$6:$I$102,3)</f>
        <v>0.15</v>
      </c>
      <c r="E307" s="59">
        <f>VLOOKUP($B307,'2019 Ventilation List SORT'!$A$6:$I$102,4)</f>
        <v>0</v>
      </c>
      <c r="F307" s="59">
        <f>VLOOKUP($B307,'2019 Ventilation List SORT'!$A$6:$I$102,5)</f>
        <v>0</v>
      </c>
      <c r="G307" s="56">
        <f>VLOOKUP($B307,'2019 Ventilation List SORT'!$A$6:$I$102,6)</f>
        <v>0</v>
      </c>
      <c r="H307" s="59">
        <f>VLOOKUP($B307,'2019 Ventilation List SORT'!$A$6:$I$102,7)</f>
        <v>2</v>
      </c>
      <c r="I307" s="56" t="str">
        <f>VLOOKUP($B307,'2019 Ventilation List SORT'!$A$6:$I$102,8)</f>
        <v>B</v>
      </c>
      <c r="J307" s="95" t="str">
        <f>VLOOKUP($B307,'2019 Ventilation List SORT'!$A$6:$I$102,9)</f>
        <v>No</v>
      </c>
      <c r="K307" s="146" t="e">
        <f>INDEX(#REF!,MATCH($A307,#REF!,0))*0.5</f>
        <v>#REF!</v>
      </c>
      <c r="L307" s="146">
        <f>INDEX('For CSV - 2019 VentSpcFuncData'!$K$6:$K$101,MATCH($B307,'For CSV - 2019 VentSpcFuncData'!$B$6:$B$101,0))</f>
        <v>0</v>
      </c>
      <c r="M307" s="146" t="e">
        <f t="shared" si="30"/>
        <v>#REF!</v>
      </c>
      <c r="N307" s="146">
        <f>INDEX('For CSV - 2019 VentSpcFuncData'!$J$6:$J$101,MATCH($B307,'For CSV - 2019 VentSpcFuncData'!$B$6:$B$101,0))</f>
        <v>15</v>
      </c>
      <c r="O307" s="146" t="e">
        <f t="shared" si="31"/>
        <v>#REF!</v>
      </c>
      <c r="P307" s="148" t="e">
        <f t="shared" si="29"/>
        <v>#REF!</v>
      </c>
      <c r="Q307" s="44" t="str">
        <f t="shared" ref="Q307:Q330" si="34">_xlfn.CONCAT(A307,",",B307)</f>
        <v>Unleased Tenant Area,Misc - Warehouses</v>
      </c>
      <c r="R307" s="44" t="e">
        <f>INDEX(#REF!,MATCH($A307,#REF!,0))</f>
        <v>#REF!</v>
      </c>
      <c r="S307" s="44">
        <f>INDEX('For CSV - 2019 VentSpcFuncData'!$L$6:$L$101,MATCH($B307,'For CSV - 2019 VentSpcFuncData'!$B$6:$B$101,0))</f>
        <v>70</v>
      </c>
      <c r="T307" s="44" t="e">
        <f>MATCH($A307,#REF!,0)</f>
        <v>#REF!</v>
      </c>
      <c r="V307" t="str">
        <f t="shared" si="32"/>
        <v>2,              70,     "Misc - Warehouses"</v>
      </c>
    </row>
    <row r="308" spans="1:22" ht="13" x14ac:dyDescent="0.25">
      <c r="A308" s="44" t="s">
        <v>526</v>
      </c>
      <c r="B308" s="55" t="s">
        <v>769</v>
      </c>
      <c r="C308" s="56">
        <f>VLOOKUP($B308,'2019 Ventilation List SORT'!$A$6:$I$102,2)</f>
        <v>0.15</v>
      </c>
      <c r="D308" s="56">
        <f>VLOOKUP($B308,'2019 Ventilation List SORT'!$A$6:$I$102,3)</f>
        <v>0.15</v>
      </c>
      <c r="E308" s="59">
        <f>VLOOKUP($B308,'2019 Ventilation List SORT'!$A$6:$I$102,4)</f>
        <v>0</v>
      </c>
      <c r="F308" s="59">
        <f>VLOOKUP($B308,'2019 Ventilation List SORT'!$A$6:$I$102,5)</f>
        <v>0</v>
      </c>
      <c r="G308" s="56">
        <f>VLOOKUP($B308,'2019 Ventilation List SORT'!$A$6:$I$102,6)</f>
        <v>0</v>
      </c>
      <c r="H308" s="59">
        <f>VLOOKUP($B308,'2019 Ventilation List SORT'!$A$6:$I$102,7)</f>
        <v>1</v>
      </c>
      <c r="I308" s="56" t="str">
        <f>VLOOKUP($B308,'2019 Ventilation List SORT'!$A$6:$I$102,8)</f>
        <v>F</v>
      </c>
      <c r="J308" s="95" t="str">
        <f>VLOOKUP($B308,'2019 Ventilation List SORT'!$A$6:$I$102,9)</f>
        <v>No</v>
      </c>
      <c r="K308" s="146" t="e">
        <f>INDEX(#REF!,MATCH($A308,#REF!,0))*0.5</f>
        <v>#REF!</v>
      </c>
      <c r="L308" s="146">
        <f>INDEX('For CSV - 2019 VentSpcFuncData'!$K$6:$K$101,MATCH($B308,'For CSV - 2019 VentSpcFuncData'!$B$6:$B$101,0))</f>
        <v>0</v>
      </c>
      <c r="M308" s="146" t="e">
        <f t="shared" si="30"/>
        <v>#REF!</v>
      </c>
      <c r="N308" s="146">
        <f>INDEX('For CSV - 2019 VentSpcFuncData'!$J$6:$J$101,MATCH($B308,'For CSV - 2019 VentSpcFuncData'!$B$6:$B$101,0))</f>
        <v>15</v>
      </c>
      <c r="O308" s="146" t="e">
        <f t="shared" si="31"/>
        <v>#REF!</v>
      </c>
      <c r="P308" s="148" t="e">
        <f t="shared" si="29"/>
        <v>#REF!</v>
      </c>
      <c r="Q308" s="44" t="str">
        <f t="shared" si="34"/>
        <v>Unleased Tenant Area,Office - Office space</v>
      </c>
      <c r="R308" s="44" t="e">
        <f>INDEX(#REF!,MATCH($A308,#REF!,0))</f>
        <v>#REF!</v>
      </c>
      <c r="S308" s="44">
        <f>INDEX('For CSV - 2019 VentSpcFuncData'!$L$6:$L$101,MATCH($B308,'For CSV - 2019 VentSpcFuncData'!$B$6:$B$101,0))</f>
        <v>74</v>
      </c>
      <c r="T308" s="44" t="e">
        <f>MATCH($A308,#REF!,0)</f>
        <v>#REF!</v>
      </c>
      <c r="V308" t="str">
        <f t="shared" si="32"/>
        <v>2,              74,     "Office - Office space"</v>
      </c>
    </row>
    <row r="309" spans="1:22" ht="13" x14ac:dyDescent="0.25">
      <c r="A309" s="44" t="s">
        <v>277</v>
      </c>
      <c r="B309" s="118" t="s">
        <v>131</v>
      </c>
      <c r="C309" s="56">
        <f>VLOOKUP($B309,'2019 Ventilation List SORT'!$A$6:$I$102,2)</f>
        <v>0.15</v>
      </c>
      <c r="D309" s="56">
        <f>VLOOKUP($B309,'2019 Ventilation List SORT'!$A$6:$I$102,3)</f>
        <v>0.15</v>
      </c>
      <c r="E309" s="59">
        <f>VLOOKUP($B309,'2019 Ventilation List SORT'!$A$6:$I$102,4)</f>
        <v>0</v>
      </c>
      <c r="F309" s="59">
        <f>VLOOKUP($B309,'2019 Ventilation List SORT'!$A$6:$I$102,5)</f>
        <v>0</v>
      </c>
      <c r="G309" s="56">
        <f>VLOOKUP($B309,'2019 Ventilation List SORT'!$A$6:$I$102,6)</f>
        <v>0</v>
      </c>
      <c r="H309" s="59">
        <f>VLOOKUP($B309,'2019 Ventilation List SORT'!$A$6:$I$102,7)</f>
        <v>2</v>
      </c>
      <c r="I309" s="56" t="str">
        <f>VLOOKUP($B309,'2019 Ventilation List SORT'!$A$6:$I$102,8)</f>
        <v>B</v>
      </c>
      <c r="J309" s="95" t="str">
        <f>VLOOKUP($B309,'2019 Ventilation List SORT'!$A$6:$I$102,9)</f>
        <v>No</v>
      </c>
      <c r="K309" s="146" t="e">
        <f>INDEX(#REF!,MATCH($A309,#REF!,0))*0.5</f>
        <v>#REF!</v>
      </c>
      <c r="L309" s="146">
        <f>INDEX('For CSV - 2019 VentSpcFuncData'!$K$6:$K$101,MATCH($B309,'For CSV - 2019 VentSpcFuncData'!$B$6:$B$101,0))</f>
        <v>0</v>
      </c>
      <c r="M309" s="146" t="e">
        <f t="shared" si="30"/>
        <v>#REF!</v>
      </c>
      <c r="N309" s="146">
        <f>INDEX('For CSV - 2019 VentSpcFuncData'!$J$6:$J$101,MATCH($B309,'For CSV - 2019 VentSpcFuncData'!$B$6:$B$101,0))</f>
        <v>0</v>
      </c>
      <c r="O309" s="146" t="e">
        <f t="shared" si="31"/>
        <v>#REF!</v>
      </c>
      <c r="P309" s="148" t="e">
        <f t="shared" si="29"/>
        <v>#REF!</v>
      </c>
      <c r="Q309" s="44" t="str">
        <f t="shared" si="34"/>
        <v>Unoccupied-Exclude from Gross Floor Area,NA</v>
      </c>
      <c r="R309" s="44" t="e">
        <f>INDEX(#REF!,MATCH($A309,#REF!,0))</f>
        <v>#REF!</v>
      </c>
      <c r="S309" s="44">
        <f>INDEX('For CSV - 2019 VentSpcFuncData'!$L$6:$L$101,MATCH($B309,'For CSV - 2019 VentSpcFuncData'!$B$6:$B$101,0))</f>
        <v>96</v>
      </c>
      <c r="T309" s="44" t="e">
        <f>MATCH($A309,#REF!,0)</f>
        <v>#REF!</v>
      </c>
      <c r="V309" t="e">
        <f t="shared" si="32"/>
        <v>#REF!</v>
      </c>
    </row>
    <row r="310" spans="1:22" ht="13" x14ac:dyDescent="0.25">
      <c r="A310" s="44" t="s">
        <v>277</v>
      </c>
      <c r="B310" s="118" t="s">
        <v>131</v>
      </c>
      <c r="C310" s="56">
        <f>VLOOKUP($B310,'2019 Ventilation List SORT'!$A$6:$I$102,2)</f>
        <v>0.15</v>
      </c>
      <c r="D310" s="56">
        <f>VLOOKUP($B310,'2019 Ventilation List SORT'!$A$6:$I$102,3)</f>
        <v>0.15</v>
      </c>
      <c r="E310" s="59">
        <f>VLOOKUP($B310,'2019 Ventilation List SORT'!$A$6:$I$102,4)</f>
        <v>0</v>
      </c>
      <c r="F310" s="59">
        <f>VLOOKUP($B310,'2019 Ventilation List SORT'!$A$6:$I$102,5)</f>
        <v>0</v>
      </c>
      <c r="G310" s="56">
        <f>VLOOKUP($B310,'2019 Ventilation List SORT'!$A$6:$I$102,6)</f>
        <v>0</v>
      </c>
      <c r="H310" s="59">
        <f>VLOOKUP($B310,'2019 Ventilation List SORT'!$A$6:$I$102,7)</f>
        <v>2</v>
      </c>
      <c r="I310" s="56" t="str">
        <f>VLOOKUP($B310,'2019 Ventilation List SORT'!$A$6:$I$102,8)</f>
        <v>B</v>
      </c>
      <c r="J310" s="95" t="str">
        <f>VLOOKUP($B310,'2019 Ventilation List SORT'!$A$6:$I$102,9)</f>
        <v>No</v>
      </c>
      <c r="K310" s="146" t="e">
        <f>INDEX(#REF!,MATCH($A310,#REF!,0))*0.5</f>
        <v>#REF!</v>
      </c>
      <c r="L310" s="146">
        <f>INDEX('For CSV - 2019 VentSpcFuncData'!$K$6:$K$101,MATCH($B310,'For CSV - 2019 VentSpcFuncData'!$B$6:$B$101,0))</f>
        <v>0</v>
      </c>
      <c r="M310" s="146" t="e">
        <f t="shared" si="30"/>
        <v>#REF!</v>
      </c>
      <c r="N310" s="146">
        <f>INDEX('For CSV - 2019 VentSpcFuncData'!$J$6:$J$101,MATCH($B310,'For CSV - 2019 VentSpcFuncData'!$B$6:$B$101,0))</f>
        <v>0</v>
      </c>
      <c r="O310" s="146" t="e">
        <f t="shared" si="31"/>
        <v>#REF!</v>
      </c>
      <c r="P310" s="148" t="e">
        <f t="shared" si="29"/>
        <v>#REF!</v>
      </c>
      <c r="Q310" s="44" t="str">
        <f t="shared" si="34"/>
        <v>Unoccupied-Exclude from Gross Floor Area,NA</v>
      </c>
      <c r="R310" s="44" t="e">
        <f>INDEX(#REF!,MATCH($A310,#REF!,0))</f>
        <v>#REF!</v>
      </c>
      <c r="S310" s="44">
        <f>INDEX('For CSV - 2019 VentSpcFuncData'!$L$6:$L$101,MATCH($B310,'For CSV - 2019 VentSpcFuncData'!$B$6:$B$101,0))</f>
        <v>96</v>
      </c>
      <c r="T310" s="44" t="e">
        <f>MATCH($A310,#REF!,0)</f>
        <v>#REF!</v>
      </c>
      <c r="V310" t="str">
        <f t="shared" si="32"/>
        <v>2,              96,     "NA"</v>
      </c>
    </row>
    <row r="311" spans="1:22" ht="13" x14ac:dyDescent="0.25">
      <c r="A311" s="57" t="s">
        <v>276</v>
      </c>
      <c r="B311" s="118" t="s">
        <v>131</v>
      </c>
      <c r="C311" s="56">
        <f>VLOOKUP($B311,'2019 Ventilation List SORT'!$A$6:$I$102,2)</f>
        <v>0.15</v>
      </c>
      <c r="D311" s="56">
        <f>VLOOKUP($B311,'2019 Ventilation List SORT'!$A$6:$I$102,3)</f>
        <v>0.15</v>
      </c>
      <c r="E311" s="59">
        <f>VLOOKUP($B311,'2019 Ventilation List SORT'!$A$6:$I$102,4)</f>
        <v>0</v>
      </c>
      <c r="F311" s="59">
        <f>VLOOKUP($B311,'2019 Ventilation List SORT'!$A$6:$I$102,5)</f>
        <v>0</v>
      </c>
      <c r="G311" s="56">
        <f>VLOOKUP($B311,'2019 Ventilation List SORT'!$A$6:$I$102,6)</f>
        <v>0</v>
      </c>
      <c r="H311" s="59">
        <f>VLOOKUP($B311,'2019 Ventilation List SORT'!$A$6:$I$102,7)</f>
        <v>2</v>
      </c>
      <c r="I311" s="56" t="str">
        <f>VLOOKUP($B311,'2019 Ventilation List SORT'!$A$6:$I$102,8)</f>
        <v>B</v>
      </c>
      <c r="J311" s="95" t="str">
        <f>VLOOKUP($B311,'2019 Ventilation List SORT'!$A$6:$I$102,9)</f>
        <v>No</v>
      </c>
      <c r="K311" s="146" t="e">
        <f>INDEX(#REF!,MATCH($A311,#REF!,0))*0.5</f>
        <v>#REF!</v>
      </c>
      <c r="L311" s="146">
        <f>INDEX('For CSV - 2019 VentSpcFuncData'!$K$6:$K$101,MATCH($B311,'For CSV - 2019 VentSpcFuncData'!$B$6:$B$101,0))</f>
        <v>0</v>
      </c>
      <c r="M311" s="146" t="e">
        <f t="shared" si="30"/>
        <v>#REF!</v>
      </c>
      <c r="N311" s="146">
        <f>INDEX('For CSV - 2019 VentSpcFuncData'!$J$6:$J$101,MATCH($B311,'For CSV - 2019 VentSpcFuncData'!$B$6:$B$101,0))</f>
        <v>0</v>
      </c>
      <c r="O311" s="146" t="e">
        <f t="shared" si="31"/>
        <v>#REF!</v>
      </c>
      <c r="P311" s="148" t="e">
        <f t="shared" si="29"/>
        <v>#REF!</v>
      </c>
      <c r="Q311" s="44" t="str">
        <f t="shared" si="34"/>
        <v>Unoccupied-Include in Gross Floor Area,NA</v>
      </c>
      <c r="R311" s="44" t="e">
        <f>INDEX(#REF!,MATCH($A311,#REF!,0))</f>
        <v>#REF!</v>
      </c>
      <c r="S311" s="44">
        <f>INDEX('For CSV - 2019 VentSpcFuncData'!$L$6:$L$101,MATCH($B311,'For CSV - 2019 VentSpcFuncData'!$B$6:$B$101,0))</f>
        <v>96</v>
      </c>
      <c r="T311" s="44" t="e">
        <f>MATCH($A311,#REF!,0)</f>
        <v>#REF!</v>
      </c>
      <c r="V311" t="e">
        <f t="shared" si="32"/>
        <v>#REF!</v>
      </c>
    </row>
    <row r="312" spans="1:22" ht="13" x14ac:dyDescent="0.25">
      <c r="A312" s="57" t="s">
        <v>276</v>
      </c>
      <c r="B312" s="118" t="s">
        <v>131</v>
      </c>
      <c r="C312" s="56">
        <f>VLOOKUP($B312,'2019 Ventilation List SORT'!$A$6:$I$102,2)</f>
        <v>0.15</v>
      </c>
      <c r="D312" s="56">
        <f>VLOOKUP($B312,'2019 Ventilation List SORT'!$A$6:$I$102,3)</f>
        <v>0.15</v>
      </c>
      <c r="E312" s="59">
        <f>VLOOKUP($B312,'2019 Ventilation List SORT'!$A$6:$I$102,4)</f>
        <v>0</v>
      </c>
      <c r="F312" s="59">
        <f>VLOOKUP($B312,'2019 Ventilation List SORT'!$A$6:$I$102,5)</f>
        <v>0</v>
      </c>
      <c r="G312" s="56">
        <f>VLOOKUP($B312,'2019 Ventilation List SORT'!$A$6:$I$102,6)</f>
        <v>0</v>
      </c>
      <c r="H312" s="59">
        <f>VLOOKUP($B312,'2019 Ventilation List SORT'!$A$6:$I$102,7)</f>
        <v>2</v>
      </c>
      <c r="I312" s="56" t="str">
        <f>VLOOKUP($B312,'2019 Ventilation List SORT'!$A$6:$I$102,8)</f>
        <v>B</v>
      </c>
      <c r="J312" s="95" t="str">
        <f>VLOOKUP($B312,'2019 Ventilation List SORT'!$A$6:$I$102,9)</f>
        <v>No</v>
      </c>
      <c r="K312" s="146" t="e">
        <f>INDEX(#REF!,MATCH($A312,#REF!,0))*0.5</f>
        <v>#REF!</v>
      </c>
      <c r="L312" s="146">
        <f>INDEX('For CSV - 2019 VentSpcFuncData'!$K$6:$K$101,MATCH($B312,'For CSV - 2019 VentSpcFuncData'!$B$6:$B$101,0))</f>
        <v>0</v>
      </c>
      <c r="M312" s="146" t="e">
        <f t="shared" si="30"/>
        <v>#REF!</v>
      </c>
      <c r="N312" s="146">
        <f>INDEX('For CSV - 2019 VentSpcFuncData'!$J$6:$J$101,MATCH($B312,'For CSV - 2019 VentSpcFuncData'!$B$6:$B$101,0))</f>
        <v>0</v>
      </c>
      <c r="O312" s="146" t="e">
        <f t="shared" si="31"/>
        <v>#REF!</v>
      </c>
      <c r="P312" s="148" t="e">
        <f t="shared" si="29"/>
        <v>#REF!</v>
      </c>
      <c r="Q312" s="44" t="str">
        <f t="shared" si="34"/>
        <v>Unoccupied-Include in Gross Floor Area,NA</v>
      </c>
      <c r="R312" s="44" t="e">
        <f>INDEX(#REF!,MATCH($A312,#REF!,0))</f>
        <v>#REF!</v>
      </c>
      <c r="S312" s="44">
        <f>INDEX('For CSV - 2019 VentSpcFuncData'!$L$6:$L$101,MATCH($B312,'For CSV - 2019 VentSpcFuncData'!$B$6:$B$101,0))</f>
        <v>96</v>
      </c>
      <c r="T312" s="44" t="e">
        <f>MATCH($A312,#REF!,0)</f>
        <v>#REF!</v>
      </c>
      <c r="V312" t="str">
        <f t="shared" si="32"/>
        <v>2,              96,     "NA"</v>
      </c>
    </row>
    <row r="313" spans="1:22" ht="13" x14ac:dyDescent="0.25">
      <c r="A313" s="57" t="s">
        <v>595</v>
      </c>
      <c r="B313" s="118" t="s">
        <v>758</v>
      </c>
      <c r="C313" s="56">
        <f>VLOOKUP($B313,'2019 Ventilation List SORT'!$A$6:$I$102,2)</f>
        <v>0.5</v>
      </c>
      <c r="D313" s="56">
        <f>VLOOKUP($B313,'2019 Ventilation List SORT'!$A$6:$I$102,3)</f>
        <v>0.15</v>
      </c>
      <c r="E313" s="59">
        <f>VLOOKUP($B313,'2019 Ventilation List SORT'!$A$6:$I$102,4)</f>
        <v>0</v>
      </c>
      <c r="F313" s="59">
        <f>VLOOKUP($B313,'2019 Ventilation List SORT'!$A$6:$I$102,5)</f>
        <v>0</v>
      </c>
      <c r="G313" s="56">
        <f>VLOOKUP($B313,'2019 Ventilation List SORT'!$A$6:$I$102,6)</f>
        <v>0</v>
      </c>
      <c r="H313" s="59">
        <f>VLOOKUP($B313,'2019 Ventilation List SORT'!$A$6:$I$102,7)</f>
        <v>1</v>
      </c>
      <c r="I313" s="56" t="str">
        <f>VLOOKUP($B313,'2019 Ventilation List SORT'!$A$6:$I$102,8)</f>
        <v>F</v>
      </c>
      <c r="J313" s="95" t="str">
        <f>VLOOKUP($B313,'2019 Ventilation List SORT'!$A$6:$I$102,9)</f>
        <v>No</v>
      </c>
      <c r="K313" s="146" t="e">
        <f>INDEX(#REF!,MATCH($A313,#REF!,0))*0.5</f>
        <v>#REF!</v>
      </c>
      <c r="L313" s="146">
        <f>INDEX('For CSV - 2019 VentSpcFuncData'!$K$6:$K$101,MATCH($B313,'For CSV - 2019 VentSpcFuncData'!$B$6:$B$101,0))</f>
        <v>33.333333333333336</v>
      </c>
      <c r="M313" s="146">
        <f t="shared" si="30"/>
        <v>33.333333333333336</v>
      </c>
      <c r="N313" s="146">
        <f>INDEX('For CSV - 2019 VentSpcFuncData'!$J$6:$J$101,MATCH($B313,'For CSV - 2019 VentSpcFuncData'!$B$6:$B$101,0))</f>
        <v>15</v>
      </c>
      <c r="O313" s="146" t="e">
        <f t="shared" si="31"/>
        <v>#REF!</v>
      </c>
      <c r="P313" s="148" t="e">
        <f t="shared" si="29"/>
        <v>#REF!</v>
      </c>
      <c r="Q313" s="44" t="str">
        <f t="shared" si="34"/>
        <v>Videoconferencing Studio,General - Conference/meeting</v>
      </c>
      <c r="R313" s="44" t="e">
        <f>INDEX(#REF!,MATCH($A313,#REF!,0))</f>
        <v>#REF!</v>
      </c>
      <c r="S313" s="44">
        <f>INDEX('For CSV - 2019 VentSpcFuncData'!$L$6:$L$101,MATCH($B313,'For CSV - 2019 VentSpcFuncData'!$B$6:$B$101,0))</f>
        <v>48</v>
      </c>
      <c r="T313" s="44" t="e">
        <f>MATCH($A313,#REF!,0)</f>
        <v>#REF!</v>
      </c>
      <c r="V313" t="e">
        <f t="shared" si="32"/>
        <v>#REF!</v>
      </c>
    </row>
    <row r="314" spans="1:22" ht="13" x14ac:dyDescent="0.25">
      <c r="A314" s="57" t="s">
        <v>595</v>
      </c>
      <c r="B314" s="55" t="s">
        <v>758</v>
      </c>
      <c r="C314" s="56">
        <f>VLOOKUP($B314,'2019 Ventilation List SORT'!$A$6:$I$102,2)</f>
        <v>0.5</v>
      </c>
      <c r="D314" s="56">
        <f>VLOOKUP($B314,'2019 Ventilation List SORT'!$A$6:$I$102,3)</f>
        <v>0.15</v>
      </c>
      <c r="E314" s="59">
        <f>VLOOKUP($B314,'2019 Ventilation List SORT'!$A$6:$I$102,4)</f>
        <v>0</v>
      </c>
      <c r="F314" s="59">
        <f>VLOOKUP($B314,'2019 Ventilation List SORT'!$A$6:$I$102,5)</f>
        <v>0</v>
      </c>
      <c r="G314" s="56">
        <f>VLOOKUP($B314,'2019 Ventilation List SORT'!$A$6:$I$102,6)</f>
        <v>0</v>
      </c>
      <c r="H314" s="59">
        <f>VLOOKUP($B314,'2019 Ventilation List SORT'!$A$6:$I$102,7)</f>
        <v>1</v>
      </c>
      <c r="I314" s="56" t="str">
        <f>VLOOKUP($B314,'2019 Ventilation List SORT'!$A$6:$I$102,8)</f>
        <v>F</v>
      </c>
      <c r="J314" s="95" t="str">
        <f>VLOOKUP($B314,'2019 Ventilation List SORT'!$A$6:$I$102,9)</f>
        <v>No</v>
      </c>
      <c r="K314" s="146" t="e">
        <f>INDEX(#REF!,MATCH($A314,#REF!,0))*0.5</f>
        <v>#REF!</v>
      </c>
      <c r="L314" s="146">
        <f>INDEX('For CSV - 2019 VentSpcFuncData'!$K$6:$K$101,MATCH($B314,'For CSV - 2019 VentSpcFuncData'!$B$6:$B$101,0))</f>
        <v>33.333333333333336</v>
      </c>
      <c r="M314" s="146">
        <f t="shared" si="30"/>
        <v>33.333333333333336</v>
      </c>
      <c r="N314" s="146">
        <f>INDEX('For CSV - 2019 VentSpcFuncData'!$J$6:$J$101,MATCH($B314,'For CSV - 2019 VentSpcFuncData'!$B$6:$B$101,0))</f>
        <v>15</v>
      </c>
      <c r="O314" s="146" t="e">
        <f t="shared" si="31"/>
        <v>#REF!</v>
      </c>
      <c r="P314" s="148" t="e">
        <f t="shared" si="29"/>
        <v>#REF!</v>
      </c>
      <c r="Q314" s="44" t="str">
        <f t="shared" si="34"/>
        <v>Videoconferencing Studio,General - Conference/meeting</v>
      </c>
      <c r="R314" s="44" t="e">
        <f>INDEX(#REF!,MATCH($A314,#REF!,0))</f>
        <v>#REF!</v>
      </c>
      <c r="S314" s="44">
        <f>INDEX('For CSV - 2019 VentSpcFuncData'!$L$6:$L$101,MATCH($B314,'For CSV - 2019 VentSpcFuncData'!$B$6:$B$101,0))</f>
        <v>48</v>
      </c>
      <c r="T314" s="44" t="e">
        <f>MATCH($A314,#REF!,0)</f>
        <v>#REF!</v>
      </c>
      <c r="V314" t="str">
        <f t="shared" si="32"/>
        <v>2,              48,     "General - Conference/meeting"</v>
      </c>
    </row>
    <row r="315" spans="1:22" ht="13" x14ac:dyDescent="0.25">
      <c r="A315" s="57" t="s">
        <v>1001</v>
      </c>
      <c r="B315" s="55" t="s">
        <v>759</v>
      </c>
      <c r="C315" s="56">
        <f>VLOOKUP($B315,'2019 Ventilation List SORT'!$A$6:$I$102,2)</f>
        <v>0.15</v>
      </c>
      <c r="D315" s="56">
        <f>VLOOKUP($B315,'2019 Ventilation List SORT'!$A$6:$I$102,3)</f>
        <v>0.15</v>
      </c>
      <c r="E315" s="59">
        <f>VLOOKUP($B315,'2019 Ventilation List SORT'!$A$6:$I$102,4)</f>
        <v>0</v>
      </c>
      <c r="F315" s="59">
        <f>VLOOKUP($B315,'2019 Ventilation List SORT'!$A$6:$I$102,5)</f>
        <v>0</v>
      </c>
      <c r="G315" s="56">
        <f>VLOOKUP($B315,'2019 Ventilation List SORT'!$A$6:$I$102,6)</f>
        <v>0</v>
      </c>
      <c r="H315" s="59">
        <f>VLOOKUP($B315,'2019 Ventilation List SORT'!$A$6:$I$102,7)</f>
        <v>1</v>
      </c>
      <c r="I315" s="56" t="str">
        <f>VLOOKUP($B315,'2019 Ventilation List SORT'!$A$6:$I$102,8)</f>
        <v>F</v>
      </c>
      <c r="J315" s="95" t="str">
        <f>VLOOKUP($B315,'2019 Ventilation List SORT'!$A$6:$I$102,9)</f>
        <v>No</v>
      </c>
      <c r="K315" s="146" t="e">
        <f>INDEX(#REF!,MATCH($A315,#REF!,0))*0.5</f>
        <v>#REF!</v>
      </c>
      <c r="L315" s="146">
        <f>INDEX('For CSV - 2019 VentSpcFuncData'!$K$6:$K$101,MATCH($B315,'For CSV - 2019 VentSpcFuncData'!$B$6:$B$101,0))</f>
        <v>0</v>
      </c>
      <c r="M315" s="146" t="e">
        <f t="shared" si="30"/>
        <v>#REF!</v>
      </c>
      <c r="N315" s="146">
        <f>INDEX('For CSV - 2019 VentSpcFuncData'!$J$6:$J$101,MATCH($B315,'For CSV - 2019 VentSpcFuncData'!$B$6:$B$101,0))</f>
        <v>15</v>
      </c>
      <c r="O315" s="146" t="e">
        <f t="shared" si="31"/>
        <v>#REF!</v>
      </c>
      <c r="P315" s="148" t="e">
        <f t="shared" si="29"/>
        <v>#REF!</v>
      </c>
      <c r="Q315" s="44" t="str">
        <f t="shared" si="34"/>
        <v>Aging Eye/Low-vision (Corridor Area),General - Corridors</v>
      </c>
      <c r="R315" s="44" t="e">
        <f>INDEX(#REF!,MATCH($A315,#REF!,0))</f>
        <v>#REF!</v>
      </c>
      <c r="S315" s="44">
        <f>INDEX('For CSV - 2019 VentSpcFuncData'!$L$6:$L$101,MATCH($B315,'For CSV - 2019 VentSpcFuncData'!$B$6:$B$101,0))</f>
        <v>49</v>
      </c>
      <c r="T315" s="44" t="e">
        <f>MATCH($A315,#REF!,0)</f>
        <v>#REF!</v>
      </c>
      <c r="V315" t="e">
        <f t="shared" si="32"/>
        <v>#REF!</v>
      </c>
    </row>
    <row r="316" spans="1:22" ht="13" x14ac:dyDescent="0.25">
      <c r="A316" s="57" t="s">
        <v>1001</v>
      </c>
      <c r="B316" s="55" t="s">
        <v>759</v>
      </c>
      <c r="C316" s="56">
        <f>VLOOKUP($B316,'2019 Ventilation List SORT'!$A$6:$I$102,2)</f>
        <v>0.15</v>
      </c>
      <c r="D316" s="56">
        <f>VLOOKUP($B316,'2019 Ventilation List SORT'!$A$6:$I$102,3)</f>
        <v>0.15</v>
      </c>
      <c r="E316" s="59">
        <f>VLOOKUP($B316,'2019 Ventilation List SORT'!$A$6:$I$102,4)</f>
        <v>0</v>
      </c>
      <c r="F316" s="59">
        <f>VLOOKUP($B316,'2019 Ventilation List SORT'!$A$6:$I$102,5)</f>
        <v>0</v>
      </c>
      <c r="G316" s="56">
        <f>VLOOKUP($B316,'2019 Ventilation List SORT'!$A$6:$I$102,6)</f>
        <v>0</v>
      </c>
      <c r="H316" s="59">
        <f>VLOOKUP($B316,'2019 Ventilation List SORT'!$A$6:$I$102,7)</f>
        <v>1</v>
      </c>
      <c r="I316" s="56" t="str">
        <f>VLOOKUP($B316,'2019 Ventilation List SORT'!$A$6:$I$102,8)</f>
        <v>F</v>
      </c>
      <c r="J316" s="95" t="str">
        <f>VLOOKUP($B316,'2019 Ventilation List SORT'!$A$6:$I$102,9)</f>
        <v>No</v>
      </c>
      <c r="K316" s="146" t="e">
        <f>INDEX(#REF!,MATCH($A316,#REF!,0))*0.5</f>
        <v>#REF!</v>
      </c>
      <c r="L316" s="146">
        <f>INDEX('For CSV - 2019 VentSpcFuncData'!$K$6:$K$101,MATCH($B316,'For CSV - 2019 VentSpcFuncData'!$B$6:$B$101,0))</f>
        <v>0</v>
      </c>
      <c r="M316" s="146" t="e">
        <f t="shared" si="30"/>
        <v>#REF!</v>
      </c>
      <c r="N316" s="146">
        <f>INDEX('For CSV - 2019 VentSpcFuncData'!$J$6:$J$101,MATCH($B316,'For CSV - 2019 VentSpcFuncData'!$B$6:$B$101,0))</f>
        <v>15</v>
      </c>
      <c r="O316" s="146" t="e">
        <f t="shared" si="31"/>
        <v>#REF!</v>
      </c>
      <c r="P316" s="148" t="e">
        <f t="shared" si="29"/>
        <v>#REF!</v>
      </c>
      <c r="Q316" s="44" t="str">
        <f t="shared" si="34"/>
        <v>Aging Eye/Low-vision (Corridor Area),General - Corridors</v>
      </c>
      <c r="R316" s="44" t="e">
        <f>INDEX(#REF!,MATCH($A316,#REF!,0))</f>
        <v>#REF!</v>
      </c>
      <c r="S316" s="44">
        <f>INDEX('For CSV - 2019 VentSpcFuncData'!$L$6:$L$101,MATCH($B316,'For CSV - 2019 VentSpcFuncData'!$B$6:$B$101,0))</f>
        <v>49</v>
      </c>
      <c r="T316" s="44" t="e">
        <f>MATCH($A316,#REF!,0)</f>
        <v>#REF!</v>
      </c>
      <c r="V316" t="str">
        <f t="shared" si="32"/>
        <v>2,              49,     "General - Corridors"</v>
      </c>
    </row>
    <row r="317" spans="1:22" ht="13" x14ac:dyDescent="0.25">
      <c r="A317" s="57" t="s">
        <v>1002</v>
      </c>
      <c r="B317" s="55" t="s">
        <v>753</v>
      </c>
      <c r="C317" s="56">
        <f>VLOOKUP($B317,'2019 Ventilation List SORT'!$A$6:$I$102,2)</f>
        <v>0.5</v>
      </c>
      <c r="D317" s="56">
        <f>VLOOKUP($B317,'2019 Ventilation List SORT'!$A$6:$I$102,3)</f>
        <v>0.15</v>
      </c>
      <c r="E317" s="59">
        <f>VLOOKUP($B317,'2019 Ventilation List SORT'!$A$6:$I$102,4)</f>
        <v>0</v>
      </c>
      <c r="F317" s="59">
        <f>VLOOKUP($B317,'2019 Ventilation List SORT'!$A$6:$I$102,5)</f>
        <v>0</v>
      </c>
      <c r="G317" s="56">
        <f>VLOOKUP($B317,'2019 Ventilation List SORT'!$A$6:$I$102,6)</f>
        <v>0</v>
      </c>
      <c r="H317" s="59">
        <f>VLOOKUP($B317,'2019 Ventilation List SORT'!$A$6:$I$102,7)</f>
        <v>2</v>
      </c>
      <c r="I317" s="56" t="str">
        <f>VLOOKUP($B317,'2019 Ventilation List SORT'!$A$6:$I$102,8)</f>
        <v/>
      </c>
      <c r="J317" s="95" t="str">
        <f>VLOOKUP($B317,'2019 Ventilation List SORT'!$A$6:$I$102,9)</f>
        <v>No</v>
      </c>
      <c r="K317" s="146" t="e">
        <f>INDEX(#REF!,MATCH($A317,#REF!,0))*0.5</f>
        <v>#REF!</v>
      </c>
      <c r="L317" s="146">
        <f>INDEX('For CSV - 2019 VentSpcFuncData'!$K$6:$K$101,MATCH($B317,'For CSV - 2019 VentSpcFuncData'!$B$6:$B$101,0))</f>
        <v>33.333333333333336</v>
      </c>
      <c r="M317" s="146">
        <f t="shared" si="30"/>
        <v>33.333333333333336</v>
      </c>
      <c r="N317" s="146">
        <f>INDEX('For CSV - 2019 VentSpcFuncData'!$J$6:$J$101,MATCH($B317,'For CSV - 2019 VentSpcFuncData'!$B$6:$B$101,0))</f>
        <v>15</v>
      </c>
      <c r="O317" s="146" t="e">
        <f t="shared" si="31"/>
        <v>#REF!</v>
      </c>
      <c r="P317" s="148" t="e">
        <f t="shared" si="29"/>
        <v>#REF!</v>
      </c>
      <c r="Q317" s="44" t="str">
        <f t="shared" si="34"/>
        <v>Aging Eye/Low-vision (Dining),Food Service - Cafeteria/fast-food dining</v>
      </c>
      <c r="R317" s="44" t="e">
        <f>INDEX(#REF!,MATCH($A317,#REF!,0))</f>
        <v>#REF!</v>
      </c>
      <c r="S317" s="44">
        <f>INDEX('For CSV - 2019 VentSpcFuncData'!$L$6:$L$101,MATCH($B317,'For CSV - 2019 VentSpcFuncData'!$B$6:$B$101,0))</f>
        <v>43</v>
      </c>
      <c r="T317" s="44" t="e">
        <f>MATCH($A317,#REF!,0)</f>
        <v>#REF!</v>
      </c>
      <c r="V317" t="e">
        <f t="shared" si="32"/>
        <v>#REF!</v>
      </c>
    </row>
    <row r="318" spans="1:22" ht="13" x14ac:dyDescent="0.25">
      <c r="A318" s="57" t="s">
        <v>1002</v>
      </c>
      <c r="B318" s="55" t="s">
        <v>753</v>
      </c>
      <c r="C318" s="56">
        <f>VLOOKUP($B318,'2019 Ventilation List SORT'!$A$6:$I$102,2)</f>
        <v>0.5</v>
      </c>
      <c r="D318" s="56">
        <f>VLOOKUP($B318,'2019 Ventilation List SORT'!$A$6:$I$102,3)</f>
        <v>0.15</v>
      </c>
      <c r="E318" s="59">
        <f>VLOOKUP($B318,'2019 Ventilation List SORT'!$A$6:$I$102,4)</f>
        <v>0</v>
      </c>
      <c r="F318" s="59">
        <f>VLOOKUP($B318,'2019 Ventilation List SORT'!$A$6:$I$102,5)</f>
        <v>0</v>
      </c>
      <c r="G318" s="56">
        <f>VLOOKUP($B318,'2019 Ventilation List SORT'!$A$6:$I$102,6)</f>
        <v>0</v>
      </c>
      <c r="H318" s="59">
        <f>VLOOKUP($B318,'2019 Ventilation List SORT'!$A$6:$I$102,7)</f>
        <v>2</v>
      </c>
      <c r="I318" s="56" t="str">
        <f>VLOOKUP($B318,'2019 Ventilation List SORT'!$A$6:$I$102,8)</f>
        <v/>
      </c>
      <c r="J318" s="95" t="str">
        <f>VLOOKUP($B318,'2019 Ventilation List SORT'!$A$6:$I$102,9)</f>
        <v>No</v>
      </c>
      <c r="K318" s="146" t="e">
        <f>INDEX(#REF!,MATCH($A318,#REF!,0))*0.5</f>
        <v>#REF!</v>
      </c>
      <c r="L318" s="146">
        <f>INDEX('For CSV - 2019 VentSpcFuncData'!$K$6:$K$101,MATCH($B318,'For CSV - 2019 VentSpcFuncData'!$B$6:$B$101,0))</f>
        <v>33.333333333333336</v>
      </c>
      <c r="M318" s="146">
        <f t="shared" si="30"/>
        <v>33.333333333333336</v>
      </c>
      <c r="N318" s="146">
        <f>INDEX('For CSV - 2019 VentSpcFuncData'!$J$6:$J$101,MATCH($B318,'For CSV - 2019 VentSpcFuncData'!$B$6:$B$101,0))</f>
        <v>15</v>
      </c>
      <c r="O318" s="146" t="e">
        <f t="shared" si="31"/>
        <v>#REF!</v>
      </c>
      <c r="P318" s="148" t="e">
        <f t="shared" si="29"/>
        <v>#REF!</v>
      </c>
      <c r="Q318" s="44" t="str">
        <f t="shared" si="34"/>
        <v>Aging Eye/Low-vision (Dining),Food Service - Cafeteria/fast-food dining</v>
      </c>
      <c r="R318" s="44" t="e">
        <f>INDEX(#REF!,MATCH($A318,#REF!,0))</f>
        <v>#REF!</v>
      </c>
      <c r="S318" s="44">
        <f>INDEX('For CSV - 2019 VentSpcFuncData'!$L$6:$L$101,MATCH($B318,'For CSV - 2019 VentSpcFuncData'!$B$6:$B$101,0))</f>
        <v>43</v>
      </c>
      <c r="T318" s="44" t="e">
        <f>MATCH($A318,#REF!,0)</f>
        <v>#REF!</v>
      </c>
      <c r="V318" t="str">
        <f t="shared" si="32"/>
        <v>2,              43,     "Food Service - Cafeteria/fast-food dining"</v>
      </c>
    </row>
    <row r="319" spans="1:22" ht="13" x14ac:dyDescent="0.25">
      <c r="A319" s="57" t="s">
        <v>1003</v>
      </c>
      <c r="B319" s="55" t="s">
        <v>756</v>
      </c>
      <c r="C319" s="56">
        <f>VLOOKUP($B319,'2019 Ventilation List SORT'!$A$6:$I$102,2)</f>
        <v>0.5</v>
      </c>
      <c r="D319" s="56">
        <f>VLOOKUP($B319,'2019 Ventilation List SORT'!$A$6:$I$102,3)</f>
        <v>0.15</v>
      </c>
      <c r="E319" s="59">
        <f>VLOOKUP($B319,'2019 Ventilation List SORT'!$A$6:$I$102,4)</f>
        <v>0</v>
      </c>
      <c r="F319" s="59">
        <f>VLOOKUP($B319,'2019 Ventilation List SORT'!$A$6:$I$102,5)</f>
        <v>0</v>
      </c>
      <c r="G319" s="56">
        <f>VLOOKUP($B319,'2019 Ventilation List SORT'!$A$6:$I$102,6)</f>
        <v>0</v>
      </c>
      <c r="H319" s="59">
        <f>VLOOKUP($B319,'2019 Ventilation List SORT'!$A$6:$I$102,7)</f>
        <v>1</v>
      </c>
      <c r="I319" s="56" t="str">
        <f>VLOOKUP($B319,'2019 Ventilation List SORT'!$A$6:$I$102,8)</f>
        <v>F</v>
      </c>
      <c r="J319" s="95" t="str">
        <f>VLOOKUP($B319,'2019 Ventilation List SORT'!$A$6:$I$102,9)</f>
        <v>No</v>
      </c>
      <c r="K319" s="146" t="e">
        <f>INDEX(#REF!,MATCH($A319,#REF!,0))*0.5</f>
        <v>#REF!</v>
      </c>
      <c r="L319" s="146">
        <f>INDEX('For CSV - 2019 VentSpcFuncData'!$K$6:$K$101,MATCH($B319,'For CSV - 2019 VentSpcFuncData'!$B$6:$B$101,0))</f>
        <v>33.333333333333336</v>
      </c>
      <c r="M319" s="146">
        <f t="shared" si="30"/>
        <v>33.333333333333336</v>
      </c>
      <c r="N319" s="146">
        <f>INDEX('For CSV - 2019 VentSpcFuncData'!$J$6:$J$101,MATCH($B319,'For CSV - 2019 VentSpcFuncData'!$B$6:$B$101,0))</f>
        <v>15</v>
      </c>
      <c r="O319" s="146" t="e">
        <f t="shared" si="31"/>
        <v>#REF!</v>
      </c>
      <c r="P319" s="148" t="e">
        <f t="shared" si="29"/>
        <v>#REF!</v>
      </c>
      <c r="Q319" s="44" t="str">
        <f t="shared" si="34"/>
        <v>Aging Eye/Low-vision (Lounge/Waiting Area),General - Break rooms</v>
      </c>
      <c r="R319" s="44" t="e">
        <f>INDEX(#REF!,MATCH($A319,#REF!,0))</f>
        <v>#REF!</v>
      </c>
      <c r="S319" s="44">
        <f>INDEX('For CSV - 2019 VentSpcFuncData'!$L$6:$L$101,MATCH($B319,'For CSV - 2019 VentSpcFuncData'!$B$6:$B$101,0))</f>
        <v>46</v>
      </c>
      <c r="T319" s="44" t="e">
        <f>MATCH($A319,#REF!,0)</f>
        <v>#REF!</v>
      </c>
      <c r="V319" t="e">
        <f t="shared" si="32"/>
        <v>#REF!</v>
      </c>
    </row>
    <row r="320" spans="1:22" ht="13" x14ac:dyDescent="0.25">
      <c r="A320" s="57" t="s">
        <v>1003</v>
      </c>
      <c r="B320" s="55" t="s">
        <v>756</v>
      </c>
      <c r="C320" s="56">
        <f>VLOOKUP($B320,'2019 Ventilation List SORT'!$A$6:$I$102,2)</f>
        <v>0.5</v>
      </c>
      <c r="D320" s="56">
        <f>VLOOKUP($B320,'2019 Ventilation List SORT'!$A$6:$I$102,3)</f>
        <v>0.15</v>
      </c>
      <c r="E320" s="59">
        <f>VLOOKUP($B320,'2019 Ventilation List SORT'!$A$6:$I$102,4)</f>
        <v>0</v>
      </c>
      <c r="F320" s="59">
        <f>VLOOKUP($B320,'2019 Ventilation List SORT'!$A$6:$I$102,5)</f>
        <v>0</v>
      </c>
      <c r="G320" s="56">
        <f>VLOOKUP($B320,'2019 Ventilation List SORT'!$A$6:$I$102,6)</f>
        <v>0</v>
      </c>
      <c r="H320" s="59">
        <f>VLOOKUP($B320,'2019 Ventilation List SORT'!$A$6:$I$102,7)</f>
        <v>1</v>
      </c>
      <c r="I320" s="56" t="str">
        <f>VLOOKUP($B320,'2019 Ventilation List SORT'!$A$6:$I$102,8)</f>
        <v>F</v>
      </c>
      <c r="J320" s="95" t="str">
        <f>VLOOKUP($B320,'2019 Ventilation List SORT'!$A$6:$I$102,9)</f>
        <v>No</v>
      </c>
      <c r="K320" s="146" t="e">
        <f>INDEX(#REF!,MATCH($A320,#REF!,0))*0.5</f>
        <v>#REF!</v>
      </c>
      <c r="L320" s="146">
        <f>INDEX('For CSV - 2019 VentSpcFuncData'!$K$6:$K$101,MATCH($B320,'For CSV - 2019 VentSpcFuncData'!$B$6:$B$101,0))</f>
        <v>33.333333333333336</v>
      </c>
      <c r="M320" s="146">
        <f t="shared" si="30"/>
        <v>33.333333333333336</v>
      </c>
      <c r="N320" s="146">
        <f>INDEX('For CSV - 2019 VentSpcFuncData'!$J$6:$J$101,MATCH($B320,'For CSV - 2019 VentSpcFuncData'!$B$6:$B$101,0))</f>
        <v>15</v>
      </c>
      <c r="O320" s="146" t="e">
        <f t="shared" si="31"/>
        <v>#REF!</v>
      </c>
      <c r="P320" s="148" t="e">
        <f t="shared" si="29"/>
        <v>#REF!</v>
      </c>
      <c r="Q320" s="44" t="str">
        <f t="shared" si="34"/>
        <v>Aging Eye/Low-vision (Lounge/Waiting Area),General - Break rooms</v>
      </c>
      <c r="R320" s="44" t="e">
        <f>INDEX(#REF!,MATCH($A320,#REF!,0))</f>
        <v>#REF!</v>
      </c>
      <c r="S320" s="44">
        <f>INDEX('For CSV - 2019 VentSpcFuncData'!$L$6:$L$101,MATCH($B320,'For CSV - 2019 VentSpcFuncData'!$B$6:$B$101,0))</f>
        <v>46</v>
      </c>
      <c r="T320" s="44" t="e">
        <f>MATCH($A320,#REF!,0)</f>
        <v>#REF!</v>
      </c>
      <c r="V320" t="str">
        <f t="shared" si="32"/>
        <v>2,              46,     "General - Break rooms"</v>
      </c>
    </row>
    <row r="321" spans="1:22" ht="13" x14ac:dyDescent="0.25">
      <c r="A321" s="57" t="s">
        <v>1004</v>
      </c>
      <c r="B321" s="55" t="s">
        <v>767</v>
      </c>
      <c r="C321" s="56">
        <f>VLOOKUP($B321,'2019 Ventilation List SORT'!$A$6:$I$102,2)</f>
        <v>0.5</v>
      </c>
      <c r="D321" s="56">
        <f>VLOOKUP($B321,'2019 Ventilation List SORT'!$A$6:$I$102,3)</f>
        <v>0.15</v>
      </c>
      <c r="E321" s="59">
        <f>VLOOKUP($B321,'2019 Ventilation List SORT'!$A$6:$I$102,4)</f>
        <v>0</v>
      </c>
      <c r="F321" s="59">
        <f>VLOOKUP($B321,'2019 Ventilation List SORT'!$A$6:$I$102,5)</f>
        <v>0</v>
      </c>
      <c r="G321" s="56">
        <f>VLOOKUP($B321,'2019 Ventilation List SORT'!$A$6:$I$102,6)</f>
        <v>0</v>
      </c>
      <c r="H321" s="59">
        <f>VLOOKUP($B321,'2019 Ventilation List SORT'!$A$6:$I$102,7)</f>
        <v>1</v>
      </c>
      <c r="I321" s="56" t="str">
        <f>VLOOKUP($B321,'2019 Ventilation List SORT'!$A$6:$I$102,8)</f>
        <v>F</v>
      </c>
      <c r="J321" s="95" t="str">
        <f>VLOOKUP($B321,'2019 Ventilation List SORT'!$A$6:$I$102,9)</f>
        <v>No</v>
      </c>
      <c r="K321" s="146" t="e">
        <f>INDEX(#REF!,MATCH($A321,#REF!,0))*0.5</f>
        <v>#REF!</v>
      </c>
      <c r="L321" s="146">
        <f>INDEX('For CSV - 2019 VentSpcFuncData'!$K$6:$K$101,MATCH($B321,'For CSV - 2019 VentSpcFuncData'!$B$6:$B$101,0))</f>
        <v>33.333333333333336</v>
      </c>
      <c r="M321" s="146">
        <f t="shared" si="30"/>
        <v>33.333333333333336</v>
      </c>
      <c r="N321" s="146">
        <f>INDEX('For CSV - 2019 VentSpcFuncData'!$J$6:$J$101,MATCH($B321,'For CSV - 2019 VentSpcFuncData'!$B$6:$B$101,0))</f>
        <v>15</v>
      </c>
      <c r="O321" s="146" t="e">
        <f t="shared" si="31"/>
        <v>#REF!</v>
      </c>
      <c r="P321" s="148" t="e">
        <f t="shared" si="29"/>
        <v>#REF!</v>
      </c>
      <c r="Q321" s="44" t="str">
        <f t="shared" si="34"/>
        <v>Aging Eye/Low-vision (Main Entry Lobby),Office - Main entry lobbies</v>
      </c>
      <c r="R321" s="44" t="e">
        <f>INDEX(#REF!,MATCH($A321,#REF!,0))</f>
        <v>#REF!</v>
      </c>
      <c r="S321" s="44">
        <f>INDEX('For CSV - 2019 VentSpcFuncData'!$L$6:$L$101,MATCH($B321,'For CSV - 2019 VentSpcFuncData'!$B$6:$B$101,0))</f>
        <v>72</v>
      </c>
      <c r="T321" s="44" t="e">
        <f>MATCH($A321,#REF!,0)</f>
        <v>#REF!</v>
      </c>
      <c r="V321" t="e">
        <f t="shared" si="32"/>
        <v>#REF!</v>
      </c>
    </row>
    <row r="322" spans="1:22" ht="13" x14ac:dyDescent="0.25">
      <c r="A322" s="57" t="s">
        <v>1004</v>
      </c>
      <c r="B322" s="55" t="s">
        <v>767</v>
      </c>
      <c r="C322" s="56">
        <f>VLOOKUP($B322,'2019 Ventilation List SORT'!$A$6:$I$102,2)</f>
        <v>0.5</v>
      </c>
      <c r="D322" s="56">
        <f>VLOOKUP($B322,'2019 Ventilation List SORT'!$A$6:$I$102,3)</f>
        <v>0.15</v>
      </c>
      <c r="E322" s="59">
        <f>VLOOKUP($B322,'2019 Ventilation List SORT'!$A$6:$I$102,4)</f>
        <v>0</v>
      </c>
      <c r="F322" s="59">
        <f>VLOOKUP($B322,'2019 Ventilation List SORT'!$A$6:$I$102,5)</f>
        <v>0</v>
      </c>
      <c r="G322" s="56">
        <f>VLOOKUP($B322,'2019 Ventilation List SORT'!$A$6:$I$102,6)</f>
        <v>0</v>
      </c>
      <c r="H322" s="59">
        <f>VLOOKUP($B322,'2019 Ventilation List SORT'!$A$6:$I$102,7)</f>
        <v>1</v>
      </c>
      <c r="I322" s="56" t="str">
        <f>VLOOKUP($B322,'2019 Ventilation List SORT'!$A$6:$I$102,8)</f>
        <v>F</v>
      </c>
      <c r="J322" s="95" t="str">
        <f>VLOOKUP($B322,'2019 Ventilation List SORT'!$A$6:$I$102,9)</f>
        <v>No</v>
      </c>
      <c r="K322" s="146" t="e">
        <f>INDEX(#REF!,MATCH($A322,#REF!,0))*0.5</f>
        <v>#REF!</v>
      </c>
      <c r="L322" s="146">
        <f>INDEX('For CSV - 2019 VentSpcFuncData'!$K$6:$K$101,MATCH($B322,'For CSV - 2019 VentSpcFuncData'!$B$6:$B$101,0))</f>
        <v>33.333333333333336</v>
      </c>
      <c r="M322" s="146">
        <f t="shared" si="30"/>
        <v>33.333333333333336</v>
      </c>
      <c r="N322" s="146">
        <f>INDEX('For CSV - 2019 VentSpcFuncData'!$J$6:$J$101,MATCH($B322,'For CSV - 2019 VentSpcFuncData'!$B$6:$B$101,0))</f>
        <v>15</v>
      </c>
      <c r="O322" s="146" t="e">
        <f t="shared" si="31"/>
        <v>#REF!</v>
      </c>
      <c r="P322" s="148" t="e">
        <f t="shared" si="29"/>
        <v>#REF!</v>
      </c>
      <c r="Q322" s="44" t="str">
        <f t="shared" si="34"/>
        <v>Aging Eye/Low-vision (Main Entry Lobby),Office - Main entry lobbies</v>
      </c>
      <c r="R322" s="44" t="e">
        <f>INDEX(#REF!,MATCH($A322,#REF!,0))</f>
        <v>#REF!</v>
      </c>
      <c r="S322" s="44">
        <f>INDEX('For CSV - 2019 VentSpcFuncData'!$L$6:$L$101,MATCH($B322,'For CSV - 2019 VentSpcFuncData'!$B$6:$B$101,0))</f>
        <v>72</v>
      </c>
      <c r="T322" s="44" t="e">
        <f>MATCH($A322,#REF!,0)</f>
        <v>#REF!</v>
      </c>
      <c r="V322" t="str">
        <f t="shared" si="32"/>
        <v>2,              72,     "Office - Main entry lobbies"</v>
      </c>
    </row>
    <row r="323" spans="1:22" ht="13" x14ac:dyDescent="0.25">
      <c r="A323" s="57" t="s">
        <v>1005</v>
      </c>
      <c r="B323" s="55" t="s">
        <v>758</v>
      </c>
      <c r="C323" s="56">
        <f>VLOOKUP($B323,'2019 Ventilation List SORT'!$A$6:$I$102,2)</f>
        <v>0.5</v>
      </c>
      <c r="D323" s="56">
        <f>VLOOKUP($B323,'2019 Ventilation List SORT'!$A$6:$I$102,3)</f>
        <v>0.15</v>
      </c>
      <c r="E323" s="59">
        <f>VLOOKUP($B323,'2019 Ventilation List SORT'!$A$6:$I$102,4)</f>
        <v>0</v>
      </c>
      <c r="F323" s="59">
        <f>VLOOKUP($B323,'2019 Ventilation List SORT'!$A$6:$I$102,5)</f>
        <v>0</v>
      </c>
      <c r="G323" s="56">
        <f>VLOOKUP($B323,'2019 Ventilation List SORT'!$A$6:$I$102,6)</f>
        <v>0</v>
      </c>
      <c r="H323" s="59">
        <f>VLOOKUP($B323,'2019 Ventilation List SORT'!$A$6:$I$102,7)</f>
        <v>1</v>
      </c>
      <c r="I323" s="56" t="str">
        <f>VLOOKUP($B323,'2019 Ventilation List SORT'!$A$6:$I$102,8)</f>
        <v>F</v>
      </c>
      <c r="J323" s="95" t="str">
        <f>VLOOKUP($B323,'2019 Ventilation List SORT'!$A$6:$I$102,9)</f>
        <v>No</v>
      </c>
      <c r="K323" s="146" t="e">
        <f>INDEX(#REF!,MATCH($A323,#REF!,0))*0.5</f>
        <v>#REF!</v>
      </c>
      <c r="L323" s="146">
        <f>INDEX('For CSV - 2019 VentSpcFuncData'!$K$6:$K$101,MATCH($B323,'For CSV - 2019 VentSpcFuncData'!$B$6:$B$101,0))</f>
        <v>33.333333333333336</v>
      </c>
      <c r="M323" s="146">
        <f t="shared" si="30"/>
        <v>33.333333333333336</v>
      </c>
      <c r="N323" s="146">
        <f>INDEX('For CSV - 2019 VentSpcFuncData'!$J$6:$J$101,MATCH($B323,'For CSV - 2019 VentSpcFuncData'!$B$6:$B$101,0))</f>
        <v>15</v>
      </c>
      <c r="O323" s="146" t="e">
        <f t="shared" si="31"/>
        <v>#REF!</v>
      </c>
      <c r="P323" s="148" t="e">
        <f t="shared" si="29"/>
        <v>#REF!</v>
      </c>
      <c r="Q323" s="44" t="str">
        <f t="shared" si="34"/>
        <v>Aging Eye/Low-vision (Multipurpose Room),General - Conference/meeting</v>
      </c>
      <c r="R323" s="44" t="e">
        <f>INDEX(#REF!,MATCH($A323,#REF!,0))</f>
        <v>#REF!</v>
      </c>
      <c r="S323" s="44">
        <f>INDEX('For CSV - 2019 VentSpcFuncData'!$L$6:$L$101,MATCH($B323,'For CSV - 2019 VentSpcFuncData'!$B$6:$B$101,0))</f>
        <v>48</v>
      </c>
      <c r="T323" s="44" t="e">
        <f>MATCH($A323,#REF!,0)</f>
        <v>#REF!</v>
      </c>
      <c r="V323" t="e">
        <f t="shared" si="32"/>
        <v>#REF!</v>
      </c>
    </row>
    <row r="324" spans="1:22" ht="13" x14ac:dyDescent="0.25">
      <c r="A324" s="57" t="s">
        <v>1005</v>
      </c>
      <c r="B324" s="55" t="s">
        <v>758</v>
      </c>
      <c r="C324" s="56">
        <f>VLOOKUP($B324,'2019 Ventilation List SORT'!$A$6:$I$102,2)</f>
        <v>0.5</v>
      </c>
      <c r="D324" s="56">
        <f>VLOOKUP($B324,'2019 Ventilation List SORT'!$A$6:$I$102,3)</f>
        <v>0.15</v>
      </c>
      <c r="E324" s="59">
        <f>VLOOKUP($B324,'2019 Ventilation List SORT'!$A$6:$I$102,4)</f>
        <v>0</v>
      </c>
      <c r="F324" s="59">
        <f>VLOOKUP($B324,'2019 Ventilation List SORT'!$A$6:$I$102,5)</f>
        <v>0</v>
      </c>
      <c r="G324" s="56">
        <f>VLOOKUP($B324,'2019 Ventilation List SORT'!$A$6:$I$102,6)</f>
        <v>0</v>
      </c>
      <c r="H324" s="59">
        <f>VLOOKUP($B324,'2019 Ventilation List SORT'!$A$6:$I$102,7)</f>
        <v>1</v>
      </c>
      <c r="I324" s="56" t="str">
        <f>VLOOKUP($B324,'2019 Ventilation List SORT'!$A$6:$I$102,8)</f>
        <v>F</v>
      </c>
      <c r="J324" s="95" t="str">
        <f>VLOOKUP($B324,'2019 Ventilation List SORT'!$A$6:$I$102,9)</f>
        <v>No</v>
      </c>
      <c r="K324" s="146" t="e">
        <f>INDEX(#REF!,MATCH($A324,#REF!,0))*0.5</f>
        <v>#REF!</v>
      </c>
      <c r="L324" s="146">
        <f>INDEX('For CSV - 2019 VentSpcFuncData'!$K$6:$K$101,MATCH($B324,'For CSV - 2019 VentSpcFuncData'!$B$6:$B$101,0))</f>
        <v>33.333333333333336</v>
      </c>
      <c r="M324" s="146">
        <f t="shared" si="30"/>
        <v>33.333333333333336</v>
      </c>
      <c r="N324" s="146">
        <f>INDEX('For CSV - 2019 VentSpcFuncData'!$J$6:$J$101,MATCH($B324,'For CSV - 2019 VentSpcFuncData'!$B$6:$B$101,0))</f>
        <v>15</v>
      </c>
      <c r="O324" s="146" t="e">
        <f t="shared" si="31"/>
        <v>#REF!</v>
      </c>
      <c r="P324" s="148" t="e">
        <f t="shared" si="29"/>
        <v>#REF!</v>
      </c>
      <c r="Q324" s="44" t="str">
        <f t="shared" si="34"/>
        <v>Aging Eye/Low-vision (Multipurpose Room),General - Conference/meeting</v>
      </c>
      <c r="R324" s="44" t="e">
        <f>INDEX(#REF!,MATCH($A324,#REF!,0))</f>
        <v>#REF!</v>
      </c>
      <c r="S324" s="44">
        <f>INDEX('For CSV - 2019 VentSpcFuncData'!$L$6:$L$101,MATCH($B324,'For CSV - 2019 VentSpcFuncData'!$B$6:$B$101,0))</f>
        <v>48</v>
      </c>
      <c r="T324" s="44" t="e">
        <f>MATCH($A324,#REF!,0)</f>
        <v>#REF!</v>
      </c>
      <c r="V324" t="str">
        <f t="shared" si="32"/>
        <v>2,              48,     "General - Conference/meeting"</v>
      </c>
    </row>
    <row r="325" spans="1:22" ht="13" x14ac:dyDescent="0.25">
      <c r="A325" s="57" t="s">
        <v>1006</v>
      </c>
      <c r="B325" s="55" t="s">
        <v>923</v>
      </c>
      <c r="C325" s="56">
        <f>VLOOKUP($B325,'2019 Ventilation List SORT'!$A$6:$I$102,2)</f>
        <v>1.07</v>
      </c>
      <c r="D325" s="56">
        <f>VLOOKUP($B325,'2019 Ventilation List SORT'!$A$6:$I$102,3)</f>
        <v>0.15</v>
      </c>
      <c r="E325" s="59">
        <f>VLOOKUP($B325,'2019 Ventilation List SORT'!$A$6:$I$102,4)</f>
        <v>0</v>
      </c>
      <c r="F325" s="59">
        <f>VLOOKUP($B325,'2019 Ventilation List SORT'!$A$6:$I$102,5)</f>
        <v>0</v>
      </c>
      <c r="G325" s="56">
        <f>VLOOKUP($B325,'2019 Ventilation List SORT'!$A$6:$I$102,6)</f>
        <v>0</v>
      </c>
      <c r="H325" s="59">
        <f>VLOOKUP($B325,'2019 Ventilation List SORT'!$A$6:$I$102,7)</f>
        <v>1</v>
      </c>
      <c r="I325" s="56" t="str">
        <f>VLOOKUP($B325,'2019 Ventilation List SORT'!$A$6:$I$102,8)</f>
        <v>F</v>
      </c>
      <c r="J325" s="95" t="str">
        <f>VLOOKUP($B325,'2019 Ventilation List SORT'!$A$6:$I$102,9)</f>
        <v>No</v>
      </c>
      <c r="K325" s="146" t="e">
        <f>INDEX(#REF!,MATCH($A325,#REF!,0))*0.5</f>
        <v>#REF!</v>
      </c>
      <c r="L325" s="146">
        <f>INDEX('For CSV - 2019 VentSpcFuncData'!$K$6:$K$101,MATCH($B325,'For CSV - 2019 VentSpcFuncData'!$B$6:$B$101,0))</f>
        <v>71.333333333333329</v>
      </c>
      <c r="M325" s="146">
        <f t="shared" si="30"/>
        <v>71.333333333333329</v>
      </c>
      <c r="N325" s="146">
        <f>INDEX('For CSV - 2019 VentSpcFuncData'!$J$6:$J$101,MATCH($B325,'For CSV - 2019 VentSpcFuncData'!$B$6:$B$101,0))</f>
        <v>15</v>
      </c>
      <c r="O325" s="146" t="e">
        <f t="shared" si="31"/>
        <v>#REF!</v>
      </c>
      <c r="P325" s="148" t="e">
        <f t="shared" si="29"/>
        <v>#REF!</v>
      </c>
      <c r="Q325" s="44" t="str">
        <f t="shared" si="34"/>
        <v>Aging Eye/Low-vision (Religious Worship Area),Assembly - Places of religious worship</v>
      </c>
      <c r="R325" s="44" t="e">
        <f>INDEX(#REF!,MATCH($A325,#REF!,0))</f>
        <v>#REF!</v>
      </c>
      <c r="S325" s="44">
        <f>INDEX('For CSV - 2019 VentSpcFuncData'!$L$6:$L$101,MATCH($B325,'For CSV - 2019 VentSpcFuncData'!$B$6:$B$101,0))</f>
        <v>8</v>
      </c>
      <c r="T325" s="44" t="e">
        <f>MATCH($A325,#REF!,0)</f>
        <v>#REF!</v>
      </c>
      <c r="V325" t="e">
        <f t="shared" si="32"/>
        <v>#REF!</v>
      </c>
    </row>
    <row r="326" spans="1:22" ht="13" x14ac:dyDescent="0.25">
      <c r="A326" s="57" t="s">
        <v>1006</v>
      </c>
      <c r="B326" s="55" t="s">
        <v>923</v>
      </c>
      <c r="C326" s="56">
        <f>VLOOKUP($B326,'2019 Ventilation List SORT'!$A$6:$I$102,2)</f>
        <v>1.07</v>
      </c>
      <c r="D326" s="56">
        <f>VLOOKUP($B326,'2019 Ventilation List SORT'!$A$6:$I$102,3)</f>
        <v>0.15</v>
      </c>
      <c r="E326" s="59">
        <f>VLOOKUP($B326,'2019 Ventilation List SORT'!$A$6:$I$102,4)</f>
        <v>0</v>
      </c>
      <c r="F326" s="59">
        <f>VLOOKUP($B326,'2019 Ventilation List SORT'!$A$6:$I$102,5)</f>
        <v>0</v>
      </c>
      <c r="G326" s="56">
        <f>VLOOKUP($B326,'2019 Ventilation List SORT'!$A$6:$I$102,6)</f>
        <v>0</v>
      </c>
      <c r="H326" s="59">
        <f>VLOOKUP($B326,'2019 Ventilation List SORT'!$A$6:$I$102,7)</f>
        <v>1</v>
      </c>
      <c r="I326" s="56" t="str">
        <f>VLOOKUP($B326,'2019 Ventilation List SORT'!$A$6:$I$102,8)</f>
        <v>F</v>
      </c>
      <c r="J326" s="95" t="str">
        <f>VLOOKUP($B326,'2019 Ventilation List SORT'!$A$6:$I$102,9)</f>
        <v>No</v>
      </c>
      <c r="K326" s="146" t="e">
        <f>INDEX(#REF!,MATCH($A326,#REF!,0))*0.5</f>
        <v>#REF!</v>
      </c>
      <c r="L326" s="146">
        <f>INDEX('For CSV - 2019 VentSpcFuncData'!$K$6:$K$101,MATCH($B326,'For CSV - 2019 VentSpcFuncData'!$B$6:$B$101,0))</f>
        <v>71.333333333333329</v>
      </c>
      <c r="M326" s="146">
        <f t="shared" si="30"/>
        <v>71.333333333333329</v>
      </c>
      <c r="N326" s="146">
        <f>INDEX('For CSV - 2019 VentSpcFuncData'!$J$6:$J$101,MATCH($B326,'For CSV - 2019 VentSpcFuncData'!$B$6:$B$101,0))</f>
        <v>15</v>
      </c>
      <c r="O326" s="146" t="e">
        <f t="shared" si="31"/>
        <v>#REF!</v>
      </c>
      <c r="P326" s="148" t="e">
        <f t="shared" si="29"/>
        <v>#REF!</v>
      </c>
      <c r="Q326" s="44" t="str">
        <f t="shared" si="34"/>
        <v>Aging Eye/Low-vision (Religious Worship Area),Assembly - Places of religious worship</v>
      </c>
      <c r="R326" s="44" t="e">
        <f>INDEX(#REF!,MATCH($A326,#REF!,0))</f>
        <v>#REF!</v>
      </c>
      <c r="S326" s="44">
        <f>INDEX('For CSV - 2019 VentSpcFuncData'!$L$6:$L$101,MATCH($B326,'For CSV - 2019 VentSpcFuncData'!$B$6:$B$101,0))</f>
        <v>8</v>
      </c>
      <c r="T326" s="44" t="e">
        <f>MATCH($A326,#REF!,0)</f>
        <v>#REF!</v>
      </c>
      <c r="V326" t="str">
        <f t="shared" si="32"/>
        <v>2,              8,     "Assembly - Places of religious worship"</v>
      </c>
    </row>
    <row r="327" spans="1:22" ht="13" x14ac:dyDescent="0.25">
      <c r="A327" s="57" t="s">
        <v>1007</v>
      </c>
      <c r="B327" s="55" t="s">
        <v>884</v>
      </c>
      <c r="C327" s="56">
        <f>VLOOKUP($B327,'2019 Ventilation List SORT'!$A$6:$I$102,2)</f>
        <v>0</v>
      </c>
      <c r="D327" s="56">
        <f>VLOOKUP($B327,'2019 Ventilation List SORT'!$A$6:$I$102,3)</f>
        <v>0</v>
      </c>
      <c r="E327" s="59">
        <f>VLOOKUP($B327,'2019 Ventilation List SORT'!$A$6:$I$102,4)</f>
        <v>50</v>
      </c>
      <c r="F327" s="59">
        <f>VLOOKUP($B327,'2019 Ventilation List SORT'!$A$6:$I$102,5)</f>
        <v>0</v>
      </c>
      <c r="G327" s="56">
        <f>VLOOKUP($B327,'2019 Ventilation List SORT'!$A$6:$I$102,6)</f>
        <v>0</v>
      </c>
      <c r="H327" s="59">
        <f>VLOOKUP($B327,'2019 Ventilation List SORT'!$A$6:$I$102,7)</f>
        <v>2</v>
      </c>
      <c r="I327" s="56" t="str">
        <f>VLOOKUP($B327,'2019 Ventilation List SORT'!$A$6:$I$102,8)</f>
        <v>Exh. Note D</v>
      </c>
      <c r="J327" s="95" t="str">
        <f>VLOOKUP($B327,'2019 Ventilation List SORT'!$A$6:$I$102,9)</f>
        <v>No</v>
      </c>
      <c r="K327" s="146" t="e">
        <f>INDEX(#REF!,MATCH($A327,#REF!,0))*0.5</f>
        <v>#REF!</v>
      </c>
      <c r="L327" s="146">
        <f>INDEX('For CSV - 2019 VentSpcFuncData'!$K$6:$K$101,MATCH($B327,'For CSV - 2019 VentSpcFuncData'!$B$6:$B$101,0))</f>
        <v>0</v>
      </c>
      <c r="M327" s="146" t="e">
        <f t="shared" si="30"/>
        <v>#REF!</v>
      </c>
      <c r="N327" s="146">
        <f>INDEX('For CSV - 2019 VentSpcFuncData'!$J$6:$J$101,MATCH($B327,'For CSV - 2019 VentSpcFuncData'!$B$6:$B$101,0))</f>
        <v>0</v>
      </c>
      <c r="O327" s="146" t="e">
        <f t="shared" si="31"/>
        <v>#REF!</v>
      </c>
      <c r="P327" s="148" t="e">
        <f t="shared" si="29"/>
        <v>#REF!</v>
      </c>
      <c r="Q327" s="44" t="str">
        <f t="shared" si="34"/>
        <v>Aging Eye/Low-vision (Restroom),Exhaust - Toilets, public</v>
      </c>
      <c r="R327" s="44" t="e">
        <f>INDEX(#REF!,MATCH($A327,#REF!,0))</f>
        <v>#REF!</v>
      </c>
      <c r="S327" s="44">
        <f>INDEX('For CSV - 2019 VentSpcFuncData'!$L$6:$L$101,MATCH($B327,'For CSV - 2019 VentSpcFuncData'!$B$6:$B$101,0))</f>
        <v>40</v>
      </c>
      <c r="T327" s="44" t="e">
        <f>MATCH($A327,#REF!,0)</f>
        <v>#REF!</v>
      </c>
      <c r="V327" t="e">
        <f t="shared" si="32"/>
        <v>#REF!</v>
      </c>
    </row>
    <row r="328" spans="1:22" ht="13.5" customHeight="1" x14ac:dyDescent="0.25">
      <c r="A328" s="57" t="s">
        <v>1007</v>
      </c>
      <c r="B328" s="55" t="s">
        <v>884</v>
      </c>
      <c r="C328" s="56">
        <f>VLOOKUP($B328,'2019 Ventilation List SORT'!$A$6:$I$102,2)</f>
        <v>0</v>
      </c>
      <c r="D328" s="56">
        <f>VLOOKUP($B328,'2019 Ventilation List SORT'!$A$6:$I$102,3)</f>
        <v>0</v>
      </c>
      <c r="E328" s="59">
        <f>VLOOKUP($B328,'2019 Ventilation List SORT'!$A$6:$I$102,4)</f>
        <v>50</v>
      </c>
      <c r="F328" s="59">
        <f>VLOOKUP($B328,'2019 Ventilation List SORT'!$A$6:$I$102,5)</f>
        <v>0</v>
      </c>
      <c r="G328" s="56">
        <f>VLOOKUP($B328,'2019 Ventilation List SORT'!$A$6:$I$102,6)</f>
        <v>0</v>
      </c>
      <c r="H328" s="59">
        <f>VLOOKUP($B328,'2019 Ventilation List SORT'!$A$6:$I$102,7)</f>
        <v>2</v>
      </c>
      <c r="I328" s="56" t="str">
        <f>VLOOKUP($B328,'2019 Ventilation List SORT'!$A$6:$I$102,8)</f>
        <v>Exh. Note D</v>
      </c>
      <c r="J328" s="95" t="str">
        <f>VLOOKUP($B328,'2019 Ventilation List SORT'!$A$6:$I$102,9)</f>
        <v>No</v>
      </c>
      <c r="K328" s="146" t="e">
        <f>INDEX(#REF!,MATCH($A328,#REF!,0))*0.5</f>
        <v>#REF!</v>
      </c>
      <c r="L328" s="146">
        <f>INDEX('For CSV - 2019 VentSpcFuncData'!$K$6:$K$101,MATCH($B328,'For CSV - 2019 VentSpcFuncData'!$B$6:$B$101,0))</f>
        <v>0</v>
      </c>
      <c r="M328" s="146" t="e">
        <f t="shared" si="30"/>
        <v>#REF!</v>
      </c>
      <c r="N328" s="146">
        <f>INDEX('For CSV - 2019 VentSpcFuncData'!$J$6:$J$101,MATCH($B328,'For CSV - 2019 VentSpcFuncData'!$B$6:$B$101,0))</f>
        <v>0</v>
      </c>
      <c r="O328" s="146" t="e">
        <f t="shared" si="31"/>
        <v>#REF!</v>
      </c>
      <c r="P328" s="148" t="e">
        <f t="shared" si="29"/>
        <v>#REF!</v>
      </c>
      <c r="Q328" s="44" t="str">
        <f t="shared" si="34"/>
        <v>Aging Eye/Low-vision (Restroom),Exhaust - Toilets, public</v>
      </c>
      <c r="R328" s="44" t="e">
        <f>INDEX(#REF!,MATCH($A328,#REF!,0))</f>
        <v>#REF!</v>
      </c>
      <c r="S328" s="44">
        <f>INDEX('For CSV - 2019 VentSpcFuncData'!$L$6:$L$101,MATCH($B328,'For CSV - 2019 VentSpcFuncData'!$B$6:$B$101,0))</f>
        <v>40</v>
      </c>
      <c r="T328" s="44" t="e">
        <f>MATCH($A328,#REF!,0)</f>
        <v>#REF!</v>
      </c>
      <c r="V328" t="str">
        <f t="shared" si="32"/>
        <v>2,              40,     "Exhaust - Toilets, public"</v>
      </c>
    </row>
    <row r="329" spans="1:22" ht="13" x14ac:dyDescent="0.25">
      <c r="A329" s="57" t="s">
        <v>1008</v>
      </c>
      <c r="B329" s="55" t="s">
        <v>759</v>
      </c>
      <c r="C329" s="56">
        <f>VLOOKUP($B329,'2019 Ventilation List SORT'!$A$6:$I$102,2)</f>
        <v>0.15</v>
      </c>
      <c r="D329" s="56">
        <f>VLOOKUP($B329,'2019 Ventilation List SORT'!$A$6:$I$102,3)</f>
        <v>0.15</v>
      </c>
      <c r="E329" s="59">
        <f>VLOOKUP($B329,'2019 Ventilation List SORT'!$A$6:$I$102,4)</f>
        <v>0</v>
      </c>
      <c r="F329" s="59">
        <f>VLOOKUP($B329,'2019 Ventilation List SORT'!$A$6:$I$102,5)</f>
        <v>0</v>
      </c>
      <c r="G329" s="56">
        <f>VLOOKUP($B329,'2019 Ventilation List SORT'!$A$6:$I$102,6)</f>
        <v>0</v>
      </c>
      <c r="H329" s="59">
        <f>VLOOKUP($B329,'2019 Ventilation List SORT'!$A$6:$I$102,7)</f>
        <v>1</v>
      </c>
      <c r="I329" s="56" t="str">
        <f>VLOOKUP($B329,'2019 Ventilation List SORT'!$A$6:$I$102,8)</f>
        <v>F</v>
      </c>
      <c r="J329" s="95" t="str">
        <f>VLOOKUP($B329,'2019 Ventilation List SORT'!$A$6:$I$102,9)</f>
        <v>No</v>
      </c>
      <c r="K329" s="146" t="e">
        <f>INDEX(#REF!,MATCH($A329,#REF!,0))*0.5</f>
        <v>#REF!</v>
      </c>
      <c r="L329" s="146">
        <f>INDEX('For CSV - 2019 VentSpcFuncData'!$K$6:$K$101,MATCH($B329,'For CSV - 2019 VentSpcFuncData'!$B$6:$B$101,0))</f>
        <v>0</v>
      </c>
      <c r="M329" s="146" t="e">
        <f t="shared" si="30"/>
        <v>#REF!</v>
      </c>
      <c r="N329" s="146">
        <f>INDEX('For CSV - 2019 VentSpcFuncData'!$J$6:$J$101,MATCH($B329,'For CSV - 2019 VentSpcFuncData'!$B$6:$B$101,0))</f>
        <v>15</v>
      </c>
      <c r="O329" s="146" t="e">
        <f t="shared" si="31"/>
        <v>#REF!</v>
      </c>
      <c r="P329" s="148" t="e">
        <f t="shared" ref="P329:P330" si="35">K329*O329/1000</f>
        <v>#REF!</v>
      </c>
      <c r="Q329" s="44" t="str">
        <f t="shared" si="34"/>
        <v>Aging Eye/Low-vision (Stairwell),General - Corridors</v>
      </c>
      <c r="R329" s="44" t="e">
        <f>INDEX(#REF!,MATCH($A329,#REF!,0))</f>
        <v>#REF!</v>
      </c>
      <c r="S329" s="44">
        <f>INDEX('For CSV - 2019 VentSpcFuncData'!$L$6:$L$101,MATCH($B329,'For CSV - 2019 VentSpcFuncData'!$B$6:$B$101,0))</f>
        <v>49</v>
      </c>
      <c r="T329" s="44" t="e">
        <f>MATCH($A329,#REF!,0)</f>
        <v>#REF!</v>
      </c>
      <c r="V329" t="e">
        <f t="shared" si="32"/>
        <v>#REF!</v>
      </c>
    </row>
    <row r="330" spans="1:22" ht="13" x14ac:dyDescent="0.25">
      <c r="A330" s="57" t="s">
        <v>1008</v>
      </c>
      <c r="B330" s="55" t="s">
        <v>759</v>
      </c>
      <c r="C330" s="56">
        <f>VLOOKUP($B330,'2019 Ventilation List SORT'!$A$6:$I$102,2)</f>
        <v>0.15</v>
      </c>
      <c r="D330" s="56">
        <f>VLOOKUP($B330,'2019 Ventilation List SORT'!$A$6:$I$102,3)</f>
        <v>0.15</v>
      </c>
      <c r="E330" s="59">
        <f>VLOOKUP($B330,'2019 Ventilation List SORT'!$A$6:$I$102,4)</f>
        <v>0</v>
      </c>
      <c r="F330" s="59">
        <f>VLOOKUP($B330,'2019 Ventilation List SORT'!$A$6:$I$102,5)</f>
        <v>0</v>
      </c>
      <c r="G330" s="56">
        <f>VLOOKUP($B330,'2019 Ventilation List SORT'!$A$6:$I$102,6)</f>
        <v>0</v>
      </c>
      <c r="H330" s="59">
        <f>VLOOKUP($B330,'2019 Ventilation List SORT'!$A$6:$I$102,7)</f>
        <v>1</v>
      </c>
      <c r="I330" s="56" t="str">
        <f>VLOOKUP($B330,'2019 Ventilation List SORT'!$A$6:$I$102,8)</f>
        <v>F</v>
      </c>
      <c r="J330" s="95" t="str">
        <f>VLOOKUP($B330,'2019 Ventilation List SORT'!$A$6:$I$102,9)</f>
        <v>No</v>
      </c>
      <c r="K330" s="146" t="e">
        <f>INDEX(#REF!,MATCH($A330,#REF!,0))*0.5</f>
        <v>#REF!</v>
      </c>
      <c r="L330" s="146">
        <f>INDEX('For CSV - 2019 VentSpcFuncData'!$K$6:$K$101,MATCH($B330,'For CSV - 2019 VentSpcFuncData'!$B$6:$B$101,0))</f>
        <v>0</v>
      </c>
      <c r="M330" s="146" t="e">
        <f>IF(L330=0,K330,L330)</f>
        <v>#REF!</v>
      </c>
      <c r="N330" s="146">
        <f>INDEX('For CSV - 2019 VentSpcFuncData'!$J$6:$J$101,MATCH($B330,'For CSV - 2019 VentSpcFuncData'!$B$6:$B$101,0))</f>
        <v>15</v>
      </c>
      <c r="O330" s="146" t="e">
        <f t="shared" ref="O330" si="36">MIN(IF(SUM(K330,M330)=0,0,M330/K330*N330),15)</f>
        <v>#REF!</v>
      </c>
      <c r="P330" s="148" t="e">
        <f t="shared" si="35"/>
        <v>#REF!</v>
      </c>
      <c r="Q330" s="44" t="str">
        <f t="shared" si="34"/>
        <v>Aging Eye/Low-vision (Stairwell),General - Corridors</v>
      </c>
      <c r="R330" s="44" t="e">
        <f>INDEX(#REF!,MATCH($A330,#REF!,0))</f>
        <v>#REF!</v>
      </c>
      <c r="S330" s="44">
        <f>INDEX('For CSV - 2019 VentSpcFuncData'!$L$6:$L$101,MATCH($B330,'For CSV - 2019 VentSpcFuncData'!$B$6:$B$101,0))</f>
        <v>49</v>
      </c>
      <c r="T330" s="44" t="e">
        <f>MATCH($A330,#REF!,0)</f>
        <v>#REF!</v>
      </c>
      <c r="V330" t="str">
        <f t="shared" si="32"/>
        <v>2,              49,     "General - Corridors"</v>
      </c>
    </row>
    <row r="331" spans="1:22" x14ac:dyDescent="0.25">
      <c r="A331" s="57"/>
      <c r="B331" s="55"/>
      <c r="C331" s="103"/>
      <c r="D331" s="104"/>
      <c r="E331" s="104"/>
      <c r="F331" s="104"/>
      <c r="G331" s="104"/>
      <c r="H331" s="59"/>
      <c r="I331" s="50"/>
      <c r="J331" s="95"/>
      <c r="K331" s="95"/>
      <c r="L331" s="95"/>
      <c r="M331" s="95"/>
      <c r="N331" s="95"/>
      <c r="O331" s="95"/>
      <c r="P331" s="95"/>
      <c r="V331"/>
    </row>
    <row r="332" spans="1:22" x14ac:dyDescent="0.25">
      <c r="A332" s="57"/>
      <c r="B332" s="55"/>
      <c r="C332" s="103"/>
      <c r="D332" s="104"/>
      <c r="E332" s="104"/>
      <c r="F332" s="104"/>
      <c r="G332" s="104"/>
      <c r="H332" s="59"/>
      <c r="I332" s="50"/>
      <c r="J332" s="95"/>
      <c r="K332" s="95"/>
      <c r="L332" s="95"/>
      <c r="M332" s="95"/>
      <c r="N332" s="95"/>
      <c r="O332" s="95"/>
      <c r="P332" s="95"/>
      <c r="V332"/>
    </row>
    <row r="333" spans="1:22" x14ac:dyDescent="0.25">
      <c r="A333" s="57"/>
      <c r="B333" s="55"/>
      <c r="C333" s="103"/>
      <c r="D333" s="104"/>
      <c r="E333" s="104"/>
      <c r="F333" s="104"/>
      <c r="G333" s="104"/>
      <c r="H333" s="59"/>
      <c r="I333" s="50"/>
      <c r="J333" s="95"/>
      <c r="K333" s="95"/>
      <c r="L333" s="95"/>
      <c r="M333" s="95"/>
      <c r="N333" s="95"/>
      <c r="O333" s="95"/>
      <c r="P333" s="95"/>
      <c r="V333"/>
    </row>
    <row r="334" spans="1:22" x14ac:dyDescent="0.25">
      <c r="A334" s="57"/>
      <c r="B334" s="55"/>
      <c r="C334" s="103"/>
      <c r="D334" s="104"/>
      <c r="E334" s="104"/>
      <c r="F334" s="104"/>
      <c r="G334" s="104"/>
      <c r="H334" s="59"/>
      <c r="I334" s="50"/>
      <c r="J334" s="95"/>
      <c r="K334" s="95"/>
      <c r="L334" s="95"/>
      <c r="M334" s="95"/>
      <c r="N334" s="95"/>
      <c r="O334" s="95"/>
      <c r="P334" s="95"/>
      <c r="V334"/>
    </row>
    <row r="335" spans="1:22" ht="13" x14ac:dyDescent="0.25">
      <c r="A335" s="57"/>
      <c r="B335" s="118"/>
      <c r="C335" s="103"/>
      <c r="D335" s="104"/>
      <c r="E335" s="104"/>
      <c r="F335" s="104"/>
      <c r="G335" s="104"/>
      <c r="H335" s="59"/>
      <c r="I335" s="50"/>
      <c r="J335" s="95"/>
      <c r="K335" s="95"/>
      <c r="L335" s="95"/>
      <c r="M335" s="95"/>
      <c r="N335" s="95"/>
      <c r="O335" s="95"/>
      <c r="P335" s="95"/>
    </row>
    <row r="336" spans="1:22" x14ac:dyDescent="0.25">
      <c r="H336" s="105"/>
    </row>
    <row r="337" spans="1:9" x14ac:dyDescent="0.25">
      <c r="H337" s="105"/>
    </row>
    <row r="338" spans="1:9" x14ac:dyDescent="0.25">
      <c r="A338" s="47" t="s">
        <v>863</v>
      </c>
      <c r="B338" s="57" t="s">
        <v>862</v>
      </c>
      <c r="C338" s="106" t="s">
        <v>852</v>
      </c>
      <c r="D338" s="107"/>
      <c r="E338" s="107"/>
      <c r="F338" s="107"/>
      <c r="G338" s="107"/>
      <c r="H338" s="108"/>
      <c r="I338" s="107"/>
    </row>
    <row r="339" spans="1:9" ht="13" x14ac:dyDescent="0.25">
      <c r="A339" s="44">
        <f t="shared" ref="A339:A370" si="37">COUNTIF($B$8:$B$314,B339)</f>
        <v>7</v>
      </c>
      <c r="B339" s="55" t="s">
        <v>882</v>
      </c>
      <c r="C339" s="110" t="s">
        <v>854</v>
      </c>
      <c r="D339" s="107"/>
      <c r="E339" s="107"/>
      <c r="F339" s="107"/>
      <c r="G339" s="107"/>
      <c r="H339" s="108"/>
      <c r="I339" s="107"/>
    </row>
    <row r="340" spans="1:9" x14ac:dyDescent="0.25">
      <c r="A340" s="44">
        <f t="shared" si="37"/>
        <v>4</v>
      </c>
      <c r="B340" s="55" t="s">
        <v>922</v>
      </c>
      <c r="C340" s="106" t="s">
        <v>853</v>
      </c>
      <c r="D340" s="107"/>
      <c r="E340" s="107"/>
      <c r="F340" s="107"/>
      <c r="G340" s="107"/>
      <c r="H340" s="108"/>
      <c r="I340" s="107"/>
    </row>
    <row r="341" spans="1:9" x14ac:dyDescent="0.25">
      <c r="A341" s="44">
        <f t="shared" si="37"/>
        <v>5</v>
      </c>
      <c r="B341" s="55" t="s">
        <v>883</v>
      </c>
      <c r="C341" s="109" t="s">
        <v>849</v>
      </c>
      <c r="D341" s="107"/>
      <c r="E341" s="107"/>
      <c r="F341" s="107"/>
      <c r="G341" s="107"/>
      <c r="H341" s="108"/>
      <c r="I341" s="107"/>
    </row>
    <row r="342" spans="1:9" x14ac:dyDescent="0.25">
      <c r="A342" s="44">
        <f t="shared" si="37"/>
        <v>4</v>
      </c>
      <c r="B342" s="55" t="s">
        <v>829</v>
      </c>
      <c r="C342" s="109" t="s">
        <v>850</v>
      </c>
      <c r="D342" s="107"/>
      <c r="E342" s="107"/>
      <c r="F342" s="107"/>
      <c r="G342" s="107"/>
      <c r="H342" s="108"/>
      <c r="I342" s="107"/>
    </row>
    <row r="343" spans="1:9" x14ac:dyDescent="0.25">
      <c r="A343" s="44">
        <f t="shared" si="37"/>
        <v>3</v>
      </c>
      <c r="B343" s="55" t="s">
        <v>830</v>
      </c>
      <c r="C343" s="109" t="s">
        <v>851</v>
      </c>
      <c r="D343" s="107"/>
      <c r="E343" s="107"/>
      <c r="F343" s="107"/>
      <c r="G343" s="107"/>
      <c r="H343" s="108"/>
      <c r="I343" s="107"/>
    </row>
    <row r="344" spans="1:9" x14ac:dyDescent="0.25">
      <c r="A344" s="44">
        <f t="shared" si="37"/>
        <v>1</v>
      </c>
      <c r="B344" s="55" t="s">
        <v>925</v>
      </c>
      <c r="C344" s="109" t="s">
        <v>855</v>
      </c>
      <c r="D344" s="107"/>
      <c r="E344" s="107"/>
      <c r="F344" s="107"/>
      <c r="G344" s="107"/>
      <c r="H344" s="108"/>
      <c r="I344" s="107"/>
    </row>
    <row r="345" spans="1:9" x14ac:dyDescent="0.25">
      <c r="A345" s="44">
        <f t="shared" si="37"/>
        <v>2</v>
      </c>
      <c r="B345" s="55" t="s">
        <v>831</v>
      </c>
      <c r="H345" s="105"/>
    </row>
    <row r="346" spans="1:9" x14ac:dyDescent="0.25">
      <c r="A346" s="44">
        <f t="shared" si="37"/>
        <v>3</v>
      </c>
      <c r="B346" s="55" t="s">
        <v>923</v>
      </c>
      <c r="H346" s="105"/>
    </row>
    <row r="347" spans="1:9" x14ac:dyDescent="0.25">
      <c r="A347" s="44">
        <f t="shared" si="37"/>
        <v>2</v>
      </c>
      <c r="B347" s="55" t="s">
        <v>816</v>
      </c>
      <c r="H347" s="105"/>
    </row>
    <row r="348" spans="1:9" x14ac:dyDescent="0.25">
      <c r="A348" s="44">
        <f t="shared" si="37"/>
        <v>2</v>
      </c>
      <c r="B348" s="55" t="s">
        <v>931</v>
      </c>
    </row>
    <row r="349" spans="1:9" x14ac:dyDescent="0.25">
      <c r="A349" s="44">
        <f t="shared" si="37"/>
        <v>1</v>
      </c>
      <c r="B349" s="55" t="s">
        <v>817</v>
      </c>
      <c r="H349" s="55"/>
    </row>
    <row r="350" spans="1:9" x14ac:dyDescent="0.25">
      <c r="A350" s="44">
        <f t="shared" si="37"/>
        <v>2</v>
      </c>
      <c r="B350" s="55" t="s">
        <v>818</v>
      </c>
      <c r="H350" s="55"/>
    </row>
    <row r="351" spans="1:9" x14ac:dyDescent="0.25">
      <c r="A351" s="44">
        <f t="shared" si="37"/>
        <v>1</v>
      </c>
      <c r="B351" s="55" t="s">
        <v>819</v>
      </c>
      <c r="H351" s="55"/>
    </row>
    <row r="352" spans="1:9" x14ac:dyDescent="0.25">
      <c r="A352" s="44">
        <f t="shared" si="37"/>
        <v>1</v>
      </c>
      <c r="B352" s="55" t="s">
        <v>820</v>
      </c>
      <c r="H352" s="55"/>
    </row>
    <row r="353" spans="1:41" x14ac:dyDescent="0.25">
      <c r="A353" s="44">
        <f t="shared" si="37"/>
        <v>2</v>
      </c>
      <c r="B353" s="55" t="s">
        <v>821</v>
      </c>
      <c r="H353" s="55"/>
    </row>
    <row r="354" spans="1:41" x14ac:dyDescent="0.25">
      <c r="A354" s="44">
        <f t="shared" si="37"/>
        <v>1</v>
      </c>
      <c r="B354" s="55" t="s">
        <v>822</v>
      </c>
    </row>
    <row r="355" spans="1:41" x14ac:dyDescent="0.25">
      <c r="A355" s="44">
        <f t="shared" si="37"/>
        <v>2</v>
      </c>
      <c r="B355" s="55" t="s">
        <v>823</v>
      </c>
    </row>
    <row r="356" spans="1:41" x14ac:dyDescent="0.25">
      <c r="A356" s="44">
        <f t="shared" si="37"/>
        <v>3</v>
      </c>
      <c r="B356" s="55" t="s">
        <v>927</v>
      </c>
    </row>
    <row r="357" spans="1:41" x14ac:dyDescent="0.25">
      <c r="A357" s="44">
        <f t="shared" si="37"/>
        <v>3</v>
      </c>
      <c r="B357" s="55" t="s">
        <v>824</v>
      </c>
    </row>
    <row r="358" spans="1:41" x14ac:dyDescent="0.25">
      <c r="A358" s="44">
        <f t="shared" si="37"/>
        <v>3</v>
      </c>
      <c r="B358" s="55" t="s">
        <v>825</v>
      </c>
    </row>
    <row r="359" spans="1:41" x14ac:dyDescent="0.25">
      <c r="A359" s="44">
        <f t="shared" si="37"/>
        <v>4</v>
      </c>
      <c r="B359" s="55" t="s">
        <v>826</v>
      </c>
    </row>
    <row r="360" spans="1:41" x14ac:dyDescent="0.25">
      <c r="A360" s="44">
        <f t="shared" si="37"/>
        <v>2</v>
      </c>
      <c r="B360" s="55" t="s">
        <v>828</v>
      </c>
    </row>
    <row r="361" spans="1:41" s="57" customFormat="1" x14ac:dyDescent="0.25">
      <c r="A361" s="44">
        <f t="shared" si="37"/>
        <v>1</v>
      </c>
      <c r="B361" s="55" t="s">
        <v>796</v>
      </c>
      <c r="C361" s="44"/>
      <c r="D361" s="44"/>
      <c r="E361" s="44"/>
      <c r="F361" s="44"/>
      <c r="G361" s="44"/>
      <c r="H361" s="44"/>
      <c r="I361" s="44"/>
      <c r="J361" s="132"/>
      <c r="K361" s="132"/>
      <c r="L361" s="132"/>
      <c r="M361" s="132"/>
      <c r="N361" s="132"/>
      <c r="O361" s="132"/>
      <c r="P361" s="132"/>
      <c r="Q361" s="44"/>
      <c r="R361" s="44"/>
      <c r="S361" s="44"/>
      <c r="T361" s="44"/>
      <c r="U361" s="44"/>
      <c r="V361" s="44"/>
      <c r="W361" s="44"/>
      <c r="X361" s="44"/>
      <c r="Y361" s="44"/>
      <c r="Z361" s="44"/>
      <c r="AA361" s="44"/>
      <c r="AB361" s="44"/>
      <c r="AC361" s="44"/>
      <c r="AD361" s="44"/>
      <c r="AE361" s="44"/>
      <c r="AF361" s="44"/>
      <c r="AG361" s="44"/>
      <c r="AH361" s="44"/>
      <c r="AI361" s="44"/>
      <c r="AJ361" s="44"/>
      <c r="AK361" s="44"/>
      <c r="AL361" s="44"/>
      <c r="AM361" s="44"/>
      <c r="AN361" s="44"/>
      <c r="AO361" s="44"/>
    </row>
    <row r="362" spans="1:41" s="57" customFormat="1" x14ac:dyDescent="0.25">
      <c r="A362" s="44">
        <f t="shared" si="37"/>
        <v>5</v>
      </c>
      <c r="B362" s="55" t="s">
        <v>788</v>
      </c>
      <c r="C362" s="44"/>
      <c r="D362" s="44"/>
      <c r="E362" s="44"/>
      <c r="F362" s="44"/>
      <c r="G362" s="44"/>
      <c r="H362" s="44"/>
      <c r="I362" s="44"/>
      <c r="J362" s="132"/>
      <c r="K362" s="132"/>
      <c r="L362" s="132"/>
      <c r="M362" s="132"/>
      <c r="N362" s="132"/>
      <c r="O362" s="132"/>
      <c r="P362" s="132"/>
      <c r="Q362" s="44"/>
      <c r="R362" s="44"/>
      <c r="S362" s="44"/>
      <c r="T362" s="44"/>
      <c r="U362" s="44"/>
      <c r="V362" s="44"/>
      <c r="W362" s="44"/>
      <c r="X362" s="44"/>
      <c r="Y362" s="44"/>
      <c r="Z362" s="44"/>
      <c r="AA362" s="44"/>
      <c r="AB362" s="44"/>
      <c r="AC362" s="44"/>
      <c r="AD362" s="44"/>
      <c r="AE362" s="44"/>
      <c r="AF362" s="44"/>
      <c r="AG362" s="44"/>
      <c r="AH362" s="44"/>
      <c r="AI362" s="44"/>
      <c r="AJ362" s="44"/>
      <c r="AK362" s="44"/>
      <c r="AL362" s="44"/>
      <c r="AM362" s="44"/>
      <c r="AN362" s="44"/>
      <c r="AO362" s="44"/>
    </row>
    <row r="363" spans="1:41" s="57" customFormat="1" x14ac:dyDescent="0.25">
      <c r="A363" s="44">
        <f t="shared" si="37"/>
        <v>3</v>
      </c>
      <c r="B363" s="55" t="s">
        <v>789</v>
      </c>
      <c r="C363" s="44"/>
      <c r="D363" s="44"/>
      <c r="E363" s="44"/>
      <c r="F363" s="44"/>
      <c r="G363" s="44"/>
      <c r="H363" s="44"/>
      <c r="I363" s="44"/>
      <c r="J363" s="132"/>
      <c r="K363" s="132"/>
      <c r="L363" s="132"/>
      <c r="M363" s="132"/>
      <c r="N363" s="132"/>
      <c r="O363" s="132"/>
      <c r="P363" s="132"/>
      <c r="Q363" s="44"/>
      <c r="R363" s="44"/>
      <c r="S363" s="44"/>
      <c r="T363" s="44"/>
      <c r="U363" s="44"/>
      <c r="V363" s="44"/>
      <c r="W363" s="44"/>
      <c r="X363" s="44"/>
      <c r="Y363" s="44"/>
      <c r="Z363" s="44"/>
      <c r="AA363" s="44"/>
      <c r="AB363" s="44"/>
      <c r="AC363" s="44"/>
      <c r="AD363" s="44"/>
      <c r="AE363" s="44"/>
      <c r="AF363" s="44"/>
      <c r="AG363" s="44"/>
      <c r="AH363" s="44"/>
      <c r="AI363" s="44"/>
      <c r="AJ363" s="44"/>
      <c r="AK363" s="44"/>
      <c r="AL363" s="44"/>
      <c r="AM363" s="44"/>
      <c r="AN363" s="44"/>
      <c r="AO363" s="44"/>
    </row>
    <row r="364" spans="1:41" s="57" customFormat="1" ht="13" x14ac:dyDescent="0.25">
      <c r="A364" s="94">
        <f t="shared" si="37"/>
        <v>1</v>
      </c>
      <c r="B364" s="102" t="s">
        <v>790</v>
      </c>
      <c r="C364" s="44"/>
      <c r="D364" s="44"/>
      <c r="E364" s="44"/>
      <c r="F364" s="44"/>
      <c r="G364" s="44"/>
      <c r="H364" s="44"/>
      <c r="I364" s="44"/>
      <c r="J364" s="132"/>
      <c r="K364" s="132"/>
      <c r="L364" s="132"/>
      <c r="M364" s="132"/>
      <c r="N364" s="132"/>
      <c r="O364" s="132"/>
      <c r="P364" s="132"/>
      <c r="Q364" s="44"/>
      <c r="R364" s="44"/>
      <c r="S364" s="44"/>
      <c r="T364" s="44"/>
      <c r="U364" s="44"/>
      <c r="V364" s="44"/>
      <c r="W364" s="44"/>
      <c r="X364" s="44"/>
      <c r="Y364" s="44"/>
      <c r="Z364" s="44"/>
      <c r="AA364" s="44"/>
      <c r="AB364" s="44"/>
      <c r="AC364" s="44"/>
      <c r="AD364" s="44"/>
      <c r="AE364" s="44"/>
      <c r="AF364" s="44"/>
      <c r="AG364" s="44"/>
      <c r="AH364" s="44"/>
      <c r="AI364" s="44"/>
      <c r="AJ364" s="44"/>
      <c r="AK364" s="44"/>
      <c r="AL364" s="44"/>
      <c r="AM364" s="44"/>
      <c r="AN364" s="44"/>
      <c r="AO364" s="44"/>
    </row>
    <row r="365" spans="1:41" s="57" customFormat="1" x14ac:dyDescent="0.25">
      <c r="A365" s="44">
        <f t="shared" si="37"/>
        <v>6</v>
      </c>
      <c r="B365" s="55" t="s">
        <v>791</v>
      </c>
      <c r="C365" s="44"/>
      <c r="D365" s="44"/>
      <c r="E365" s="44"/>
      <c r="F365" s="44"/>
      <c r="G365" s="44"/>
      <c r="H365" s="44"/>
      <c r="I365" s="44"/>
      <c r="J365" s="132"/>
      <c r="K365" s="132"/>
      <c r="L365" s="132"/>
      <c r="M365" s="132"/>
      <c r="N365" s="132"/>
      <c r="O365" s="132"/>
      <c r="P365" s="132"/>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4"/>
      <c r="AN365" s="44"/>
      <c r="AO365" s="44"/>
    </row>
    <row r="366" spans="1:41" s="57" customFormat="1" x14ac:dyDescent="0.25">
      <c r="A366" s="44">
        <f t="shared" si="37"/>
        <v>4</v>
      </c>
      <c r="B366" s="55" t="s">
        <v>792</v>
      </c>
      <c r="C366" s="44"/>
      <c r="D366" s="44"/>
      <c r="E366" s="44"/>
      <c r="F366" s="44"/>
      <c r="G366" s="44"/>
      <c r="H366" s="44"/>
      <c r="I366" s="44"/>
      <c r="J366" s="132"/>
      <c r="K366" s="132"/>
      <c r="L366" s="132"/>
      <c r="M366" s="132"/>
      <c r="N366" s="132"/>
      <c r="O366" s="132"/>
      <c r="P366" s="132"/>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row>
    <row r="367" spans="1:41" s="57" customFormat="1" x14ac:dyDescent="0.25">
      <c r="A367" s="44">
        <f t="shared" si="37"/>
        <v>1</v>
      </c>
      <c r="B367" s="55" t="s">
        <v>793</v>
      </c>
      <c r="C367" s="44"/>
      <c r="D367" s="44"/>
      <c r="E367" s="44"/>
      <c r="F367" s="44"/>
      <c r="G367" s="44"/>
      <c r="H367" s="44"/>
      <c r="I367" s="44"/>
      <c r="J367" s="132"/>
      <c r="K367" s="132"/>
      <c r="L367" s="132"/>
      <c r="M367" s="132"/>
      <c r="N367" s="132"/>
      <c r="O367" s="132"/>
      <c r="P367" s="132"/>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row>
    <row r="368" spans="1:41" s="57" customFormat="1" x14ac:dyDescent="0.25">
      <c r="A368" s="44">
        <f t="shared" si="37"/>
        <v>2</v>
      </c>
      <c r="B368" s="55" t="s">
        <v>794</v>
      </c>
      <c r="C368" s="44"/>
      <c r="D368" s="44"/>
      <c r="E368" s="44"/>
      <c r="F368" s="44"/>
      <c r="G368" s="44"/>
      <c r="H368" s="44"/>
      <c r="I368" s="44"/>
      <c r="J368" s="132"/>
      <c r="K368" s="132"/>
      <c r="L368" s="132"/>
      <c r="M368" s="132"/>
      <c r="N368" s="132"/>
      <c r="O368" s="132"/>
      <c r="P368" s="132"/>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row>
    <row r="369" spans="1:41" s="57" customFormat="1" x14ac:dyDescent="0.25">
      <c r="A369" s="44">
        <f t="shared" si="37"/>
        <v>2</v>
      </c>
      <c r="B369" s="55" t="s">
        <v>795</v>
      </c>
      <c r="C369" s="44"/>
      <c r="D369" s="44"/>
      <c r="E369" s="44"/>
      <c r="F369" s="44"/>
      <c r="G369" s="44"/>
      <c r="H369" s="44"/>
      <c r="I369" s="44"/>
      <c r="J369" s="132"/>
      <c r="K369" s="132"/>
      <c r="L369" s="132"/>
      <c r="M369" s="132"/>
      <c r="N369" s="132"/>
      <c r="O369" s="132"/>
      <c r="P369" s="132"/>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row>
    <row r="370" spans="1:41" s="57" customFormat="1" x14ac:dyDescent="0.25">
      <c r="A370" s="44">
        <f t="shared" si="37"/>
        <v>3</v>
      </c>
      <c r="B370" s="55" t="s">
        <v>798</v>
      </c>
      <c r="C370" s="44"/>
      <c r="D370" s="44"/>
      <c r="E370" s="44"/>
      <c r="F370" s="44"/>
      <c r="G370" s="44"/>
      <c r="H370" s="44"/>
      <c r="I370" s="44"/>
      <c r="J370" s="132"/>
      <c r="K370" s="132"/>
      <c r="L370" s="132"/>
      <c r="M370" s="132"/>
      <c r="N370" s="132"/>
      <c r="O370" s="132"/>
      <c r="P370" s="132"/>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row>
    <row r="371" spans="1:41" s="57" customFormat="1" x14ac:dyDescent="0.25">
      <c r="A371" s="44">
        <f t="shared" ref="A371:A402" si="38">COUNTIF($B$8:$B$314,B371)</f>
        <v>6</v>
      </c>
      <c r="B371" s="55" t="s">
        <v>799</v>
      </c>
      <c r="C371" s="44"/>
      <c r="D371" s="44"/>
      <c r="E371" s="44"/>
      <c r="F371" s="44"/>
      <c r="G371" s="44"/>
      <c r="H371" s="44"/>
      <c r="I371" s="44"/>
      <c r="J371" s="132"/>
      <c r="K371" s="132"/>
      <c r="L371" s="132"/>
      <c r="M371" s="132"/>
      <c r="N371" s="132"/>
      <c r="O371" s="132"/>
      <c r="P371" s="132"/>
      <c r="Q371" s="44"/>
      <c r="R371" s="44"/>
      <c r="S371" s="44"/>
      <c r="T371" s="44"/>
      <c r="U371" s="44"/>
      <c r="V371" s="44"/>
      <c r="W371" s="44"/>
      <c r="X371" s="44"/>
      <c r="Y371" s="44"/>
      <c r="Z371" s="44"/>
      <c r="AA371" s="44"/>
      <c r="AB371" s="44"/>
      <c r="AC371" s="44"/>
      <c r="AD371" s="44"/>
      <c r="AE371" s="44"/>
      <c r="AF371" s="44"/>
      <c r="AG371" s="44"/>
      <c r="AH371" s="44"/>
      <c r="AI371" s="44"/>
      <c r="AJ371" s="44"/>
      <c r="AK371" s="44"/>
      <c r="AL371" s="44"/>
      <c r="AM371" s="44"/>
      <c r="AN371" s="44"/>
      <c r="AO371" s="44"/>
    </row>
    <row r="372" spans="1:41" s="57" customFormat="1" x14ac:dyDescent="0.25">
      <c r="A372" s="44">
        <f t="shared" si="38"/>
        <v>2</v>
      </c>
      <c r="B372" s="55" t="s">
        <v>800</v>
      </c>
      <c r="C372" s="44"/>
      <c r="D372" s="44"/>
      <c r="E372" s="44"/>
      <c r="F372" s="44"/>
      <c r="G372" s="44"/>
      <c r="H372" s="44"/>
      <c r="I372" s="44"/>
      <c r="J372" s="132"/>
      <c r="K372" s="132"/>
      <c r="L372" s="132"/>
      <c r="M372" s="132"/>
      <c r="N372" s="132"/>
      <c r="O372" s="132"/>
      <c r="P372" s="132"/>
      <c r="Q372" s="44"/>
      <c r="R372" s="44"/>
      <c r="S372" s="44"/>
      <c r="T372" s="44"/>
      <c r="U372" s="44"/>
      <c r="V372" s="44"/>
      <c r="W372" s="44"/>
      <c r="X372" s="44"/>
      <c r="Y372" s="44"/>
      <c r="Z372" s="44"/>
      <c r="AA372" s="44"/>
      <c r="AB372" s="44"/>
      <c r="AC372" s="44"/>
      <c r="AD372" s="44"/>
      <c r="AE372" s="44"/>
      <c r="AF372" s="44"/>
      <c r="AG372" s="44"/>
      <c r="AH372" s="44"/>
      <c r="AI372" s="44"/>
      <c r="AJ372" s="44"/>
      <c r="AK372" s="44"/>
      <c r="AL372" s="44"/>
      <c r="AM372" s="44"/>
      <c r="AN372" s="44"/>
      <c r="AO372" s="44"/>
    </row>
    <row r="373" spans="1:41" s="57" customFormat="1" x14ac:dyDescent="0.25">
      <c r="A373" s="44">
        <f t="shared" si="38"/>
        <v>2</v>
      </c>
      <c r="B373" s="55" t="s">
        <v>797</v>
      </c>
      <c r="C373" s="44"/>
      <c r="D373" s="44"/>
      <c r="E373" s="44"/>
      <c r="F373" s="44"/>
      <c r="G373" s="44"/>
      <c r="H373" s="44"/>
      <c r="I373" s="44"/>
      <c r="J373" s="132"/>
      <c r="K373" s="132"/>
      <c r="L373" s="132"/>
      <c r="M373" s="132"/>
      <c r="N373" s="132"/>
      <c r="O373" s="132"/>
      <c r="P373" s="132"/>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c r="AN373" s="44"/>
      <c r="AO373" s="44"/>
    </row>
    <row r="374" spans="1:41" s="57" customFormat="1" x14ac:dyDescent="0.25">
      <c r="A374" s="44">
        <f t="shared" si="38"/>
        <v>1</v>
      </c>
      <c r="B374" s="55" t="s">
        <v>801</v>
      </c>
      <c r="C374" s="44"/>
      <c r="D374" s="44"/>
      <c r="E374" s="44"/>
      <c r="F374" s="44"/>
      <c r="G374" s="44"/>
      <c r="H374" s="44"/>
      <c r="I374" s="44"/>
      <c r="J374" s="132"/>
      <c r="K374" s="132"/>
      <c r="L374" s="132"/>
      <c r="M374" s="132"/>
      <c r="N374" s="132"/>
      <c r="O374" s="132"/>
      <c r="P374" s="132"/>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4"/>
      <c r="AN374" s="44"/>
      <c r="AO374" s="44"/>
    </row>
    <row r="375" spans="1:41" s="57" customFormat="1" x14ac:dyDescent="0.25">
      <c r="A375" s="44">
        <f t="shared" si="38"/>
        <v>1</v>
      </c>
      <c r="B375" s="55" t="s">
        <v>802</v>
      </c>
      <c r="C375" s="44"/>
      <c r="D375" s="44"/>
      <c r="E375" s="44"/>
      <c r="F375" s="44"/>
      <c r="G375" s="44"/>
      <c r="H375" s="44"/>
      <c r="I375" s="44"/>
      <c r="J375" s="132"/>
      <c r="K375" s="132"/>
      <c r="L375" s="132"/>
      <c r="M375" s="132"/>
      <c r="N375" s="132"/>
      <c r="O375" s="132"/>
      <c r="P375" s="132"/>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row>
    <row r="376" spans="1:41" s="57" customFormat="1" x14ac:dyDescent="0.25">
      <c r="A376" s="44">
        <f t="shared" si="38"/>
        <v>0</v>
      </c>
      <c r="B376" s="55" t="s">
        <v>893</v>
      </c>
      <c r="C376" s="44"/>
      <c r="D376" s="44"/>
      <c r="E376" s="44"/>
      <c r="F376" s="44"/>
      <c r="G376" s="44"/>
      <c r="H376" s="44"/>
      <c r="I376" s="44"/>
      <c r="J376" s="132"/>
      <c r="K376" s="132"/>
      <c r="L376" s="132"/>
      <c r="M376" s="132"/>
      <c r="N376" s="132"/>
      <c r="O376" s="132"/>
      <c r="P376" s="132"/>
      <c r="Q376" s="44"/>
      <c r="R376" s="44"/>
      <c r="S376" s="44"/>
      <c r="T376" s="44"/>
      <c r="U376" s="44"/>
      <c r="V376" s="44"/>
      <c r="W376" s="44"/>
      <c r="X376" s="44"/>
      <c r="Y376" s="44"/>
      <c r="Z376" s="44"/>
      <c r="AA376" s="44"/>
      <c r="AB376" s="44"/>
      <c r="AC376" s="44"/>
      <c r="AD376" s="44"/>
      <c r="AE376" s="44"/>
      <c r="AF376" s="44"/>
      <c r="AG376" s="44"/>
      <c r="AH376" s="44"/>
      <c r="AI376" s="44"/>
      <c r="AJ376" s="44"/>
      <c r="AK376" s="44"/>
      <c r="AL376" s="44"/>
      <c r="AM376" s="44"/>
      <c r="AN376" s="44"/>
      <c r="AO376" s="44"/>
    </row>
    <row r="377" spans="1:41" s="57" customFormat="1" x14ac:dyDescent="0.25">
      <c r="A377" s="44">
        <f t="shared" si="38"/>
        <v>2</v>
      </c>
      <c r="B377" s="55" t="s">
        <v>884</v>
      </c>
      <c r="C377" s="44"/>
      <c r="D377" s="44"/>
      <c r="E377" s="44"/>
      <c r="F377" s="44"/>
      <c r="G377" s="44"/>
      <c r="H377" s="44"/>
      <c r="I377" s="44"/>
      <c r="J377" s="132"/>
      <c r="K377" s="132"/>
      <c r="L377" s="132"/>
      <c r="M377" s="132"/>
      <c r="N377" s="132"/>
      <c r="O377" s="132"/>
      <c r="P377" s="132"/>
      <c r="Q377" s="44"/>
      <c r="R377" s="44"/>
      <c r="S377" s="44"/>
      <c r="T377" s="44"/>
      <c r="U377" s="44"/>
      <c r="V377" s="44"/>
      <c r="W377" s="44"/>
      <c r="X377" s="44"/>
      <c r="Y377" s="44"/>
      <c r="Z377" s="44"/>
      <c r="AA377" s="44"/>
      <c r="AB377" s="44"/>
      <c r="AC377" s="44"/>
      <c r="AD377" s="44"/>
      <c r="AE377" s="44"/>
      <c r="AF377" s="44"/>
      <c r="AG377" s="44"/>
      <c r="AH377" s="44"/>
      <c r="AI377" s="44"/>
      <c r="AJ377" s="44"/>
      <c r="AK377" s="44"/>
      <c r="AL377" s="44"/>
      <c r="AM377" s="44"/>
      <c r="AN377" s="44"/>
      <c r="AO377" s="44"/>
    </row>
    <row r="378" spans="1:41" s="57" customFormat="1" x14ac:dyDescent="0.25">
      <c r="A378" s="44">
        <f t="shared" si="38"/>
        <v>5</v>
      </c>
      <c r="B378" s="55" t="s">
        <v>803</v>
      </c>
      <c r="C378" s="44"/>
      <c r="D378" s="44"/>
      <c r="E378" s="44"/>
      <c r="F378" s="44"/>
      <c r="G378" s="44"/>
      <c r="H378" s="44"/>
      <c r="I378" s="44"/>
      <c r="J378" s="132"/>
      <c r="K378" s="132"/>
      <c r="L378" s="132"/>
      <c r="M378" s="132"/>
      <c r="N378" s="132"/>
      <c r="O378" s="132"/>
      <c r="P378" s="132"/>
      <c r="Q378" s="44"/>
      <c r="R378" s="44"/>
      <c r="S378" s="44"/>
      <c r="T378" s="44"/>
      <c r="U378" s="44"/>
      <c r="V378" s="44"/>
      <c r="W378" s="44"/>
      <c r="X378" s="44"/>
      <c r="Y378" s="44"/>
      <c r="Z378" s="44"/>
      <c r="AA378" s="44"/>
      <c r="AB378" s="44"/>
      <c r="AC378" s="44"/>
      <c r="AD378" s="44"/>
      <c r="AE378" s="44"/>
      <c r="AF378" s="44"/>
      <c r="AG378" s="44"/>
      <c r="AH378" s="44"/>
      <c r="AI378" s="44"/>
      <c r="AJ378" s="44"/>
      <c r="AK378" s="44"/>
      <c r="AL378" s="44"/>
      <c r="AM378" s="44"/>
      <c r="AN378" s="44"/>
      <c r="AO378" s="44"/>
    </row>
    <row r="379" spans="1:41" s="57" customFormat="1" x14ac:dyDescent="0.25">
      <c r="A379" s="44">
        <f t="shared" si="38"/>
        <v>2</v>
      </c>
      <c r="B379" s="55" t="s">
        <v>754</v>
      </c>
      <c r="C379" s="44"/>
      <c r="D379" s="44"/>
      <c r="E379" s="44"/>
      <c r="F379" s="44"/>
      <c r="G379" s="44"/>
      <c r="H379" s="44"/>
      <c r="I379" s="44"/>
      <c r="J379" s="132"/>
      <c r="K379" s="132"/>
      <c r="L379" s="132"/>
      <c r="M379" s="132"/>
      <c r="N379" s="132"/>
      <c r="O379" s="132"/>
      <c r="P379" s="132"/>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row>
    <row r="380" spans="1:41" s="57" customFormat="1" x14ac:dyDescent="0.25">
      <c r="A380" s="44">
        <f t="shared" si="38"/>
        <v>5</v>
      </c>
      <c r="B380" s="55" t="s">
        <v>753</v>
      </c>
      <c r="C380" s="44"/>
      <c r="D380" s="44"/>
      <c r="E380" s="44"/>
      <c r="F380" s="44"/>
      <c r="G380" s="44"/>
      <c r="H380" s="44"/>
      <c r="I380" s="44"/>
      <c r="J380" s="132"/>
      <c r="K380" s="132"/>
      <c r="L380" s="132"/>
      <c r="M380" s="132"/>
      <c r="N380" s="132"/>
      <c r="O380" s="132"/>
      <c r="P380" s="132"/>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row>
    <row r="381" spans="1:41" s="57" customFormat="1" x14ac:dyDescent="0.25">
      <c r="A381" s="44">
        <f t="shared" si="38"/>
        <v>3</v>
      </c>
      <c r="B381" s="55" t="s">
        <v>755</v>
      </c>
      <c r="C381" s="44"/>
      <c r="D381" s="44"/>
      <c r="E381" s="44"/>
      <c r="F381" s="44"/>
      <c r="G381" s="44"/>
      <c r="H381" s="44"/>
      <c r="I381" s="44"/>
      <c r="J381" s="132"/>
      <c r="K381" s="132"/>
      <c r="L381" s="132"/>
      <c r="M381" s="132"/>
      <c r="N381" s="132"/>
      <c r="O381" s="132"/>
      <c r="P381" s="132"/>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row>
    <row r="382" spans="1:41" s="57" customFormat="1" x14ac:dyDescent="0.25">
      <c r="A382" s="44">
        <f t="shared" si="38"/>
        <v>4</v>
      </c>
      <c r="B382" s="55" t="s">
        <v>752</v>
      </c>
      <c r="C382" s="44"/>
      <c r="D382" s="44"/>
      <c r="E382" s="44"/>
      <c r="F382" s="44"/>
      <c r="G382" s="44"/>
      <c r="H382" s="44"/>
      <c r="I382" s="44"/>
      <c r="J382" s="132"/>
      <c r="K382" s="132"/>
      <c r="L382" s="132"/>
      <c r="M382" s="132"/>
      <c r="N382" s="132"/>
      <c r="O382" s="132"/>
      <c r="P382" s="132"/>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row>
    <row r="383" spans="1:41" s="57" customFormat="1" x14ac:dyDescent="0.25">
      <c r="A383" s="44">
        <f t="shared" si="38"/>
        <v>2</v>
      </c>
      <c r="B383" s="55" t="s">
        <v>756</v>
      </c>
      <c r="C383" s="44"/>
      <c r="D383" s="44"/>
      <c r="E383" s="44"/>
      <c r="F383" s="44"/>
      <c r="G383" s="44"/>
      <c r="H383" s="44"/>
      <c r="I383" s="44"/>
      <c r="J383" s="132"/>
      <c r="K383" s="132"/>
      <c r="L383" s="132"/>
      <c r="M383" s="132"/>
      <c r="N383" s="132"/>
      <c r="O383" s="132"/>
      <c r="P383" s="132"/>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row>
    <row r="384" spans="1:41" s="57" customFormat="1" x14ac:dyDescent="0.25">
      <c r="A384" s="44">
        <f t="shared" si="38"/>
        <v>1</v>
      </c>
      <c r="B384" s="55" t="s">
        <v>757</v>
      </c>
      <c r="C384" s="44"/>
      <c r="D384" s="44"/>
      <c r="E384" s="44"/>
      <c r="F384" s="44"/>
      <c r="G384" s="44"/>
      <c r="H384" s="44"/>
      <c r="I384" s="44"/>
      <c r="J384" s="132"/>
      <c r="K384" s="132"/>
      <c r="L384" s="132"/>
      <c r="M384" s="132"/>
      <c r="N384" s="132"/>
      <c r="O384" s="132"/>
      <c r="P384" s="132"/>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row>
    <row r="385" spans="1:41" s="57" customFormat="1" x14ac:dyDescent="0.25">
      <c r="A385" s="44">
        <f t="shared" si="38"/>
        <v>6</v>
      </c>
      <c r="B385" s="55" t="s">
        <v>758</v>
      </c>
      <c r="C385" s="44"/>
      <c r="D385" s="44"/>
      <c r="E385" s="44"/>
      <c r="F385" s="44"/>
      <c r="G385" s="44"/>
      <c r="H385" s="44"/>
      <c r="I385" s="44"/>
      <c r="J385" s="132"/>
      <c r="K385" s="132"/>
      <c r="L385" s="132"/>
      <c r="M385" s="132"/>
      <c r="N385" s="132"/>
      <c r="O385" s="132"/>
      <c r="P385" s="132"/>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c r="AN385" s="44"/>
      <c r="AO385" s="44"/>
    </row>
    <row r="386" spans="1:41" s="57" customFormat="1" x14ac:dyDescent="0.25">
      <c r="A386" s="44">
        <f t="shared" si="38"/>
        <v>5</v>
      </c>
      <c r="B386" s="55" t="s">
        <v>759</v>
      </c>
      <c r="C386" s="44"/>
      <c r="D386" s="44"/>
      <c r="E386" s="44"/>
      <c r="F386" s="44"/>
      <c r="G386" s="44"/>
      <c r="H386" s="44"/>
      <c r="I386" s="44"/>
      <c r="J386" s="132"/>
      <c r="K386" s="132"/>
      <c r="L386" s="132"/>
      <c r="M386" s="132"/>
      <c r="N386" s="132"/>
      <c r="O386" s="132"/>
      <c r="P386" s="132"/>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row>
    <row r="387" spans="1:41" s="57" customFormat="1" x14ac:dyDescent="0.25">
      <c r="A387" s="44">
        <f t="shared" si="38"/>
        <v>2</v>
      </c>
      <c r="B387" s="55" t="s">
        <v>760</v>
      </c>
      <c r="C387" s="44"/>
      <c r="D387" s="44"/>
      <c r="E387" s="44"/>
      <c r="F387" s="44"/>
      <c r="G387" s="44"/>
      <c r="H387" s="44"/>
      <c r="I387" s="44"/>
      <c r="J387" s="132"/>
      <c r="K387" s="132"/>
      <c r="L387" s="132"/>
      <c r="M387" s="132"/>
      <c r="N387" s="132"/>
      <c r="O387" s="132"/>
      <c r="P387" s="132"/>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c r="AN387" s="44"/>
      <c r="AO387" s="44"/>
    </row>
    <row r="388" spans="1:41" s="57" customFormat="1" x14ac:dyDescent="0.25">
      <c r="A388" s="44">
        <f t="shared" si="38"/>
        <v>3</v>
      </c>
      <c r="B388" s="55" t="s">
        <v>873</v>
      </c>
      <c r="C388" s="44"/>
      <c r="D388" s="44"/>
      <c r="E388" s="44"/>
      <c r="F388" s="44"/>
      <c r="G388" s="44"/>
      <c r="H388" s="44"/>
      <c r="I388" s="44"/>
      <c r="J388" s="132"/>
      <c r="K388" s="132"/>
      <c r="L388" s="132"/>
      <c r="M388" s="132"/>
      <c r="N388" s="132"/>
      <c r="O388" s="132"/>
      <c r="P388" s="132"/>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row>
    <row r="389" spans="1:41" s="57" customFormat="1" x14ac:dyDescent="0.25">
      <c r="A389" s="44">
        <f t="shared" si="38"/>
        <v>1</v>
      </c>
      <c r="B389" s="55" t="s">
        <v>762</v>
      </c>
      <c r="C389" s="44"/>
      <c r="D389" s="44"/>
      <c r="E389" s="44"/>
      <c r="F389" s="44"/>
      <c r="G389" s="44"/>
      <c r="H389" s="44"/>
      <c r="I389" s="44"/>
      <c r="J389" s="132"/>
      <c r="K389" s="132"/>
      <c r="L389" s="132"/>
      <c r="M389" s="132"/>
      <c r="N389" s="132"/>
      <c r="O389" s="132"/>
      <c r="P389" s="132"/>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row>
    <row r="390" spans="1:41" s="57" customFormat="1" x14ac:dyDescent="0.25">
      <c r="A390" s="44">
        <f t="shared" si="38"/>
        <v>2</v>
      </c>
      <c r="B390" s="55" t="s">
        <v>761</v>
      </c>
      <c r="C390" s="44"/>
      <c r="D390" s="44"/>
      <c r="E390" s="44"/>
      <c r="F390" s="44"/>
      <c r="G390" s="44"/>
      <c r="H390" s="44"/>
      <c r="I390" s="44"/>
      <c r="J390" s="132"/>
      <c r="K390" s="132"/>
      <c r="L390" s="132"/>
      <c r="M390" s="132"/>
      <c r="N390" s="132"/>
      <c r="O390" s="132"/>
      <c r="P390" s="132"/>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row>
    <row r="391" spans="1:41" s="57" customFormat="1" x14ac:dyDescent="0.25">
      <c r="A391" s="44">
        <f t="shared" si="38"/>
        <v>1</v>
      </c>
      <c r="B391" s="55" t="s">
        <v>764</v>
      </c>
      <c r="C391" s="44"/>
      <c r="D391" s="44"/>
      <c r="E391" s="44"/>
      <c r="F391" s="44"/>
      <c r="G391" s="44"/>
      <c r="H391" s="44"/>
      <c r="I391" s="44"/>
      <c r="J391" s="132"/>
      <c r="K391" s="132"/>
      <c r="L391" s="132"/>
      <c r="M391" s="132"/>
      <c r="N391" s="132"/>
      <c r="O391" s="132"/>
      <c r="P391" s="132"/>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c r="AN391" s="44"/>
      <c r="AO391" s="44"/>
    </row>
    <row r="392" spans="1:41" s="57" customFormat="1" x14ac:dyDescent="0.25">
      <c r="A392" s="44">
        <f t="shared" si="38"/>
        <v>3</v>
      </c>
      <c r="B392" s="55" t="s">
        <v>763</v>
      </c>
      <c r="C392" s="44"/>
      <c r="D392" s="44"/>
      <c r="E392" s="44"/>
      <c r="F392" s="44"/>
      <c r="G392" s="44"/>
      <c r="H392" s="44"/>
      <c r="I392" s="44"/>
      <c r="J392" s="132"/>
      <c r="K392" s="132"/>
      <c r="L392" s="132"/>
      <c r="M392" s="132"/>
      <c r="N392" s="132"/>
      <c r="O392" s="132"/>
      <c r="P392" s="132"/>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c r="AN392" s="44"/>
      <c r="AO392" s="44"/>
    </row>
    <row r="393" spans="1:41" s="57" customFormat="1" x14ac:dyDescent="0.25">
      <c r="A393" s="44">
        <f t="shared" si="38"/>
        <v>4</v>
      </c>
      <c r="B393" s="55" t="s">
        <v>765</v>
      </c>
      <c r="C393" s="44"/>
      <c r="D393" s="44"/>
      <c r="E393" s="44"/>
      <c r="F393" s="44"/>
      <c r="G393" s="44"/>
      <c r="H393" s="44"/>
      <c r="I393" s="44"/>
      <c r="J393" s="132"/>
      <c r="K393" s="132"/>
      <c r="L393" s="132"/>
      <c r="M393" s="132"/>
      <c r="N393" s="132"/>
      <c r="O393" s="132"/>
      <c r="P393" s="132"/>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row>
    <row r="394" spans="1:41" s="57" customFormat="1" x14ac:dyDescent="0.25">
      <c r="A394" s="44">
        <f t="shared" si="38"/>
        <v>3</v>
      </c>
      <c r="B394" s="55" t="s">
        <v>928</v>
      </c>
      <c r="C394" s="44"/>
      <c r="D394" s="44"/>
      <c r="E394" s="44"/>
      <c r="F394" s="44"/>
      <c r="G394" s="44"/>
      <c r="H394" s="44"/>
      <c r="I394" s="44"/>
      <c r="J394" s="132"/>
      <c r="K394" s="132"/>
      <c r="L394" s="132"/>
      <c r="M394" s="132"/>
      <c r="N394" s="132"/>
      <c r="O394" s="132"/>
      <c r="P394" s="132"/>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c r="AN394" s="44"/>
      <c r="AO394" s="44"/>
    </row>
    <row r="395" spans="1:41" s="57" customFormat="1" x14ac:dyDescent="0.25">
      <c r="A395" s="57">
        <f t="shared" si="38"/>
        <v>41</v>
      </c>
      <c r="B395" s="55" t="s">
        <v>781</v>
      </c>
      <c r="C395" s="44"/>
      <c r="D395" s="44"/>
      <c r="E395" s="44"/>
      <c r="F395" s="44"/>
      <c r="G395" s="44"/>
      <c r="H395" s="44"/>
      <c r="I395" s="44"/>
      <c r="J395" s="132"/>
      <c r="K395" s="132"/>
      <c r="L395" s="132"/>
      <c r="M395" s="132"/>
      <c r="N395" s="132"/>
      <c r="O395" s="132"/>
      <c r="P395" s="132"/>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row>
    <row r="396" spans="1:41" s="57" customFormat="1" x14ac:dyDescent="0.25">
      <c r="A396" s="44">
        <f t="shared" si="38"/>
        <v>1</v>
      </c>
      <c r="B396" s="55" t="s">
        <v>772</v>
      </c>
      <c r="C396" s="44"/>
      <c r="D396" s="44"/>
      <c r="E396" s="44"/>
      <c r="F396" s="44"/>
      <c r="G396" s="44"/>
      <c r="H396" s="44"/>
      <c r="I396" s="44"/>
      <c r="J396" s="132"/>
      <c r="K396" s="132"/>
      <c r="L396" s="132"/>
      <c r="M396" s="132"/>
      <c r="N396" s="132"/>
      <c r="O396" s="132"/>
      <c r="P396" s="132"/>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c r="AN396" s="44"/>
      <c r="AO396" s="44"/>
    </row>
    <row r="397" spans="1:41" s="57" customFormat="1" x14ac:dyDescent="0.25">
      <c r="A397" s="44">
        <f t="shared" si="38"/>
        <v>3</v>
      </c>
      <c r="B397" s="55" t="s">
        <v>773</v>
      </c>
      <c r="C397" s="44"/>
      <c r="D397" s="44"/>
      <c r="E397" s="44"/>
      <c r="F397" s="44"/>
      <c r="G397" s="44"/>
      <c r="H397" s="44"/>
      <c r="I397" s="44"/>
      <c r="J397" s="132"/>
      <c r="K397" s="132"/>
      <c r="L397" s="132"/>
      <c r="M397" s="132"/>
      <c r="N397" s="132"/>
      <c r="O397" s="132"/>
      <c r="P397" s="132"/>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row>
    <row r="398" spans="1:41" s="57" customFormat="1" x14ac:dyDescent="0.25">
      <c r="A398" s="44">
        <f t="shared" si="38"/>
        <v>2</v>
      </c>
      <c r="B398" s="55" t="s">
        <v>774</v>
      </c>
      <c r="C398" s="44"/>
      <c r="D398" s="44"/>
      <c r="E398" s="44"/>
      <c r="F398" s="44"/>
      <c r="G398" s="44"/>
      <c r="H398" s="44"/>
      <c r="I398" s="44"/>
      <c r="J398" s="132"/>
      <c r="K398" s="132"/>
      <c r="L398" s="132"/>
      <c r="M398" s="132"/>
      <c r="N398" s="132"/>
      <c r="O398" s="132"/>
      <c r="P398" s="132"/>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c r="AN398" s="44"/>
      <c r="AO398" s="44"/>
    </row>
    <row r="399" spans="1:41" s="57" customFormat="1" x14ac:dyDescent="0.25">
      <c r="A399" s="44">
        <f t="shared" si="38"/>
        <v>2</v>
      </c>
      <c r="B399" s="55" t="s">
        <v>930</v>
      </c>
      <c r="C399" s="44"/>
      <c r="D399" s="44"/>
      <c r="E399" s="44"/>
      <c r="F399" s="44"/>
      <c r="G399" s="44"/>
      <c r="H399" s="44"/>
      <c r="I399" s="44"/>
      <c r="J399" s="132"/>
      <c r="K399" s="132"/>
      <c r="L399" s="132"/>
      <c r="M399" s="132"/>
      <c r="N399" s="132"/>
      <c r="O399" s="132"/>
      <c r="P399" s="132"/>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row>
    <row r="400" spans="1:41" s="57" customFormat="1" x14ac:dyDescent="0.25">
      <c r="A400" s="44">
        <f t="shared" si="38"/>
        <v>9</v>
      </c>
      <c r="B400" s="55" t="s">
        <v>775</v>
      </c>
      <c r="C400" s="44"/>
      <c r="D400" s="44"/>
      <c r="E400" s="44"/>
      <c r="F400" s="44"/>
      <c r="G400" s="44"/>
      <c r="H400" s="44"/>
      <c r="I400" s="44"/>
      <c r="J400" s="132"/>
      <c r="K400" s="132"/>
      <c r="L400" s="132"/>
      <c r="M400" s="132"/>
      <c r="N400" s="132"/>
      <c r="O400" s="132"/>
      <c r="P400" s="132"/>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c r="AN400" s="44"/>
      <c r="AO400" s="44"/>
    </row>
    <row r="401" spans="1:41" s="57" customFormat="1" x14ac:dyDescent="0.25">
      <c r="A401" s="44">
        <f t="shared" si="38"/>
        <v>3</v>
      </c>
      <c r="B401" s="55" t="s">
        <v>887</v>
      </c>
      <c r="C401" s="44"/>
      <c r="D401" s="44"/>
      <c r="E401" s="44"/>
      <c r="F401" s="44"/>
      <c r="G401" s="44"/>
      <c r="H401" s="44"/>
      <c r="I401" s="44"/>
      <c r="J401" s="132"/>
      <c r="K401" s="132"/>
      <c r="L401" s="132"/>
      <c r="M401" s="132"/>
      <c r="N401" s="132"/>
      <c r="O401" s="132"/>
      <c r="P401" s="132"/>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c r="AN401" s="44"/>
      <c r="AO401" s="44"/>
    </row>
    <row r="402" spans="1:41" s="57" customFormat="1" x14ac:dyDescent="0.25">
      <c r="A402" s="44">
        <f t="shared" si="38"/>
        <v>1</v>
      </c>
      <c r="B402" s="55" t="s">
        <v>776</v>
      </c>
      <c r="C402" s="44"/>
      <c r="D402" s="44"/>
      <c r="E402" s="44"/>
      <c r="F402" s="44"/>
      <c r="G402" s="44"/>
      <c r="H402" s="44"/>
      <c r="I402" s="44"/>
      <c r="J402" s="132"/>
      <c r="K402" s="132"/>
      <c r="L402" s="132"/>
      <c r="M402" s="132"/>
      <c r="N402" s="132"/>
      <c r="O402" s="132"/>
      <c r="P402" s="132"/>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row>
    <row r="403" spans="1:41" s="57" customFormat="1" x14ac:dyDescent="0.25">
      <c r="A403" s="44">
        <f t="shared" ref="A403:A431" si="39">COUNTIF($B$8:$B$314,B403)</f>
        <v>2</v>
      </c>
      <c r="B403" s="55" t="s">
        <v>777</v>
      </c>
      <c r="C403" s="44"/>
      <c r="D403" s="44"/>
      <c r="E403" s="44"/>
      <c r="F403" s="44"/>
      <c r="G403" s="44"/>
      <c r="H403" s="44"/>
      <c r="I403" s="44"/>
      <c r="J403" s="132"/>
      <c r="K403" s="132"/>
      <c r="L403" s="132"/>
      <c r="M403" s="132"/>
      <c r="N403" s="132"/>
      <c r="O403" s="132"/>
      <c r="P403" s="132"/>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c r="AN403" s="44"/>
      <c r="AO403" s="44"/>
    </row>
    <row r="404" spans="1:41" s="57" customFormat="1" x14ac:dyDescent="0.25">
      <c r="A404" s="44">
        <f t="shared" si="39"/>
        <v>5</v>
      </c>
      <c r="B404" s="55" t="s">
        <v>929</v>
      </c>
      <c r="C404" s="44"/>
      <c r="D404" s="44"/>
      <c r="E404" s="44"/>
      <c r="F404" s="44"/>
      <c r="G404" s="44"/>
      <c r="H404" s="44"/>
      <c r="I404" s="44"/>
      <c r="J404" s="132"/>
      <c r="K404" s="132"/>
      <c r="L404" s="132"/>
      <c r="M404" s="132"/>
      <c r="N404" s="132"/>
      <c r="O404" s="132"/>
      <c r="P404" s="132"/>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c r="AN404" s="44"/>
      <c r="AO404" s="44"/>
    </row>
    <row r="405" spans="1:41" s="57" customFormat="1" x14ac:dyDescent="0.25">
      <c r="A405" s="44">
        <f t="shared" si="39"/>
        <v>2</v>
      </c>
      <c r="B405" s="55" t="s">
        <v>778</v>
      </c>
      <c r="C405" s="44"/>
      <c r="D405" s="44"/>
      <c r="E405" s="44"/>
      <c r="F405" s="44"/>
      <c r="G405" s="44"/>
      <c r="H405" s="44"/>
      <c r="I405" s="44"/>
      <c r="J405" s="132"/>
      <c r="K405" s="132"/>
      <c r="L405" s="132"/>
      <c r="M405" s="132"/>
      <c r="N405" s="132"/>
      <c r="O405" s="132"/>
      <c r="P405" s="132"/>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c r="AN405" s="44"/>
      <c r="AO405" s="44"/>
    </row>
    <row r="406" spans="1:41" s="57" customFormat="1" x14ac:dyDescent="0.25">
      <c r="A406" s="44">
        <f t="shared" si="39"/>
        <v>7</v>
      </c>
      <c r="B406" s="55" t="s">
        <v>779</v>
      </c>
      <c r="C406" s="44"/>
      <c r="D406" s="44"/>
      <c r="E406" s="44"/>
      <c r="F406" s="44"/>
      <c r="G406" s="44"/>
      <c r="H406" s="44"/>
      <c r="I406" s="44"/>
      <c r="J406" s="132"/>
      <c r="K406" s="132"/>
      <c r="L406" s="132"/>
      <c r="M406" s="132"/>
      <c r="N406" s="132"/>
      <c r="O406" s="132"/>
      <c r="P406" s="132"/>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row>
    <row r="407" spans="1:41" s="57" customFormat="1" x14ac:dyDescent="0.25">
      <c r="A407" s="44">
        <f t="shared" si="39"/>
        <v>3</v>
      </c>
      <c r="B407" s="55" t="s">
        <v>780</v>
      </c>
      <c r="C407" s="44"/>
      <c r="D407" s="44"/>
      <c r="E407" s="44"/>
      <c r="F407" s="44"/>
      <c r="G407" s="44"/>
      <c r="H407" s="44"/>
      <c r="I407" s="44"/>
      <c r="J407" s="132"/>
      <c r="K407" s="132"/>
      <c r="L407" s="132"/>
      <c r="M407" s="132"/>
      <c r="N407" s="132"/>
      <c r="O407" s="132"/>
      <c r="P407" s="132"/>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c r="AO407" s="44"/>
    </row>
    <row r="408" spans="1:41" s="57" customFormat="1" x14ac:dyDescent="0.25">
      <c r="A408" s="44">
        <f t="shared" si="39"/>
        <v>1</v>
      </c>
      <c r="B408" s="55" t="s">
        <v>766</v>
      </c>
      <c r="C408" s="44"/>
      <c r="D408" s="44"/>
      <c r="E408" s="44"/>
      <c r="F408" s="44"/>
      <c r="G408" s="44"/>
      <c r="H408" s="44"/>
      <c r="I408" s="44"/>
      <c r="J408" s="132"/>
      <c r="K408" s="132"/>
      <c r="L408" s="132"/>
      <c r="M408" s="132"/>
      <c r="N408" s="132"/>
      <c r="O408" s="132"/>
      <c r="P408" s="132"/>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c r="AO408" s="44"/>
    </row>
    <row r="409" spans="1:41" s="57" customFormat="1" x14ac:dyDescent="0.25">
      <c r="A409" s="44">
        <f t="shared" si="39"/>
        <v>3</v>
      </c>
      <c r="B409" s="55" t="s">
        <v>767</v>
      </c>
      <c r="C409" s="44"/>
      <c r="D409" s="44"/>
      <c r="E409" s="44"/>
      <c r="F409" s="44"/>
      <c r="G409" s="44"/>
      <c r="H409" s="44"/>
      <c r="I409" s="44"/>
      <c r="J409" s="132"/>
      <c r="K409" s="132"/>
      <c r="L409" s="132"/>
      <c r="M409" s="132"/>
      <c r="N409" s="132"/>
      <c r="O409" s="132"/>
      <c r="P409" s="132"/>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c r="AO409" s="44"/>
    </row>
    <row r="410" spans="1:41" s="57" customFormat="1" x14ac:dyDescent="0.25">
      <c r="A410" s="44">
        <f t="shared" si="39"/>
        <v>1</v>
      </c>
      <c r="B410" s="55" t="s">
        <v>768</v>
      </c>
      <c r="C410" s="44"/>
      <c r="D410" s="44"/>
      <c r="E410" s="44"/>
      <c r="F410" s="44"/>
      <c r="G410" s="44"/>
      <c r="H410" s="44"/>
      <c r="I410" s="44"/>
      <c r="J410" s="132"/>
      <c r="K410" s="132"/>
      <c r="L410" s="132"/>
      <c r="M410" s="132"/>
      <c r="N410" s="132"/>
      <c r="O410" s="132"/>
      <c r="P410" s="132"/>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c r="AN410" s="44"/>
      <c r="AO410" s="44"/>
    </row>
    <row r="411" spans="1:41" s="57" customFormat="1" x14ac:dyDescent="0.25">
      <c r="A411" s="44">
        <f t="shared" si="39"/>
        <v>9</v>
      </c>
      <c r="B411" s="55" t="s">
        <v>769</v>
      </c>
      <c r="C411" s="44"/>
      <c r="D411" s="44"/>
      <c r="E411" s="44"/>
      <c r="F411" s="44"/>
      <c r="G411" s="44"/>
      <c r="H411" s="44"/>
      <c r="I411" s="44"/>
      <c r="J411" s="132"/>
      <c r="K411" s="132"/>
      <c r="L411" s="132"/>
      <c r="M411" s="132"/>
      <c r="N411" s="132"/>
      <c r="O411" s="132"/>
      <c r="P411" s="132"/>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row>
    <row r="412" spans="1:41" s="57" customFormat="1" x14ac:dyDescent="0.25">
      <c r="A412" s="44">
        <f t="shared" si="39"/>
        <v>1</v>
      </c>
      <c r="B412" s="55" t="s">
        <v>770</v>
      </c>
      <c r="C412" s="44"/>
      <c r="D412" s="44"/>
      <c r="E412" s="44"/>
      <c r="F412" s="44"/>
      <c r="G412" s="44"/>
      <c r="H412" s="44"/>
      <c r="I412" s="44"/>
      <c r="J412" s="132"/>
      <c r="K412" s="132"/>
      <c r="L412" s="132"/>
      <c r="M412" s="132"/>
      <c r="N412" s="132"/>
      <c r="O412" s="132"/>
      <c r="P412" s="132"/>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c r="AN412" s="44"/>
      <c r="AO412" s="44"/>
    </row>
    <row r="413" spans="1:41" s="57" customFormat="1" x14ac:dyDescent="0.25">
      <c r="A413" s="44">
        <f t="shared" si="39"/>
        <v>1</v>
      </c>
      <c r="B413" s="55" t="s">
        <v>771</v>
      </c>
      <c r="C413" s="44"/>
      <c r="D413" s="44"/>
      <c r="E413" s="44"/>
      <c r="F413" s="44"/>
      <c r="G413" s="44"/>
      <c r="H413" s="44"/>
      <c r="I413" s="44"/>
      <c r="J413" s="132"/>
      <c r="K413" s="132"/>
      <c r="L413" s="132"/>
      <c r="M413" s="132"/>
      <c r="N413" s="132"/>
      <c r="O413" s="132"/>
      <c r="P413" s="132"/>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c r="AN413" s="44"/>
      <c r="AO413" s="44"/>
    </row>
    <row r="414" spans="1:41" s="57" customFormat="1" x14ac:dyDescent="0.25">
      <c r="A414" s="44">
        <f t="shared" si="39"/>
        <v>2</v>
      </c>
      <c r="B414" s="55" t="s">
        <v>843</v>
      </c>
      <c r="C414" s="44"/>
      <c r="D414" s="44"/>
      <c r="E414" s="44"/>
      <c r="F414" s="44"/>
      <c r="G414" s="44"/>
      <c r="H414" s="44"/>
      <c r="I414" s="44"/>
      <c r="J414" s="132"/>
      <c r="K414" s="132"/>
      <c r="L414" s="132"/>
      <c r="M414" s="132"/>
      <c r="N414" s="132"/>
      <c r="O414" s="132"/>
      <c r="P414" s="132"/>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row>
    <row r="415" spans="1:41" s="57" customFormat="1" x14ac:dyDescent="0.25">
      <c r="A415" s="44">
        <f t="shared" si="39"/>
        <v>2</v>
      </c>
      <c r="B415" s="55" t="s">
        <v>783</v>
      </c>
      <c r="C415" s="44"/>
      <c r="D415" s="44"/>
      <c r="E415" s="44"/>
      <c r="F415" s="44"/>
      <c r="G415" s="44"/>
      <c r="H415" s="44"/>
      <c r="I415" s="44"/>
      <c r="J415" s="132"/>
      <c r="K415" s="132"/>
      <c r="L415" s="132"/>
      <c r="M415" s="132"/>
      <c r="N415" s="132"/>
      <c r="O415" s="132"/>
      <c r="P415" s="132"/>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row>
    <row r="416" spans="1:41" s="57" customFormat="1" x14ac:dyDescent="0.25">
      <c r="A416" s="44">
        <f t="shared" si="39"/>
        <v>3</v>
      </c>
      <c r="B416" s="55" t="s">
        <v>784</v>
      </c>
      <c r="C416" s="44"/>
      <c r="D416" s="44"/>
      <c r="E416" s="44"/>
      <c r="F416" s="44"/>
      <c r="G416" s="44"/>
      <c r="H416" s="44"/>
      <c r="I416" s="44"/>
      <c r="J416" s="132"/>
      <c r="K416" s="132"/>
      <c r="L416" s="132"/>
      <c r="M416" s="132"/>
      <c r="N416" s="132"/>
      <c r="O416" s="132"/>
      <c r="P416" s="132"/>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c r="AN416" s="44"/>
      <c r="AO416" s="44"/>
    </row>
    <row r="417" spans="1:41" s="57" customFormat="1" x14ac:dyDescent="0.25">
      <c r="A417" s="44">
        <f t="shared" si="39"/>
        <v>1</v>
      </c>
      <c r="B417" s="55" t="s">
        <v>787</v>
      </c>
      <c r="C417" s="44"/>
      <c r="D417" s="44"/>
      <c r="E417" s="44"/>
      <c r="F417" s="44"/>
      <c r="G417" s="44"/>
      <c r="H417" s="44"/>
      <c r="I417" s="44"/>
      <c r="J417" s="132"/>
      <c r="K417" s="132"/>
      <c r="L417" s="132"/>
      <c r="M417" s="132"/>
      <c r="N417" s="132"/>
      <c r="O417" s="132"/>
      <c r="P417" s="132"/>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c r="AN417" s="44"/>
      <c r="AO417" s="44"/>
    </row>
    <row r="418" spans="1:41" s="57" customFormat="1" x14ac:dyDescent="0.25">
      <c r="A418" s="44">
        <f t="shared" si="39"/>
        <v>3</v>
      </c>
      <c r="B418" s="55" t="s">
        <v>782</v>
      </c>
      <c r="C418" s="44"/>
      <c r="D418" s="44"/>
      <c r="E418" s="44"/>
      <c r="F418" s="44"/>
      <c r="G418" s="44"/>
      <c r="H418" s="44"/>
      <c r="I418" s="44"/>
      <c r="J418" s="132"/>
      <c r="K418" s="132"/>
      <c r="L418" s="132"/>
      <c r="M418" s="132"/>
      <c r="N418" s="132"/>
      <c r="O418" s="132"/>
      <c r="P418" s="132"/>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c r="AN418" s="44"/>
      <c r="AO418" s="44"/>
    </row>
    <row r="419" spans="1:41" s="57" customFormat="1" x14ac:dyDescent="0.25">
      <c r="A419" s="44">
        <f t="shared" si="39"/>
        <v>1</v>
      </c>
      <c r="B419" s="55" t="s">
        <v>785</v>
      </c>
      <c r="C419" s="44"/>
      <c r="D419" s="44"/>
      <c r="E419" s="44"/>
      <c r="F419" s="44"/>
      <c r="G419" s="44"/>
      <c r="H419" s="44"/>
      <c r="I419" s="44"/>
      <c r="J419" s="132"/>
      <c r="K419" s="132"/>
      <c r="L419" s="132"/>
      <c r="M419" s="132"/>
      <c r="N419" s="132"/>
      <c r="O419" s="132"/>
      <c r="P419" s="132"/>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c r="AN419" s="44"/>
      <c r="AO419" s="44"/>
    </row>
    <row r="420" spans="1:41" s="57" customFormat="1" x14ac:dyDescent="0.25">
      <c r="A420" s="44">
        <f t="shared" si="39"/>
        <v>5</v>
      </c>
      <c r="B420" s="55" t="s">
        <v>1016</v>
      </c>
      <c r="C420" s="44"/>
      <c r="D420" s="44"/>
      <c r="E420" s="44"/>
      <c r="F420" s="44"/>
      <c r="G420" s="44"/>
      <c r="H420" s="44"/>
      <c r="I420" s="44"/>
      <c r="J420" s="132"/>
      <c r="K420" s="132"/>
      <c r="L420" s="132"/>
      <c r="M420" s="132"/>
      <c r="N420" s="132"/>
      <c r="O420" s="132"/>
      <c r="P420" s="132"/>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row>
    <row r="421" spans="1:41" s="57" customFormat="1" x14ac:dyDescent="0.25">
      <c r="A421" s="44">
        <f t="shared" si="39"/>
        <v>2</v>
      </c>
      <c r="B421" s="55" t="s">
        <v>786</v>
      </c>
      <c r="C421" s="44"/>
      <c r="D421" s="44"/>
      <c r="E421" s="44"/>
      <c r="F421" s="44"/>
      <c r="G421" s="44"/>
      <c r="H421" s="44"/>
      <c r="I421" s="44"/>
      <c r="J421" s="132"/>
      <c r="K421" s="132"/>
      <c r="L421" s="132"/>
      <c r="M421" s="132"/>
      <c r="N421" s="132"/>
      <c r="O421" s="132"/>
      <c r="P421" s="132"/>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row>
    <row r="422" spans="1:41" s="57" customFormat="1" x14ac:dyDescent="0.25">
      <c r="A422" s="44">
        <f t="shared" si="39"/>
        <v>1</v>
      </c>
      <c r="B422" s="55" t="s">
        <v>832</v>
      </c>
      <c r="C422" s="44"/>
      <c r="D422" s="44"/>
      <c r="E422" s="44"/>
      <c r="F422" s="44"/>
      <c r="G422" s="44"/>
      <c r="H422" s="44"/>
      <c r="I422" s="44"/>
      <c r="J422" s="132"/>
      <c r="K422" s="132"/>
      <c r="L422" s="132"/>
      <c r="M422" s="132"/>
      <c r="N422" s="132"/>
      <c r="O422" s="132"/>
      <c r="P422" s="132"/>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row>
    <row r="423" spans="1:41" s="57" customFormat="1" x14ac:dyDescent="0.25">
      <c r="A423" s="44">
        <f t="shared" si="39"/>
        <v>1</v>
      </c>
      <c r="B423" s="55" t="s">
        <v>833</v>
      </c>
      <c r="C423" s="44"/>
      <c r="D423" s="44"/>
      <c r="E423" s="44"/>
      <c r="F423" s="44"/>
      <c r="G423" s="44"/>
      <c r="H423" s="44"/>
      <c r="I423" s="44"/>
      <c r="J423" s="132"/>
      <c r="K423" s="132"/>
      <c r="L423" s="132"/>
      <c r="M423" s="132"/>
      <c r="N423" s="132"/>
      <c r="O423" s="132"/>
      <c r="P423" s="132"/>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c r="AN423" s="44"/>
      <c r="AO423" s="44"/>
    </row>
    <row r="424" spans="1:41" s="57" customFormat="1" x14ac:dyDescent="0.25">
      <c r="A424" s="44">
        <f t="shared" si="39"/>
        <v>1</v>
      </c>
      <c r="B424" s="55" t="s">
        <v>834</v>
      </c>
      <c r="C424" s="44"/>
      <c r="D424" s="44"/>
      <c r="E424" s="44"/>
      <c r="F424" s="44"/>
      <c r="G424" s="44"/>
      <c r="H424" s="44"/>
      <c r="I424" s="44"/>
      <c r="J424" s="132"/>
      <c r="K424" s="132"/>
      <c r="L424" s="132"/>
      <c r="M424" s="132"/>
      <c r="N424" s="132"/>
      <c r="O424" s="132"/>
      <c r="P424" s="132"/>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row>
    <row r="425" spans="1:41" s="57" customFormat="1" x14ac:dyDescent="0.25">
      <c r="A425" s="44">
        <f t="shared" si="39"/>
        <v>1</v>
      </c>
      <c r="B425" s="55" t="s">
        <v>835</v>
      </c>
      <c r="C425" s="44"/>
      <c r="D425" s="44"/>
      <c r="E425" s="44"/>
      <c r="F425" s="44"/>
      <c r="G425" s="44"/>
      <c r="H425" s="44"/>
      <c r="I425" s="44"/>
      <c r="J425" s="132"/>
      <c r="K425" s="132"/>
      <c r="L425" s="132"/>
      <c r="M425" s="132"/>
      <c r="N425" s="132"/>
      <c r="O425" s="132"/>
      <c r="P425" s="132"/>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c r="AN425" s="44"/>
      <c r="AO425" s="44"/>
    </row>
    <row r="426" spans="1:41" s="57" customFormat="1" x14ac:dyDescent="0.25">
      <c r="A426" s="44">
        <f t="shared" si="39"/>
        <v>10</v>
      </c>
      <c r="B426" s="55" t="s">
        <v>836</v>
      </c>
      <c r="C426" s="44"/>
      <c r="D426" s="44"/>
      <c r="E426" s="44"/>
      <c r="F426" s="44"/>
      <c r="G426" s="44"/>
      <c r="H426" s="44"/>
      <c r="I426" s="44"/>
      <c r="J426" s="132"/>
      <c r="K426" s="132"/>
      <c r="L426" s="132"/>
      <c r="M426" s="132"/>
      <c r="N426" s="132"/>
      <c r="O426" s="132"/>
      <c r="P426" s="132"/>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c r="AN426" s="44"/>
      <c r="AO426" s="44"/>
    </row>
    <row r="427" spans="1:41" s="57" customFormat="1" x14ac:dyDescent="0.25">
      <c r="A427" s="44">
        <f t="shared" si="39"/>
        <v>2</v>
      </c>
      <c r="B427" s="55" t="s">
        <v>837</v>
      </c>
      <c r="C427" s="44"/>
      <c r="D427" s="44"/>
      <c r="E427" s="44"/>
      <c r="F427" s="44"/>
      <c r="G427" s="44"/>
      <c r="H427" s="44"/>
      <c r="I427" s="44"/>
      <c r="J427" s="132"/>
      <c r="K427" s="132"/>
      <c r="L427" s="132"/>
      <c r="M427" s="132"/>
      <c r="N427" s="132"/>
      <c r="O427" s="132"/>
      <c r="P427" s="132"/>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c r="AN427" s="44"/>
      <c r="AO427" s="44"/>
    </row>
    <row r="428" spans="1:41" s="57" customFormat="1" x14ac:dyDescent="0.25">
      <c r="A428" s="44">
        <f t="shared" si="39"/>
        <v>2</v>
      </c>
      <c r="B428" s="55" t="s">
        <v>838</v>
      </c>
      <c r="C428" s="44"/>
      <c r="D428" s="44"/>
      <c r="E428" s="44"/>
      <c r="F428" s="44"/>
      <c r="G428" s="44"/>
      <c r="H428" s="44"/>
      <c r="I428" s="44"/>
      <c r="J428" s="132"/>
      <c r="K428" s="132"/>
      <c r="L428" s="132"/>
      <c r="M428" s="132"/>
      <c r="N428" s="132"/>
      <c r="O428" s="132"/>
      <c r="P428" s="132"/>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row>
    <row r="429" spans="1:41" s="57" customFormat="1" x14ac:dyDescent="0.25">
      <c r="A429" s="44">
        <f t="shared" si="39"/>
        <v>1</v>
      </c>
      <c r="B429" s="55" t="s">
        <v>839</v>
      </c>
      <c r="C429" s="44"/>
      <c r="D429" s="44"/>
      <c r="E429" s="44"/>
      <c r="F429" s="44"/>
      <c r="G429" s="44"/>
      <c r="H429" s="44"/>
      <c r="I429" s="44"/>
      <c r="J429" s="132"/>
      <c r="K429" s="132"/>
      <c r="L429" s="132"/>
      <c r="M429" s="132"/>
      <c r="N429" s="132"/>
      <c r="O429" s="132"/>
      <c r="P429" s="132"/>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row>
    <row r="430" spans="1:41" s="57" customFormat="1" x14ac:dyDescent="0.25">
      <c r="A430" s="44">
        <f t="shared" si="39"/>
        <v>2</v>
      </c>
      <c r="B430" s="55" t="s">
        <v>840</v>
      </c>
      <c r="C430" s="44"/>
      <c r="D430" s="44"/>
      <c r="E430" s="44"/>
      <c r="F430" s="44"/>
      <c r="G430" s="44"/>
      <c r="H430" s="44"/>
      <c r="I430" s="44"/>
      <c r="J430" s="132"/>
      <c r="K430" s="132"/>
      <c r="L430" s="132"/>
      <c r="M430" s="132"/>
      <c r="N430" s="132"/>
      <c r="O430" s="132"/>
      <c r="P430" s="132"/>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row>
    <row r="431" spans="1:41" s="57" customFormat="1" x14ac:dyDescent="0.25">
      <c r="A431" s="44">
        <f t="shared" si="39"/>
        <v>5</v>
      </c>
      <c r="B431" s="55" t="s">
        <v>841</v>
      </c>
      <c r="C431" s="44"/>
      <c r="D431" s="44"/>
      <c r="E431" s="44"/>
      <c r="F431" s="44"/>
      <c r="G431" s="44"/>
      <c r="H431" s="44"/>
      <c r="I431" s="44"/>
      <c r="J431" s="132"/>
      <c r="K431" s="132"/>
      <c r="L431" s="132"/>
      <c r="M431" s="132"/>
      <c r="N431" s="132"/>
      <c r="O431" s="132"/>
      <c r="P431" s="132"/>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row>
    <row r="432" spans="1:41" s="57" customFormat="1" x14ac:dyDescent="0.25">
      <c r="A432" s="44"/>
      <c r="B432" s="55"/>
      <c r="C432" s="44"/>
      <c r="D432" s="44"/>
      <c r="E432" s="44"/>
      <c r="F432" s="44"/>
      <c r="G432" s="44"/>
      <c r="H432" s="44"/>
      <c r="I432" s="44"/>
      <c r="J432" s="132"/>
      <c r="K432" s="132"/>
      <c r="L432" s="132"/>
      <c r="M432" s="132"/>
      <c r="N432" s="132"/>
      <c r="O432" s="132"/>
      <c r="P432" s="132"/>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c r="AN432" s="44"/>
      <c r="AO432" s="44"/>
    </row>
    <row r="433" spans="1:41" s="57" customFormat="1" x14ac:dyDescent="0.25">
      <c r="A433" s="44"/>
      <c r="B433" s="55"/>
      <c r="C433" s="44"/>
      <c r="D433" s="44"/>
      <c r="E433" s="44"/>
      <c r="F433" s="44"/>
      <c r="G433" s="44"/>
      <c r="H433" s="44"/>
      <c r="I433" s="44"/>
      <c r="J433" s="132"/>
      <c r="K433" s="132"/>
      <c r="L433" s="132"/>
      <c r="M433" s="132"/>
      <c r="N433" s="132"/>
      <c r="O433" s="132"/>
      <c r="P433" s="132"/>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row>
    <row r="434" spans="1:41" s="57" customFormat="1" x14ac:dyDescent="0.25">
      <c r="A434" s="44"/>
      <c r="B434" s="55"/>
      <c r="C434" s="44"/>
      <c r="D434" s="44"/>
      <c r="E434" s="44"/>
      <c r="F434" s="44"/>
      <c r="G434" s="44"/>
      <c r="H434" s="44"/>
      <c r="I434" s="44"/>
      <c r="J434" s="132"/>
      <c r="K434" s="132"/>
      <c r="L434" s="132"/>
      <c r="M434" s="132"/>
      <c r="N434" s="132"/>
      <c r="O434" s="132"/>
      <c r="P434" s="132"/>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row>
    <row r="435" spans="1:41" x14ac:dyDescent="0.25">
      <c r="B435" s="55"/>
    </row>
    <row r="436" spans="1:41" x14ac:dyDescent="0.25">
      <c r="B436" s="55"/>
    </row>
    <row r="437" spans="1:41" x14ac:dyDescent="0.25">
      <c r="B437" s="55"/>
    </row>
    <row r="438" spans="1:41" x14ac:dyDescent="0.25">
      <c r="B438" s="55"/>
    </row>
    <row r="439" spans="1:41" x14ac:dyDescent="0.25">
      <c r="B439" s="55"/>
    </row>
    <row r="440" spans="1:41" x14ac:dyDescent="0.25">
      <c r="B440" s="55"/>
    </row>
    <row r="441" spans="1:41" x14ac:dyDescent="0.25">
      <c r="B441" s="55"/>
    </row>
    <row r="442" spans="1:41" x14ac:dyDescent="0.25">
      <c r="B442" s="55"/>
    </row>
    <row r="443" spans="1:41" ht="13" x14ac:dyDescent="0.25">
      <c r="B443" s="118"/>
    </row>
    <row r="444" spans="1:41" ht="13" x14ac:dyDescent="0.25">
      <c r="B444" s="118"/>
    </row>
    <row r="445" spans="1:41" ht="13" x14ac:dyDescent="0.25">
      <c r="B445" s="118"/>
    </row>
    <row r="446" spans="1:41" ht="13" x14ac:dyDescent="0.25">
      <c r="A446" s="57"/>
      <c r="B446" s="118"/>
    </row>
    <row r="447" spans="1:41" ht="13" x14ac:dyDescent="0.25">
      <c r="A447" s="57"/>
      <c r="B447" s="118"/>
    </row>
    <row r="448" spans="1:41" ht="13" x14ac:dyDescent="0.25">
      <c r="B448" s="118"/>
    </row>
    <row r="449" spans="1:2" ht="13" x14ac:dyDescent="0.25">
      <c r="B449" s="118"/>
    </row>
    <row r="450" spans="1:2" ht="13" x14ac:dyDescent="0.25">
      <c r="B450" s="118"/>
    </row>
    <row r="451" spans="1:2" ht="13" x14ac:dyDescent="0.25">
      <c r="B451" s="118"/>
    </row>
    <row r="452" spans="1:2" ht="13" x14ac:dyDescent="0.25">
      <c r="B452" s="118"/>
    </row>
    <row r="453" spans="1:2" ht="13" x14ac:dyDescent="0.25">
      <c r="B453" s="118"/>
    </row>
    <row r="454" spans="1:2" ht="13" x14ac:dyDescent="0.25">
      <c r="A454" s="57"/>
      <c r="B454" s="118"/>
    </row>
    <row r="455" spans="1:2" ht="13" x14ac:dyDescent="0.25">
      <c r="B455" s="118"/>
    </row>
    <row r="456" spans="1:2" ht="13" x14ac:dyDescent="0.25">
      <c r="A456" s="48"/>
      <c r="B456" s="118"/>
    </row>
    <row r="457" spans="1:2" ht="13" x14ac:dyDescent="0.25">
      <c r="B457" s="118"/>
    </row>
    <row r="458" spans="1:2" ht="13" x14ac:dyDescent="0.25">
      <c r="A458" s="48"/>
      <c r="B458" s="118"/>
    </row>
    <row r="459" spans="1:2" ht="13" x14ac:dyDescent="0.25">
      <c r="A459" s="48"/>
      <c r="B459" s="118"/>
    </row>
    <row r="460" spans="1:2" ht="13" x14ac:dyDescent="0.25">
      <c r="A460" s="48"/>
      <c r="B460" s="118"/>
    </row>
    <row r="461" spans="1:2" ht="13" x14ac:dyDescent="0.25">
      <c r="B461" s="118"/>
    </row>
    <row r="462" spans="1:2" ht="13" x14ac:dyDescent="0.25">
      <c r="B462" s="118"/>
    </row>
    <row r="463" spans="1:2" ht="13" x14ac:dyDescent="0.25">
      <c r="B463" s="118"/>
    </row>
    <row r="464" spans="1:2" ht="13" x14ac:dyDescent="0.25">
      <c r="B464" s="118"/>
    </row>
    <row r="465" spans="1:2" ht="13" x14ac:dyDescent="0.25">
      <c r="A465" s="57"/>
      <c r="B465" s="118"/>
    </row>
    <row r="466" spans="1:2" ht="13" x14ac:dyDescent="0.25">
      <c r="B466" s="118"/>
    </row>
    <row r="467" spans="1:2" ht="13" x14ac:dyDescent="0.25">
      <c r="A467" s="57"/>
      <c r="B467" s="118"/>
    </row>
    <row r="468" spans="1:2" ht="13" x14ac:dyDescent="0.25">
      <c r="B468" s="118"/>
    </row>
    <row r="469" spans="1:2" ht="13" x14ac:dyDescent="0.25">
      <c r="B469" s="118"/>
    </row>
    <row r="470" spans="1:2" ht="13" x14ac:dyDescent="0.25">
      <c r="A470" s="57"/>
      <c r="B470" s="118"/>
    </row>
    <row r="471" spans="1:2" ht="13" x14ac:dyDescent="0.25">
      <c r="A471" s="57"/>
      <c r="B471" s="118"/>
    </row>
    <row r="472" spans="1:2" ht="13" x14ac:dyDescent="0.25">
      <c r="B472" s="118"/>
    </row>
    <row r="473" spans="1:2" ht="13" x14ac:dyDescent="0.25">
      <c r="B473" s="118"/>
    </row>
    <row r="474" spans="1:2" ht="13" x14ac:dyDescent="0.25">
      <c r="B474" s="118"/>
    </row>
    <row r="475" spans="1:2" ht="13" x14ac:dyDescent="0.25">
      <c r="B475" s="118"/>
    </row>
    <row r="476" spans="1:2" ht="13" x14ac:dyDescent="0.25">
      <c r="B476" s="118"/>
    </row>
    <row r="477" spans="1:2" ht="13" x14ac:dyDescent="0.25">
      <c r="B477" s="118"/>
    </row>
    <row r="478" spans="1:2" ht="13" x14ac:dyDescent="0.25">
      <c r="A478" s="57"/>
      <c r="B478" s="118"/>
    </row>
    <row r="479" spans="1:2" ht="13" x14ac:dyDescent="0.25">
      <c r="A479" s="57"/>
      <c r="B479" s="118"/>
    </row>
    <row r="480" spans="1:2" ht="13" x14ac:dyDescent="0.25">
      <c r="A480" s="57"/>
      <c r="B480" s="118"/>
    </row>
    <row r="481" spans="1:2" ht="13" x14ac:dyDescent="0.25">
      <c r="A481" s="57"/>
      <c r="B481" s="118"/>
    </row>
    <row r="482" spans="1:2" ht="13" x14ac:dyDescent="0.25">
      <c r="A482" s="57"/>
      <c r="B482" s="118"/>
    </row>
    <row r="483" spans="1:2" ht="13" x14ac:dyDescent="0.25">
      <c r="A483" s="57"/>
      <c r="B483" s="118"/>
    </row>
    <row r="484" spans="1:2" ht="13" x14ac:dyDescent="0.25">
      <c r="B484" s="118"/>
    </row>
    <row r="485" spans="1:2" ht="13" x14ac:dyDescent="0.25">
      <c r="B485" s="118"/>
    </row>
    <row r="486" spans="1:2" ht="13" x14ac:dyDescent="0.25">
      <c r="B486" s="118"/>
    </row>
    <row r="487" spans="1:2" ht="13" x14ac:dyDescent="0.25">
      <c r="B487" s="118"/>
    </row>
    <row r="488" spans="1:2" ht="13" x14ac:dyDescent="0.25">
      <c r="B488" s="118"/>
    </row>
    <row r="489" spans="1:2" ht="13" x14ac:dyDescent="0.25">
      <c r="B489" s="118"/>
    </row>
    <row r="490" spans="1:2" ht="13" x14ac:dyDescent="0.25">
      <c r="B490" s="118"/>
    </row>
    <row r="491" spans="1:2" ht="13" x14ac:dyDescent="0.25">
      <c r="A491" s="57"/>
      <c r="B491" s="118"/>
    </row>
    <row r="492" spans="1:2" ht="13" x14ac:dyDescent="0.25">
      <c r="A492" s="57"/>
      <c r="B492" s="118"/>
    </row>
    <row r="493" spans="1:2" ht="13" x14ac:dyDescent="0.25">
      <c r="A493" s="57"/>
      <c r="B493" s="118"/>
    </row>
    <row r="494" spans="1:2" ht="13" x14ac:dyDescent="0.25">
      <c r="A494" s="57"/>
      <c r="B494" s="118"/>
    </row>
    <row r="495" spans="1:2" ht="13" x14ac:dyDescent="0.25">
      <c r="B495" s="118"/>
    </row>
    <row r="496" spans="1:2" ht="13" x14ac:dyDescent="0.25">
      <c r="A496" s="57"/>
      <c r="B496" s="118"/>
    </row>
    <row r="497" spans="1:2" ht="13" x14ac:dyDescent="0.25">
      <c r="A497" s="57"/>
      <c r="B497" s="118"/>
    </row>
    <row r="498" spans="1:2" ht="13" x14ac:dyDescent="0.25">
      <c r="B498" s="118"/>
    </row>
    <row r="499" spans="1:2" ht="13" x14ac:dyDescent="0.25">
      <c r="B499" s="118"/>
    </row>
    <row r="500" spans="1:2" ht="13" x14ac:dyDescent="0.25">
      <c r="B500" s="118"/>
    </row>
    <row r="501" spans="1:2" ht="13" x14ac:dyDescent="0.25">
      <c r="B501" s="118"/>
    </row>
    <row r="502" spans="1:2" ht="13" x14ac:dyDescent="0.25">
      <c r="A502" s="57"/>
      <c r="B502" s="118"/>
    </row>
    <row r="503" spans="1:2" ht="13" x14ac:dyDescent="0.25">
      <c r="A503" s="57"/>
      <c r="B503" s="118"/>
    </row>
    <row r="504" spans="1:2" ht="13" x14ac:dyDescent="0.25">
      <c r="B504" s="118"/>
    </row>
    <row r="505" spans="1:2" x14ac:dyDescent="0.25">
      <c r="B505" s="55"/>
    </row>
    <row r="506" spans="1:2" x14ac:dyDescent="0.25">
      <c r="A506" s="57"/>
      <c r="B506" s="55"/>
    </row>
    <row r="507" spans="1:2" x14ac:dyDescent="0.25">
      <c r="A507" s="57"/>
      <c r="B507" s="55"/>
    </row>
    <row r="508" spans="1:2" x14ac:dyDescent="0.25">
      <c r="A508" s="57"/>
      <c r="B508" s="55"/>
    </row>
    <row r="509" spans="1:2" x14ac:dyDescent="0.25">
      <c r="A509" s="57"/>
      <c r="B509" s="55"/>
    </row>
    <row r="510" spans="1:2" x14ac:dyDescent="0.25">
      <c r="A510" s="57"/>
      <c r="B510" s="55"/>
    </row>
    <row r="511" spans="1:2" x14ac:dyDescent="0.25">
      <c r="A511" s="57"/>
      <c r="B511" s="55"/>
    </row>
    <row r="512" spans="1:2" x14ac:dyDescent="0.25">
      <c r="A512" s="57"/>
      <c r="B512" s="55"/>
    </row>
    <row r="513" spans="2:2" x14ac:dyDescent="0.25">
      <c r="B513" s="55"/>
    </row>
    <row r="514" spans="2:2" x14ac:dyDescent="0.25">
      <c r="B514" s="55"/>
    </row>
    <row r="515" spans="2:2" x14ac:dyDescent="0.25">
      <c r="B515" s="55"/>
    </row>
    <row r="516" spans="2:2" x14ac:dyDescent="0.25">
      <c r="B516" s="55"/>
    </row>
    <row r="517" spans="2:2" x14ac:dyDescent="0.25">
      <c r="B517" s="55"/>
    </row>
    <row r="518" spans="2:2" x14ac:dyDescent="0.25">
      <c r="B518" s="55"/>
    </row>
    <row r="519" spans="2:2" x14ac:dyDescent="0.25">
      <c r="B519" s="55"/>
    </row>
    <row r="520" spans="2:2" x14ac:dyDescent="0.25">
      <c r="B520" s="55"/>
    </row>
    <row r="521" spans="2:2" x14ac:dyDescent="0.25">
      <c r="B521" s="55"/>
    </row>
    <row r="522" spans="2:2" x14ac:dyDescent="0.25">
      <c r="B522" s="55"/>
    </row>
    <row r="523" spans="2:2" x14ac:dyDescent="0.25">
      <c r="B523" s="55"/>
    </row>
    <row r="524" spans="2:2" x14ac:dyDescent="0.25">
      <c r="B524" s="55"/>
    </row>
    <row r="525" spans="2:2" x14ac:dyDescent="0.25">
      <c r="B525" s="55"/>
    </row>
    <row r="526" spans="2:2" x14ac:dyDescent="0.25">
      <c r="B526" s="55"/>
    </row>
    <row r="527" spans="2:2" x14ac:dyDescent="0.25">
      <c r="B527" s="55"/>
    </row>
    <row r="528" spans="2:2" x14ac:dyDescent="0.25">
      <c r="B528" s="55"/>
    </row>
    <row r="529" spans="2:2" x14ac:dyDescent="0.25">
      <c r="B529" s="55"/>
    </row>
    <row r="530" spans="2:2" x14ac:dyDescent="0.25">
      <c r="B530" s="55"/>
    </row>
    <row r="531" spans="2:2" x14ac:dyDescent="0.25">
      <c r="B531" s="55"/>
    </row>
    <row r="532" spans="2:2" x14ac:dyDescent="0.25">
      <c r="B532" s="55"/>
    </row>
    <row r="533" spans="2:2" x14ac:dyDescent="0.25">
      <c r="B533" s="55"/>
    </row>
    <row r="534" spans="2:2" x14ac:dyDescent="0.25">
      <c r="B534" s="55"/>
    </row>
    <row r="535" spans="2:2" x14ac:dyDescent="0.25">
      <c r="B535" s="55"/>
    </row>
    <row r="536" spans="2:2" x14ac:dyDescent="0.25">
      <c r="B536" s="55"/>
    </row>
    <row r="537" spans="2:2" x14ac:dyDescent="0.25">
      <c r="B537" s="55"/>
    </row>
    <row r="538" spans="2:2" x14ac:dyDescent="0.25">
      <c r="B538" s="55"/>
    </row>
    <row r="539" spans="2:2" x14ac:dyDescent="0.25">
      <c r="B539" s="55"/>
    </row>
    <row r="540" spans="2:2" x14ac:dyDescent="0.25">
      <c r="B540" s="55"/>
    </row>
    <row r="541" spans="2:2" x14ac:dyDescent="0.25">
      <c r="B541" s="55"/>
    </row>
    <row r="542" spans="2:2" x14ac:dyDescent="0.25">
      <c r="B542" s="55"/>
    </row>
    <row r="543" spans="2:2" x14ac:dyDescent="0.25">
      <c r="B543" s="55"/>
    </row>
    <row r="544" spans="2:2" x14ac:dyDescent="0.25">
      <c r="B544" s="55"/>
    </row>
    <row r="545" spans="1:2" x14ac:dyDescent="0.25">
      <c r="B545" s="55"/>
    </row>
    <row r="546" spans="1:2" x14ac:dyDescent="0.25">
      <c r="B546" s="55"/>
    </row>
    <row r="547" spans="1:2" x14ac:dyDescent="0.25">
      <c r="B547" s="55"/>
    </row>
    <row r="548" spans="1:2" x14ac:dyDescent="0.25">
      <c r="B548" s="55"/>
    </row>
    <row r="549" spans="1:2" x14ac:dyDescent="0.25">
      <c r="B549" s="55"/>
    </row>
    <row r="550" spans="1:2" x14ac:dyDescent="0.25">
      <c r="B550" s="55"/>
    </row>
    <row r="551" spans="1:2" x14ac:dyDescent="0.25">
      <c r="B551" s="55"/>
    </row>
    <row r="552" spans="1:2" x14ac:dyDescent="0.25">
      <c r="B552" s="55"/>
    </row>
    <row r="553" spans="1:2" x14ac:dyDescent="0.25">
      <c r="B553" s="55"/>
    </row>
    <row r="554" spans="1:2" x14ac:dyDescent="0.25">
      <c r="B554" s="55"/>
    </row>
    <row r="555" spans="1:2" x14ac:dyDescent="0.25">
      <c r="A555" s="57"/>
      <c r="B555" s="55"/>
    </row>
    <row r="556" spans="1:2" x14ac:dyDescent="0.25">
      <c r="A556" s="57"/>
      <c r="B556" s="55"/>
    </row>
    <row r="557" spans="1:2" x14ac:dyDescent="0.25">
      <c r="A557" s="57"/>
      <c r="B557" s="55"/>
    </row>
    <row r="558" spans="1:2" x14ac:dyDescent="0.25">
      <c r="A558" s="57"/>
      <c r="B558" s="55"/>
    </row>
    <row r="559" spans="1:2" x14ac:dyDescent="0.25">
      <c r="A559" s="57"/>
      <c r="B559" s="55"/>
    </row>
    <row r="560" spans="1:2" x14ac:dyDescent="0.25">
      <c r="A560" s="57"/>
      <c r="B560" s="55"/>
    </row>
    <row r="561" spans="1:2" x14ac:dyDescent="0.25">
      <c r="A561" s="57"/>
      <c r="B561" s="55"/>
    </row>
    <row r="562" spans="1:2" x14ac:dyDescent="0.25">
      <c r="A562" s="57"/>
      <c r="B562" s="55"/>
    </row>
    <row r="563" spans="1:2" x14ac:dyDescent="0.25">
      <c r="A563" s="57"/>
      <c r="B563" s="55"/>
    </row>
    <row r="564" spans="1:2" x14ac:dyDescent="0.25">
      <c r="A564" s="57"/>
      <c r="B564" s="55"/>
    </row>
    <row r="565" spans="1:2" x14ac:dyDescent="0.25">
      <c r="A565" s="57"/>
      <c r="B565" s="55"/>
    </row>
    <row r="566" spans="1:2" x14ac:dyDescent="0.25">
      <c r="A566" s="57"/>
      <c r="B566" s="55"/>
    </row>
    <row r="567" spans="1:2" x14ac:dyDescent="0.25">
      <c r="B567" s="55"/>
    </row>
    <row r="568" spans="1:2" x14ac:dyDescent="0.25">
      <c r="B568" s="55"/>
    </row>
    <row r="569" spans="1:2" x14ac:dyDescent="0.25">
      <c r="B569" s="55"/>
    </row>
    <row r="570" spans="1:2" x14ac:dyDescent="0.25">
      <c r="B570" s="55"/>
    </row>
    <row r="571" spans="1:2" x14ac:dyDescent="0.25">
      <c r="B571" s="55"/>
    </row>
    <row r="572" spans="1:2" x14ac:dyDescent="0.25">
      <c r="B572" s="55"/>
    </row>
    <row r="573" spans="1:2" x14ac:dyDescent="0.25">
      <c r="B573" s="55"/>
    </row>
    <row r="574" spans="1:2" x14ac:dyDescent="0.25">
      <c r="B574" s="55"/>
    </row>
    <row r="575" spans="1:2" x14ac:dyDescent="0.25">
      <c r="B575" s="55"/>
    </row>
    <row r="576" spans="1:2" x14ac:dyDescent="0.25">
      <c r="B576" s="55"/>
    </row>
    <row r="577" spans="1:2" x14ac:dyDescent="0.25">
      <c r="B577" s="55"/>
    </row>
    <row r="578" spans="1:2" x14ac:dyDescent="0.25">
      <c r="B578" s="55"/>
    </row>
    <row r="579" spans="1:2" x14ac:dyDescent="0.25">
      <c r="B579" s="55"/>
    </row>
    <row r="580" spans="1:2" x14ac:dyDescent="0.25">
      <c r="B580" s="55"/>
    </row>
    <row r="581" spans="1:2" x14ac:dyDescent="0.25">
      <c r="B581" s="55"/>
    </row>
    <row r="582" spans="1:2" x14ac:dyDescent="0.25">
      <c r="B582" s="55"/>
    </row>
    <row r="583" spans="1:2" x14ac:dyDescent="0.25">
      <c r="B583" s="55"/>
    </row>
    <row r="584" spans="1:2" x14ac:dyDescent="0.25">
      <c r="B584" s="55"/>
    </row>
    <row r="585" spans="1:2" x14ac:dyDescent="0.25">
      <c r="B585" s="55"/>
    </row>
    <row r="586" spans="1:2" x14ac:dyDescent="0.25">
      <c r="B586" s="55"/>
    </row>
    <row r="587" spans="1:2" x14ac:dyDescent="0.25">
      <c r="A587" s="57"/>
      <c r="B587" s="55"/>
    </row>
    <row r="588" spans="1:2" x14ac:dyDescent="0.25">
      <c r="A588" s="57"/>
      <c r="B588" s="55"/>
    </row>
    <row r="589" spans="1:2" x14ac:dyDescent="0.25">
      <c r="A589" s="57"/>
      <c r="B589" s="55"/>
    </row>
    <row r="590" spans="1:2" x14ac:dyDescent="0.25">
      <c r="B590" s="55"/>
    </row>
    <row r="591" spans="1:2" x14ac:dyDescent="0.25">
      <c r="B591" s="55"/>
    </row>
    <row r="592" spans="1:2" x14ac:dyDescent="0.25">
      <c r="B592" s="55"/>
    </row>
    <row r="593" spans="1:2" x14ac:dyDescent="0.25">
      <c r="B593" s="55"/>
    </row>
    <row r="594" spans="1:2" x14ac:dyDescent="0.25">
      <c r="B594" s="55"/>
    </row>
    <row r="595" spans="1:2" x14ac:dyDescent="0.25">
      <c r="B595" s="55"/>
    </row>
    <row r="596" spans="1:2" x14ac:dyDescent="0.25">
      <c r="B596" s="55"/>
    </row>
    <row r="597" spans="1:2" x14ac:dyDescent="0.25">
      <c r="B597" s="55"/>
    </row>
    <row r="598" spans="1:2" x14ac:dyDescent="0.25">
      <c r="A598" s="48"/>
      <c r="B598" s="55"/>
    </row>
    <row r="599" spans="1:2" x14ac:dyDescent="0.25">
      <c r="A599" s="48"/>
      <c r="B599" s="55"/>
    </row>
    <row r="600" spans="1:2" x14ac:dyDescent="0.25">
      <c r="A600" s="48"/>
      <c r="B600" s="55"/>
    </row>
    <row r="601" spans="1:2" x14ac:dyDescent="0.25">
      <c r="B601" s="55"/>
    </row>
    <row r="602" spans="1:2" x14ac:dyDescent="0.25">
      <c r="B602" s="55"/>
    </row>
    <row r="603" spans="1:2" x14ac:dyDescent="0.25">
      <c r="A603" s="48"/>
      <c r="B603" s="55"/>
    </row>
    <row r="604" spans="1:2" x14ac:dyDescent="0.25">
      <c r="A604" s="48"/>
      <c r="B604" s="55"/>
    </row>
    <row r="605" spans="1:2" x14ac:dyDescent="0.25">
      <c r="A605" s="48"/>
      <c r="B605" s="55"/>
    </row>
    <row r="606" spans="1:2" x14ac:dyDescent="0.25">
      <c r="A606" s="48"/>
      <c r="B606" s="55"/>
    </row>
    <row r="607" spans="1:2" x14ac:dyDescent="0.25">
      <c r="A607" s="48"/>
      <c r="B607" s="55"/>
    </row>
    <row r="608" spans="1:2" x14ac:dyDescent="0.25">
      <c r="A608" s="48"/>
      <c r="B608" s="55"/>
    </row>
    <row r="609" spans="1:2" x14ac:dyDescent="0.25">
      <c r="A609" s="48"/>
      <c r="B609" s="55"/>
    </row>
    <row r="610" spans="1:2" x14ac:dyDescent="0.25">
      <c r="A610" s="48"/>
      <c r="B610" s="55"/>
    </row>
    <row r="611" spans="1:2" x14ac:dyDescent="0.25">
      <c r="A611" s="48"/>
      <c r="B611" s="55"/>
    </row>
    <row r="612" spans="1:2" x14ac:dyDescent="0.25">
      <c r="A612" s="48"/>
      <c r="B612" s="55"/>
    </row>
    <row r="613" spans="1:2" x14ac:dyDescent="0.25">
      <c r="A613" s="48"/>
      <c r="B613" s="55"/>
    </row>
    <row r="614" spans="1:2" x14ac:dyDescent="0.25">
      <c r="A614" s="48"/>
      <c r="B614" s="55"/>
    </row>
    <row r="615" spans="1:2" x14ac:dyDescent="0.25">
      <c r="A615" s="48"/>
      <c r="B615" s="55"/>
    </row>
    <row r="616" spans="1:2" x14ac:dyDescent="0.25">
      <c r="A616" s="48"/>
      <c r="B616" s="55"/>
    </row>
    <row r="617" spans="1:2" x14ac:dyDescent="0.25">
      <c r="A617" s="48"/>
      <c r="B617" s="55"/>
    </row>
    <row r="618" spans="1:2" x14ac:dyDescent="0.25">
      <c r="A618" s="48"/>
      <c r="B618" s="55"/>
    </row>
    <row r="619" spans="1:2" x14ac:dyDescent="0.25">
      <c r="A619" s="48"/>
      <c r="B619" s="55"/>
    </row>
    <row r="620" spans="1:2" x14ac:dyDescent="0.25">
      <c r="A620" s="48"/>
      <c r="B620" s="55"/>
    </row>
    <row r="621" spans="1:2" x14ac:dyDescent="0.25">
      <c r="A621" s="48"/>
      <c r="B621" s="55"/>
    </row>
    <row r="622" spans="1:2" x14ac:dyDescent="0.25">
      <c r="A622" s="48"/>
      <c r="B622" s="55"/>
    </row>
    <row r="623" spans="1:2" x14ac:dyDescent="0.25">
      <c r="A623" s="48"/>
      <c r="B623" s="55"/>
    </row>
    <row r="624" spans="1:2" x14ac:dyDescent="0.25">
      <c r="A624" s="48"/>
      <c r="B624" s="55"/>
    </row>
    <row r="625" spans="1:2" x14ac:dyDescent="0.25">
      <c r="A625" s="48"/>
      <c r="B625" s="55"/>
    </row>
    <row r="626" spans="1:2" x14ac:dyDescent="0.25">
      <c r="B626" s="55"/>
    </row>
    <row r="627" spans="1:2" x14ac:dyDescent="0.25">
      <c r="B627" s="55"/>
    </row>
    <row r="628" spans="1:2" x14ac:dyDescent="0.25">
      <c r="B628" s="55"/>
    </row>
    <row r="629" spans="1:2" x14ac:dyDescent="0.25">
      <c r="B629" s="55"/>
    </row>
    <row r="630" spans="1:2" x14ac:dyDescent="0.25">
      <c r="B630" s="55"/>
    </row>
    <row r="631" spans="1:2" x14ac:dyDescent="0.25">
      <c r="B631" s="55"/>
    </row>
    <row r="632" spans="1:2" x14ac:dyDescent="0.25">
      <c r="B632" s="55"/>
    </row>
    <row r="633" spans="1:2" x14ac:dyDescent="0.25">
      <c r="B633" s="55"/>
    </row>
    <row r="634" spans="1:2" x14ac:dyDescent="0.25">
      <c r="B634" s="55"/>
    </row>
    <row r="635" spans="1:2" x14ac:dyDescent="0.25">
      <c r="B635" s="55"/>
    </row>
    <row r="636" spans="1:2" x14ac:dyDescent="0.25">
      <c r="B636" s="55"/>
    </row>
    <row r="637" spans="1:2" x14ac:dyDescent="0.25">
      <c r="B637" s="55"/>
    </row>
    <row r="638" spans="1:2" x14ac:dyDescent="0.25">
      <c r="B638" s="55"/>
    </row>
    <row r="639" spans="1:2" x14ac:dyDescent="0.25">
      <c r="B639" s="55"/>
    </row>
    <row r="640" spans="1:2" x14ac:dyDescent="0.25">
      <c r="B640" s="55"/>
    </row>
    <row r="641" spans="1:2" x14ac:dyDescent="0.25">
      <c r="B641" s="55"/>
    </row>
    <row r="642" spans="1:2" x14ac:dyDescent="0.25">
      <c r="B642" s="55"/>
    </row>
    <row r="643" spans="1:2" x14ac:dyDescent="0.25">
      <c r="B643" s="55"/>
    </row>
    <row r="644" spans="1:2" x14ac:dyDescent="0.25">
      <c r="A644" s="57"/>
      <c r="B644" s="55"/>
    </row>
    <row r="645" spans="1:2" x14ac:dyDescent="0.25">
      <c r="A645" s="57"/>
      <c r="B645" s="55"/>
    </row>
    <row r="646" spans="1:2" x14ac:dyDescent="0.25">
      <c r="A646" s="57"/>
      <c r="B646" s="55"/>
    </row>
    <row r="647" spans="1:2" x14ac:dyDescent="0.25">
      <c r="A647" s="57"/>
      <c r="B647" s="55"/>
    </row>
    <row r="648" spans="1:2" x14ac:dyDescent="0.25">
      <c r="A648" s="57"/>
      <c r="B648" s="55"/>
    </row>
    <row r="649" spans="1:2" x14ac:dyDescent="0.25">
      <c r="A649" s="57"/>
      <c r="B649" s="55"/>
    </row>
    <row r="650" spans="1:2" x14ac:dyDescent="0.25">
      <c r="A650" s="57"/>
      <c r="B650" s="55"/>
    </row>
    <row r="651" spans="1:2" x14ac:dyDescent="0.25">
      <c r="A651" s="57"/>
      <c r="B651" s="55"/>
    </row>
    <row r="652" spans="1:2" x14ac:dyDescent="0.25">
      <c r="A652" s="57"/>
      <c r="B652" s="55"/>
    </row>
    <row r="653" spans="1:2" x14ac:dyDescent="0.25">
      <c r="A653" s="57"/>
      <c r="B653" s="55"/>
    </row>
    <row r="654" spans="1:2" x14ac:dyDescent="0.25">
      <c r="A654" s="57"/>
      <c r="B654" s="55"/>
    </row>
    <row r="655" spans="1:2" x14ac:dyDescent="0.25">
      <c r="A655" s="57"/>
      <c r="B655" s="55"/>
    </row>
    <row r="656" spans="1:2" x14ac:dyDescent="0.25">
      <c r="B656" s="55"/>
    </row>
    <row r="657" spans="1:2" x14ac:dyDescent="0.25">
      <c r="A657" s="57"/>
      <c r="B657" s="55"/>
    </row>
    <row r="658" spans="1:2" x14ac:dyDescent="0.25">
      <c r="B658" s="55"/>
    </row>
    <row r="659" spans="1:2" x14ac:dyDescent="0.25">
      <c r="B659" s="55"/>
    </row>
    <row r="660" spans="1:2" x14ac:dyDescent="0.25">
      <c r="B660" s="55"/>
    </row>
    <row r="661" spans="1:2" x14ac:dyDescent="0.25">
      <c r="B661" s="55"/>
    </row>
    <row r="662" spans="1:2" x14ac:dyDescent="0.25">
      <c r="B662" s="55"/>
    </row>
    <row r="663" spans="1:2" x14ac:dyDescent="0.25">
      <c r="A663" s="57"/>
      <c r="B663" s="55"/>
    </row>
    <row r="664" spans="1:2" x14ac:dyDescent="0.25">
      <c r="A664" s="57"/>
      <c r="B664" s="55"/>
    </row>
    <row r="665" spans="1:2" x14ac:dyDescent="0.25">
      <c r="A665" s="57"/>
      <c r="B665" s="55"/>
    </row>
    <row r="666" spans="1:2" x14ac:dyDescent="0.25">
      <c r="A666" s="57"/>
      <c r="B666" s="55"/>
    </row>
    <row r="667" spans="1:2" x14ac:dyDescent="0.25">
      <c r="B667" s="55"/>
    </row>
    <row r="668" spans="1:2" x14ac:dyDescent="0.25">
      <c r="B668" s="55"/>
    </row>
    <row r="669" spans="1:2" x14ac:dyDescent="0.25">
      <c r="B669" s="55"/>
    </row>
    <row r="670" spans="1:2" x14ac:dyDescent="0.25">
      <c r="B670" s="55"/>
    </row>
    <row r="671" spans="1:2" x14ac:dyDescent="0.25">
      <c r="B671" s="55"/>
    </row>
    <row r="672" spans="1:2" x14ac:dyDescent="0.25">
      <c r="B672" s="55"/>
    </row>
    <row r="673" spans="2:2" x14ac:dyDescent="0.25">
      <c r="B673" s="55"/>
    </row>
    <row r="674" spans="2:2" x14ac:dyDescent="0.25">
      <c r="B674" s="55"/>
    </row>
    <row r="675" spans="2:2" x14ac:dyDescent="0.25">
      <c r="B675" s="55"/>
    </row>
    <row r="676" spans="2:2" x14ac:dyDescent="0.25">
      <c r="B676" s="55"/>
    </row>
    <row r="677" spans="2:2" x14ac:dyDescent="0.25">
      <c r="B677" s="55"/>
    </row>
    <row r="678" spans="2:2" x14ac:dyDescent="0.25">
      <c r="B678" s="55"/>
    </row>
    <row r="679" spans="2:2" x14ac:dyDescent="0.25">
      <c r="B679" s="55"/>
    </row>
    <row r="680" spans="2:2" x14ac:dyDescent="0.25">
      <c r="B680" s="55"/>
    </row>
    <row r="681" spans="2:2" x14ac:dyDescent="0.25">
      <c r="B681" s="55"/>
    </row>
    <row r="682" spans="2:2" x14ac:dyDescent="0.25">
      <c r="B682" s="55"/>
    </row>
    <row r="683" spans="2:2" x14ac:dyDescent="0.25">
      <c r="B683" s="55"/>
    </row>
    <row r="684" spans="2:2" x14ac:dyDescent="0.25">
      <c r="B684" s="55"/>
    </row>
    <row r="685" spans="2:2" x14ac:dyDescent="0.25">
      <c r="B685" s="55"/>
    </row>
    <row r="686" spans="2:2" x14ac:dyDescent="0.25">
      <c r="B686" s="55"/>
    </row>
    <row r="687" spans="2:2" x14ac:dyDescent="0.25">
      <c r="B687" s="55"/>
    </row>
    <row r="688" spans="2:2" x14ac:dyDescent="0.25">
      <c r="B688" s="55"/>
    </row>
    <row r="689" spans="1:2" x14ac:dyDescent="0.25">
      <c r="B689" s="55"/>
    </row>
    <row r="690" spans="1:2" x14ac:dyDescent="0.25">
      <c r="B690" s="55"/>
    </row>
    <row r="691" spans="1:2" x14ac:dyDescent="0.25">
      <c r="B691" s="55"/>
    </row>
    <row r="692" spans="1:2" x14ac:dyDescent="0.25">
      <c r="B692" s="55"/>
    </row>
    <row r="693" spans="1:2" x14ac:dyDescent="0.25">
      <c r="B693" s="55"/>
    </row>
    <row r="694" spans="1:2" x14ac:dyDescent="0.25">
      <c r="B694" s="55"/>
    </row>
    <row r="695" spans="1:2" x14ac:dyDescent="0.25">
      <c r="A695" s="57"/>
      <c r="B695" s="55"/>
    </row>
    <row r="696" spans="1:2" x14ac:dyDescent="0.25">
      <c r="A696" s="57"/>
      <c r="B696" s="55"/>
    </row>
    <row r="697" spans="1:2" x14ac:dyDescent="0.25">
      <c r="A697" s="57"/>
      <c r="B697" s="55"/>
    </row>
    <row r="698" spans="1:2" x14ac:dyDescent="0.25">
      <c r="A698" s="57"/>
      <c r="B698" s="55"/>
    </row>
    <row r="699" spans="1:2" x14ac:dyDescent="0.25">
      <c r="A699" s="57"/>
      <c r="B699" s="55"/>
    </row>
    <row r="700" spans="1:2" x14ac:dyDescent="0.25">
      <c r="A700" s="57"/>
      <c r="B700" s="55"/>
    </row>
    <row r="701" spans="1:2" x14ac:dyDescent="0.25">
      <c r="B701" s="55"/>
    </row>
    <row r="702" spans="1:2" x14ac:dyDescent="0.25">
      <c r="B702" s="55"/>
    </row>
    <row r="703" spans="1:2" x14ac:dyDescent="0.25">
      <c r="B703" s="55"/>
    </row>
    <row r="704" spans="1:2" x14ac:dyDescent="0.25">
      <c r="B704" s="55"/>
    </row>
    <row r="705" spans="2:2" x14ac:dyDescent="0.25">
      <c r="B705" s="55"/>
    </row>
    <row r="706" spans="2:2" x14ac:dyDescent="0.25">
      <c r="B706" s="55"/>
    </row>
    <row r="707" spans="2:2" x14ac:dyDescent="0.25">
      <c r="B707" s="55"/>
    </row>
    <row r="708" spans="2:2" x14ac:dyDescent="0.25">
      <c r="B708" s="55"/>
    </row>
    <row r="709" spans="2:2" x14ac:dyDescent="0.25">
      <c r="B709" s="55"/>
    </row>
    <row r="710" spans="2:2" x14ac:dyDescent="0.25">
      <c r="B710" s="55"/>
    </row>
    <row r="711" spans="2:2" x14ac:dyDescent="0.25">
      <c r="B711" s="55"/>
    </row>
    <row r="712" spans="2:2" x14ac:dyDescent="0.25">
      <c r="B712" s="55"/>
    </row>
    <row r="713" spans="2:2" x14ac:dyDescent="0.25">
      <c r="B713" s="55"/>
    </row>
    <row r="714" spans="2:2" x14ac:dyDescent="0.25">
      <c r="B714" s="55"/>
    </row>
    <row r="715" spans="2:2" x14ac:dyDescent="0.25">
      <c r="B715" s="55"/>
    </row>
    <row r="716" spans="2:2" x14ac:dyDescent="0.25">
      <c r="B716" s="55"/>
    </row>
    <row r="717" spans="2:2" x14ac:dyDescent="0.25">
      <c r="B717" s="55"/>
    </row>
    <row r="718" spans="2:2" x14ac:dyDescent="0.25">
      <c r="B718" s="55"/>
    </row>
    <row r="719" spans="2:2" x14ac:dyDescent="0.25">
      <c r="B719" s="55"/>
    </row>
    <row r="720" spans="2:2" x14ac:dyDescent="0.25">
      <c r="B720" s="55"/>
    </row>
    <row r="721" spans="1:2" x14ac:dyDescent="0.25">
      <c r="B721" s="55"/>
    </row>
    <row r="722" spans="1:2" x14ac:dyDescent="0.25">
      <c r="B722" s="55"/>
    </row>
    <row r="723" spans="1:2" x14ac:dyDescent="0.25">
      <c r="B723" s="55"/>
    </row>
    <row r="724" spans="1:2" x14ac:dyDescent="0.25">
      <c r="B724" s="55"/>
    </row>
    <row r="725" spans="1:2" x14ac:dyDescent="0.25">
      <c r="B725" s="55"/>
    </row>
    <row r="726" spans="1:2" x14ac:dyDescent="0.25">
      <c r="B726" s="55"/>
    </row>
    <row r="727" spans="1:2" x14ac:dyDescent="0.25">
      <c r="B727" s="55"/>
    </row>
    <row r="728" spans="1:2" x14ac:dyDescent="0.25">
      <c r="B728" s="55"/>
    </row>
    <row r="729" spans="1:2" x14ac:dyDescent="0.25">
      <c r="B729" s="55"/>
    </row>
    <row r="730" spans="1:2" x14ac:dyDescent="0.25">
      <c r="B730" s="55"/>
    </row>
    <row r="731" spans="1:2" x14ac:dyDescent="0.25">
      <c r="B731" s="55"/>
    </row>
    <row r="732" spans="1:2" x14ac:dyDescent="0.25">
      <c r="B732" s="55"/>
    </row>
    <row r="733" spans="1:2" x14ac:dyDescent="0.25">
      <c r="B733" s="55"/>
    </row>
    <row r="734" spans="1:2" x14ac:dyDescent="0.25">
      <c r="A734" s="57"/>
      <c r="B734" s="55"/>
    </row>
    <row r="735" spans="1:2" x14ac:dyDescent="0.25">
      <c r="A735" s="57"/>
      <c r="B735" s="55"/>
    </row>
    <row r="736" spans="1:2" x14ac:dyDescent="0.25">
      <c r="A736" s="57"/>
      <c r="B736" s="55"/>
    </row>
    <row r="737" spans="1:2" x14ac:dyDescent="0.25">
      <c r="A737" s="57"/>
      <c r="B737" s="55"/>
    </row>
    <row r="738" spans="1:2" x14ac:dyDescent="0.25">
      <c r="B738" s="55"/>
    </row>
    <row r="739" spans="1:2" x14ac:dyDescent="0.25">
      <c r="B739" s="55"/>
    </row>
    <row r="740" spans="1:2" x14ac:dyDescent="0.25">
      <c r="B740" s="55"/>
    </row>
    <row r="741" spans="1:2" x14ac:dyDescent="0.25">
      <c r="B741" s="55"/>
    </row>
    <row r="742" spans="1:2" x14ac:dyDescent="0.25">
      <c r="B742" s="55"/>
    </row>
    <row r="743" spans="1:2" x14ac:dyDescent="0.25">
      <c r="B743" s="55"/>
    </row>
    <row r="744" spans="1:2" x14ac:dyDescent="0.25">
      <c r="B744" s="55"/>
    </row>
    <row r="745" spans="1:2" x14ac:dyDescent="0.25">
      <c r="B745" s="55"/>
    </row>
    <row r="746" spans="1:2" x14ac:dyDescent="0.25">
      <c r="B746" s="55"/>
    </row>
    <row r="747" spans="1:2" x14ac:dyDescent="0.25">
      <c r="B747" s="55"/>
    </row>
    <row r="748" spans="1:2" x14ac:dyDescent="0.25">
      <c r="A748" s="57"/>
      <c r="B748" s="55"/>
    </row>
    <row r="749" spans="1:2" x14ac:dyDescent="0.25">
      <c r="B749" s="55"/>
    </row>
    <row r="750" spans="1:2" x14ac:dyDescent="0.25">
      <c r="B750" s="55"/>
    </row>
    <row r="751" spans="1:2" x14ac:dyDescent="0.25">
      <c r="B751" s="55"/>
    </row>
  </sheetData>
  <autoFilter ref="A7:J7" xr:uid="{00000000-0009-0000-0000-000005000000}"/>
  <sortState xmlns:xlrd2="http://schemas.microsoft.com/office/spreadsheetml/2017/richdata2" ref="A467:B782">
    <sortCondition ref="A467:A782"/>
  </sortState>
  <mergeCells count="3">
    <mergeCell ref="H6:H7"/>
    <mergeCell ref="I6:I7"/>
    <mergeCell ref="J6:J7"/>
  </mergeCells>
  <conditionalFormatting sqref="A264:B264">
    <cfRule type="expression" dxfId="36" priority="2">
      <formula>$A263=$A264</formula>
    </cfRule>
  </conditionalFormatting>
  <conditionalFormatting sqref="A8:T263">
    <cfRule type="expression" dxfId="35" priority="11">
      <formula>$A7=$A8</formula>
    </cfRule>
  </conditionalFormatting>
  <conditionalFormatting sqref="A8:T264">
    <cfRule type="expression" dxfId="34" priority="1">
      <formula>$A8&lt;&gt;$A7</formula>
    </cfRule>
  </conditionalFormatting>
  <conditionalFormatting sqref="A265:T265">
    <cfRule type="expression" dxfId="33" priority="192">
      <formula>$A265&lt;&gt;$A263</formula>
    </cfRule>
    <cfRule type="expression" dxfId="32" priority="193">
      <formula>$A263=$A265</formula>
    </cfRule>
  </conditionalFormatting>
  <conditionalFormatting sqref="A266:T331">
    <cfRule type="expression" dxfId="31" priority="6">
      <formula>$A266&lt;&gt;$A265</formula>
    </cfRule>
    <cfRule type="expression" dxfId="30" priority="7">
      <formula>$A265=$A266</formula>
    </cfRule>
  </conditionalFormatting>
  <conditionalFormatting sqref="B3">
    <cfRule type="expression" dxfId="29" priority="12">
      <formula>$A3&lt;&gt;$A2</formula>
    </cfRule>
    <cfRule type="expression" dxfId="28" priority="13">
      <formula>$A2=$A3</formula>
    </cfRule>
  </conditionalFormatting>
  <conditionalFormatting sqref="C264:T264">
    <cfRule type="expression" dxfId="27" priority="5">
      <formula>$A263=$A264</formula>
    </cfRule>
  </conditionalFormatting>
  <conditionalFormatting sqref="H349:H353">
    <cfRule type="expression" dxfId="26" priority="8">
      <formula>$A349&lt;&gt;$A348</formula>
    </cfRule>
    <cfRule type="expression" dxfId="25" priority="9">
      <formula>$A348=$A349</formula>
    </cfRule>
  </conditionalFormatting>
  <conditionalFormatting sqref="P8:P331">
    <cfRule type="cellIs" dxfId="24" priority="4" operator="greaterThan">
      <formula>$C8*(1+$P$3)</formula>
    </cfRule>
  </conditionalFormatting>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077F-CDA4-465D-9540-84474F17E612}">
  <dimension ref="A1:AO770"/>
  <sheetViews>
    <sheetView showGridLines="0" zoomScale="70" zoomScaleNormal="70" workbookViewId="0">
      <pane xSplit="1" ySplit="7" topLeftCell="B8" activePane="bottomRight" state="frozen"/>
      <selection pane="topRight" activeCell="B1" sqref="B1"/>
      <selection pane="bottomLeft" activeCell="A3" sqref="A3"/>
      <selection pane="bottomRight" activeCell="J6" sqref="J6:J7"/>
    </sheetView>
  </sheetViews>
  <sheetFormatPr defaultColWidth="9.08984375" defaultRowHeight="12.5" outlineLevelCol="1" x14ac:dyDescent="0.25"/>
  <cols>
    <col min="1" max="1" width="56.54296875" style="44" customWidth="1"/>
    <col min="2" max="2" width="90.08984375" style="57" bestFit="1" customWidth="1"/>
    <col min="3" max="4" width="13.1796875" style="44" bestFit="1" customWidth="1" outlineLevel="1"/>
    <col min="5" max="6" width="14.26953125" style="44" bestFit="1" customWidth="1" outlineLevel="1"/>
    <col min="7" max="7" width="13.1796875" style="44" bestFit="1" customWidth="1" outlineLevel="1"/>
    <col min="8" max="8" width="8.7265625" style="44" bestFit="1" customWidth="1" outlineLevel="1"/>
    <col min="9" max="9" width="13.6328125" style="44" bestFit="1" customWidth="1" outlineLevel="1"/>
    <col min="10" max="10" width="11" style="132" bestFit="1" customWidth="1" outlineLevel="1"/>
    <col min="11" max="13" width="17.81640625" style="132" bestFit="1" customWidth="1" outlineLevel="1"/>
    <col min="14" max="15" width="17" style="132" bestFit="1" customWidth="1" outlineLevel="1"/>
    <col min="16" max="16" width="11.08984375" style="132" customWidth="1" outlineLevel="1"/>
    <col min="17" max="17" width="72.90625" style="44" customWidth="1"/>
    <col min="18" max="21" width="17.36328125" style="44" customWidth="1"/>
    <col min="22" max="22" width="38" style="44" customWidth="1"/>
    <col min="23" max="16384" width="9.08984375" style="44"/>
  </cols>
  <sheetData>
    <row r="1" spans="1:25" ht="13" x14ac:dyDescent="0.3">
      <c r="V1" s="262" t="s">
        <v>941</v>
      </c>
      <c r="W1"/>
      <c r="X1"/>
      <c r="Y1"/>
    </row>
    <row r="2" spans="1:25" x14ac:dyDescent="0.25">
      <c r="V2"/>
      <c r="W2"/>
      <c r="X2"/>
      <c r="Y2" s="8"/>
    </row>
    <row r="3" spans="1:25" x14ac:dyDescent="0.25">
      <c r="B3" s="55"/>
      <c r="P3" s="132">
        <v>0.03</v>
      </c>
      <c r="V3" s="139" t="s">
        <v>971</v>
      </c>
      <c r="W3" s="139" t="s">
        <v>968</v>
      </c>
      <c r="X3" s="139" t="s">
        <v>967</v>
      </c>
      <c r="Y3" s="140" t="str">
        <f>CHAR(10)</f>
        <v xml:space="preserve">
</v>
      </c>
    </row>
    <row r="4" spans="1:25" x14ac:dyDescent="0.25">
      <c r="V4" s="141" t="s">
        <v>942</v>
      </c>
      <c r="W4" s="141" t="s">
        <v>969</v>
      </c>
      <c r="X4" s="142"/>
      <c r="Y4" s="140"/>
    </row>
    <row r="5" spans="1:25" x14ac:dyDescent="0.25">
      <c r="K5" s="150" t="s">
        <v>1013</v>
      </c>
      <c r="L5" s="151"/>
      <c r="M5" s="151"/>
      <c r="N5" s="151"/>
      <c r="O5" s="151"/>
      <c r="P5" s="151"/>
      <c r="V5"/>
      <c r="W5"/>
      <c r="X5"/>
      <c r="Y5"/>
    </row>
    <row r="6" spans="1:25" ht="50" customHeight="1" x14ac:dyDescent="0.25">
      <c r="A6" s="101" t="s">
        <v>1201</v>
      </c>
      <c r="B6" s="101" t="s">
        <v>865</v>
      </c>
      <c r="C6" s="53" t="s">
        <v>814</v>
      </c>
      <c r="D6" s="53" t="s">
        <v>815</v>
      </c>
      <c r="E6" s="53" t="s">
        <v>847</v>
      </c>
      <c r="F6" s="53" t="s">
        <v>848</v>
      </c>
      <c r="G6" s="53" t="s">
        <v>725</v>
      </c>
      <c r="H6" s="53" t="s">
        <v>716</v>
      </c>
      <c r="I6" s="53" t="s">
        <v>342</v>
      </c>
      <c r="J6" s="53" t="s">
        <v>812</v>
      </c>
      <c r="K6" s="53" t="s">
        <v>1014</v>
      </c>
      <c r="L6" s="53" t="s">
        <v>881</v>
      </c>
      <c r="M6" s="53" t="s">
        <v>1015</v>
      </c>
      <c r="N6" s="53" t="s">
        <v>1010</v>
      </c>
      <c r="O6" s="149" t="s">
        <v>1011</v>
      </c>
      <c r="P6" s="53" t="s">
        <v>1012</v>
      </c>
      <c r="Q6" s="57" t="s">
        <v>940</v>
      </c>
      <c r="R6" s="57" t="s">
        <v>1202</v>
      </c>
      <c r="S6" s="57" t="s">
        <v>964</v>
      </c>
      <c r="T6" s="57" t="s">
        <v>962</v>
      </c>
      <c r="U6" s="57" t="s">
        <v>1171</v>
      </c>
      <c r="V6" s="123"/>
      <c r="W6" s="123"/>
      <c r="X6" s="123"/>
      <c r="Y6" s="123"/>
    </row>
    <row r="7" spans="1:25" x14ac:dyDescent="0.25">
      <c r="A7" s="57" t="s">
        <v>860</v>
      </c>
      <c r="B7" s="57" t="s">
        <v>861</v>
      </c>
      <c r="C7" s="53" t="s">
        <v>751</v>
      </c>
      <c r="D7" s="53" t="s">
        <v>751</v>
      </c>
      <c r="E7" s="53" t="s">
        <v>724</v>
      </c>
      <c r="F7" s="53" t="s">
        <v>724</v>
      </c>
      <c r="G7" s="53" t="s">
        <v>751</v>
      </c>
      <c r="H7" s="53"/>
      <c r="I7" s="53"/>
      <c r="J7" s="53"/>
      <c r="K7" s="132" t="s">
        <v>51</v>
      </c>
      <c r="L7" s="132" t="s">
        <v>51</v>
      </c>
      <c r="M7" s="132" t="s">
        <v>51</v>
      </c>
      <c r="N7" s="147" t="s">
        <v>879</v>
      </c>
      <c r="O7" s="147" t="s">
        <v>879</v>
      </c>
      <c r="P7" s="147" t="s">
        <v>936</v>
      </c>
      <c r="U7" s="57" t="s">
        <v>1170</v>
      </c>
      <c r="V7" s="8" t="s">
        <v>974</v>
      </c>
      <c r="W7"/>
      <c r="X7"/>
      <c r="Y7"/>
    </row>
    <row r="8" spans="1:25" ht="13" x14ac:dyDescent="0.25">
      <c r="A8" s="44" t="s">
        <v>597</v>
      </c>
      <c r="B8" s="270" t="s">
        <v>781</v>
      </c>
      <c r="C8" s="56">
        <f>VLOOKUP($B8,'2025 Ventilation List SORT'!$A$6:$I$101,2)</f>
        <v>5</v>
      </c>
      <c r="D8" s="56">
        <f>VLOOKUP($B8,'2025 Ventilation List SORT'!$A$6:$I$101,3)</f>
        <v>0.15</v>
      </c>
      <c r="E8" s="59">
        <f>VLOOKUP($B8,'2025 Ventilation List SORT'!$A$6:$I$101,4)</f>
        <v>0</v>
      </c>
      <c r="F8" s="59">
        <f>VLOOKUP($B8,'2025 Ventilation List SORT'!$A$6:$I$101,5)</f>
        <v>0</v>
      </c>
      <c r="G8" s="56">
        <f>VLOOKUP($B8,'2025 Ventilation List SORT'!$A$6:$I$101,6)</f>
        <v>0</v>
      </c>
      <c r="H8" s="59">
        <f>VLOOKUP($B8,'2025 Ventilation List SORT'!$A$6:$I$101,7)</f>
        <v>2</v>
      </c>
      <c r="I8" s="56" t="str">
        <f>VLOOKUP($B8,'2025 Ventilation List SORT'!$A$6:$I$101,8)</f>
        <v/>
      </c>
      <c r="J8" s="95" t="str">
        <f>VLOOKUP($B8,'2025 Ventilation List SORT'!$A$6:$I$101,9)</f>
        <v>No</v>
      </c>
      <c r="K8" s="146">
        <f>INDEX('For CSV - 2025 SpcFuncData'!$D$5:$D$88,MATCH($A8,'For CSV - 2025 SpcFuncData'!$B$5:$B$87,0))*0.5</f>
        <v>5</v>
      </c>
      <c r="L8" s="146" t="e">
        <f>INDEX('For CSV - 2025 VentSpcFuncData'!#REF!,MATCH($B8,'For CSV - 2025 VentSpcFuncData'!$B$6:$B$111,0))</f>
        <v>#REF!</v>
      </c>
      <c r="M8" s="146" t="e">
        <f>IF(L8=0,K8,L8)</f>
        <v>#REF!</v>
      </c>
      <c r="N8" s="146" t="e">
        <f>INDEX('For CSV - 2025 VentSpcFuncData'!#REF!,MATCH($B8,'For CSV - 2025 VentSpcFuncData'!$B$6:$B$111,0))</f>
        <v>#REF!</v>
      </c>
      <c r="O8" s="146" t="e">
        <f>IF(SUM(K8,M8)=0,0,M8/K8*N8)</f>
        <v>#REF!</v>
      </c>
      <c r="P8" s="148" t="e">
        <f t="shared" ref="P8:P71" si="0">K8*O8/1000</f>
        <v>#REF!</v>
      </c>
      <c r="Q8" s="44" t="str">
        <f t="shared" ref="Q8:Q39" si="1">_xlfn.CONCAT(A8,",",B8)</f>
        <v>All other,Misc - All others</v>
      </c>
      <c r="R8" s="44">
        <f>INDEX('For CSV - 2025 SpcFuncData'!$BB$5:$BB$89,MATCH($A8,'For CSV - 2025 SpcFuncData'!$B$5:$B$88,0))</f>
        <v>301</v>
      </c>
      <c r="S8" s="44">
        <f>INDEX('For CSV - 2025 VentSpcFuncData'!$I$6:$I$111,MATCH($B8,'For CSV - 2025 VentSpcFuncData'!$B$6:$B$111,0))</f>
        <v>58</v>
      </c>
      <c r="T8" s="44">
        <f>MATCH($A8,'For CSV - 2025 SpcFuncData'!$B$5:$B$87,0)</f>
        <v>79</v>
      </c>
      <c r="U8" s="44">
        <v>1</v>
      </c>
      <c r="V8" t="str">
        <f t="shared" ref="V8:V71" si="2">IF($A7&lt;&gt;$A8,$V$3&amp;$R8&amp;$W$3&amp;$S8&amp;$X$3&amp;TEXT($A8,0),IF($A8=$A7,$V$4&amp;$S8&amp;$W$4&amp;$X$4&amp;$B8&amp;""""))</f>
        <v>1, Spc:SpcFunc,        301,  58  ;  All other</v>
      </c>
      <c r="W8"/>
      <c r="X8"/>
      <c r="Y8"/>
    </row>
    <row r="9" spans="1:25" ht="13" x14ac:dyDescent="0.25">
      <c r="A9" s="44" t="s">
        <v>597</v>
      </c>
      <c r="B9" s="270" t="s">
        <v>873</v>
      </c>
      <c r="C9" s="56">
        <f>VLOOKUP($B9,'2025 Ventilation List SORT'!$A$6:$I$101,2)</f>
        <v>0</v>
      </c>
      <c r="D9" s="56">
        <f>VLOOKUP($B9,'2025 Ventilation List SORT'!$A$6:$I$101,3)</f>
        <v>0</v>
      </c>
      <c r="E9" s="59">
        <f>VLOOKUP($B9,'2025 Ventilation List SORT'!$A$6:$I$101,4)</f>
        <v>0</v>
      </c>
      <c r="F9" s="59">
        <f>VLOOKUP($B9,'2025 Ventilation List SORT'!$A$6:$I$101,5)</f>
        <v>0</v>
      </c>
      <c r="G9" s="56">
        <f>VLOOKUP($B9,'2025 Ventilation List SORT'!$A$6:$I$101,6)</f>
        <v>0</v>
      </c>
      <c r="H9" s="59">
        <f>VLOOKUP($B9,'2025 Ventilation List SORT'!$A$6:$I$101,7)</f>
        <v>1</v>
      </c>
      <c r="I9" s="56" t="str">
        <f>VLOOKUP($B9,'2025 Ventilation List SORT'!$A$6:$I$101,8)</f>
        <v/>
      </c>
      <c r="J9" s="95" t="str">
        <f>VLOOKUP($B9,'2025 Ventilation List SORT'!$A$6:$I$101,9)</f>
        <v>No</v>
      </c>
      <c r="K9" s="146">
        <f>INDEX('For CSV - 2025 SpcFuncData'!$D$5:$D$88,MATCH($A9,'For CSV - 2025 SpcFuncData'!$B$5:$B$87,0))*0.5</f>
        <v>5</v>
      </c>
      <c r="L9" s="146" t="e">
        <f>INDEX('For CSV - 2025 VentSpcFuncData'!#REF!,MATCH($B9,'For CSV - 2025 VentSpcFuncData'!$B$6:$B$111,0))</f>
        <v>#REF!</v>
      </c>
      <c r="M9" s="146" t="e">
        <f t="shared" ref="M9:M72" si="3">IF(L9=0,K9,L9)</f>
        <v>#REF!</v>
      </c>
      <c r="N9" s="146" t="e">
        <f>INDEX('For CSV - 2025 VentSpcFuncData'!#REF!,MATCH($B9,'For CSV - 2025 VentSpcFuncData'!$B$6:$B$111,0))</f>
        <v>#REF!</v>
      </c>
      <c r="O9" s="146" t="e">
        <f t="shared" ref="O9:O72" si="4">IF(SUM(K9,M9)=0,0,M9/K9*N9)</f>
        <v>#REF!</v>
      </c>
      <c r="P9" s="148" t="e">
        <f t="shared" si="0"/>
        <v>#REF!</v>
      </c>
      <c r="Q9" s="44" t="str">
        <f t="shared" si="1"/>
        <v>All other,General - Unoccupied</v>
      </c>
      <c r="R9" s="44">
        <f>INDEX('For CSV - 2025 SpcFuncData'!$BB$5:$BB$89,MATCH($A9,'For CSV - 2025 SpcFuncData'!$B$5:$B$88,0))</f>
        <v>301</v>
      </c>
      <c r="S9" s="44">
        <f>INDEX('For CSV - 2025 VentSpcFuncData'!$I$6:$I$111,MATCH($B9,'For CSV - 2025 VentSpcFuncData'!$B$6:$B$111,0))</f>
        <v>51</v>
      </c>
      <c r="T9" s="44">
        <f>MATCH($A9,'For CSV - 2025 SpcFuncData'!$B$5:$B$87,0)</f>
        <v>79</v>
      </c>
      <c r="U9" s="44">
        <v>1</v>
      </c>
      <c r="V9" t="str">
        <f t="shared" si="2"/>
        <v>2,              51,     "General - Unoccupied"</v>
      </c>
    </row>
    <row r="10" spans="1:25" ht="13" x14ac:dyDescent="0.25">
      <c r="A10" s="44" t="s">
        <v>597</v>
      </c>
      <c r="B10" s="270" t="s">
        <v>781</v>
      </c>
      <c r="C10" s="56">
        <f>VLOOKUP($B10,'2025 Ventilation List SORT'!$A$6:$I$101,2)</f>
        <v>5</v>
      </c>
      <c r="D10" s="56">
        <f>VLOOKUP($B10,'2025 Ventilation List SORT'!$A$6:$I$101,3)</f>
        <v>0.15</v>
      </c>
      <c r="E10" s="59">
        <f>VLOOKUP($B10,'2025 Ventilation List SORT'!$A$6:$I$101,4)</f>
        <v>0</v>
      </c>
      <c r="F10" s="59">
        <f>VLOOKUP($B10,'2025 Ventilation List SORT'!$A$6:$I$101,5)</f>
        <v>0</v>
      </c>
      <c r="G10" s="56">
        <f>VLOOKUP($B10,'2025 Ventilation List SORT'!$A$6:$I$101,6)</f>
        <v>0</v>
      </c>
      <c r="H10" s="59">
        <f>VLOOKUP($B10,'2025 Ventilation List SORT'!$A$6:$I$101,7)</f>
        <v>2</v>
      </c>
      <c r="I10" s="56" t="str">
        <f>VLOOKUP($B10,'2025 Ventilation List SORT'!$A$6:$I$101,8)</f>
        <v/>
      </c>
      <c r="J10" s="95" t="str">
        <f>VLOOKUP($B10,'2025 Ventilation List SORT'!$A$6:$I$101,9)</f>
        <v>No</v>
      </c>
      <c r="K10" s="146">
        <f>INDEX('For CSV - 2025 SpcFuncData'!$D$5:$D$88,MATCH($A10,'For CSV - 2025 SpcFuncData'!$B$5:$B$87,0))*0.5</f>
        <v>5</v>
      </c>
      <c r="L10" s="146" t="e">
        <f>INDEX('For CSV - 2025 VentSpcFuncData'!#REF!,MATCH($B10,'For CSV - 2025 VentSpcFuncData'!$B$6:$B$111,0))</f>
        <v>#REF!</v>
      </c>
      <c r="M10" s="146" t="e">
        <f t="shared" si="3"/>
        <v>#REF!</v>
      </c>
      <c r="N10" s="146" t="e">
        <f>INDEX('For CSV - 2025 VentSpcFuncData'!#REF!,MATCH($B10,'For CSV - 2025 VentSpcFuncData'!$B$6:$B$111,0))</f>
        <v>#REF!</v>
      </c>
      <c r="O10" s="146" t="e">
        <f t="shared" si="4"/>
        <v>#REF!</v>
      </c>
      <c r="P10" s="148" t="e">
        <f t="shared" si="0"/>
        <v>#REF!</v>
      </c>
      <c r="Q10" s="44" t="str">
        <f t="shared" si="1"/>
        <v>All other,Misc - All others</v>
      </c>
      <c r="R10" s="44">
        <f>INDEX('For CSV - 2025 SpcFuncData'!$BB$5:$BB$89,MATCH($A10,'For CSV - 2025 SpcFuncData'!$B$5:$B$88,0))</f>
        <v>301</v>
      </c>
      <c r="S10" s="44">
        <f>INDEX('For CSV - 2025 VentSpcFuncData'!$I$6:$I$111,MATCH($B10,'For CSV - 2025 VentSpcFuncData'!$B$6:$B$111,0))</f>
        <v>58</v>
      </c>
      <c r="T10" s="44">
        <f>MATCH($A10,'For CSV - 2025 SpcFuncData'!$B$5:$B$87,0)</f>
        <v>79</v>
      </c>
      <c r="U10" s="44">
        <v>1</v>
      </c>
      <c r="V10" t="str">
        <f t="shared" si="2"/>
        <v>2,              58,     "Misc - All others"</v>
      </c>
    </row>
    <row r="11" spans="1:25" ht="13" x14ac:dyDescent="0.25">
      <c r="A11" s="44" t="s">
        <v>597</v>
      </c>
      <c r="B11" s="270" t="s">
        <v>790</v>
      </c>
      <c r="C11" s="56">
        <f>VLOOKUP($B11,'2025 Ventilation List SORT'!$A$6:$I$101,2)</f>
        <v>0</v>
      </c>
      <c r="D11" s="56">
        <f>VLOOKUP($B11,'2025 Ventilation List SORT'!$A$6:$I$101,3)</f>
        <v>0</v>
      </c>
      <c r="E11" s="59">
        <f>VLOOKUP($B11,'2025 Ventilation List SORT'!$A$6:$I$101,4)</f>
        <v>0</v>
      </c>
      <c r="F11" s="59">
        <f>VLOOKUP($B11,'2025 Ventilation List SORT'!$A$6:$I$101,5)</f>
        <v>0</v>
      </c>
      <c r="G11" s="56">
        <f>VLOOKUP($B11,'2025 Ventilation List SORT'!$A$6:$I$101,6)</f>
        <v>1</v>
      </c>
      <c r="H11" s="59">
        <f>VLOOKUP($B11,'2025 Ventilation List SORT'!$A$6:$I$101,7)</f>
        <v>2</v>
      </c>
      <c r="I11" s="56" t="str">
        <f>VLOOKUP($B11,'2025 Ventilation List SORT'!$A$6:$I$101,8)</f>
        <v/>
      </c>
      <c r="J11" s="95" t="str">
        <f>VLOOKUP($B11,'2025 Ventilation List SORT'!$A$6:$I$101,9)</f>
        <v>No</v>
      </c>
      <c r="K11" s="146">
        <f>INDEX('For CSV - 2025 SpcFuncData'!$D$5:$D$88,MATCH($A11,'For CSV - 2025 SpcFuncData'!$B$5:$B$87,0))*0.5</f>
        <v>5</v>
      </c>
      <c r="L11" s="146" t="e">
        <f>INDEX('For CSV - 2025 VentSpcFuncData'!#REF!,MATCH($B11,'For CSV - 2025 VentSpcFuncData'!$B$6:$B$111,0))</f>
        <v>#REF!</v>
      </c>
      <c r="M11" s="146" t="e">
        <f t="shared" si="3"/>
        <v>#REF!</v>
      </c>
      <c r="N11" s="146" t="e">
        <f>INDEX('For CSV - 2025 VentSpcFuncData'!#REF!,MATCH($B11,'For CSV - 2025 VentSpcFuncData'!$B$6:$B$111,0))</f>
        <v>#REF!</v>
      </c>
      <c r="O11" s="146" t="e">
        <f t="shared" si="4"/>
        <v>#REF!</v>
      </c>
      <c r="P11" s="148" t="e">
        <f t="shared" si="0"/>
        <v>#REF!</v>
      </c>
      <c r="Q11" s="44" t="str">
        <f t="shared" si="1"/>
        <v>All other,Exhaust - Cells with toilet</v>
      </c>
      <c r="R11" s="44">
        <f>INDEX('For CSV - 2025 SpcFuncData'!$BB$5:$BB$89,MATCH($A11,'For CSV - 2025 SpcFuncData'!$B$5:$B$88,0))</f>
        <v>301</v>
      </c>
      <c r="S11" s="44">
        <f>INDEX('For CSV - 2025 VentSpcFuncData'!$I$6:$I$111,MATCH($B11,'For CSV - 2025 VentSpcFuncData'!$B$6:$B$111,0))</f>
        <v>27</v>
      </c>
      <c r="T11" s="44">
        <f>MATCH($A11,'For CSV - 2025 SpcFuncData'!$B$5:$B$87,0)</f>
        <v>79</v>
      </c>
      <c r="U11" s="44">
        <v>0</v>
      </c>
      <c r="V11" t="str">
        <f t="shared" si="2"/>
        <v>2,              27,     "Exhaust - Cells with toilet"</v>
      </c>
    </row>
    <row r="12" spans="1:25" ht="13" x14ac:dyDescent="0.25">
      <c r="A12" s="44" t="s">
        <v>597</v>
      </c>
      <c r="B12" s="270" t="s">
        <v>835</v>
      </c>
      <c r="C12" s="56">
        <f>VLOOKUP($B12,'2025 Ventilation List SORT'!$A$6:$I$101,2)</f>
        <v>100</v>
      </c>
      <c r="D12" s="56">
        <f>VLOOKUP($B12,'2025 Ventilation List SORT'!$A$6:$I$101,3)</f>
        <v>0.15</v>
      </c>
      <c r="E12" s="59">
        <f>VLOOKUP($B12,'2025 Ventilation List SORT'!$A$6:$I$101,4)</f>
        <v>0</v>
      </c>
      <c r="F12" s="59">
        <f>VLOOKUP($B12,'2025 Ventilation List SORT'!$A$6:$I$101,5)</f>
        <v>0</v>
      </c>
      <c r="G12" s="56">
        <f>VLOOKUP($B12,'2025 Ventilation List SORT'!$A$6:$I$101,6)</f>
        <v>0</v>
      </c>
      <c r="H12" s="59">
        <f>VLOOKUP($B12,'2025 Ventilation List SORT'!$A$6:$I$101,7)</f>
        <v>2</v>
      </c>
      <c r="I12" s="56" t="str">
        <f>VLOOKUP($B12,'2025 Ventilation List SORT'!$A$6:$I$101,8)</f>
        <v>F</v>
      </c>
      <c r="J12" s="95" t="str">
        <f>VLOOKUP($B12,'2025 Ventilation List SORT'!$A$6:$I$101,9)</f>
        <v>No</v>
      </c>
      <c r="K12" s="146">
        <f>INDEX('For CSV - 2025 SpcFuncData'!$D$5:$D$88,MATCH($A12,'For CSV - 2025 SpcFuncData'!$B$5:$B$87,0))*0.5</f>
        <v>5</v>
      </c>
      <c r="L12" s="146" t="e">
        <f>INDEX('For CSV - 2025 VentSpcFuncData'!#REF!,MATCH($B12,'For CSV - 2025 VentSpcFuncData'!$B$6:$B$111,0))</f>
        <v>#REF!</v>
      </c>
      <c r="M12" s="146" t="e">
        <f t="shared" si="3"/>
        <v>#REF!</v>
      </c>
      <c r="N12" s="146" t="e">
        <f>INDEX('For CSV - 2025 VentSpcFuncData'!#REF!,MATCH($B12,'For CSV - 2025 VentSpcFuncData'!$B$6:$B$111,0))</f>
        <v>#REF!</v>
      </c>
      <c r="O12" s="146" t="e">
        <f t="shared" si="4"/>
        <v>#REF!</v>
      </c>
      <c r="P12" s="148" t="e">
        <f t="shared" si="0"/>
        <v>#REF!</v>
      </c>
      <c r="Q12" s="44" t="str">
        <f t="shared" si="1"/>
        <v>All other,Sports/Entertainment - Game arcades</v>
      </c>
      <c r="R12" s="44">
        <f>INDEX('For CSV - 2025 SpcFuncData'!$BB$5:$BB$89,MATCH($A12,'For CSV - 2025 SpcFuncData'!$B$5:$B$88,0))</f>
        <v>301</v>
      </c>
      <c r="S12" s="44">
        <f>INDEX('For CSV - 2025 VentSpcFuncData'!$I$6:$I$111,MATCH($B12,'For CSV - 2025 VentSpcFuncData'!$B$6:$B$111,0))</f>
        <v>88</v>
      </c>
      <c r="T12" s="44">
        <f>MATCH($A12,'For CSV - 2025 SpcFuncData'!$B$5:$B$87,0)</f>
        <v>79</v>
      </c>
      <c r="U12" s="44">
        <v>0</v>
      </c>
      <c r="V12" t="str">
        <f t="shared" si="2"/>
        <v>2,              88,     "Sports/Entertainment - Game arcades"</v>
      </c>
    </row>
    <row r="13" spans="1:25" ht="13" x14ac:dyDescent="0.25">
      <c r="A13" s="57" t="s">
        <v>1001</v>
      </c>
      <c r="B13" s="270" t="s">
        <v>759</v>
      </c>
      <c r="C13" s="56">
        <f>VLOOKUP($B13,'2025 Ventilation List SORT'!$A$6:$I$101,2)</f>
        <v>5</v>
      </c>
      <c r="D13" s="56">
        <f>VLOOKUP($B13,'2025 Ventilation List SORT'!$A$6:$I$101,3)</f>
        <v>0.15</v>
      </c>
      <c r="E13" s="59">
        <f>VLOOKUP($B13,'2025 Ventilation List SORT'!$A$6:$I$101,4)</f>
        <v>0</v>
      </c>
      <c r="F13" s="59">
        <f>VLOOKUP($B13,'2025 Ventilation List SORT'!$A$6:$I$101,5)</f>
        <v>0</v>
      </c>
      <c r="G13" s="56">
        <f>VLOOKUP($B13,'2025 Ventilation List SORT'!$A$6:$I$101,6)</f>
        <v>0</v>
      </c>
      <c r="H13" s="59">
        <f>VLOOKUP($B13,'2025 Ventilation List SORT'!$A$6:$I$101,7)</f>
        <v>1</v>
      </c>
      <c r="I13" s="56" t="str">
        <f>VLOOKUP($B13,'2025 Ventilation List SORT'!$A$6:$I$101,8)</f>
        <v>F</v>
      </c>
      <c r="J13" s="95" t="str">
        <f>VLOOKUP($B13,'2025 Ventilation List SORT'!$A$6:$I$101,9)</f>
        <v>No</v>
      </c>
      <c r="K13" s="146">
        <f>INDEX('For CSV - 2025 SpcFuncData'!$D$5:$D$88,MATCH($A13,'For CSV - 2025 SpcFuncData'!$B$5:$B$87,0))*0.5</f>
        <v>5</v>
      </c>
      <c r="L13" s="146" t="e">
        <f>INDEX('For CSV - 2025 VentSpcFuncData'!#REF!,MATCH($B13,'For CSV - 2025 VentSpcFuncData'!$B$6:$B$111,0))</f>
        <v>#REF!</v>
      </c>
      <c r="M13" s="146" t="e">
        <f t="shared" si="3"/>
        <v>#REF!</v>
      </c>
      <c r="N13" s="146" t="e">
        <f>INDEX('For CSV - 2025 VentSpcFuncData'!#REF!,MATCH($B13,'For CSV - 2025 VentSpcFuncData'!$B$6:$B$111,0))</f>
        <v>#REF!</v>
      </c>
      <c r="O13" s="146" t="e">
        <f t="shared" si="4"/>
        <v>#REF!</v>
      </c>
      <c r="P13" s="148" t="e">
        <f t="shared" si="0"/>
        <v>#REF!</v>
      </c>
      <c r="Q13" s="44" t="str">
        <f t="shared" si="1"/>
        <v>Aging Eye/Low-vision (Corridor Area),General - Corridors</v>
      </c>
      <c r="R13" s="44">
        <f>INDEX('For CSV - 2025 SpcFuncData'!$BB$5:$BB$89,MATCH($A13,'For CSV - 2025 SpcFuncData'!$B$5:$B$88,0))</f>
        <v>302</v>
      </c>
      <c r="S13" s="44">
        <f>INDEX('For CSV - 2025 VentSpcFuncData'!$I$6:$I$111,MATCH($B13,'For CSV - 2025 VentSpcFuncData'!$B$6:$B$111,0))</f>
        <v>49</v>
      </c>
      <c r="T13" s="44">
        <f>MATCH($A13,'For CSV - 2025 SpcFuncData'!$B$5:$B$87,0)</f>
        <v>1</v>
      </c>
      <c r="U13" s="44">
        <v>1</v>
      </c>
      <c r="V13" t="str">
        <f t="shared" si="2"/>
        <v>1, Spc:SpcFunc,        302,  49  ;  Aging Eye/Low-vision (Corridor Area)</v>
      </c>
    </row>
    <row r="14" spans="1:25" ht="13" x14ac:dyDescent="0.25">
      <c r="A14" s="57" t="s">
        <v>1001</v>
      </c>
      <c r="B14" s="270" t="s">
        <v>759</v>
      </c>
      <c r="C14" s="56">
        <f>VLOOKUP($B14,'2025 Ventilation List SORT'!$A$6:$I$101,2)</f>
        <v>5</v>
      </c>
      <c r="D14" s="56">
        <f>VLOOKUP($B14,'2025 Ventilation List SORT'!$A$6:$I$101,3)</f>
        <v>0.15</v>
      </c>
      <c r="E14" s="59">
        <f>VLOOKUP($B14,'2025 Ventilation List SORT'!$A$6:$I$101,4)</f>
        <v>0</v>
      </c>
      <c r="F14" s="59">
        <f>VLOOKUP($B14,'2025 Ventilation List SORT'!$A$6:$I$101,5)</f>
        <v>0</v>
      </c>
      <c r="G14" s="56">
        <f>VLOOKUP($B14,'2025 Ventilation List SORT'!$A$6:$I$101,6)</f>
        <v>0</v>
      </c>
      <c r="H14" s="59">
        <f>VLOOKUP($B14,'2025 Ventilation List SORT'!$A$6:$I$101,7)</f>
        <v>1</v>
      </c>
      <c r="I14" s="56" t="str">
        <f>VLOOKUP($B14,'2025 Ventilation List SORT'!$A$6:$I$101,8)</f>
        <v>F</v>
      </c>
      <c r="J14" s="95" t="str">
        <f>VLOOKUP($B14,'2025 Ventilation List SORT'!$A$6:$I$101,9)</f>
        <v>No</v>
      </c>
      <c r="K14" s="146">
        <f>INDEX('For CSV - 2025 SpcFuncData'!$D$5:$D$88,MATCH($A14,'For CSV - 2025 SpcFuncData'!$B$5:$B$87,0))*0.5</f>
        <v>5</v>
      </c>
      <c r="L14" s="146" t="e">
        <f>INDEX('For CSV - 2025 VentSpcFuncData'!#REF!,MATCH($B14,'For CSV - 2025 VentSpcFuncData'!$B$6:$B$111,0))</f>
        <v>#REF!</v>
      </c>
      <c r="M14" s="146" t="e">
        <f t="shared" si="3"/>
        <v>#REF!</v>
      </c>
      <c r="N14" s="146" t="e">
        <f>INDEX('For CSV - 2025 VentSpcFuncData'!#REF!,MATCH($B14,'For CSV - 2025 VentSpcFuncData'!$B$6:$B$111,0))</f>
        <v>#REF!</v>
      </c>
      <c r="O14" s="146" t="e">
        <f t="shared" si="4"/>
        <v>#REF!</v>
      </c>
      <c r="P14" s="148" t="e">
        <f t="shared" si="0"/>
        <v>#REF!</v>
      </c>
      <c r="Q14" s="44" t="str">
        <f t="shared" si="1"/>
        <v>Aging Eye/Low-vision (Corridor Area),General - Corridors</v>
      </c>
      <c r="R14" s="44">
        <f>INDEX('For CSV - 2025 SpcFuncData'!$BB$5:$BB$89,MATCH($A14,'For CSV - 2025 SpcFuncData'!$B$5:$B$88,0))</f>
        <v>302</v>
      </c>
      <c r="S14" s="44">
        <f>INDEX('For CSV - 2025 VentSpcFuncData'!$I$6:$I$111,MATCH($B14,'For CSV - 2025 VentSpcFuncData'!$B$6:$B$111,0))</f>
        <v>49</v>
      </c>
      <c r="T14" s="44">
        <f>MATCH($A14,'For CSV - 2025 SpcFuncData'!$B$5:$B$87,0)</f>
        <v>1</v>
      </c>
      <c r="U14" s="44">
        <v>1</v>
      </c>
      <c r="V14" t="str">
        <f t="shared" si="2"/>
        <v>2,              49,     "General - Corridors"</v>
      </c>
    </row>
    <row r="15" spans="1:25" ht="13" x14ac:dyDescent="0.25">
      <c r="A15" s="57" t="s">
        <v>1002</v>
      </c>
      <c r="B15" s="270" t="s">
        <v>753</v>
      </c>
      <c r="C15" s="56">
        <f>VLOOKUP($B15,'2025 Ventilation List SORT'!$A$6:$I$101,2)</f>
        <v>33</v>
      </c>
      <c r="D15" s="56">
        <f>VLOOKUP($B15,'2025 Ventilation List SORT'!$A$6:$I$101,3)</f>
        <v>0.15</v>
      </c>
      <c r="E15" s="59">
        <f>VLOOKUP($B15,'2025 Ventilation List SORT'!$A$6:$I$101,4)</f>
        <v>0</v>
      </c>
      <c r="F15" s="59">
        <f>VLOOKUP($B15,'2025 Ventilation List SORT'!$A$6:$I$101,5)</f>
        <v>0</v>
      </c>
      <c r="G15" s="56">
        <f>VLOOKUP($B15,'2025 Ventilation List SORT'!$A$6:$I$101,6)</f>
        <v>0</v>
      </c>
      <c r="H15" s="59">
        <f>VLOOKUP($B15,'2025 Ventilation List SORT'!$A$6:$I$101,7)</f>
        <v>2</v>
      </c>
      <c r="I15" s="56" t="str">
        <f>VLOOKUP($B15,'2025 Ventilation List SORT'!$A$6:$I$101,8)</f>
        <v/>
      </c>
      <c r="J15" s="95" t="str">
        <f>VLOOKUP($B15,'2025 Ventilation List SORT'!$A$6:$I$101,9)</f>
        <v>No</v>
      </c>
      <c r="K15" s="146">
        <f>INDEX('For CSV - 2025 SpcFuncData'!$D$5:$D$88,MATCH($A15,'For CSV - 2025 SpcFuncData'!$B$5:$B$87,0))*0.5</f>
        <v>33.335000000000001</v>
      </c>
      <c r="L15" s="146" t="e">
        <f>INDEX('For CSV - 2025 VentSpcFuncData'!#REF!,MATCH($B15,'For CSV - 2025 VentSpcFuncData'!$B$6:$B$111,0))</f>
        <v>#REF!</v>
      </c>
      <c r="M15" s="146" t="e">
        <f t="shared" si="3"/>
        <v>#REF!</v>
      </c>
      <c r="N15" s="146" t="e">
        <f>INDEX('For CSV - 2025 VentSpcFuncData'!#REF!,MATCH($B15,'For CSV - 2025 VentSpcFuncData'!$B$6:$B$111,0))</f>
        <v>#REF!</v>
      </c>
      <c r="O15" s="146" t="e">
        <f t="shared" si="4"/>
        <v>#REF!</v>
      </c>
      <c r="P15" s="148" t="e">
        <f t="shared" si="0"/>
        <v>#REF!</v>
      </c>
      <c r="Q15" s="44" t="str">
        <f t="shared" si="1"/>
        <v>Aging Eye/Low-vision (Dining),Food Service - Cafeteria/fast-food dining</v>
      </c>
      <c r="R15" s="44">
        <f>INDEX('For CSV - 2025 SpcFuncData'!$BB$5:$BB$89,MATCH($A15,'For CSV - 2025 SpcFuncData'!$B$5:$B$88,0))</f>
        <v>303</v>
      </c>
      <c r="S15" s="44">
        <f>INDEX('For CSV - 2025 VentSpcFuncData'!$I$6:$I$111,MATCH($B15,'For CSV - 2025 VentSpcFuncData'!$B$6:$B$111,0))</f>
        <v>43</v>
      </c>
      <c r="T15" s="44">
        <f>MATCH($A15,'For CSV - 2025 SpcFuncData'!$B$5:$B$87,0)</f>
        <v>2</v>
      </c>
      <c r="U15" s="44">
        <v>1</v>
      </c>
      <c r="V15" t="str">
        <f t="shared" si="2"/>
        <v>1, Spc:SpcFunc,        303,  43  ;  Aging Eye/Low-vision (Dining)</v>
      </c>
    </row>
    <row r="16" spans="1:25" ht="13" x14ac:dyDescent="0.25">
      <c r="A16" s="57" t="s">
        <v>1002</v>
      </c>
      <c r="B16" s="270" t="s">
        <v>753</v>
      </c>
      <c r="C16" s="56">
        <f>VLOOKUP($B16,'2025 Ventilation List SORT'!$A$6:$I$101,2)</f>
        <v>33</v>
      </c>
      <c r="D16" s="56">
        <f>VLOOKUP($B16,'2025 Ventilation List SORT'!$A$6:$I$101,3)</f>
        <v>0.15</v>
      </c>
      <c r="E16" s="59">
        <f>VLOOKUP($B16,'2025 Ventilation List SORT'!$A$6:$I$101,4)</f>
        <v>0</v>
      </c>
      <c r="F16" s="59">
        <f>VLOOKUP($B16,'2025 Ventilation List SORT'!$A$6:$I$101,5)</f>
        <v>0</v>
      </c>
      <c r="G16" s="56">
        <f>VLOOKUP($B16,'2025 Ventilation List SORT'!$A$6:$I$101,6)</f>
        <v>0</v>
      </c>
      <c r="H16" s="59">
        <f>VLOOKUP($B16,'2025 Ventilation List SORT'!$A$6:$I$101,7)</f>
        <v>2</v>
      </c>
      <c r="I16" s="56" t="str">
        <f>VLOOKUP($B16,'2025 Ventilation List SORT'!$A$6:$I$101,8)</f>
        <v/>
      </c>
      <c r="J16" s="95" t="str">
        <f>VLOOKUP($B16,'2025 Ventilation List SORT'!$A$6:$I$101,9)</f>
        <v>No</v>
      </c>
      <c r="K16" s="146">
        <f>INDEX('For CSV - 2025 SpcFuncData'!$D$5:$D$88,MATCH($A16,'For CSV - 2025 SpcFuncData'!$B$5:$B$87,0))*0.5</f>
        <v>33.335000000000001</v>
      </c>
      <c r="L16" s="146" t="e">
        <f>INDEX('For CSV - 2025 VentSpcFuncData'!#REF!,MATCH($B16,'For CSV - 2025 VentSpcFuncData'!$B$6:$B$111,0))</f>
        <v>#REF!</v>
      </c>
      <c r="M16" s="146" t="e">
        <f t="shared" si="3"/>
        <v>#REF!</v>
      </c>
      <c r="N16" s="146" t="e">
        <f>INDEX('For CSV - 2025 VentSpcFuncData'!#REF!,MATCH($B16,'For CSV - 2025 VentSpcFuncData'!$B$6:$B$111,0))</f>
        <v>#REF!</v>
      </c>
      <c r="O16" s="146" t="e">
        <f t="shared" si="4"/>
        <v>#REF!</v>
      </c>
      <c r="P16" s="148" t="e">
        <f t="shared" si="0"/>
        <v>#REF!</v>
      </c>
      <c r="Q16" s="44" t="str">
        <f t="shared" si="1"/>
        <v>Aging Eye/Low-vision (Dining),Food Service - Cafeteria/fast-food dining</v>
      </c>
      <c r="R16" s="44">
        <f>INDEX('For CSV - 2025 SpcFuncData'!$BB$5:$BB$89,MATCH($A16,'For CSV - 2025 SpcFuncData'!$B$5:$B$88,0))</f>
        <v>303</v>
      </c>
      <c r="S16" s="44">
        <f>INDEX('For CSV - 2025 VentSpcFuncData'!$I$6:$I$111,MATCH($B16,'For CSV - 2025 VentSpcFuncData'!$B$6:$B$111,0))</f>
        <v>43</v>
      </c>
      <c r="T16" s="44">
        <f>MATCH($A16,'For CSV - 2025 SpcFuncData'!$B$5:$B$87,0)</f>
        <v>2</v>
      </c>
      <c r="U16" s="44">
        <v>1</v>
      </c>
      <c r="V16" t="str">
        <f t="shared" si="2"/>
        <v>2,              43,     "Food Service - Cafeteria/fast-food dining"</v>
      </c>
    </row>
    <row r="17" spans="1:22" ht="13" x14ac:dyDescent="0.25">
      <c r="A17" s="57" t="s">
        <v>1098</v>
      </c>
      <c r="B17" s="270" t="s">
        <v>767</v>
      </c>
      <c r="C17" s="56">
        <f>VLOOKUP($B17,'2025 Ventilation List SORT'!$A$6:$I$101,2)</f>
        <v>33</v>
      </c>
      <c r="D17" s="56">
        <f>VLOOKUP($B17,'2025 Ventilation List SORT'!$A$6:$I$101,3)</f>
        <v>0.15</v>
      </c>
      <c r="E17" s="59">
        <f>VLOOKUP($B17,'2025 Ventilation List SORT'!$A$6:$I$101,4)</f>
        <v>0</v>
      </c>
      <c r="F17" s="59">
        <f>VLOOKUP($B17,'2025 Ventilation List SORT'!$A$6:$I$101,5)</f>
        <v>0</v>
      </c>
      <c r="G17" s="56">
        <f>VLOOKUP($B17,'2025 Ventilation List SORT'!$A$6:$I$101,6)</f>
        <v>0</v>
      </c>
      <c r="H17" s="59">
        <f>VLOOKUP($B17,'2025 Ventilation List SORT'!$A$6:$I$101,7)</f>
        <v>1</v>
      </c>
      <c r="I17" s="56" t="str">
        <f>VLOOKUP($B17,'2025 Ventilation List SORT'!$A$6:$I$101,8)</f>
        <v>F</v>
      </c>
      <c r="J17" s="95" t="str">
        <f>VLOOKUP($B17,'2025 Ventilation List SORT'!$A$6:$I$101,9)</f>
        <v>No</v>
      </c>
      <c r="K17" s="146">
        <f>INDEX('For CSV - 2025 SpcFuncData'!$D$5:$D$88,MATCH($A17,'For CSV - 2025 SpcFuncData'!$B$5:$B$87,0))*0.5</f>
        <v>33.335000000000001</v>
      </c>
      <c r="L17" s="146" t="e">
        <f>INDEX('For CSV - 2025 VentSpcFuncData'!#REF!,MATCH($B17,'For CSV - 2025 VentSpcFuncData'!$B$6:$B$111,0))</f>
        <v>#REF!</v>
      </c>
      <c r="M17" s="146" t="e">
        <f t="shared" si="3"/>
        <v>#REF!</v>
      </c>
      <c r="N17" s="146" t="e">
        <f>INDEX('For CSV - 2025 VentSpcFuncData'!#REF!,MATCH($B17,'For CSV - 2025 VentSpcFuncData'!$B$6:$B$111,0))</f>
        <v>#REF!</v>
      </c>
      <c r="O17" s="146" t="e">
        <f t="shared" si="4"/>
        <v>#REF!</v>
      </c>
      <c r="P17" s="148" t="e">
        <f t="shared" si="0"/>
        <v>#REF!</v>
      </c>
      <c r="Q17" s="44" t="str">
        <f t="shared" si="1"/>
        <v>Aging Eye/Low-vision (Lobby, Main Entry),Office - Main entry lobbies</v>
      </c>
      <c r="R17" s="44">
        <f>INDEX('For CSV - 2025 SpcFuncData'!$BB$5:$BB$89,MATCH($A17,'For CSV - 2025 SpcFuncData'!$B$5:$B$88,0))</f>
        <v>304</v>
      </c>
      <c r="S17" s="44">
        <f>INDEX('For CSV - 2025 VentSpcFuncData'!$I$6:$I$111,MATCH($B17,'For CSV - 2025 VentSpcFuncData'!$B$6:$B$111,0))</f>
        <v>72</v>
      </c>
      <c r="T17" s="44">
        <f>MATCH($A17,'For CSV - 2025 SpcFuncData'!$B$5:$B$87,0)</f>
        <v>3</v>
      </c>
      <c r="U17" s="44">
        <v>1</v>
      </c>
      <c r="V17" t="str">
        <f t="shared" si="2"/>
        <v>1, Spc:SpcFunc,        304,  72  ;  Aging Eye/Low-vision (Lobby, Main Entry)</v>
      </c>
    </row>
    <row r="18" spans="1:22" ht="13" x14ac:dyDescent="0.25">
      <c r="A18" s="57" t="s">
        <v>1098</v>
      </c>
      <c r="B18" s="270" t="s">
        <v>767</v>
      </c>
      <c r="C18" s="56">
        <f>VLOOKUP($B18,'2025 Ventilation List SORT'!$A$6:$I$101,2)</f>
        <v>33</v>
      </c>
      <c r="D18" s="56">
        <f>VLOOKUP($B18,'2025 Ventilation List SORT'!$A$6:$I$101,3)</f>
        <v>0.15</v>
      </c>
      <c r="E18" s="59">
        <f>VLOOKUP($B18,'2025 Ventilation List SORT'!$A$6:$I$101,4)</f>
        <v>0</v>
      </c>
      <c r="F18" s="59">
        <f>VLOOKUP($B18,'2025 Ventilation List SORT'!$A$6:$I$101,5)</f>
        <v>0</v>
      </c>
      <c r="G18" s="56">
        <f>VLOOKUP($B18,'2025 Ventilation List SORT'!$A$6:$I$101,6)</f>
        <v>0</v>
      </c>
      <c r="H18" s="59">
        <f>VLOOKUP($B18,'2025 Ventilation List SORT'!$A$6:$I$101,7)</f>
        <v>1</v>
      </c>
      <c r="I18" s="56" t="str">
        <f>VLOOKUP($B18,'2025 Ventilation List SORT'!$A$6:$I$101,8)</f>
        <v>F</v>
      </c>
      <c r="J18" s="95" t="str">
        <f>VLOOKUP($B18,'2025 Ventilation List SORT'!$A$6:$I$101,9)</f>
        <v>No</v>
      </c>
      <c r="K18" s="146">
        <f>INDEX('For CSV - 2025 SpcFuncData'!$D$5:$D$88,MATCH($A18,'For CSV - 2025 SpcFuncData'!$B$5:$B$87,0))*0.5</f>
        <v>33.335000000000001</v>
      </c>
      <c r="L18" s="146" t="e">
        <f>INDEX('For CSV - 2025 VentSpcFuncData'!#REF!,MATCH($B18,'For CSV - 2025 VentSpcFuncData'!$B$6:$B$111,0))</f>
        <v>#REF!</v>
      </c>
      <c r="M18" s="146" t="e">
        <f t="shared" si="3"/>
        <v>#REF!</v>
      </c>
      <c r="N18" s="146" t="e">
        <f>INDEX('For CSV - 2025 VentSpcFuncData'!#REF!,MATCH($B18,'For CSV - 2025 VentSpcFuncData'!$B$6:$B$111,0))</f>
        <v>#REF!</v>
      </c>
      <c r="O18" s="146" t="e">
        <f t="shared" si="4"/>
        <v>#REF!</v>
      </c>
      <c r="P18" s="148" t="e">
        <f t="shared" si="0"/>
        <v>#REF!</v>
      </c>
      <c r="Q18" s="44" t="str">
        <f t="shared" si="1"/>
        <v>Aging Eye/Low-vision (Lobby, Main Entry),Office - Main entry lobbies</v>
      </c>
      <c r="R18" s="44">
        <f>INDEX('For CSV - 2025 SpcFuncData'!$BB$5:$BB$89,MATCH($A18,'For CSV - 2025 SpcFuncData'!$B$5:$B$88,0))</f>
        <v>304</v>
      </c>
      <c r="S18" s="44">
        <f>INDEX('For CSV - 2025 VentSpcFuncData'!$I$6:$I$111,MATCH($B18,'For CSV - 2025 VentSpcFuncData'!$B$6:$B$111,0))</f>
        <v>72</v>
      </c>
      <c r="T18" s="44">
        <f>MATCH($A18,'For CSV - 2025 SpcFuncData'!$B$5:$B$87,0)</f>
        <v>3</v>
      </c>
      <c r="U18" s="44">
        <v>1</v>
      </c>
      <c r="V18" t="str">
        <f t="shared" si="2"/>
        <v>2,              72,     "Office - Main entry lobbies"</v>
      </c>
    </row>
    <row r="19" spans="1:22" ht="13" x14ac:dyDescent="0.25">
      <c r="A19" s="57" t="s">
        <v>1003</v>
      </c>
      <c r="B19" s="270" t="s">
        <v>756</v>
      </c>
      <c r="C19" s="56">
        <f>VLOOKUP($B19,'2025 Ventilation List SORT'!$A$6:$I$101,2)</f>
        <v>33</v>
      </c>
      <c r="D19" s="56">
        <f>VLOOKUP($B19,'2025 Ventilation List SORT'!$A$6:$I$101,3)</f>
        <v>0.15</v>
      </c>
      <c r="E19" s="59">
        <f>VLOOKUP($B19,'2025 Ventilation List SORT'!$A$6:$I$101,4)</f>
        <v>0</v>
      </c>
      <c r="F19" s="59">
        <f>VLOOKUP($B19,'2025 Ventilation List SORT'!$A$6:$I$101,5)</f>
        <v>0</v>
      </c>
      <c r="G19" s="56">
        <f>VLOOKUP($B19,'2025 Ventilation List SORT'!$A$6:$I$101,6)</f>
        <v>0</v>
      </c>
      <c r="H19" s="59">
        <f>VLOOKUP($B19,'2025 Ventilation List SORT'!$A$6:$I$101,7)</f>
        <v>1</v>
      </c>
      <c r="I19" s="56" t="str">
        <f>VLOOKUP($B19,'2025 Ventilation List SORT'!$A$6:$I$101,8)</f>
        <v>F</v>
      </c>
      <c r="J19" s="95" t="str">
        <f>VLOOKUP($B19,'2025 Ventilation List SORT'!$A$6:$I$101,9)</f>
        <v>No</v>
      </c>
      <c r="K19" s="146">
        <f>INDEX('For CSV - 2025 SpcFuncData'!$D$5:$D$88,MATCH($A19,'For CSV - 2025 SpcFuncData'!$B$5:$B$87,0))*0.5</f>
        <v>33.335000000000001</v>
      </c>
      <c r="L19" s="146" t="e">
        <f>INDEX('For CSV - 2025 VentSpcFuncData'!#REF!,MATCH($B19,'For CSV - 2025 VentSpcFuncData'!$B$6:$B$111,0))</f>
        <v>#REF!</v>
      </c>
      <c r="M19" s="146" t="e">
        <f t="shared" si="3"/>
        <v>#REF!</v>
      </c>
      <c r="N19" s="146" t="e">
        <f>INDEX('For CSV - 2025 VentSpcFuncData'!#REF!,MATCH($B19,'For CSV - 2025 VentSpcFuncData'!$B$6:$B$111,0))</f>
        <v>#REF!</v>
      </c>
      <c r="O19" s="146" t="e">
        <f t="shared" si="4"/>
        <v>#REF!</v>
      </c>
      <c r="P19" s="148" t="e">
        <f t="shared" si="0"/>
        <v>#REF!</v>
      </c>
      <c r="Q19" s="44" t="str">
        <f t="shared" si="1"/>
        <v>Aging Eye/Low-vision (Lounge/Waiting Area),General - Break rooms</v>
      </c>
      <c r="R19" s="44">
        <f>INDEX('For CSV - 2025 SpcFuncData'!$BB$5:$BB$89,MATCH($A19,'For CSV - 2025 SpcFuncData'!$B$5:$B$88,0))</f>
        <v>305</v>
      </c>
      <c r="S19" s="44">
        <f>INDEX('For CSV - 2025 VentSpcFuncData'!$I$6:$I$111,MATCH($B19,'For CSV - 2025 VentSpcFuncData'!$B$6:$B$111,0))</f>
        <v>46</v>
      </c>
      <c r="T19" s="44">
        <f>MATCH($A19,'For CSV - 2025 SpcFuncData'!$B$5:$B$87,0)</f>
        <v>4</v>
      </c>
      <c r="U19" s="44">
        <v>1</v>
      </c>
      <c r="V19" t="str">
        <f t="shared" si="2"/>
        <v>1, Spc:SpcFunc,        305,  46  ;  Aging Eye/Low-vision (Lounge/Waiting Area)</v>
      </c>
    </row>
    <row r="20" spans="1:22" ht="13" x14ac:dyDescent="0.25">
      <c r="A20" s="57" t="s">
        <v>1003</v>
      </c>
      <c r="B20" s="270" t="s">
        <v>756</v>
      </c>
      <c r="C20" s="56">
        <f>VLOOKUP($B20,'2025 Ventilation List SORT'!$A$6:$I$101,2)</f>
        <v>33</v>
      </c>
      <c r="D20" s="56">
        <f>VLOOKUP($B20,'2025 Ventilation List SORT'!$A$6:$I$101,3)</f>
        <v>0.15</v>
      </c>
      <c r="E20" s="59">
        <f>VLOOKUP($B20,'2025 Ventilation List SORT'!$A$6:$I$101,4)</f>
        <v>0</v>
      </c>
      <c r="F20" s="59">
        <f>VLOOKUP($B20,'2025 Ventilation List SORT'!$A$6:$I$101,5)</f>
        <v>0</v>
      </c>
      <c r="G20" s="56">
        <f>VLOOKUP($B20,'2025 Ventilation List SORT'!$A$6:$I$101,6)</f>
        <v>0</v>
      </c>
      <c r="H20" s="59">
        <f>VLOOKUP($B20,'2025 Ventilation List SORT'!$A$6:$I$101,7)</f>
        <v>1</v>
      </c>
      <c r="I20" s="56" t="str">
        <f>VLOOKUP($B20,'2025 Ventilation List SORT'!$A$6:$I$101,8)</f>
        <v>F</v>
      </c>
      <c r="J20" s="95" t="str">
        <f>VLOOKUP($B20,'2025 Ventilation List SORT'!$A$6:$I$101,9)</f>
        <v>No</v>
      </c>
      <c r="K20" s="146">
        <f>INDEX('For CSV - 2025 SpcFuncData'!$D$5:$D$88,MATCH($A20,'For CSV - 2025 SpcFuncData'!$B$5:$B$87,0))*0.5</f>
        <v>33.335000000000001</v>
      </c>
      <c r="L20" s="146" t="e">
        <f>INDEX('For CSV - 2025 VentSpcFuncData'!#REF!,MATCH($B20,'For CSV - 2025 VentSpcFuncData'!$B$6:$B$111,0))</f>
        <v>#REF!</v>
      </c>
      <c r="M20" s="146" t="e">
        <f t="shared" si="3"/>
        <v>#REF!</v>
      </c>
      <c r="N20" s="146" t="e">
        <f>INDEX('For CSV - 2025 VentSpcFuncData'!#REF!,MATCH($B20,'For CSV - 2025 VentSpcFuncData'!$B$6:$B$111,0))</f>
        <v>#REF!</v>
      </c>
      <c r="O20" s="146" t="e">
        <f t="shared" si="4"/>
        <v>#REF!</v>
      </c>
      <c r="P20" s="148" t="e">
        <f t="shared" si="0"/>
        <v>#REF!</v>
      </c>
      <c r="Q20" s="44" t="str">
        <f t="shared" si="1"/>
        <v>Aging Eye/Low-vision (Lounge/Waiting Area),General - Break rooms</v>
      </c>
      <c r="R20" s="44">
        <f>INDEX('For CSV - 2025 SpcFuncData'!$BB$5:$BB$89,MATCH($A20,'For CSV - 2025 SpcFuncData'!$B$5:$B$88,0))</f>
        <v>305</v>
      </c>
      <c r="S20" s="44">
        <f>INDEX('For CSV - 2025 VentSpcFuncData'!$I$6:$I$111,MATCH($B20,'For CSV - 2025 VentSpcFuncData'!$B$6:$B$111,0))</f>
        <v>46</v>
      </c>
      <c r="T20" s="44">
        <f>MATCH($A20,'For CSV - 2025 SpcFuncData'!$B$5:$B$87,0)</f>
        <v>4</v>
      </c>
      <c r="U20" s="44">
        <v>1</v>
      </c>
      <c r="V20" t="str">
        <f t="shared" si="2"/>
        <v>2,              46,     "General - Break rooms"</v>
      </c>
    </row>
    <row r="21" spans="1:22" ht="13" x14ac:dyDescent="0.25">
      <c r="A21" s="44" t="s">
        <v>1005</v>
      </c>
      <c r="B21" s="270" t="s">
        <v>758</v>
      </c>
      <c r="C21" s="56">
        <f>VLOOKUP($B21,'2025 Ventilation List SORT'!$A$6:$I$101,2)</f>
        <v>33</v>
      </c>
      <c r="D21" s="56">
        <f>VLOOKUP($B21,'2025 Ventilation List SORT'!$A$6:$I$101,3)</f>
        <v>0.15</v>
      </c>
      <c r="E21" s="59">
        <f>VLOOKUP($B21,'2025 Ventilation List SORT'!$A$6:$I$101,4)</f>
        <v>0</v>
      </c>
      <c r="F21" s="59">
        <f>VLOOKUP($B21,'2025 Ventilation List SORT'!$A$6:$I$101,5)</f>
        <v>0</v>
      </c>
      <c r="G21" s="56">
        <f>VLOOKUP($B21,'2025 Ventilation List SORT'!$A$6:$I$101,6)</f>
        <v>0</v>
      </c>
      <c r="H21" s="59">
        <f>VLOOKUP($B21,'2025 Ventilation List SORT'!$A$6:$I$101,7)</f>
        <v>1</v>
      </c>
      <c r="I21" s="56" t="str">
        <f>VLOOKUP($B21,'2025 Ventilation List SORT'!$A$6:$I$101,8)</f>
        <v>F</v>
      </c>
      <c r="J21" s="95" t="str">
        <f>VLOOKUP($B21,'2025 Ventilation List SORT'!$A$6:$I$101,9)</f>
        <v>No</v>
      </c>
      <c r="K21" s="146">
        <f>INDEX('For CSV - 2025 SpcFuncData'!$D$5:$D$88,MATCH($A21,'For CSV - 2025 SpcFuncData'!$B$5:$B$87,0))*0.5</f>
        <v>33.335000000000001</v>
      </c>
      <c r="L21" s="146" t="e">
        <f>INDEX('For CSV - 2025 VentSpcFuncData'!#REF!,MATCH($B21,'For CSV - 2025 VentSpcFuncData'!$B$6:$B$111,0))</f>
        <v>#REF!</v>
      </c>
      <c r="M21" s="146" t="e">
        <f t="shared" si="3"/>
        <v>#REF!</v>
      </c>
      <c r="N21" s="146" t="e">
        <f>INDEX('For CSV - 2025 VentSpcFuncData'!#REF!,MATCH($B21,'For CSV - 2025 VentSpcFuncData'!$B$6:$B$111,0))</f>
        <v>#REF!</v>
      </c>
      <c r="O21" s="146" t="e">
        <f t="shared" si="4"/>
        <v>#REF!</v>
      </c>
      <c r="P21" s="148" t="e">
        <f t="shared" si="0"/>
        <v>#REF!</v>
      </c>
      <c r="Q21" s="44" t="str">
        <f t="shared" si="1"/>
        <v>Aging Eye/Low-vision (Multipurpose Room),General - Conference/meeting</v>
      </c>
      <c r="R21" s="44">
        <f>INDEX('For CSV - 2025 SpcFuncData'!$BB$5:$BB$89,MATCH($A21,'For CSV - 2025 SpcFuncData'!$B$5:$B$88,0))</f>
        <v>306</v>
      </c>
      <c r="S21" s="44">
        <f>INDEX('For CSV - 2025 VentSpcFuncData'!$I$6:$I$111,MATCH($B21,'For CSV - 2025 VentSpcFuncData'!$B$6:$B$111,0))</f>
        <v>48</v>
      </c>
      <c r="T21" s="44">
        <f>MATCH($A21,'For CSV - 2025 SpcFuncData'!$B$5:$B$87,0)</f>
        <v>5</v>
      </c>
      <c r="U21" s="44">
        <v>1</v>
      </c>
      <c r="V21" t="str">
        <f t="shared" si="2"/>
        <v>1, Spc:SpcFunc,        306,  48  ;  Aging Eye/Low-vision (Multipurpose Room)</v>
      </c>
    </row>
    <row r="22" spans="1:22" ht="13" x14ac:dyDescent="0.25">
      <c r="A22" s="44" t="s">
        <v>1005</v>
      </c>
      <c r="B22" s="270" t="s">
        <v>758</v>
      </c>
      <c r="C22" s="56">
        <f>VLOOKUP($B22,'2025 Ventilation List SORT'!$A$6:$I$101,2)</f>
        <v>33</v>
      </c>
      <c r="D22" s="56">
        <f>VLOOKUP($B22,'2025 Ventilation List SORT'!$A$6:$I$101,3)</f>
        <v>0.15</v>
      </c>
      <c r="E22" s="59">
        <f>VLOOKUP($B22,'2025 Ventilation List SORT'!$A$6:$I$101,4)</f>
        <v>0</v>
      </c>
      <c r="F22" s="59">
        <f>VLOOKUP($B22,'2025 Ventilation List SORT'!$A$6:$I$101,5)</f>
        <v>0</v>
      </c>
      <c r="G22" s="56">
        <f>VLOOKUP($B22,'2025 Ventilation List SORT'!$A$6:$I$101,6)</f>
        <v>0</v>
      </c>
      <c r="H22" s="59">
        <f>VLOOKUP($B22,'2025 Ventilation List SORT'!$A$6:$I$101,7)</f>
        <v>1</v>
      </c>
      <c r="I22" s="56" t="str">
        <f>VLOOKUP($B22,'2025 Ventilation List SORT'!$A$6:$I$101,8)</f>
        <v>F</v>
      </c>
      <c r="J22" s="95" t="str">
        <f>VLOOKUP($B22,'2025 Ventilation List SORT'!$A$6:$I$101,9)</f>
        <v>No</v>
      </c>
      <c r="K22" s="146">
        <f>INDEX('For CSV - 2025 SpcFuncData'!$D$5:$D$88,MATCH($A22,'For CSV - 2025 SpcFuncData'!$B$5:$B$87,0))*0.5</f>
        <v>33.335000000000001</v>
      </c>
      <c r="L22" s="146" t="e">
        <f>INDEX('For CSV - 2025 VentSpcFuncData'!#REF!,MATCH($B22,'For CSV - 2025 VentSpcFuncData'!$B$6:$B$111,0))</f>
        <v>#REF!</v>
      </c>
      <c r="M22" s="146" t="e">
        <f t="shared" si="3"/>
        <v>#REF!</v>
      </c>
      <c r="N22" s="146" t="e">
        <f>INDEX('For CSV - 2025 VentSpcFuncData'!#REF!,MATCH($B22,'For CSV - 2025 VentSpcFuncData'!$B$6:$B$111,0))</f>
        <v>#REF!</v>
      </c>
      <c r="O22" s="146" t="e">
        <f t="shared" si="4"/>
        <v>#REF!</v>
      </c>
      <c r="P22" s="148" t="e">
        <f t="shared" si="0"/>
        <v>#REF!</v>
      </c>
      <c r="Q22" s="44" t="str">
        <f t="shared" si="1"/>
        <v>Aging Eye/Low-vision (Multipurpose Room),General - Conference/meeting</v>
      </c>
      <c r="R22" s="44">
        <f>INDEX('For CSV - 2025 SpcFuncData'!$BB$5:$BB$89,MATCH($A22,'For CSV - 2025 SpcFuncData'!$B$5:$B$88,0))</f>
        <v>306</v>
      </c>
      <c r="S22" s="44">
        <f>INDEX('For CSV - 2025 VentSpcFuncData'!$I$6:$I$111,MATCH($B22,'For CSV - 2025 VentSpcFuncData'!$B$6:$B$111,0))</f>
        <v>48</v>
      </c>
      <c r="T22" s="44">
        <f>MATCH($A22,'For CSV - 2025 SpcFuncData'!$B$5:$B$87,0)</f>
        <v>5</v>
      </c>
      <c r="U22" s="44">
        <v>1</v>
      </c>
      <c r="V22" t="str">
        <f t="shared" si="2"/>
        <v>2,              48,     "General - Conference/meeting"</v>
      </c>
    </row>
    <row r="23" spans="1:22" ht="13" x14ac:dyDescent="0.25">
      <c r="A23" s="44" t="s">
        <v>1006</v>
      </c>
      <c r="B23" s="270" t="s">
        <v>923</v>
      </c>
      <c r="C23" s="56">
        <f>VLOOKUP($B23,'2025 Ventilation List SORT'!$A$6:$I$101,2)</f>
        <v>71</v>
      </c>
      <c r="D23" s="56">
        <f>VLOOKUP($B23,'2025 Ventilation List SORT'!$A$6:$I$101,3)</f>
        <v>0.15</v>
      </c>
      <c r="E23" s="59">
        <f>VLOOKUP($B23,'2025 Ventilation List SORT'!$A$6:$I$101,4)</f>
        <v>0</v>
      </c>
      <c r="F23" s="59">
        <f>VLOOKUP($B23,'2025 Ventilation List SORT'!$A$6:$I$101,5)</f>
        <v>0</v>
      </c>
      <c r="G23" s="56">
        <f>VLOOKUP($B23,'2025 Ventilation List SORT'!$A$6:$I$101,6)</f>
        <v>0</v>
      </c>
      <c r="H23" s="59">
        <f>VLOOKUP($B23,'2025 Ventilation List SORT'!$A$6:$I$101,7)</f>
        <v>1</v>
      </c>
      <c r="I23" s="56" t="str">
        <f>VLOOKUP($B23,'2025 Ventilation List SORT'!$A$6:$I$101,8)</f>
        <v>F</v>
      </c>
      <c r="J23" s="95" t="str">
        <f>VLOOKUP($B23,'2025 Ventilation List SORT'!$A$6:$I$101,9)</f>
        <v>No</v>
      </c>
      <c r="K23" s="146">
        <f>INDEX('For CSV - 2025 SpcFuncData'!$D$5:$D$88,MATCH($A23,'For CSV - 2025 SpcFuncData'!$B$5:$B$87,0))*0.5</f>
        <v>71.430000000000007</v>
      </c>
      <c r="L23" s="146" t="e">
        <f>INDEX('For CSV - 2025 VentSpcFuncData'!#REF!,MATCH($B23,'For CSV - 2025 VentSpcFuncData'!$B$6:$B$111,0))</f>
        <v>#REF!</v>
      </c>
      <c r="M23" s="146" t="e">
        <f t="shared" si="3"/>
        <v>#REF!</v>
      </c>
      <c r="N23" s="146" t="e">
        <f>INDEX('For CSV - 2025 VentSpcFuncData'!#REF!,MATCH($B23,'For CSV - 2025 VentSpcFuncData'!$B$6:$B$111,0))</f>
        <v>#REF!</v>
      </c>
      <c r="O23" s="146" t="e">
        <f t="shared" si="4"/>
        <v>#REF!</v>
      </c>
      <c r="P23" s="148" t="e">
        <f t="shared" si="0"/>
        <v>#REF!</v>
      </c>
      <c r="Q23" s="44" t="str">
        <f t="shared" si="1"/>
        <v>Aging Eye/Low-vision (Religious Worship Area),Assembly - Places of religious worship</v>
      </c>
      <c r="R23" s="44">
        <f>INDEX('For CSV - 2025 SpcFuncData'!$BB$5:$BB$89,MATCH($A23,'For CSV - 2025 SpcFuncData'!$B$5:$B$88,0))</f>
        <v>307</v>
      </c>
      <c r="S23" s="44">
        <f>INDEX('For CSV - 2025 VentSpcFuncData'!$I$6:$I$111,MATCH($B23,'For CSV - 2025 VentSpcFuncData'!$B$6:$B$111,0))</f>
        <v>8</v>
      </c>
      <c r="T23" s="44">
        <f>MATCH($A23,'For CSV - 2025 SpcFuncData'!$B$5:$B$87,0)</f>
        <v>6</v>
      </c>
      <c r="U23" s="44">
        <v>0</v>
      </c>
      <c r="V23" t="str">
        <f t="shared" si="2"/>
        <v>1, Spc:SpcFunc,        307,  8  ;  Aging Eye/Low-vision (Religious Worship Area)</v>
      </c>
    </row>
    <row r="24" spans="1:22" ht="13" x14ac:dyDescent="0.25">
      <c r="A24" s="44" t="s">
        <v>1006</v>
      </c>
      <c r="B24" s="270" t="s">
        <v>923</v>
      </c>
      <c r="C24" s="56">
        <f>VLOOKUP($B24,'2025 Ventilation List SORT'!$A$6:$I$101,2)</f>
        <v>71</v>
      </c>
      <c r="D24" s="56">
        <f>VLOOKUP($B24,'2025 Ventilation List SORT'!$A$6:$I$101,3)</f>
        <v>0.15</v>
      </c>
      <c r="E24" s="59">
        <f>VLOOKUP($B24,'2025 Ventilation List SORT'!$A$6:$I$101,4)</f>
        <v>0</v>
      </c>
      <c r="F24" s="59">
        <f>VLOOKUP($B24,'2025 Ventilation List SORT'!$A$6:$I$101,5)</f>
        <v>0</v>
      </c>
      <c r="G24" s="56">
        <f>VLOOKUP($B24,'2025 Ventilation List SORT'!$A$6:$I$101,6)</f>
        <v>0</v>
      </c>
      <c r="H24" s="59">
        <f>VLOOKUP($B24,'2025 Ventilation List SORT'!$A$6:$I$101,7)</f>
        <v>1</v>
      </c>
      <c r="I24" s="56" t="str">
        <f>VLOOKUP($B24,'2025 Ventilation List SORT'!$A$6:$I$101,8)</f>
        <v>F</v>
      </c>
      <c r="J24" s="95" t="str">
        <f>VLOOKUP($B24,'2025 Ventilation List SORT'!$A$6:$I$101,9)</f>
        <v>No</v>
      </c>
      <c r="K24" s="146">
        <f>INDEX('For CSV - 2025 SpcFuncData'!$D$5:$D$88,MATCH($A24,'For CSV - 2025 SpcFuncData'!$B$5:$B$87,0))*0.5</f>
        <v>71.430000000000007</v>
      </c>
      <c r="L24" s="146" t="e">
        <f>INDEX('For CSV - 2025 VentSpcFuncData'!#REF!,MATCH($B24,'For CSV - 2025 VentSpcFuncData'!$B$6:$B$111,0))</f>
        <v>#REF!</v>
      </c>
      <c r="M24" s="146" t="e">
        <f t="shared" si="3"/>
        <v>#REF!</v>
      </c>
      <c r="N24" s="146" t="e">
        <f>INDEX('For CSV - 2025 VentSpcFuncData'!#REF!,MATCH($B24,'For CSV - 2025 VentSpcFuncData'!$B$6:$B$111,0))</f>
        <v>#REF!</v>
      </c>
      <c r="O24" s="146" t="e">
        <f t="shared" si="4"/>
        <v>#REF!</v>
      </c>
      <c r="P24" s="148" t="e">
        <f t="shared" si="0"/>
        <v>#REF!</v>
      </c>
      <c r="Q24" s="44" t="str">
        <f t="shared" si="1"/>
        <v>Aging Eye/Low-vision (Religious Worship Area),Assembly - Places of religious worship</v>
      </c>
      <c r="R24" s="44">
        <f>INDEX('For CSV - 2025 SpcFuncData'!$BB$5:$BB$89,MATCH($A24,'For CSV - 2025 SpcFuncData'!$B$5:$B$88,0))</f>
        <v>307</v>
      </c>
      <c r="S24" s="44">
        <f>INDEX('For CSV - 2025 VentSpcFuncData'!$I$6:$I$111,MATCH($B24,'For CSV - 2025 VentSpcFuncData'!$B$6:$B$111,0))</f>
        <v>8</v>
      </c>
      <c r="T24" s="44">
        <f>MATCH($A24,'For CSV - 2025 SpcFuncData'!$B$5:$B$87,0)</f>
        <v>6</v>
      </c>
      <c r="U24" s="44">
        <v>0</v>
      </c>
      <c r="V24" t="str">
        <f t="shared" si="2"/>
        <v>2,              8,     "Assembly - Places of religious worship"</v>
      </c>
    </row>
    <row r="25" spans="1:22" ht="13" x14ac:dyDescent="0.25">
      <c r="A25" s="44" t="s">
        <v>1007</v>
      </c>
      <c r="B25" s="270" t="s">
        <v>884</v>
      </c>
      <c r="C25" s="56">
        <f>VLOOKUP($B25,'2025 Ventilation List SORT'!$A$6:$I$101,2)</f>
        <v>0</v>
      </c>
      <c r="D25" s="56">
        <f>VLOOKUP($B25,'2025 Ventilation List SORT'!$A$6:$I$101,3)</f>
        <v>0</v>
      </c>
      <c r="E25" s="59">
        <f>VLOOKUP($B25,'2025 Ventilation List SORT'!$A$6:$I$101,4)</f>
        <v>50</v>
      </c>
      <c r="F25" s="59">
        <f>VLOOKUP($B25,'2025 Ventilation List SORT'!$A$6:$I$101,5)</f>
        <v>70</v>
      </c>
      <c r="G25" s="56">
        <f>VLOOKUP($B25,'2025 Ventilation List SORT'!$A$6:$I$101,6)</f>
        <v>0</v>
      </c>
      <c r="H25" s="59">
        <f>VLOOKUP($B25,'2025 Ventilation List SORT'!$A$6:$I$101,7)</f>
        <v>2</v>
      </c>
      <c r="I25" s="56" t="str">
        <f>VLOOKUP($B25,'2025 Ventilation List SORT'!$A$6:$I$101,8)</f>
        <v>Exh. Note D</v>
      </c>
      <c r="J25" s="95" t="str">
        <f>VLOOKUP($B25,'2025 Ventilation List SORT'!$A$6:$I$101,9)</f>
        <v>No</v>
      </c>
      <c r="K25" s="146">
        <f>INDEX('For CSV - 2025 SpcFuncData'!$D$5:$D$88,MATCH($A25,'For CSV - 2025 SpcFuncData'!$B$5:$B$87,0))*0.5</f>
        <v>5</v>
      </c>
      <c r="L25" s="146" t="e">
        <f>INDEX('For CSV - 2025 VentSpcFuncData'!#REF!,MATCH($B25,'For CSV - 2025 VentSpcFuncData'!$B$6:$B$111,0))</f>
        <v>#REF!</v>
      </c>
      <c r="M25" s="146" t="e">
        <f t="shared" si="3"/>
        <v>#REF!</v>
      </c>
      <c r="N25" s="146" t="e">
        <f>INDEX('For CSV - 2025 VentSpcFuncData'!#REF!,MATCH($B25,'For CSV - 2025 VentSpcFuncData'!$B$6:$B$111,0))</f>
        <v>#REF!</v>
      </c>
      <c r="O25" s="146" t="e">
        <f t="shared" si="4"/>
        <v>#REF!</v>
      </c>
      <c r="P25" s="148" t="e">
        <f t="shared" si="0"/>
        <v>#REF!</v>
      </c>
      <c r="Q25" s="44" t="str">
        <f t="shared" si="1"/>
        <v>Aging Eye/Low-vision (Restroom),Exhaust - Toilets, public</v>
      </c>
      <c r="R25" s="44">
        <f>INDEX('For CSV - 2025 SpcFuncData'!$BB$5:$BB$89,MATCH($A25,'For CSV - 2025 SpcFuncData'!$B$5:$B$88,0))</f>
        <v>308</v>
      </c>
      <c r="S25" s="44">
        <f>INDEX('For CSV - 2025 VentSpcFuncData'!$I$6:$I$111,MATCH($B25,'For CSV - 2025 VentSpcFuncData'!$B$6:$B$111,0))</f>
        <v>40</v>
      </c>
      <c r="T25" s="44">
        <f>MATCH($A25,'For CSV - 2025 SpcFuncData'!$B$5:$B$87,0)</f>
        <v>7</v>
      </c>
      <c r="U25" s="44">
        <v>1</v>
      </c>
      <c r="V25" t="str">
        <f t="shared" si="2"/>
        <v>1, Spc:SpcFunc,        308,  40  ;  Aging Eye/Low-vision (Restroom)</v>
      </c>
    </row>
    <row r="26" spans="1:22" ht="13" x14ac:dyDescent="0.25">
      <c r="A26" s="44" t="s">
        <v>1007</v>
      </c>
      <c r="B26" s="270" t="s">
        <v>884</v>
      </c>
      <c r="C26" s="56">
        <f>VLOOKUP($B26,'2025 Ventilation List SORT'!$A$6:$I$101,2)</f>
        <v>0</v>
      </c>
      <c r="D26" s="56">
        <f>VLOOKUP($B26,'2025 Ventilation List SORT'!$A$6:$I$101,3)</f>
        <v>0</v>
      </c>
      <c r="E26" s="59">
        <f>VLOOKUP($B26,'2025 Ventilation List SORT'!$A$6:$I$101,4)</f>
        <v>50</v>
      </c>
      <c r="F26" s="59">
        <f>VLOOKUP($B26,'2025 Ventilation List SORT'!$A$6:$I$101,5)</f>
        <v>70</v>
      </c>
      <c r="G26" s="56">
        <f>VLOOKUP($B26,'2025 Ventilation List SORT'!$A$6:$I$101,6)</f>
        <v>0</v>
      </c>
      <c r="H26" s="59">
        <f>VLOOKUP($B26,'2025 Ventilation List SORT'!$A$6:$I$101,7)</f>
        <v>2</v>
      </c>
      <c r="I26" s="56" t="str">
        <f>VLOOKUP($B26,'2025 Ventilation List SORT'!$A$6:$I$101,8)</f>
        <v>Exh. Note D</v>
      </c>
      <c r="J26" s="95" t="str">
        <f>VLOOKUP($B26,'2025 Ventilation List SORT'!$A$6:$I$101,9)</f>
        <v>No</v>
      </c>
      <c r="K26" s="146">
        <f>INDEX('For CSV - 2025 SpcFuncData'!$D$5:$D$88,MATCH($A26,'For CSV - 2025 SpcFuncData'!$B$5:$B$87,0))*0.5</f>
        <v>5</v>
      </c>
      <c r="L26" s="146" t="e">
        <f>INDEX('For CSV - 2025 VentSpcFuncData'!#REF!,MATCH($B26,'For CSV - 2025 VentSpcFuncData'!$B$6:$B$111,0))</f>
        <v>#REF!</v>
      </c>
      <c r="M26" s="146" t="e">
        <f t="shared" si="3"/>
        <v>#REF!</v>
      </c>
      <c r="N26" s="146" t="e">
        <f>INDEX('For CSV - 2025 VentSpcFuncData'!#REF!,MATCH($B26,'For CSV - 2025 VentSpcFuncData'!$B$6:$B$111,0))</f>
        <v>#REF!</v>
      </c>
      <c r="O26" s="146" t="e">
        <f t="shared" si="4"/>
        <v>#REF!</v>
      </c>
      <c r="P26" s="148" t="e">
        <f t="shared" si="0"/>
        <v>#REF!</v>
      </c>
      <c r="Q26" s="44" t="str">
        <f t="shared" si="1"/>
        <v>Aging Eye/Low-vision (Restroom),Exhaust - Toilets, public</v>
      </c>
      <c r="R26" s="44">
        <f>INDEX('For CSV - 2025 SpcFuncData'!$BB$5:$BB$89,MATCH($A26,'For CSV - 2025 SpcFuncData'!$B$5:$B$88,0))</f>
        <v>308</v>
      </c>
      <c r="S26" s="44">
        <f>INDEX('For CSV - 2025 VentSpcFuncData'!$I$6:$I$111,MATCH($B26,'For CSV - 2025 VentSpcFuncData'!$B$6:$B$111,0))</f>
        <v>40</v>
      </c>
      <c r="T26" s="44">
        <f>MATCH($A26,'For CSV - 2025 SpcFuncData'!$B$5:$B$87,0)</f>
        <v>7</v>
      </c>
      <c r="U26" s="44">
        <v>1</v>
      </c>
      <c r="V26" t="str">
        <f t="shared" si="2"/>
        <v>2,              40,     "Exhaust - Toilets, public"</v>
      </c>
    </row>
    <row r="27" spans="1:22" ht="13" x14ac:dyDescent="0.25">
      <c r="A27" s="44" t="s">
        <v>1008</v>
      </c>
      <c r="B27" s="270" t="s">
        <v>759</v>
      </c>
      <c r="C27" s="56">
        <f>VLOOKUP($B27,'2025 Ventilation List SORT'!$A$6:$I$101,2)</f>
        <v>5</v>
      </c>
      <c r="D27" s="56">
        <f>VLOOKUP($B27,'2025 Ventilation List SORT'!$A$6:$I$101,3)</f>
        <v>0.15</v>
      </c>
      <c r="E27" s="59">
        <f>VLOOKUP($B27,'2025 Ventilation List SORT'!$A$6:$I$101,4)</f>
        <v>0</v>
      </c>
      <c r="F27" s="59">
        <f>VLOOKUP($B27,'2025 Ventilation List SORT'!$A$6:$I$101,5)</f>
        <v>0</v>
      </c>
      <c r="G27" s="56">
        <f>VLOOKUP($B27,'2025 Ventilation List SORT'!$A$6:$I$101,6)</f>
        <v>0</v>
      </c>
      <c r="H27" s="59">
        <f>VLOOKUP($B27,'2025 Ventilation List SORT'!$A$6:$I$101,7)</f>
        <v>1</v>
      </c>
      <c r="I27" s="56" t="str">
        <f>VLOOKUP($B27,'2025 Ventilation List SORT'!$A$6:$I$101,8)</f>
        <v>F</v>
      </c>
      <c r="J27" s="95" t="str">
        <f>VLOOKUP($B27,'2025 Ventilation List SORT'!$A$6:$I$101,9)</f>
        <v>No</v>
      </c>
      <c r="K27" s="146">
        <f>INDEX('For CSV - 2025 SpcFuncData'!$D$5:$D$88,MATCH($A27,'For CSV - 2025 SpcFuncData'!$B$5:$B$87,0))*0.5</f>
        <v>5</v>
      </c>
      <c r="L27" s="146" t="e">
        <f>INDEX('For CSV - 2025 VentSpcFuncData'!#REF!,MATCH($B27,'For CSV - 2025 VentSpcFuncData'!$B$6:$B$111,0))</f>
        <v>#REF!</v>
      </c>
      <c r="M27" s="146" t="e">
        <f t="shared" si="3"/>
        <v>#REF!</v>
      </c>
      <c r="N27" s="146" t="e">
        <f>INDEX('For CSV - 2025 VentSpcFuncData'!#REF!,MATCH($B27,'For CSV - 2025 VentSpcFuncData'!$B$6:$B$111,0))</f>
        <v>#REF!</v>
      </c>
      <c r="O27" s="146" t="e">
        <f t="shared" si="4"/>
        <v>#REF!</v>
      </c>
      <c r="P27" s="148" t="e">
        <f t="shared" si="0"/>
        <v>#REF!</v>
      </c>
      <c r="Q27" s="44" t="str">
        <f t="shared" si="1"/>
        <v>Aging Eye/Low-vision (Stairwell),General - Corridors</v>
      </c>
      <c r="R27" s="44">
        <f>INDEX('For CSV - 2025 SpcFuncData'!$BB$5:$BB$89,MATCH($A27,'For CSV - 2025 SpcFuncData'!$B$5:$B$88,0))</f>
        <v>309</v>
      </c>
      <c r="S27" s="44">
        <f>INDEX('For CSV - 2025 VentSpcFuncData'!$I$6:$I$111,MATCH($B27,'For CSV - 2025 VentSpcFuncData'!$B$6:$B$111,0))</f>
        <v>49</v>
      </c>
      <c r="T27" s="44">
        <f>MATCH($A27,'For CSV - 2025 SpcFuncData'!$B$5:$B$87,0)</f>
        <v>8</v>
      </c>
      <c r="U27" s="44">
        <v>1</v>
      </c>
      <c r="V27" t="str">
        <f t="shared" si="2"/>
        <v>1, Spc:SpcFunc,        309,  49  ;  Aging Eye/Low-vision (Stairwell)</v>
      </c>
    </row>
    <row r="28" spans="1:22" ht="13" x14ac:dyDescent="0.25">
      <c r="A28" s="44" t="s">
        <v>1008</v>
      </c>
      <c r="B28" s="270" t="s">
        <v>759</v>
      </c>
      <c r="C28" s="56">
        <f>VLOOKUP($B28,'2025 Ventilation List SORT'!$A$6:$I$101,2)</f>
        <v>5</v>
      </c>
      <c r="D28" s="56">
        <f>VLOOKUP($B28,'2025 Ventilation List SORT'!$A$6:$I$101,3)</f>
        <v>0.15</v>
      </c>
      <c r="E28" s="59">
        <f>VLOOKUP($B28,'2025 Ventilation List SORT'!$A$6:$I$101,4)</f>
        <v>0</v>
      </c>
      <c r="F28" s="59">
        <f>VLOOKUP($B28,'2025 Ventilation List SORT'!$A$6:$I$101,5)</f>
        <v>0</v>
      </c>
      <c r="G28" s="56">
        <f>VLOOKUP($B28,'2025 Ventilation List SORT'!$A$6:$I$101,6)</f>
        <v>0</v>
      </c>
      <c r="H28" s="59">
        <f>VLOOKUP($B28,'2025 Ventilation List SORT'!$A$6:$I$101,7)</f>
        <v>1</v>
      </c>
      <c r="I28" s="56" t="str">
        <f>VLOOKUP($B28,'2025 Ventilation List SORT'!$A$6:$I$101,8)</f>
        <v>F</v>
      </c>
      <c r="J28" s="95" t="str">
        <f>VLOOKUP($B28,'2025 Ventilation List SORT'!$A$6:$I$101,9)</f>
        <v>No</v>
      </c>
      <c r="K28" s="146">
        <f>INDEX('For CSV - 2025 SpcFuncData'!$D$5:$D$88,MATCH($A28,'For CSV - 2025 SpcFuncData'!$B$5:$B$87,0))*0.5</f>
        <v>5</v>
      </c>
      <c r="L28" s="146" t="e">
        <f>INDEX('For CSV - 2025 VentSpcFuncData'!#REF!,MATCH($B28,'For CSV - 2025 VentSpcFuncData'!$B$6:$B$111,0))</f>
        <v>#REF!</v>
      </c>
      <c r="M28" s="146" t="e">
        <f t="shared" si="3"/>
        <v>#REF!</v>
      </c>
      <c r="N28" s="146" t="e">
        <f>INDEX('For CSV - 2025 VentSpcFuncData'!#REF!,MATCH($B28,'For CSV - 2025 VentSpcFuncData'!$B$6:$B$111,0))</f>
        <v>#REF!</v>
      </c>
      <c r="O28" s="146" t="e">
        <f t="shared" si="4"/>
        <v>#REF!</v>
      </c>
      <c r="P28" s="148" t="e">
        <f t="shared" si="0"/>
        <v>#REF!</v>
      </c>
      <c r="Q28" s="44" t="str">
        <f t="shared" si="1"/>
        <v>Aging Eye/Low-vision (Stairwell),General - Corridors</v>
      </c>
      <c r="R28" s="44">
        <f>INDEX('For CSV - 2025 SpcFuncData'!$BB$5:$BB$89,MATCH($A28,'For CSV - 2025 SpcFuncData'!$B$5:$B$88,0))</f>
        <v>309</v>
      </c>
      <c r="S28" s="44">
        <f>INDEX('For CSV - 2025 VentSpcFuncData'!$I$6:$I$111,MATCH($B28,'For CSV - 2025 VentSpcFuncData'!$B$6:$B$111,0))</f>
        <v>49</v>
      </c>
      <c r="T28" s="44">
        <f>MATCH($A28,'For CSV - 2025 SpcFuncData'!$B$5:$B$87,0)</f>
        <v>8</v>
      </c>
      <c r="U28" s="44">
        <v>1</v>
      </c>
      <c r="V28" t="str">
        <f t="shared" si="2"/>
        <v>2,              49,     "General - Corridors"</v>
      </c>
    </row>
    <row r="29" spans="1:22" ht="13" x14ac:dyDescent="0.25">
      <c r="A29" s="44" t="s">
        <v>537</v>
      </c>
      <c r="B29" s="270" t="s">
        <v>882</v>
      </c>
      <c r="C29" s="56">
        <f>VLOOKUP($B29,'2025 Ventilation List SORT'!$A$6:$I$101,2)</f>
        <v>71</v>
      </c>
      <c r="D29" s="56">
        <f>VLOOKUP($B29,'2025 Ventilation List SORT'!$A$6:$I$101,3)</f>
        <v>0.15</v>
      </c>
      <c r="E29" s="59">
        <f>VLOOKUP($B29,'2025 Ventilation List SORT'!$A$6:$I$101,4)</f>
        <v>0</v>
      </c>
      <c r="F29" s="59">
        <f>VLOOKUP($B29,'2025 Ventilation List SORT'!$A$6:$I$101,5)</f>
        <v>0</v>
      </c>
      <c r="G29" s="56">
        <f>VLOOKUP($B29,'2025 Ventilation List SORT'!$A$6:$I$101,6)</f>
        <v>0</v>
      </c>
      <c r="H29" s="59">
        <f>VLOOKUP($B29,'2025 Ventilation List SORT'!$A$6:$I$101,7)</f>
        <v>1</v>
      </c>
      <c r="I29" s="56" t="str">
        <f>VLOOKUP($B29,'2025 Ventilation List SORT'!$A$6:$I$101,8)</f>
        <v>F</v>
      </c>
      <c r="J29" s="95" t="str">
        <f>VLOOKUP($B29,'2025 Ventilation List SORT'!$A$6:$I$101,9)</f>
        <v>No</v>
      </c>
      <c r="K29" s="146">
        <f>INDEX('For CSV - 2025 SpcFuncData'!$D$5:$D$88,MATCH($A29,'For CSV - 2025 SpcFuncData'!$B$5:$B$87,0))*0.5</f>
        <v>71.430000000000007</v>
      </c>
      <c r="L29" s="146" t="e">
        <f>INDEX('For CSV - 2025 VentSpcFuncData'!#REF!,MATCH($B29,'For CSV - 2025 VentSpcFuncData'!$B$6:$B$111,0))</f>
        <v>#REF!</v>
      </c>
      <c r="M29" s="146" t="e">
        <f t="shared" si="3"/>
        <v>#REF!</v>
      </c>
      <c r="N29" s="146" t="e">
        <f>INDEX('For CSV - 2025 VentSpcFuncData'!#REF!,MATCH($B29,'For CSV - 2025 VentSpcFuncData'!$B$6:$B$111,0))</f>
        <v>#REF!</v>
      </c>
      <c r="O29" s="146" t="e">
        <f t="shared" si="4"/>
        <v>#REF!</v>
      </c>
      <c r="P29" s="148" t="e">
        <f t="shared" si="0"/>
        <v>#REF!</v>
      </c>
      <c r="Q29" s="44" t="str">
        <f t="shared" si="1"/>
        <v>Audience Seating Area,Assembly - Auditorium seating area</v>
      </c>
      <c r="R29" s="44">
        <f>INDEX('For CSV - 2025 SpcFuncData'!$BB$5:$BB$89,MATCH($A29,'For CSV - 2025 SpcFuncData'!$B$5:$B$88,0))</f>
        <v>310</v>
      </c>
      <c r="S29" s="44">
        <f>INDEX('For CSV - 2025 VentSpcFuncData'!$I$6:$I$111,MATCH($B29,'For CSV - 2025 VentSpcFuncData'!$B$6:$B$111,0))</f>
        <v>1</v>
      </c>
      <c r="T29" s="44">
        <f>MATCH($A29,'For CSV - 2025 SpcFuncData'!$B$5:$B$87,0)</f>
        <v>9</v>
      </c>
      <c r="U29" s="44">
        <v>0</v>
      </c>
      <c r="V29" t="str">
        <f t="shared" si="2"/>
        <v>1, Spc:SpcFunc,        310,  1  ;  Audience Seating Area</v>
      </c>
    </row>
    <row r="30" spans="1:22" ht="13" x14ac:dyDescent="0.25">
      <c r="A30" s="44" t="s">
        <v>537</v>
      </c>
      <c r="B30" s="270" t="s">
        <v>882</v>
      </c>
      <c r="C30" s="56">
        <f>VLOOKUP($B30,'2025 Ventilation List SORT'!$A$6:$I$101,2)</f>
        <v>71</v>
      </c>
      <c r="D30" s="56">
        <f>VLOOKUP($B30,'2025 Ventilation List SORT'!$A$6:$I$101,3)</f>
        <v>0.15</v>
      </c>
      <c r="E30" s="59">
        <f>VLOOKUP($B30,'2025 Ventilation List SORT'!$A$6:$I$101,4)</f>
        <v>0</v>
      </c>
      <c r="F30" s="59">
        <f>VLOOKUP($B30,'2025 Ventilation List SORT'!$A$6:$I$101,5)</f>
        <v>0</v>
      </c>
      <c r="G30" s="56">
        <f>VLOOKUP($B30,'2025 Ventilation List SORT'!$A$6:$I$101,6)</f>
        <v>0</v>
      </c>
      <c r="H30" s="59">
        <f>VLOOKUP($B30,'2025 Ventilation List SORT'!$A$6:$I$101,7)</f>
        <v>1</v>
      </c>
      <c r="I30" s="56" t="str">
        <f>VLOOKUP($B30,'2025 Ventilation List SORT'!$A$6:$I$101,8)</f>
        <v>F</v>
      </c>
      <c r="J30" s="95" t="str">
        <f>VLOOKUP($B30,'2025 Ventilation List SORT'!$A$6:$I$101,9)</f>
        <v>No</v>
      </c>
      <c r="K30" s="146">
        <f>INDEX('For CSV - 2025 SpcFuncData'!$D$5:$D$88,MATCH($A30,'For CSV - 2025 SpcFuncData'!$B$5:$B$87,0))*0.5</f>
        <v>71.430000000000007</v>
      </c>
      <c r="L30" s="146" t="e">
        <f>INDEX('For CSV - 2025 VentSpcFuncData'!#REF!,MATCH($B30,'For CSV - 2025 VentSpcFuncData'!$B$6:$B$111,0))</f>
        <v>#REF!</v>
      </c>
      <c r="M30" s="146" t="e">
        <f t="shared" si="3"/>
        <v>#REF!</v>
      </c>
      <c r="N30" s="146" t="e">
        <f>INDEX('For CSV - 2025 VentSpcFuncData'!#REF!,MATCH($B30,'For CSV - 2025 VentSpcFuncData'!$B$6:$B$111,0))</f>
        <v>#REF!</v>
      </c>
      <c r="O30" s="146" t="e">
        <f t="shared" si="4"/>
        <v>#REF!</v>
      </c>
      <c r="P30" s="148" t="e">
        <f t="shared" si="0"/>
        <v>#REF!</v>
      </c>
      <c r="Q30" s="44" t="str">
        <f t="shared" si="1"/>
        <v>Audience Seating Area,Assembly - Auditorium seating area</v>
      </c>
      <c r="R30" s="44">
        <f>INDEX('For CSV - 2025 SpcFuncData'!$BB$5:$BB$89,MATCH($A30,'For CSV - 2025 SpcFuncData'!$B$5:$B$88,0))</f>
        <v>310</v>
      </c>
      <c r="S30" s="44">
        <f>INDEX('For CSV - 2025 VentSpcFuncData'!$I$6:$I$111,MATCH($B30,'For CSV - 2025 VentSpcFuncData'!$B$6:$B$111,0))</f>
        <v>1</v>
      </c>
      <c r="T30" s="44">
        <f>MATCH($A30,'For CSV - 2025 SpcFuncData'!$B$5:$B$87,0)</f>
        <v>9</v>
      </c>
      <c r="U30" s="44">
        <v>0</v>
      </c>
      <c r="V30" t="str">
        <f t="shared" si="2"/>
        <v>2,              1,     "Assembly - Auditorium seating area"</v>
      </c>
    </row>
    <row r="31" spans="1:22" ht="13" x14ac:dyDescent="0.25">
      <c r="A31" s="44" t="s">
        <v>537</v>
      </c>
      <c r="B31" s="270" t="s">
        <v>922</v>
      </c>
      <c r="C31" s="56">
        <f>VLOOKUP($B31,'2025 Ventilation List SORT'!$A$6:$I$101,2)</f>
        <v>13</v>
      </c>
      <c r="D31" s="56">
        <f>VLOOKUP($B31,'2025 Ventilation List SORT'!$A$6:$I$101,3)</f>
        <v>0.15</v>
      </c>
      <c r="E31" s="59">
        <f>VLOOKUP($B31,'2025 Ventilation List SORT'!$A$6:$I$101,4)</f>
        <v>0</v>
      </c>
      <c r="F31" s="59">
        <f>VLOOKUP($B31,'2025 Ventilation List SORT'!$A$6:$I$101,5)</f>
        <v>0</v>
      </c>
      <c r="G31" s="56">
        <f>VLOOKUP($B31,'2025 Ventilation List SORT'!$A$6:$I$101,6)</f>
        <v>0</v>
      </c>
      <c r="H31" s="59">
        <f>VLOOKUP($B31,'2025 Ventilation List SORT'!$A$6:$I$101,7)</f>
        <v>1</v>
      </c>
      <c r="I31" s="56" t="str">
        <f>VLOOKUP($B31,'2025 Ventilation List SORT'!$A$6:$I$101,8)</f>
        <v>F</v>
      </c>
      <c r="J31" s="95" t="str">
        <f>VLOOKUP($B31,'2025 Ventilation List SORT'!$A$6:$I$101,9)</f>
        <v>No</v>
      </c>
      <c r="K31" s="146">
        <f>INDEX('For CSV - 2025 SpcFuncData'!$D$5:$D$88,MATCH($A31,'For CSV - 2025 SpcFuncData'!$B$5:$B$87,0))*0.5</f>
        <v>71.430000000000007</v>
      </c>
      <c r="L31" s="146" t="e">
        <f>INDEX('For CSV - 2025 VentSpcFuncData'!#REF!,MATCH($B31,'For CSV - 2025 VentSpcFuncData'!$B$6:$B$111,0))</f>
        <v>#REF!</v>
      </c>
      <c r="M31" s="146" t="e">
        <f t="shared" si="3"/>
        <v>#REF!</v>
      </c>
      <c r="N31" s="146" t="e">
        <f>INDEX('For CSV - 2025 VentSpcFuncData'!#REF!,MATCH($B31,'For CSV - 2025 VentSpcFuncData'!$B$6:$B$111,0))</f>
        <v>#REF!</v>
      </c>
      <c r="O31" s="146" t="e">
        <f t="shared" si="4"/>
        <v>#REF!</v>
      </c>
      <c r="P31" s="148" t="e">
        <f t="shared" si="0"/>
        <v>#REF!</v>
      </c>
      <c r="Q31" s="44" t="str">
        <f t="shared" si="1"/>
        <v>Audience Seating Area,Assembly - Courtrooms</v>
      </c>
      <c r="R31" s="44">
        <f>INDEX('For CSV - 2025 SpcFuncData'!$BB$5:$BB$89,MATCH($A31,'For CSV - 2025 SpcFuncData'!$B$5:$B$88,0))</f>
        <v>310</v>
      </c>
      <c r="S31" s="44">
        <f>INDEX('For CSV - 2025 VentSpcFuncData'!$I$6:$I$111,MATCH($B31,'For CSV - 2025 VentSpcFuncData'!$B$6:$B$111,0))</f>
        <v>2</v>
      </c>
      <c r="T31" s="44">
        <f>MATCH($A31,'For CSV - 2025 SpcFuncData'!$B$5:$B$87,0)</f>
        <v>9</v>
      </c>
      <c r="U31" s="44">
        <v>0</v>
      </c>
      <c r="V31" t="str">
        <f t="shared" si="2"/>
        <v>2,              2,     "Assembly - Courtrooms"</v>
      </c>
    </row>
    <row r="32" spans="1:22" ht="13" x14ac:dyDescent="0.25">
      <c r="A32" s="44" t="s">
        <v>537</v>
      </c>
      <c r="B32" s="270" t="s">
        <v>883</v>
      </c>
      <c r="C32" s="56">
        <f>VLOOKUP($B32,'2025 Ventilation List SORT'!$A$6:$I$101,2)</f>
        <v>13</v>
      </c>
      <c r="D32" s="56">
        <f>VLOOKUP($B32,'2025 Ventilation List SORT'!$A$6:$I$101,3)</f>
        <v>0.15</v>
      </c>
      <c r="E32" s="59">
        <f>VLOOKUP($B32,'2025 Ventilation List SORT'!$A$6:$I$101,4)</f>
        <v>0</v>
      </c>
      <c r="F32" s="59">
        <f>VLOOKUP($B32,'2025 Ventilation List SORT'!$A$6:$I$101,5)</f>
        <v>0</v>
      </c>
      <c r="G32" s="56">
        <f>VLOOKUP($B32,'2025 Ventilation List SORT'!$A$6:$I$101,6)</f>
        <v>0</v>
      </c>
      <c r="H32" s="59">
        <f>VLOOKUP($B32,'2025 Ventilation List SORT'!$A$6:$I$101,7)</f>
        <v>1</v>
      </c>
      <c r="I32" s="56" t="str">
        <f>VLOOKUP($B32,'2025 Ventilation List SORT'!$A$6:$I$101,8)</f>
        <v>F</v>
      </c>
      <c r="J32" s="95" t="str">
        <f>VLOOKUP($B32,'2025 Ventilation List SORT'!$A$6:$I$101,9)</f>
        <v>No</v>
      </c>
      <c r="K32" s="146">
        <f>INDEX('For CSV - 2025 SpcFuncData'!$D$5:$D$88,MATCH($A32,'For CSV - 2025 SpcFuncData'!$B$5:$B$87,0))*0.5</f>
        <v>71.430000000000007</v>
      </c>
      <c r="L32" s="146" t="e">
        <f>INDEX('For CSV - 2025 VentSpcFuncData'!#REF!,MATCH($B32,'For CSV - 2025 VentSpcFuncData'!$B$6:$B$111,0))</f>
        <v>#REF!</v>
      </c>
      <c r="M32" s="146" t="e">
        <f t="shared" si="3"/>
        <v>#REF!</v>
      </c>
      <c r="N32" s="146" t="e">
        <f>INDEX('For CSV - 2025 VentSpcFuncData'!#REF!,MATCH($B32,'For CSV - 2025 VentSpcFuncData'!$B$6:$B$111,0))</f>
        <v>#REF!</v>
      </c>
      <c r="O32" s="146" t="e">
        <f t="shared" si="4"/>
        <v>#REF!</v>
      </c>
      <c r="P32" s="148" t="e">
        <f t="shared" si="0"/>
        <v>#REF!</v>
      </c>
      <c r="Q32" s="44" t="str">
        <f t="shared" si="1"/>
        <v>Audience Seating Area,Assembly - Legislative chambers</v>
      </c>
      <c r="R32" s="44">
        <f>INDEX('For CSV - 2025 SpcFuncData'!$BB$5:$BB$89,MATCH($A32,'For CSV - 2025 SpcFuncData'!$B$5:$B$88,0))</f>
        <v>310</v>
      </c>
      <c r="S32" s="44">
        <f>INDEX('For CSV - 2025 VentSpcFuncData'!$I$6:$I$111,MATCH($B32,'For CSV - 2025 VentSpcFuncData'!$B$6:$B$111,0))</f>
        <v>3</v>
      </c>
      <c r="T32" s="44">
        <f>MATCH($A32,'For CSV - 2025 SpcFuncData'!$B$5:$B$87,0)</f>
        <v>9</v>
      </c>
      <c r="U32" s="44">
        <v>0</v>
      </c>
      <c r="V32" t="str">
        <f t="shared" si="2"/>
        <v>2,              3,     "Assembly - Legislative chambers"</v>
      </c>
    </row>
    <row r="33" spans="1:22" ht="13" x14ac:dyDescent="0.25">
      <c r="A33" s="44" t="s">
        <v>537</v>
      </c>
      <c r="B33" s="270" t="s">
        <v>788</v>
      </c>
      <c r="C33" s="56">
        <f>VLOOKUP($B33,'2025 Ventilation List SORT'!$A$6:$I$101,2)</f>
        <v>0</v>
      </c>
      <c r="D33" s="56">
        <f>VLOOKUP($B33,'2025 Ventilation List SORT'!$A$6:$I$101,3)</f>
        <v>0</v>
      </c>
      <c r="E33" s="59">
        <f>VLOOKUP($B33,'2025 Ventilation List SORT'!$A$6:$I$101,4)</f>
        <v>0</v>
      </c>
      <c r="F33" s="59">
        <f>VLOOKUP($B33,'2025 Ventilation List SORT'!$A$6:$I$101,5)</f>
        <v>0</v>
      </c>
      <c r="G33" s="56">
        <f>VLOOKUP($B33,'2025 Ventilation List SORT'!$A$6:$I$101,6)</f>
        <v>0.5</v>
      </c>
      <c r="H33" s="59">
        <f>VLOOKUP($B33,'2025 Ventilation List SORT'!$A$6:$I$101,7)</f>
        <v>1</v>
      </c>
      <c r="I33" s="56" t="str">
        <f>VLOOKUP($B33,'2025 Ventilation List SORT'!$A$6:$I$101,8)</f>
        <v>Exh. Note B</v>
      </c>
      <c r="J33" s="95" t="str">
        <f>VLOOKUP($B33,'2025 Ventilation List SORT'!$A$6:$I$101,9)</f>
        <v>No</v>
      </c>
      <c r="K33" s="146">
        <f>INDEX('For CSV - 2025 SpcFuncData'!$D$5:$D$88,MATCH($A33,'For CSV - 2025 SpcFuncData'!$B$5:$B$87,0))*0.5</f>
        <v>71.430000000000007</v>
      </c>
      <c r="L33" s="146" t="e">
        <f>INDEX('For CSV - 2025 VentSpcFuncData'!#REF!,MATCH($B33,'For CSV - 2025 VentSpcFuncData'!$B$6:$B$111,0))</f>
        <v>#REF!</v>
      </c>
      <c r="M33" s="146" t="e">
        <f t="shared" si="3"/>
        <v>#REF!</v>
      </c>
      <c r="N33" s="146" t="e">
        <f>INDEX('For CSV - 2025 VentSpcFuncData'!#REF!,MATCH($B33,'For CSV - 2025 VentSpcFuncData'!$B$6:$B$111,0))</f>
        <v>#REF!</v>
      </c>
      <c r="O33" s="146" t="e">
        <f t="shared" si="4"/>
        <v>#REF!</v>
      </c>
      <c r="P33" s="148" t="e">
        <f t="shared" si="0"/>
        <v>#REF!</v>
      </c>
      <c r="Q33" s="44" t="str">
        <f t="shared" si="1"/>
        <v>Audience Seating Area,Exhaust - Arenas</v>
      </c>
      <c r="R33" s="44">
        <f>INDEX('For CSV - 2025 SpcFuncData'!$BB$5:$BB$89,MATCH($A33,'For CSV - 2025 SpcFuncData'!$B$5:$B$88,0))</f>
        <v>310</v>
      </c>
      <c r="S33" s="44">
        <f>INDEX('For CSV - 2025 VentSpcFuncData'!$I$6:$I$111,MATCH($B33,'For CSV - 2025 VentSpcFuncData'!$B$6:$B$111,0))</f>
        <v>25</v>
      </c>
      <c r="T33" s="44">
        <f>MATCH($A33,'For CSV - 2025 SpcFuncData'!$B$5:$B$87,0)</f>
        <v>9</v>
      </c>
      <c r="U33" s="44">
        <v>0</v>
      </c>
      <c r="V33" t="str">
        <f t="shared" si="2"/>
        <v>2,              25,     "Exhaust - Arenas"</v>
      </c>
    </row>
    <row r="34" spans="1:22" ht="13" x14ac:dyDescent="0.25">
      <c r="A34" s="44" t="s">
        <v>537</v>
      </c>
      <c r="B34" s="270" t="s">
        <v>781</v>
      </c>
      <c r="C34" s="56">
        <f>VLOOKUP($B34,'2025 Ventilation List SORT'!$A$6:$I$101,2)</f>
        <v>5</v>
      </c>
      <c r="D34" s="56">
        <f>VLOOKUP($B34,'2025 Ventilation List SORT'!$A$6:$I$101,3)</f>
        <v>0.15</v>
      </c>
      <c r="E34" s="59">
        <f>VLOOKUP($B34,'2025 Ventilation List SORT'!$A$6:$I$101,4)</f>
        <v>0</v>
      </c>
      <c r="F34" s="59">
        <f>VLOOKUP($B34,'2025 Ventilation List SORT'!$A$6:$I$101,5)</f>
        <v>0</v>
      </c>
      <c r="G34" s="56">
        <f>VLOOKUP($B34,'2025 Ventilation List SORT'!$A$6:$I$101,6)</f>
        <v>0</v>
      </c>
      <c r="H34" s="59">
        <f>VLOOKUP($B34,'2025 Ventilation List SORT'!$A$6:$I$101,7)</f>
        <v>2</v>
      </c>
      <c r="I34" s="56" t="str">
        <f>VLOOKUP($B34,'2025 Ventilation List SORT'!$A$6:$I$101,8)</f>
        <v/>
      </c>
      <c r="J34" s="95" t="str">
        <f>VLOOKUP($B34,'2025 Ventilation List SORT'!$A$6:$I$101,9)</f>
        <v>No</v>
      </c>
      <c r="K34" s="146">
        <f>INDEX('For CSV - 2025 SpcFuncData'!$D$5:$D$88,MATCH($A34,'For CSV - 2025 SpcFuncData'!$B$5:$B$87,0))*0.5</f>
        <v>71.430000000000007</v>
      </c>
      <c r="L34" s="146" t="e">
        <f>INDEX('For CSV - 2025 VentSpcFuncData'!#REF!,MATCH($B34,'For CSV - 2025 VentSpcFuncData'!$B$6:$B$111,0))</f>
        <v>#REF!</v>
      </c>
      <c r="M34" s="146" t="e">
        <f t="shared" si="3"/>
        <v>#REF!</v>
      </c>
      <c r="N34" s="146" t="e">
        <f>INDEX('For CSV - 2025 VentSpcFuncData'!#REF!,MATCH($B34,'For CSV - 2025 VentSpcFuncData'!$B$6:$B$111,0))</f>
        <v>#REF!</v>
      </c>
      <c r="O34" s="146" t="e">
        <f t="shared" si="4"/>
        <v>#REF!</v>
      </c>
      <c r="P34" s="148" t="e">
        <f t="shared" si="0"/>
        <v>#REF!</v>
      </c>
      <c r="Q34" s="44" t="str">
        <f t="shared" si="1"/>
        <v>Audience Seating Area,Misc - All others</v>
      </c>
      <c r="R34" s="44">
        <f>INDEX('For CSV - 2025 SpcFuncData'!$BB$5:$BB$89,MATCH($A34,'For CSV - 2025 SpcFuncData'!$B$5:$B$88,0))</f>
        <v>310</v>
      </c>
      <c r="S34" s="44">
        <f>INDEX('For CSV - 2025 VentSpcFuncData'!$I$6:$I$111,MATCH($B34,'For CSV - 2025 VentSpcFuncData'!$B$6:$B$111,0))</f>
        <v>58</v>
      </c>
      <c r="T34" s="44">
        <f>MATCH($A34,'For CSV - 2025 SpcFuncData'!$B$5:$B$87,0)</f>
        <v>9</v>
      </c>
      <c r="U34" s="44">
        <v>0</v>
      </c>
      <c r="V34" t="str">
        <f t="shared" si="2"/>
        <v>2,              58,     "Misc - All others"</v>
      </c>
    </row>
    <row r="35" spans="1:22" ht="13" x14ac:dyDescent="0.25">
      <c r="A35" s="44" t="s">
        <v>537</v>
      </c>
      <c r="B35" s="270" t="s">
        <v>832</v>
      </c>
      <c r="C35" s="56">
        <f>VLOOKUP($B35,'2025 Ventilation List SORT'!$A$6:$I$101,2)</f>
        <v>71</v>
      </c>
      <c r="D35" s="56">
        <f>VLOOKUP($B35,'2025 Ventilation List SORT'!$A$6:$I$101,3)</f>
        <v>0.15</v>
      </c>
      <c r="E35" s="59">
        <f>VLOOKUP($B35,'2025 Ventilation List SORT'!$A$6:$I$101,4)</f>
        <v>0</v>
      </c>
      <c r="F35" s="59">
        <f>VLOOKUP($B35,'2025 Ventilation List SORT'!$A$6:$I$101,5)</f>
        <v>0</v>
      </c>
      <c r="G35" s="56">
        <f>VLOOKUP($B35,'2025 Ventilation List SORT'!$A$6:$I$101,6)</f>
        <v>0</v>
      </c>
      <c r="H35" s="59">
        <f>VLOOKUP($B35,'2025 Ventilation List SORT'!$A$6:$I$101,7)</f>
        <v>1</v>
      </c>
      <c r="I35" s="56" t="str">
        <f>VLOOKUP($B35,'2025 Ventilation List SORT'!$A$6:$I$101,8)</f>
        <v/>
      </c>
      <c r="J35" s="95" t="str">
        <f>VLOOKUP($B35,'2025 Ventilation List SORT'!$A$6:$I$101,9)</f>
        <v>No</v>
      </c>
      <c r="K35" s="146">
        <f>INDEX('For CSV - 2025 SpcFuncData'!$D$5:$D$88,MATCH($A35,'For CSV - 2025 SpcFuncData'!$B$5:$B$87,0))*0.5</f>
        <v>71.430000000000007</v>
      </c>
      <c r="L35" s="146" t="e">
        <f>INDEX('For CSV - 2025 VentSpcFuncData'!#REF!,MATCH($B35,'For CSV - 2025 VentSpcFuncData'!$B$6:$B$111,0))</f>
        <v>#REF!</v>
      </c>
      <c r="M35" s="146" t="e">
        <f t="shared" si="3"/>
        <v>#REF!</v>
      </c>
      <c r="N35" s="146" t="e">
        <f>INDEX('For CSV - 2025 VentSpcFuncData'!#REF!,MATCH($B35,'For CSV - 2025 VentSpcFuncData'!$B$6:$B$111,0))</f>
        <v>#REF!</v>
      </c>
      <c r="O35" s="146" t="e">
        <f t="shared" si="4"/>
        <v>#REF!</v>
      </c>
      <c r="P35" s="148" t="e">
        <f t="shared" si="0"/>
        <v>#REF!</v>
      </c>
      <c r="Q35" s="44" t="str">
        <f t="shared" si="1"/>
        <v>Audience Seating Area,Sports/Entertainment - Bowling alley (seating)</v>
      </c>
      <c r="R35" s="44">
        <f>INDEX('For CSV - 2025 SpcFuncData'!$BB$5:$BB$89,MATCH($A35,'For CSV - 2025 SpcFuncData'!$B$5:$B$88,0))</f>
        <v>310</v>
      </c>
      <c r="S35" s="44">
        <f>INDEX('For CSV - 2025 VentSpcFuncData'!$I$6:$I$111,MATCH($B35,'For CSV - 2025 VentSpcFuncData'!$B$6:$B$111,0))</f>
        <v>85</v>
      </c>
      <c r="T35" s="44">
        <f>MATCH($A35,'For CSV - 2025 SpcFuncData'!$B$5:$B$87,0)</f>
        <v>9</v>
      </c>
      <c r="U35" s="44">
        <v>0</v>
      </c>
      <c r="V35" t="str">
        <f t="shared" si="2"/>
        <v>2,              85,     "Sports/Entertainment - Bowling alley (seating)"</v>
      </c>
    </row>
    <row r="36" spans="1:22" ht="13" x14ac:dyDescent="0.25">
      <c r="A36" s="44" t="s">
        <v>537</v>
      </c>
      <c r="B36" s="270" t="s">
        <v>839</v>
      </c>
      <c r="C36" s="56">
        <f>VLOOKUP($B36,'2025 Ventilation List SORT'!$A$6:$I$101,2)</f>
        <v>100</v>
      </c>
      <c r="D36" s="56">
        <f>VLOOKUP($B36,'2025 Ventilation List SORT'!$A$6:$I$101,3)</f>
        <v>0.15</v>
      </c>
      <c r="E36" s="59">
        <f>VLOOKUP($B36,'2025 Ventilation List SORT'!$A$6:$I$101,4)</f>
        <v>0</v>
      </c>
      <c r="F36" s="59">
        <f>VLOOKUP($B36,'2025 Ventilation List SORT'!$A$6:$I$101,5)</f>
        <v>0</v>
      </c>
      <c r="G36" s="56">
        <f>VLOOKUP($B36,'2025 Ventilation List SORT'!$A$6:$I$101,6)</f>
        <v>0</v>
      </c>
      <c r="H36" s="59">
        <f>VLOOKUP($B36,'2025 Ventilation List SORT'!$A$6:$I$101,7)</f>
        <v>2</v>
      </c>
      <c r="I36" s="56" t="str">
        <f>VLOOKUP($B36,'2025 Ventilation List SORT'!$A$6:$I$101,8)</f>
        <v>F</v>
      </c>
      <c r="J36" s="95" t="str">
        <f>VLOOKUP($B36,'2025 Ventilation List SORT'!$A$6:$I$101,9)</f>
        <v>No</v>
      </c>
      <c r="K36" s="146">
        <f>INDEX('For CSV - 2025 SpcFuncData'!$D$5:$D$88,MATCH($A36,'For CSV - 2025 SpcFuncData'!$B$5:$B$87,0))*0.5</f>
        <v>71.430000000000007</v>
      </c>
      <c r="L36" s="146" t="e">
        <f>INDEX('For CSV - 2025 VentSpcFuncData'!#REF!,MATCH($B36,'For CSV - 2025 VentSpcFuncData'!$B$6:$B$111,0))</f>
        <v>#REF!</v>
      </c>
      <c r="M36" s="146" t="e">
        <f t="shared" si="3"/>
        <v>#REF!</v>
      </c>
      <c r="N36" s="146" t="e">
        <f>INDEX('For CSV - 2025 VentSpcFuncData'!#REF!,MATCH($B36,'For CSV - 2025 VentSpcFuncData'!$B$6:$B$111,0))</f>
        <v>#REF!</v>
      </c>
      <c r="O36" s="146" t="e">
        <f t="shared" si="4"/>
        <v>#REF!</v>
      </c>
      <c r="P36" s="148" t="e">
        <f t="shared" si="0"/>
        <v>#REF!</v>
      </c>
      <c r="Q36" s="44" t="str">
        <f t="shared" si="1"/>
        <v>Audience Seating Area,Sports/Entertainment - Spectator areas</v>
      </c>
      <c r="R36" s="44">
        <f>INDEX('For CSV - 2025 SpcFuncData'!$BB$5:$BB$89,MATCH($A36,'For CSV - 2025 SpcFuncData'!$B$5:$B$88,0))</f>
        <v>310</v>
      </c>
      <c r="S36" s="44">
        <f>INDEX('For CSV - 2025 VentSpcFuncData'!$I$6:$I$111,MATCH($B36,'For CSV - 2025 VentSpcFuncData'!$B$6:$B$111,0))</f>
        <v>92</v>
      </c>
      <c r="T36" s="44">
        <f>MATCH($A36,'For CSV - 2025 SpcFuncData'!$B$5:$B$87,0)</f>
        <v>9</v>
      </c>
      <c r="U36" s="44">
        <v>0</v>
      </c>
      <c r="V36" t="str">
        <f t="shared" si="2"/>
        <v>2,              92,     "Sports/Entertainment - Spectator areas"</v>
      </c>
    </row>
    <row r="37" spans="1:22" ht="13" x14ac:dyDescent="0.25">
      <c r="A37" s="44" t="s">
        <v>503</v>
      </c>
      <c r="B37" s="270" t="s">
        <v>882</v>
      </c>
      <c r="C37" s="56">
        <f>VLOOKUP($B37,'2025 Ventilation List SORT'!$A$6:$I$101,2)</f>
        <v>71</v>
      </c>
      <c r="D37" s="56">
        <f>VLOOKUP($B37,'2025 Ventilation List SORT'!$A$6:$I$101,3)</f>
        <v>0.15</v>
      </c>
      <c r="E37" s="59">
        <f>VLOOKUP($B37,'2025 Ventilation List SORT'!$A$6:$I$101,4)</f>
        <v>0</v>
      </c>
      <c r="F37" s="59">
        <f>VLOOKUP($B37,'2025 Ventilation List SORT'!$A$6:$I$101,5)</f>
        <v>0</v>
      </c>
      <c r="G37" s="56">
        <f>VLOOKUP($B37,'2025 Ventilation List SORT'!$A$6:$I$101,6)</f>
        <v>0</v>
      </c>
      <c r="H37" s="59">
        <f>VLOOKUP($B37,'2025 Ventilation List SORT'!$A$6:$I$101,7)</f>
        <v>1</v>
      </c>
      <c r="I37" s="56" t="str">
        <f>VLOOKUP($B37,'2025 Ventilation List SORT'!$A$6:$I$101,8)</f>
        <v>F</v>
      </c>
      <c r="J37" s="95" t="str">
        <f>VLOOKUP($B37,'2025 Ventilation List SORT'!$A$6:$I$101,9)</f>
        <v>No</v>
      </c>
      <c r="K37" s="146">
        <f>INDEX('For CSV - 2025 SpcFuncData'!$D$5:$D$88,MATCH($A37,'For CSV - 2025 SpcFuncData'!$B$5:$B$87,0))*0.5</f>
        <v>71.430000000000007</v>
      </c>
      <c r="L37" s="146" t="e">
        <f>INDEX('For CSV - 2025 VentSpcFuncData'!#REF!,MATCH($B37,'For CSV - 2025 VentSpcFuncData'!$B$6:$B$111,0))</f>
        <v>#REF!</v>
      </c>
      <c r="M37" s="146" t="e">
        <f t="shared" si="3"/>
        <v>#REF!</v>
      </c>
      <c r="N37" s="146" t="e">
        <f>INDEX('For CSV - 2025 VentSpcFuncData'!#REF!,MATCH($B37,'For CSV - 2025 VentSpcFuncData'!$B$6:$B$111,0))</f>
        <v>#REF!</v>
      </c>
      <c r="O37" s="146" t="e">
        <f t="shared" si="4"/>
        <v>#REF!</v>
      </c>
      <c r="P37" s="148" t="e">
        <f t="shared" si="0"/>
        <v>#REF!</v>
      </c>
      <c r="Q37" s="44" t="str">
        <f t="shared" si="1"/>
        <v>Auditorium Area,Assembly - Auditorium seating area</v>
      </c>
      <c r="R37" s="44">
        <f>INDEX('For CSV - 2025 SpcFuncData'!$BB$5:$BB$89,MATCH($A37,'For CSV - 2025 SpcFuncData'!$B$5:$B$88,0))</f>
        <v>311</v>
      </c>
      <c r="S37" s="44">
        <f>INDEX('For CSV - 2025 VentSpcFuncData'!$I$6:$I$111,MATCH($B37,'For CSV - 2025 VentSpcFuncData'!$B$6:$B$111,0))</f>
        <v>1</v>
      </c>
      <c r="T37" s="44">
        <f>MATCH($A37,'For CSV - 2025 SpcFuncData'!$B$5:$B$87,0)</f>
        <v>10</v>
      </c>
      <c r="U37" s="44">
        <v>0</v>
      </c>
      <c r="V37" t="str">
        <f t="shared" si="2"/>
        <v>1, Spc:SpcFunc,        311,  1  ;  Auditorium Area</v>
      </c>
    </row>
    <row r="38" spans="1:22" ht="13" x14ac:dyDescent="0.25">
      <c r="A38" s="44" t="s">
        <v>503</v>
      </c>
      <c r="B38" s="270" t="s">
        <v>882</v>
      </c>
      <c r="C38" s="56">
        <f>VLOOKUP($B38,'2025 Ventilation List SORT'!$A$6:$I$101,2)</f>
        <v>71</v>
      </c>
      <c r="D38" s="56">
        <f>VLOOKUP($B38,'2025 Ventilation List SORT'!$A$6:$I$101,3)</f>
        <v>0.15</v>
      </c>
      <c r="E38" s="59">
        <f>VLOOKUP($B38,'2025 Ventilation List SORT'!$A$6:$I$101,4)</f>
        <v>0</v>
      </c>
      <c r="F38" s="59">
        <f>VLOOKUP($B38,'2025 Ventilation List SORT'!$A$6:$I$101,5)</f>
        <v>0</v>
      </c>
      <c r="G38" s="56">
        <f>VLOOKUP($B38,'2025 Ventilation List SORT'!$A$6:$I$101,6)</f>
        <v>0</v>
      </c>
      <c r="H38" s="59">
        <f>VLOOKUP($B38,'2025 Ventilation List SORT'!$A$6:$I$101,7)</f>
        <v>1</v>
      </c>
      <c r="I38" s="56" t="str">
        <f>VLOOKUP($B38,'2025 Ventilation List SORT'!$A$6:$I$101,8)</f>
        <v>F</v>
      </c>
      <c r="J38" s="95" t="str">
        <f>VLOOKUP($B38,'2025 Ventilation List SORT'!$A$6:$I$101,9)</f>
        <v>No</v>
      </c>
      <c r="K38" s="146">
        <f>INDEX('For CSV - 2025 SpcFuncData'!$D$5:$D$88,MATCH($A38,'For CSV - 2025 SpcFuncData'!$B$5:$B$87,0))*0.5</f>
        <v>71.430000000000007</v>
      </c>
      <c r="L38" s="146" t="e">
        <f>INDEX('For CSV - 2025 VentSpcFuncData'!#REF!,MATCH($B38,'For CSV - 2025 VentSpcFuncData'!$B$6:$B$111,0))</f>
        <v>#REF!</v>
      </c>
      <c r="M38" s="146" t="e">
        <f t="shared" si="3"/>
        <v>#REF!</v>
      </c>
      <c r="N38" s="146" t="e">
        <f>INDEX('For CSV - 2025 VentSpcFuncData'!#REF!,MATCH($B38,'For CSV - 2025 VentSpcFuncData'!$B$6:$B$111,0))</f>
        <v>#REF!</v>
      </c>
      <c r="O38" s="146" t="e">
        <f t="shared" si="4"/>
        <v>#REF!</v>
      </c>
      <c r="P38" s="148" t="e">
        <f t="shared" si="0"/>
        <v>#REF!</v>
      </c>
      <c r="Q38" s="44" t="str">
        <f t="shared" si="1"/>
        <v>Auditorium Area,Assembly - Auditorium seating area</v>
      </c>
      <c r="R38" s="44">
        <f>INDEX('For CSV - 2025 SpcFuncData'!$BB$5:$BB$89,MATCH($A38,'For CSV - 2025 SpcFuncData'!$B$5:$B$88,0))</f>
        <v>311</v>
      </c>
      <c r="S38" s="44">
        <f>INDEX('For CSV - 2025 VentSpcFuncData'!$I$6:$I$111,MATCH($B38,'For CSV - 2025 VentSpcFuncData'!$B$6:$B$111,0))</f>
        <v>1</v>
      </c>
      <c r="T38" s="44">
        <f>MATCH($A38,'For CSV - 2025 SpcFuncData'!$B$5:$B$87,0)</f>
        <v>10</v>
      </c>
      <c r="U38" s="44">
        <v>0</v>
      </c>
      <c r="V38" t="str">
        <f t="shared" si="2"/>
        <v>2,              1,     "Assembly - Auditorium seating area"</v>
      </c>
    </row>
    <row r="39" spans="1:22" ht="13" x14ac:dyDescent="0.25">
      <c r="A39" s="44" t="s">
        <v>503</v>
      </c>
      <c r="B39" s="270" t="s">
        <v>922</v>
      </c>
      <c r="C39" s="56">
        <f>VLOOKUP($B39,'2025 Ventilation List SORT'!$A$6:$I$101,2)</f>
        <v>13</v>
      </c>
      <c r="D39" s="56">
        <f>VLOOKUP($B39,'2025 Ventilation List SORT'!$A$6:$I$101,3)</f>
        <v>0.15</v>
      </c>
      <c r="E39" s="59">
        <f>VLOOKUP($B39,'2025 Ventilation List SORT'!$A$6:$I$101,4)</f>
        <v>0</v>
      </c>
      <c r="F39" s="59">
        <f>VLOOKUP($B39,'2025 Ventilation List SORT'!$A$6:$I$101,5)</f>
        <v>0</v>
      </c>
      <c r="G39" s="56">
        <f>VLOOKUP($B39,'2025 Ventilation List SORT'!$A$6:$I$101,6)</f>
        <v>0</v>
      </c>
      <c r="H39" s="59">
        <f>VLOOKUP($B39,'2025 Ventilation List SORT'!$A$6:$I$101,7)</f>
        <v>1</v>
      </c>
      <c r="I39" s="56" t="str">
        <f>VLOOKUP($B39,'2025 Ventilation List SORT'!$A$6:$I$101,8)</f>
        <v>F</v>
      </c>
      <c r="J39" s="95" t="str">
        <f>VLOOKUP($B39,'2025 Ventilation List SORT'!$A$6:$I$101,9)</f>
        <v>No</v>
      </c>
      <c r="K39" s="146">
        <f>INDEX('For CSV - 2025 SpcFuncData'!$D$5:$D$88,MATCH($A39,'For CSV - 2025 SpcFuncData'!$B$5:$B$87,0))*0.5</f>
        <v>71.430000000000007</v>
      </c>
      <c r="L39" s="146" t="e">
        <f>INDEX('For CSV - 2025 VentSpcFuncData'!#REF!,MATCH($B39,'For CSV - 2025 VentSpcFuncData'!$B$6:$B$111,0))</f>
        <v>#REF!</v>
      </c>
      <c r="M39" s="146" t="e">
        <f t="shared" si="3"/>
        <v>#REF!</v>
      </c>
      <c r="N39" s="146" t="e">
        <f>INDEX('For CSV - 2025 VentSpcFuncData'!#REF!,MATCH($B39,'For CSV - 2025 VentSpcFuncData'!$B$6:$B$111,0))</f>
        <v>#REF!</v>
      </c>
      <c r="O39" s="146" t="e">
        <f t="shared" si="4"/>
        <v>#REF!</v>
      </c>
      <c r="P39" s="148" t="e">
        <f t="shared" si="0"/>
        <v>#REF!</v>
      </c>
      <c r="Q39" s="44" t="str">
        <f t="shared" si="1"/>
        <v>Auditorium Area,Assembly - Courtrooms</v>
      </c>
      <c r="R39" s="44">
        <f>INDEX('For CSV - 2025 SpcFuncData'!$BB$5:$BB$89,MATCH($A39,'For CSV - 2025 SpcFuncData'!$B$5:$B$88,0))</f>
        <v>311</v>
      </c>
      <c r="S39" s="44">
        <f>INDEX('For CSV - 2025 VentSpcFuncData'!$I$6:$I$111,MATCH($B39,'For CSV - 2025 VentSpcFuncData'!$B$6:$B$111,0))</f>
        <v>2</v>
      </c>
      <c r="T39" s="44">
        <f>MATCH($A39,'For CSV - 2025 SpcFuncData'!$B$5:$B$87,0)</f>
        <v>10</v>
      </c>
      <c r="U39" s="44">
        <v>0</v>
      </c>
      <c r="V39" t="str">
        <f t="shared" si="2"/>
        <v>2,              2,     "Assembly - Courtrooms"</v>
      </c>
    </row>
    <row r="40" spans="1:22" ht="13" x14ac:dyDescent="0.25">
      <c r="A40" s="44" t="s">
        <v>503</v>
      </c>
      <c r="B40" s="270" t="s">
        <v>883</v>
      </c>
      <c r="C40" s="56">
        <f>VLOOKUP($B40,'2025 Ventilation List SORT'!$A$6:$I$101,2)</f>
        <v>13</v>
      </c>
      <c r="D40" s="56">
        <f>VLOOKUP($B40,'2025 Ventilation List SORT'!$A$6:$I$101,3)</f>
        <v>0.15</v>
      </c>
      <c r="E40" s="59">
        <f>VLOOKUP($B40,'2025 Ventilation List SORT'!$A$6:$I$101,4)</f>
        <v>0</v>
      </c>
      <c r="F40" s="59">
        <f>VLOOKUP($B40,'2025 Ventilation List SORT'!$A$6:$I$101,5)</f>
        <v>0</v>
      </c>
      <c r="G40" s="56">
        <f>VLOOKUP($B40,'2025 Ventilation List SORT'!$A$6:$I$101,6)</f>
        <v>0</v>
      </c>
      <c r="H40" s="59">
        <f>VLOOKUP($B40,'2025 Ventilation List SORT'!$A$6:$I$101,7)</f>
        <v>1</v>
      </c>
      <c r="I40" s="56" t="str">
        <f>VLOOKUP($B40,'2025 Ventilation List SORT'!$A$6:$I$101,8)</f>
        <v>F</v>
      </c>
      <c r="J40" s="95" t="str">
        <f>VLOOKUP($B40,'2025 Ventilation List SORT'!$A$6:$I$101,9)</f>
        <v>No</v>
      </c>
      <c r="K40" s="146">
        <f>INDEX('For CSV - 2025 SpcFuncData'!$D$5:$D$88,MATCH($A40,'For CSV - 2025 SpcFuncData'!$B$5:$B$87,0))*0.5</f>
        <v>71.430000000000007</v>
      </c>
      <c r="L40" s="146" t="e">
        <f>INDEX('For CSV - 2025 VentSpcFuncData'!#REF!,MATCH($B40,'For CSV - 2025 VentSpcFuncData'!$B$6:$B$111,0))</f>
        <v>#REF!</v>
      </c>
      <c r="M40" s="146" t="e">
        <f t="shared" si="3"/>
        <v>#REF!</v>
      </c>
      <c r="N40" s="146" t="e">
        <f>INDEX('For CSV - 2025 VentSpcFuncData'!#REF!,MATCH($B40,'For CSV - 2025 VentSpcFuncData'!$B$6:$B$111,0))</f>
        <v>#REF!</v>
      </c>
      <c r="O40" s="146" t="e">
        <f t="shared" si="4"/>
        <v>#REF!</v>
      </c>
      <c r="P40" s="148" t="e">
        <f t="shared" si="0"/>
        <v>#REF!</v>
      </c>
      <c r="Q40" s="44" t="str">
        <f t="shared" ref="Q40:Q71" si="5">_xlfn.CONCAT(A40,",",B40)</f>
        <v>Auditorium Area,Assembly - Legislative chambers</v>
      </c>
      <c r="R40" s="44">
        <f>INDEX('For CSV - 2025 SpcFuncData'!$BB$5:$BB$89,MATCH($A40,'For CSV - 2025 SpcFuncData'!$B$5:$B$88,0))</f>
        <v>311</v>
      </c>
      <c r="S40" s="44">
        <f>INDEX('For CSV - 2025 VentSpcFuncData'!$I$6:$I$111,MATCH($B40,'For CSV - 2025 VentSpcFuncData'!$B$6:$B$111,0))</f>
        <v>3</v>
      </c>
      <c r="T40" s="44">
        <f>MATCH($A40,'For CSV - 2025 SpcFuncData'!$B$5:$B$87,0)</f>
        <v>10</v>
      </c>
      <c r="U40" s="44">
        <v>0</v>
      </c>
      <c r="V40" t="str">
        <f t="shared" si="2"/>
        <v>2,              3,     "Assembly - Legislative chambers"</v>
      </c>
    </row>
    <row r="41" spans="1:22" ht="13" x14ac:dyDescent="0.25">
      <c r="A41" s="44" t="s">
        <v>503</v>
      </c>
      <c r="B41" s="270" t="s">
        <v>788</v>
      </c>
      <c r="C41" s="56">
        <f>VLOOKUP($B41,'2025 Ventilation List SORT'!$A$6:$I$101,2)</f>
        <v>0</v>
      </c>
      <c r="D41" s="56">
        <f>VLOOKUP($B41,'2025 Ventilation List SORT'!$A$6:$I$101,3)</f>
        <v>0</v>
      </c>
      <c r="E41" s="59">
        <f>VLOOKUP($B41,'2025 Ventilation List SORT'!$A$6:$I$101,4)</f>
        <v>0</v>
      </c>
      <c r="F41" s="59">
        <f>VLOOKUP($B41,'2025 Ventilation List SORT'!$A$6:$I$101,5)</f>
        <v>0</v>
      </c>
      <c r="G41" s="56">
        <f>VLOOKUP($B41,'2025 Ventilation List SORT'!$A$6:$I$101,6)</f>
        <v>0.5</v>
      </c>
      <c r="H41" s="59">
        <f>VLOOKUP($B41,'2025 Ventilation List SORT'!$A$6:$I$101,7)</f>
        <v>1</v>
      </c>
      <c r="I41" s="56" t="str">
        <f>VLOOKUP($B41,'2025 Ventilation List SORT'!$A$6:$I$101,8)</f>
        <v>Exh. Note B</v>
      </c>
      <c r="J41" s="95" t="str">
        <f>VLOOKUP($B41,'2025 Ventilation List SORT'!$A$6:$I$101,9)</f>
        <v>No</v>
      </c>
      <c r="K41" s="146">
        <f>INDEX('For CSV - 2025 SpcFuncData'!$D$5:$D$88,MATCH($A41,'For CSV - 2025 SpcFuncData'!$B$5:$B$87,0))*0.5</f>
        <v>71.430000000000007</v>
      </c>
      <c r="L41" s="146" t="e">
        <f>INDEX('For CSV - 2025 VentSpcFuncData'!#REF!,MATCH($B41,'For CSV - 2025 VentSpcFuncData'!$B$6:$B$111,0))</f>
        <v>#REF!</v>
      </c>
      <c r="M41" s="146" t="e">
        <f t="shared" si="3"/>
        <v>#REF!</v>
      </c>
      <c r="N41" s="146" t="e">
        <f>INDEX('For CSV - 2025 VentSpcFuncData'!#REF!,MATCH($B41,'For CSV - 2025 VentSpcFuncData'!$B$6:$B$111,0))</f>
        <v>#REF!</v>
      </c>
      <c r="O41" s="146" t="e">
        <f t="shared" si="4"/>
        <v>#REF!</v>
      </c>
      <c r="P41" s="148" t="e">
        <f t="shared" si="0"/>
        <v>#REF!</v>
      </c>
      <c r="Q41" s="44" t="str">
        <f t="shared" si="5"/>
        <v>Auditorium Area,Exhaust - Arenas</v>
      </c>
      <c r="R41" s="44">
        <f>INDEX('For CSV - 2025 SpcFuncData'!$BB$5:$BB$89,MATCH($A41,'For CSV - 2025 SpcFuncData'!$B$5:$B$88,0))</f>
        <v>311</v>
      </c>
      <c r="S41" s="44">
        <f>INDEX('For CSV - 2025 VentSpcFuncData'!$I$6:$I$111,MATCH($B41,'For CSV - 2025 VentSpcFuncData'!$B$6:$B$111,0))</f>
        <v>25</v>
      </c>
      <c r="T41" s="44">
        <f>MATCH($A41,'For CSV - 2025 SpcFuncData'!$B$5:$B$87,0)</f>
        <v>10</v>
      </c>
      <c r="U41" s="44">
        <v>0</v>
      </c>
      <c r="V41" t="str">
        <f t="shared" si="2"/>
        <v>2,              25,     "Exhaust - Arenas"</v>
      </c>
    </row>
    <row r="42" spans="1:22" ht="13" x14ac:dyDescent="0.25">
      <c r="A42" s="44" t="s">
        <v>503</v>
      </c>
      <c r="B42" s="270" t="s">
        <v>781</v>
      </c>
      <c r="C42" s="56">
        <f>VLOOKUP($B42,'2025 Ventilation List SORT'!$A$6:$I$101,2)</f>
        <v>5</v>
      </c>
      <c r="D42" s="56">
        <f>VLOOKUP($B42,'2025 Ventilation List SORT'!$A$6:$I$101,3)</f>
        <v>0.15</v>
      </c>
      <c r="E42" s="59">
        <f>VLOOKUP($B42,'2025 Ventilation List SORT'!$A$6:$I$101,4)</f>
        <v>0</v>
      </c>
      <c r="F42" s="59">
        <f>VLOOKUP($B42,'2025 Ventilation List SORT'!$A$6:$I$101,5)</f>
        <v>0</v>
      </c>
      <c r="G42" s="56">
        <f>VLOOKUP($B42,'2025 Ventilation List SORT'!$A$6:$I$101,6)</f>
        <v>0</v>
      </c>
      <c r="H42" s="59">
        <f>VLOOKUP($B42,'2025 Ventilation List SORT'!$A$6:$I$101,7)</f>
        <v>2</v>
      </c>
      <c r="I42" s="56" t="str">
        <f>VLOOKUP($B42,'2025 Ventilation List SORT'!$A$6:$I$101,8)</f>
        <v/>
      </c>
      <c r="J42" s="95" t="str">
        <f>VLOOKUP($B42,'2025 Ventilation List SORT'!$A$6:$I$101,9)</f>
        <v>No</v>
      </c>
      <c r="K42" s="146">
        <f>INDEX('For CSV - 2025 SpcFuncData'!$D$5:$D$88,MATCH($A42,'For CSV - 2025 SpcFuncData'!$B$5:$B$87,0))*0.5</f>
        <v>71.430000000000007</v>
      </c>
      <c r="L42" s="146" t="e">
        <f>INDEX('For CSV - 2025 VentSpcFuncData'!#REF!,MATCH($B42,'For CSV - 2025 VentSpcFuncData'!$B$6:$B$111,0))</f>
        <v>#REF!</v>
      </c>
      <c r="M42" s="146" t="e">
        <f t="shared" si="3"/>
        <v>#REF!</v>
      </c>
      <c r="N42" s="146" t="e">
        <f>INDEX('For CSV - 2025 VentSpcFuncData'!#REF!,MATCH($B42,'For CSV - 2025 VentSpcFuncData'!$B$6:$B$111,0))</f>
        <v>#REF!</v>
      </c>
      <c r="O42" s="146" t="e">
        <f t="shared" si="4"/>
        <v>#REF!</v>
      </c>
      <c r="P42" s="148" t="e">
        <f t="shared" si="0"/>
        <v>#REF!</v>
      </c>
      <c r="Q42" s="44" t="str">
        <f t="shared" si="5"/>
        <v>Auditorium Area,Misc - All others</v>
      </c>
      <c r="R42" s="44">
        <f>INDEX('For CSV - 2025 SpcFuncData'!$BB$5:$BB$89,MATCH($A42,'For CSV - 2025 SpcFuncData'!$B$5:$B$88,0))</f>
        <v>311</v>
      </c>
      <c r="S42" s="44">
        <f>INDEX('For CSV - 2025 VentSpcFuncData'!$I$6:$I$111,MATCH($B42,'For CSV - 2025 VentSpcFuncData'!$B$6:$B$111,0))</f>
        <v>58</v>
      </c>
      <c r="T42" s="44">
        <f>MATCH($A42,'For CSV - 2025 SpcFuncData'!$B$5:$B$87,0)</f>
        <v>10</v>
      </c>
      <c r="U42" s="44">
        <v>0</v>
      </c>
      <c r="V42" t="str">
        <f t="shared" si="2"/>
        <v>2,              58,     "Misc - All others"</v>
      </c>
    </row>
    <row r="43" spans="1:22" ht="13" x14ac:dyDescent="0.25">
      <c r="A43" s="44" t="s">
        <v>535</v>
      </c>
      <c r="B43" s="270" t="s">
        <v>789</v>
      </c>
      <c r="C43" s="56">
        <f>VLOOKUP($B43,'2025 Ventilation List SORT'!$A$6:$I$101,2)</f>
        <v>0</v>
      </c>
      <c r="D43" s="56">
        <f>VLOOKUP($B43,'2025 Ventilation List SORT'!$A$6:$I$101,3)</f>
        <v>0</v>
      </c>
      <c r="E43" s="59">
        <f>VLOOKUP($B43,'2025 Ventilation List SORT'!$A$6:$I$101,4)</f>
        <v>0</v>
      </c>
      <c r="F43" s="59">
        <f>VLOOKUP($B43,'2025 Ventilation List SORT'!$A$6:$I$101,5)</f>
        <v>0</v>
      </c>
      <c r="G43" s="56">
        <f>VLOOKUP($B43,'2025 Ventilation List SORT'!$A$6:$I$101,6)</f>
        <v>1.5</v>
      </c>
      <c r="H43" s="59">
        <f>VLOOKUP($B43,'2025 Ventilation List SORT'!$A$6:$I$101,7)</f>
        <v>2</v>
      </c>
      <c r="I43" s="56" t="str">
        <f>VLOOKUP($B43,'2025 Ventilation List SORT'!$A$6:$I$101,8)</f>
        <v>Exh. Note A</v>
      </c>
      <c r="J43" s="95" t="str">
        <f>VLOOKUP($B43,'2025 Ventilation List SORT'!$A$6:$I$101,9)</f>
        <v>No</v>
      </c>
      <c r="K43" s="146">
        <f>INDEX('For CSV - 2025 SpcFuncData'!$D$5:$D$88,MATCH($A43,'For CSV - 2025 SpcFuncData'!$B$5:$B$87,0))*0.5</f>
        <v>5</v>
      </c>
      <c r="L43" s="146" t="e">
        <f>INDEX('For CSV - 2025 VentSpcFuncData'!#REF!,MATCH($B43,'For CSV - 2025 VentSpcFuncData'!$B$6:$B$111,0))</f>
        <v>#REF!</v>
      </c>
      <c r="M43" s="146" t="e">
        <f t="shared" si="3"/>
        <v>#REF!</v>
      </c>
      <c r="N43" s="146" t="e">
        <f>INDEX('For CSV - 2025 VentSpcFuncData'!#REF!,MATCH($B43,'For CSV - 2025 VentSpcFuncData'!$B$6:$B$111,0))</f>
        <v>#REF!</v>
      </c>
      <c r="O43" s="146" t="e">
        <f t="shared" si="4"/>
        <v>#REF!</v>
      </c>
      <c r="P43" s="148" t="e">
        <f t="shared" si="0"/>
        <v>#REF!</v>
      </c>
      <c r="Q43" s="44" t="str">
        <f t="shared" si="5"/>
        <v>Auto Repair / Maintenance Area,Exhaust - Auto repair rooms</v>
      </c>
      <c r="R43" s="44">
        <f>INDEX('For CSV - 2025 SpcFuncData'!$BB$5:$BB$89,MATCH($A43,'For CSV - 2025 SpcFuncData'!$B$5:$B$88,0))</f>
        <v>312</v>
      </c>
      <c r="S43" s="44">
        <f>INDEX('For CSV - 2025 VentSpcFuncData'!$I$6:$I$111,MATCH($B43,'For CSV - 2025 VentSpcFuncData'!$B$6:$B$111,0))</f>
        <v>26</v>
      </c>
      <c r="T43" s="44">
        <f>MATCH($A43,'For CSV - 2025 SpcFuncData'!$B$5:$B$87,0)</f>
        <v>11</v>
      </c>
      <c r="U43" s="44">
        <v>0</v>
      </c>
      <c r="V43" t="str">
        <f t="shared" si="2"/>
        <v>1, Spc:SpcFunc,        312,  26  ;  Auto Repair / Maintenance Area</v>
      </c>
    </row>
    <row r="44" spans="1:22" ht="13" x14ac:dyDescent="0.25">
      <c r="A44" s="44" t="s">
        <v>535</v>
      </c>
      <c r="B44" s="270" t="s">
        <v>789</v>
      </c>
      <c r="C44" s="56">
        <f>VLOOKUP($B44,'2025 Ventilation List SORT'!$A$6:$I$101,2)</f>
        <v>0</v>
      </c>
      <c r="D44" s="56">
        <f>VLOOKUP($B44,'2025 Ventilation List SORT'!$A$6:$I$101,3)</f>
        <v>0</v>
      </c>
      <c r="E44" s="59">
        <f>VLOOKUP($B44,'2025 Ventilation List SORT'!$A$6:$I$101,4)</f>
        <v>0</v>
      </c>
      <c r="F44" s="59">
        <f>VLOOKUP($B44,'2025 Ventilation List SORT'!$A$6:$I$101,5)</f>
        <v>0</v>
      </c>
      <c r="G44" s="56">
        <f>VLOOKUP($B44,'2025 Ventilation List SORT'!$A$6:$I$101,6)</f>
        <v>1.5</v>
      </c>
      <c r="H44" s="59">
        <f>VLOOKUP($B44,'2025 Ventilation List SORT'!$A$6:$I$101,7)</f>
        <v>2</v>
      </c>
      <c r="I44" s="56" t="str">
        <f>VLOOKUP($B44,'2025 Ventilation List SORT'!$A$6:$I$101,8)</f>
        <v>Exh. Note A</v>
      </c>
      <c r="J44" s="95" t="str">
        <f>VLOOKUP($B44,'2025 Ventilation List SORT'!$A$6:$I$101,9)</f>
        <v>No</v>
      </c>
      <c r="K44" s="146">
        <f>INDEX('For CSV - 2025 SpcFuncData'!$D$5:$D$88,MATCH($A44,'For CSV - 2025 SpcFuncData'!$B$5:$B$87,0))*0.5</f>
        <v>5</v>
      </c>
      <c r="L44" s="146" t="e">
        <f>INDEX('For CSV - 2025 VentSpcFuncData'!#REF!,MATCH($B44,'For CSV - 2025 VentSpcFuncData'!$B$6:$B$111,0))</f>
        <v>#REF!</v>
      </c>
      <c r="M44" s="146" t="e">
        <f t="shared" si="3"/>
        <v>#REF!</v>
      </c>
      <c r="N44" s="146" t="e">
        <f>INDEX('For CSV - 2025 VentSpcFuncData'!#REF!,MATCH($B44,'For CSV - 2025 VentSpcFuncData'!$B$6:$B$111,0))</f>
        <v>#REF!</v>
      </c>
      <c r="O44" s="146" t="e">
        <f t="shared" si="4"/>
        <v>#REF!</v>
      </c>
      <c r="P44" s="148" t="e">
        <f t="shared" si="0"/>
        <v>#REF!</v>
      </c>
      <c r="Q44" s="44" t="str">
        <f t="shared" si="5"/>
        <v>Auto Repair / Maintenance Area,Exhaust - Auto repair rooms</v>
      </c>
      <c r="R44" s="44">
        <f>INDEX('For CSV - 2025 SpcFuncData'!$BB$5:$BB$89,MATCH($A44,'For CSV - 2025 SpcFuncData'!$B$5:$B$88,0))</f>
        <v>312</v>
      </c>
      <c r="S44" s="44">
        <f>INDEX('For CSV - 2025 VentSpcFuncData'!$I$6:$I$111,MATCH($B44,'For CSV - 2025 VentSpcFuncData'!$B$6:$B$111,0))</f>
        <v>26</v>
      </c>
      <c r="T44" s="44">
        <f>MATCH($A44,'For CSV - 2025 SpcFuncData'!$B$5:$B$87,0)</f>
        <v>11</v>
      </c>
      <c r="U44" s="44">
        <v>0</v>
      </c>
      <c r="V44" t="str">
        <f t="shared" si="2"/>
        <v>2,              26,     "Exhaust - Auto repair rooms"</v>
      </c>
    </row>
    <row r="45" spans="1:22" ht="13" x14ac:dyDescent="0.25">
      <c r="A45" s="44" t="s">
        <v>1099</v>
      </c>
      <c r="B45" s="270" t="s">
        <v>784</v>
      </c>
      <c r="C45" s="56">
        <f>VLOOKUP($B45,'2025 Ventilation List SORT'!$A$6:$I$101,2)</f>
        <v>17</v>
      </c>
      <c r="D45" s="56">
        <f>VLOOKUP($B45,'2025 Ventilation List SORT'!$A$6:$I$101,3)</f>
        <v>0.4</v>
      </c>
      <c r="E45" s="59">
        <f>VLOOKUP($B45,'2025 Ventilation List SORT'!$A$6:$I$101,4)</f>
        <v>0</v>
      </c>
      <c r="F45" s="59">
        <f>VLOOKUP($B45,'2025 Ventilation List SORT'!$A$6:$I$101,5)</f>
        <v>0</v>
      </c>
      <c r="G45" s="56">
        <f>VLOOKUP($B45,'2025 Ventilation List SORT'!$A$6:$I$101,6)</f>
        <v>0.6</v>
      </c>
      <c r="H45" s="59">
        <f>VLOOKUP($B45,'2025 Ventilation List SORT'!$A$6:$I$101,7)</f>
        <v>2</v>
      </c>
      <c r="I45" s="56" t="str">
        <f>VLOOKUP($B45,'2025 Ventilation List SORT'!$A$6:$I$101,8)</f>
        <v/>
      </c>
      <c r="J45" s="95" t="str">
        <f>VLOOKUP($B45,'2025 Ventilation List SORT'!$A$6:$I$101,9)</f>
        <v>No</v>
      </c>
      <c r="K45" s="146">
        <f>INDEX('For CSV - 2025 SpcFuncData'!$D$5:$D$88,MATCH($A45,'For CSV - 2025 SpcFuncData'!$B$5:$B$87,0))*0.5</f>
        <v>5</v>
      </c>
      <c r="L45" s="146" t="e">
        <f>INDEX('For CSV - 2025 VentSpcFuncData'!#REF!,MATCH($B45,'For CSV - 2025 VentSpcFuncData'!$B$6:$B$111,0))</f>
        <v>#REF!</v>
      </c>
      <c r="M45" s="146" t="e">
        <f t="shared" si="3"/>
        <v>#REF!</v>
      </c>
      <c r="N45" s="146" t="e">
        <f>INDEX('For CSV - 2025 VentSpcFuncData'!#REF!,MATCH($B45,'For CSV - 2025 VentSpcFuncData'!$B$6:$B$111,0))</f>
        <v>#REF!</v>
      </c>
      <c r="O45" s="146" t="e">
        <f t="shared" si="4"/>
        <v>#REF!</v>
      </c>
      <c r="P45" s="148" t="e">
        <f t="shared" si="0"/>
        <v>#REF!</v>
      </c>
      <c r="Q45" s="44" t="str">
        <f t="shared" si="5"/>
        <v>Barber, Beauty Salon, Spa Area,Retail - Beauty and nail salons</v>
      </c>
      <c r="R45" s="44">
        <f>INDEX('For CSV - 2025 SpcFuncData'!$BB$5:$BB$89,MATCH($A45,'For CSV - 2025 SpcFuncData'!$B$5:$B$88,0))</f>
        <v>313</v>
      </c>
      <c r="S45" s="44">
        <f>INDEX('For CSV - 2025 VentSpcFuncData'!$I$6:$I$111,MATCH($B45,'For CSV - 2025 VentSpcFuncData'!$B$6:$B$111,0))</f>
        <v>79</v>
      </c>
      <c r="T45" s="44">
        <f>MATCH($A45,'For CSV - 2025 SpcFuncData'!$B$5:$B$87,0)</f>
        <v>12</v>
      </c>
      <c r="U45" s="44">
        <v>0</v>
      </c>
      <c r="V45" t="str">
        <f t="shared" si="2"/>
        <v>1, Spc:SpcFunc,        313,  79  ;  Barber, Beauty Salon, Spa Area</v>
      </c>
    </row>
    <row r="46" spans="1:22" ht="13" x14ac:dyDescent="0.25">
      <c r="A46" s="44" t="s">
        <v>1099</v>
      </c>
      <c r="B46" s="270" t="s">
        <v>783</v>
      </c>
      <c r="C46" s="56">
        <f>VLOOKUP($B46,'2025 Ventilation List SORT'!$A$6:$I$101,2)</f>
        <v>17</v>
      </c>
      <c r="D46" s="56">
        <f>VLOOKUP($B46,'2025 Ventilation List SORT'!$A$6:$I$101,3)</f>
        <v>0.4</v>
      </c>
      <c r="E46" s="59">
        <f>VLOOKUP($B46,'2025 Ventilation List SORT'!$A$6:$I$101,4)</f>
        <v>0</v>
      </c>
      <c r="F46" s="59">
        <f>VLOOKUP($B46,'2025 Ventilation List SORT'!$A$6:$I$101,5)</f>
        <v>0</v>
      </c>
      <c r="G46" s="56">
        <f>VLOOKUP($B46,'2025 Ventilation List SORT'!$A$6:$I$101,6)</f>
        <v>0.5</v>
      </c>
      <c r="H46" s="59">
        <f>VLOOKUP($B46,'2025 Ventilation List SORT'!$A$6:$I$101,7)</f>
        <v>2</v>
      </c>
      <c r="I46" s="56" t="str">
        <f>VLOOKUP($B46,'2025 Ventilation List SORT'!$A$6:$I$101,8)</f>
        <v>F</v>
      </c>
      <c r="J46" s="95" t="str">
        <f>VLOOKUP($B46,'2025 Ventilation List SORT'!$A$6:$I$101,9)</f>
        <v>No</v>
      </c>
      <c r="K46" s="146">
        <f>INDEX('For CSV - 2025 SpcFuncData'!$D$5:$D$88,MATCH($A46,'For CSV - 2025 SpcFuncData'!$B$5:$B$87,0))*0.5</f>
        <v>5</v>
      </c>
      <c r="L46" s="146" t="e">
        <f>INDEX('For CSV - 2025 VentSpcFuncData'!#REF!,MATCH($B46,'For CSV - 2025 VentSpcFuncData'!$B$6:$B$111,0))</f>
        <v>#REF!</v>
      </c>
      <c r="M46" s="146" t="e">
        <f t="shared" si="3"/>
        <v>#REF!</v>
      </c>
      <c r="N46" s="146" t="e">
        <f>INDEX('For CSV - 2025 VentSpcFuncData'!#REF!,MATCH($B46,'For CSV - 2025 VentSpcFuncData'!$B$6:$B$111,0))</f>
        <v>#REF!</v>
      </c>
      <c r="O46" s="146" t="e">
        <f t="shared" si="4"/>
        <v>#REF!</v>
      </c>
      <c r="P46" s="148" t="e">
        <f t="shared" si="0"/>
        <v>#REF!</v>
      </c>
      <c r="Q46" s="44" t="str">
        <f t="shared" si="5"/>
        <v>Barber, Beauty Salon, Spa Area,Retail - Barbershop</v>
      </c>
      <c r="R46" s="44">
        <f>INDEX('For CSV - 2025 SpcFuncData'!$BB$5:$BB$89,MATCH($A46,'For CSV - 2025 SpcFuncData'!$B$5:$B$88,0))</f>
        <v>313</v>
      </c>
      <c r="S46" s="44">
        <f>INDEX('For CSV - 2025 VentSpcFuncData'!$I$6:$I$111,MATCH($B46,'For CSV - 2025 VentSpcFuncData'!$B$6:$B$111,0))</f>
        <v>78</v>
      </c>
      <c r="T46" s="44">
        <f>MATCH($A46,'For CSV - 2025 SpcFuncData'!$B$5:$B$87,0)</f>
        <v>12</v>
      </c>
      <c r="U46" s="44">
        <v>0</v>
      </c>
      <c r="V46" t="str">
        <f t="shared" si="2"/>
        <v>2,              78,     "Retail - Barbershop"</v>
      </c>
    </row>
    <row r="47" spans="1:22" ht="13" x14ac:dyDescent="0.25">
      <c r="A47" s="44" t="s">
        <v>1099</v>
      </c>
      <c r="B47" s="270" t="s">
        <v>784</v>
      </c>
      <c r="C47" s="56">
        <f>VLOOKUP($B47,'2025 Ventilation List SORT'!$A$6:$I$101,2)</f>
        <v>17</v>
      </c>
      <c r="D47" s="56">
        <f>VLOOKUP($B47,'2025 Ventilation List SORT'!$A$6:$I$101,3)</f>
        <v>0.4</v>
      </c>
      <c r="E47" s="59">
        <f>VLOOKUP($B47,'2025 Ventilation List SORT'!$A$6:$I$101,4)</f>
        <v>0</v>
      </c>
      <c r="F47" s="59">
        <f>VLOOKUP($B47,'2025 Ventilation List SORT'!$A$6:$I$101,5)</f>
        <v>0</v>
      </c>
      <c r="G47" s="56">
        <f>VLOOKUP($B47,'2025 Ventilation List SORT'!$A$6:$I$101,6)</f>
        <v>0.6</v>
      </c>
      <c r="H47" s="59">
        <f>VLOOKUP($B47,'2025 Ventilation List SORT'!$A$6:$I$101,7)</f>
        <v>2</v>
      </c>
      <c r="I47" s="56" t="str">
        <f>VLOOKUP($B47,'2025 Ventilation List SORT'!$A$6:$I$101,8)</f>
        <v/>
      </c>
      <c r="J47" s="95" t="str">
        <f>VLOOKUP($B47,'2025 Ventilation List SORT'!$A$6:$I$101,9)</f>
        <v>No</v>
      </c>
      <c r="K47" s="146">
        <f>INDEX('For CSV - 2025 SpcFuncData'!$D$5:$D$88,MATCH($A47,'For CSV - 2025 SpcFuncData'!$B$5:$B$87,0))*0.5</f>
        <v>5</v>
      </c>
      <c r="L47" s="146" t="e">
        <f>INDEX('For CSV - 2025 VentSpcFuncData'!#REF!,MATCH($B47,'For CSV - 2025 VentSpcFuncData'!$B$6:$B$111,0))</f>
        <v>#REF!</v>
      </c>
      <c r="M47" s="146" t="e">
        <f t="shared" si="3"/>
        <v>#REF!</v>
      </c>
      <c r="N47" s="146" t="e">
        <f>INDEX('For CSV - 2025 VentSpcFuncData'!#REF!,MATCH($B47,'For CSV - 2025 VentSpcFuncData'!$B$6:$B$111,0))</f>
        <v>#REF!</v>
      </c>
      <c r="O47" s="146" t="e">
        <f t="shared" si="4"/>
        <v>#REF!</v>
      </c>
      <c r="P47" s="148" t="e">
        <f t="shared" si="0"/>
        <v>#REF!</v>
      </c>
      <c r="Q47" s="44" t="str">
        <f t="shared" si="5"/>
        <v>Barber, Beauty Salon, Spa Area,Retail - Beauty and nail salons</v>
      </c>
      <c r="R47" s="44">
        <f>INDEX('For CSV - 2025 SpcFuncData'!$BB$5:$BB$89,MATCH($A47,'For CSV - 2025 SpcFuncData'!$B$5:$B$88,0))</f>
        <v>313</v>
      </c>
      <c r="S47" s="44">
        <f>INDEX('For CSV - 2025 VentSpcFuncData'!$I$6:$I$111,MATCH($B47,'For CSV - 2025 VentSpcFuncData'!$B$6:$B$111,0))</f>
        <v>79</v>
      </c>
      <c r="T47" s="44">
        <f>MATCH($A47,'For CSV - 2025 SpcFuncData'!$B$5:$B$87,0)</f>
        <v>12</v>
      </c>
      <c r="U47" s="44">
        <v>0</v>
      </c>
      <c r="V47" t="str">
        <f t="shared" si="2"/>
        <v>2,              79,     "Retail - Beauty and nail salons"</v>
      </c>
    </row>
    <row r="48" spans="1:22" ht="13" x14ac:dyDescent="0.25">
      <c r="A48" s="44" t="s">
        <v>504</v>
      </c>
      <c r="B48" s="270" t="s">
        <v>883</v>
      </c>
      <c r="C48" s="56">
        <f>VLOOKUP($B48,'2025 Ventilation List SORT'!$A$6:$I$101,2)</f>
        <v>13</v>
      </c>
      <c r="D48" s="56">
        <f>VLOOKUP($B48,'2025 Ventilation List SORT'!$A$6:$I$101,3)</f>
        <v>0.15</v>
      </c>
      <c r="E48" s="59">
        <f>VLOOKUP($B48,'2025 Ventilation List SORT'!$A$6:$I$101,4)</f>
        <v>0</v>
      </c>
      <c r="F48" s="59">
        <f>VLOOKUP($B48,'2025 Ventilation List SORT'!$A$6:$I$101,5)</f>
        <v>0</v>
      </c>
      <c r="G48" s="56">
        <f>VLOOKUP($B48,'2025 Ventilation List SORT'!$A$6:$I$101,6)</f>
        <v>0</v>
      </c>
      <c r="H48" s="59">
        <f>VLOOKUP($B48,'2025 Ventilation List SORT'!$A$6:$I$101,7)</f>
        <v>1</v>
      </c>
      <c r="I48" s="56" t="str">
        <f>VLOOKUP($B48,'2025 Ventilation List SORT'!$A$6:$I$101,8)</f>
        <v>F</v>
      </c>
      <c r="J48" s="95" t="str">
        <f>VLOOKUP($B48,'2025 Ventilation List SORT'!$A$6:$I$101,9)</f>
        <v>No</v>
      </c>
      <c r="K48" s="146">
        <f>INDEX('For CSV - 2025 SpcFuncData'!$D$5:$D$88,MATCH($A48,'For CSV - 2025 SpcFuncData'!$B$5:$B$87,0))*0.5</f>
        <v>33.335000000000001</v>
      </c>
      <c r="L48" s="146" t="e">
        <f>INDEX('For CSV - 2025 VentSpcFuncData'!#REF!,MATCH($B48,'For CSV - 2025 VentSpcFuncData'!$B$6:$B$111,0))</f>
        <v>#REF!</v>
      </c>
      <c r="M48" s="146" t="e">
        <f t="shared" si="3"/>
        <v>#REF!</v>
      </c>
      <c r="N48" s="146" t="e">
        <f>INDEX('For CSV - 2025 VentSpcFuncData'!#REF!,MATCH($B48,'For CSV - 2025 VentSpcFuncData'!$B$6:$B$111,0))</f>
        <v>#REF!</v>
      </c>
      <c r="O48" s="146" t="e">
        <f t="shared" si="4"/>
        <v>#REF!</v>
      </c>
      <c r="P48" s="148" t="e">
        <f t="shared" si="0"/>
        <v>#REF!</v>
      </c>
      <c r="Q48" s="44" t="str">
        <f t="shared" si="5"/>
        <v>Civic Meeting Place Area,Assembly - Legislative chambers</v>
      </c>
      <c r="R48" s="44">
        <f>INDEX('For CSV - 2025 SpcFuncData'!$BB$5:$BB$89,MATCH($A48,'For CSV - 2025 SpcFuncData'!$B$5:$B$88,0))</f>
        <v>314</v>
      </c>
      <c r="S48" s="44">
        <f>INDEX('For CSV - 2025 VentSpcFuncData'!$I$6:$I$111,MATCH($B48,'For CSV - 2025 VentSpcFuncData'!$B$6:$B$111,0))</f>
        <v>3</v>
      </c>
      <c r="T48" s="44">
        <f>MATCH($A48,'For CSV - 2025 SpcFuncData'!$B$5:$B$87,0)</f>
        <v>13</v>
      </c>
      <c r="U48" s="44">
        <v>0</v>
      </c>
      <c r="V48" t="str">
        <f t="shared" si="2"/>
        <v>1, Spc:SpcFunc,        314,  3  ;  Civic Meeting Place Area</v>
      </c>
    </row>
    <row r="49" spans="1:22" ht="13" x14ac:dyDescent="0.25">
      <c r="A49" s="44" t="s">
        <v>504</v>
      </c>
      <c r="B49" s="270" t="s">
        <v>882</v>
      </c>
      <c r="C49" s="56">
        <f>VLOOKUP($B49,'2025 Ventilation List SORT'!$A$6:$I$101,2)</f>
        <v>71</v>
      </c>
      <c r="D49" s="56">
        <f>VLOOKUP($B49,'2025 Ventilation List SORT'!$A$6:$I$101,3)</f>
        <v>0.15</v>
      </c>
      <c r="E49" s="59">
        <f>VLOOKUP($B49,'2025 Ventilation List SORT'!$A$6:$I$101,4)</f>
        <v>0</v>
      </c>
      <c r="F49" s="59">
        <f>VLOOKUP($B49,'2025 Ventilation List SORT'!$A$6:$I$101,5)</f>
        <v>0</v>
      </c>
      <c r="G49" s="56">
        <f>VLOOKUP($B49,'2025 Ventilation List SORT'!$A$6:$I$101,6)</f>
        <v>0</v>
      </c>
      <c r="H49" s="59">
        <f>VLOOKUP($B49,'2025 Ventilation List SORT'!$A$6:$I$101,7)</f>
        <v>1</v>
      </c>
      <c r="I49" s="56" t="str">
        <f>VLOOKUP($B49,'2025 Ventilation List SORT'!$A$6:$I$101,8)</f>
        <v>F</v>
      </c>
      <c r="J49" s="95" t="str">
        <f>VLOOKUP($B49,'2025 Ventilation List SORT'!$A$6:$I$101,9)</f>
        <v>No</v>
      </c>
      <c r="K49" s="146">
        <f>INDEX('For CSV - 2025 SpcFuncData'!$D$5:$D$88,MATCH($A49,'For CSV - 2025 SpcFuncData'!$B$5:$B$87,0))*0.5</f>
        <v>33.335000000000001</v>
      </c>
      <c r="L49" s="146" t="e">
        <f>INDEX('For CSV - 2025 VentSpcFuncData'!#REF!,MATCH($B49,'For CSV - 2025 VentSpcFuncData'!$B$6:$B$111,0))</f>
        <v>#REF!</v>
      </c>
      <c r="M49" s="146" t="e">
        <f t="shared" si="3"/>
        <v>#REF!</v>
      </c>
      <c r="N49" s="146" t="e">
        <f>INDEX('For CSV - 2025 VentSpcFuncData'!#REF!,MATCH($B49,'For CSV - 2025 VentSpcFuncData'!$B$6:$B$111,0))</f>
        <v>#REF!</v>
      </c>
      <c r="O49" s="146" t="e">
        <f t="shared" si="4"/>
        <v>#REF!</v>
      </c>
      <c r="P49" s="148" t="e">
        <f t="shared" si="0"/>
        <v>#REF!</v>
      </c>
      <c r="Q49" s="44" t="str">
        <f t="shared" si="5"/>
        <v>Civic Meeting Place Area,Assembly - Auditorium seating area</v>
      </c>
      <c r="R49" s="44">
        <f>INDEX('For CSV - 2025 SpcFuncData'!$BB$5:$BB$89,MATCH($A49,'For CSV - 2025 SpcFuncData'!$B$5:$B$88,0))</f>
        <v>314</v>
      </c>
      <c r="S49" s="44">
        <f>INDEX('For CSV - 2025 VentSpcFuncData'!$I$6:$I$111,MATCH($B49,'For CSV - 2025 VentSpcFuncData'!$B$6:$B$111,0))</f>
        <v>1</v>
      </c>
      <c r="T49" s="44">
        <f>MATCH($A49,'For CSV - 2025 SpcFuncData'!$B$5:$B$87,0)</f>
        <v>13</v>
      </c>
      <c r="U49" s="44">
        <v>0</v>
      </c>
      <c r="V49" t="str">
        <f t="shared" si="2"/>
        <v>2,              1,     "Assembly - Auditorium seating area"</v>
      </c>
    </row>
    <row r="50" spans="1:22" ht="13" x14ac:dyDescent="0.25">
      <c r="A50" s="44" t="s">
        <v>504</v>
      </c>
      <c r="B50" s="270" t="s">
        <v>922</v>
      </c>
      <c r="C50" s="56">
        <f>VLOOKUP($B50,'2025 Ventilation List SORT'!$A$6:$I$101,2)</f>
        <v>13</v>
      </c>
      <c r="D50" s="56">
        <f>VLOOKUP($B50,'2025 Ventilation List SORT'!$A$6:$I$101,3)</f>
        <v>0.15</v>
      </c>
      <c r="E50" s="59">
        <f>VLOOKUP($B50,'2025 Ventilation List SORT'!$A$6:$I$101,4)</f>
        <v>0</v>
      </c>
      <c r="F50" s="59">
        <f>VLOOKUP($B50,'2025 Ventilation List SORT'!$A$6:$I$101,5)</f>
        <v>0</v>
      </c>
      <c r="G50" s="56">
        <f>VLOOKUP($B50,'2025 Ventilation List SORT'!$A$6:$I$101,6)</f>
        <v>0</v>
      </c>
      <c r="H50" s="59">
        <f>VLOOKUP($B50,'2025 Ventilation List SORT'!$A$6:$I$101,7)</f>
        <v>1</v>
      </c>
      <c r="I50" s="56" t="str">
        <f>VLOOKUP($B50,'2025 Ventilation List SORT'!$A$6:$I$101,8)</f>
        <v>F</v>
      </c>
      <c r="J50" s="95" t="str">
        <f>VLOOKUP($B50,'2025 Ventilation List SORT'!$A$6:$I$101,9)</f>
        <v>No</v>
      </c>
      <c r="K50" s="146">
        <f>INDEX('For CSV - 2025 SpcFuncData'!$D$5:$D$88,MATCH($A50,'For CSV - 2025 SpcFuncData'!$B$5:$B$87,0))*0.5</f>
        <v>33.335000000000001</v>
      </c>
      <c r="L50" s="146" t="e">
        <f>INDEX('For CSV - 2025 VentSpcFuncData'!#REF!,MATCH($B50,'For CSV - 2025 VentSpcFuncData'!$B$6:$B$111,0))</f>
        <v>#REF!</v>
      </c>
      <c r="M50" s="146" t="e">
        <f t="shared" si="3"/>
        <v>#REF!</v>
      </c>
      <c r="N50" s="146" t="e">
        <f>INDEX('For CSV - 2025 VentSpcFuncData'!#REF!,MATCH($B50,'For CSV - 2025 VentSpcFuncData'!$B$6:$B$111,0))</f>
        <v>#REF!</v>
      </c>
      <c r="O50" s="146" t="e">
        <f t="shared" si="4"/>
        <v>#REF!</v>
      </c>
      <c r="P50" s="148" t="e">
        <f t="shared" si="0"/>
        <v>#REF!</v>
      </c>
      <c r="Q50" s="44" t="str">
        <f t="shared" si="5"/>
        <v>Civic Meeting Place Area,Assembly - Courtrooms</v>
      </c>
      <c r="R50" s="44">
        <f>INDEX('For CSV - 2025 SpcFuncData'!$BB$5:$BB$89,MATCH($A50,'For CSV - 2025 SpcFuncData'!$B$5:$B$88,0))</f>
        <v>314</v>
      </c>
      <c r="S50" s="44">
        <f>INDEX('For CSV - 2025 VentSpcFuncData'!$I$6:$I$111,MATCH($B50,'For CSV - 2025 VentSpcFuncData'!$B$6:$B$111,0))</f>
        <v>2</v>
      </c>
      <c r="T50" s="44">
        <f>MATCH($A50,'For CSV - 2025 SpcFuncData'!$B$5:$B$87,0)</f>
        <v>13</v>
      </c>
      <c r="U50" s="44">
        <v>0</v>
      </c>
      <c r="V50" t="str">
        <f t="shared" si="2"/>
        <v>2,              2,     "Assembly - Courtrooms"</v>
      </c>
    </row>
    <row r="51" spans="1:22" ht="13" x14ac:dyDescent="0.25">
      <c r="A51" s="44" t="s">
        <v>504</v>
      </c>
      <c r="B51" s="270" t="s">
        <v>883</v>
      </c>
      <c r="C51" s="56">
        <f>VLOOKUP($B51,'2025 Ventilation List SORT'!$A$6:$I$101,2)</f>
        <v>13</v>
      </c>
      <c r="D51" s="56">
        <f>VLOOKUP($B51,'2025 Ventilation List SORT'!$A$6:$I$101,3)</f>
        <v>0.15</v>
      </c>
      <c r="E51" s="59">
        <f>VLOOKUP($B51,'2025 Ventilation List SORT'!$A$6:$I$101,4)</f>
        <v>0</v>
      </c>
      <c r="F51" s="59">
        <f>VLOOKUP($B51,'2025 Ventilation List SORT'!$A$6:$I$101,5)</f>
        <v>0</v>
      </c>
      <c r="G51" s="56">
        <f>VLOOKUP($B51,'2025 Ventilation List SORT'!$A$6:$I$101,6)</f>
        <v>0</v>
      </c>
      <c r="H51" s="59">
        <f>VLOOKUP($B51,'2025 Ventilation List SORT'!$A$6:$I$101,7)</f>
        <v>1</v>
      </c>
      <c r="I51" s="56" t="str">
        <f>VLOOKUP($B51,'2025 Ventilation List SORT'!$A$6:$I$101,8)</f>
        <v>F</v>
      </c>
      <c r="J51" s="95" t="str">
        <f>VLOOKUP($B51,'2025 Ventilation List SORT'!$A$6:$I$101,9)</f>
        <v>No</v>
      </c>
      <c r="K51" s="146">
        <f>INDEX('For CSV - 2025 SpcFuncData'!$D$5:$D$88,MATCH($A51,'For CSV - 2025 SpcFuncData'!$B$5:$B$87,0))*0.5</f>
        <v>33.335000000000001</v>
      </c>
      <c r="L51" s="146" t="e">
        <f>INDEX('For CSV - 2025 VentSpcFuncData'!#REF!,MATCH($B51,'For CSV - 2025 VentSpcFuncData'!$B$6:$B$111,0))</f>
        <v>#REF!</v>
      </c>
      <c r="M51" s="146" t="e">
        <f t="shared" si="3"/>
        <v>#REF!</v>
      </c>
      <c r="N51" s="146" t="e">
        <f>INDEX('For CSV - 2025 VentSpcFuncData'!#REF!,MATCH($B51,'For CSV - 2025 VentSpcFuncData'!$B$6:$B$111,0))</f>
        <v>#REF!</v>
      </c>
      <c r="O51" s="146" t="e">
        <f t="shared" si="4"/>
        <v>#REF!</v>
      </c>
      <c r="P51" s="148" t="e">
        <f t="shared" si="0"/>
        <v>#REF!</v>
      </c>
      <c r="Q51" s="44" t="str">
        <f t="shared" si="5"/>
        <v>Civic Meeting Place Area,Assembly - Legislative chambers</v>
      </c>
      <c r="R51" s="44">
        <f>INDEX('For CSV - 2025 SpcFuncData'!$BB$5:$BB$89,MATCH($A51,'For CSV - 2025 SpcFuncData'!$B$5:$B$88,0))</f>
        <v>314</v>
      </c>
      <c r="S51" s="44">
        <f>INDEX('For CSV - 2025 VentSpcFuncData'!$I$6:$I$111,MATCH($B51,'For CSV - 2025 VentSpcFuncData'!$B$6:$B$111,0))</f>
        <v>3</v>
      </c>
      <c r="T51" s="44">
        <f>MATCH($A51,'For CSV - 2025 SpcFuncData'!$B$5:$B$87,0)</f>
        <v>13</v>
      </c>
      <c r="U51" s="44">
        <v>0</v>
      </c>
      <c r="V51" t="str">
        <f t="shared" si="2"/>
        <v>2,              3,     "Assembly - Legislative chambers"</v>
      </c>
    </row>
    <row r="52" spans="1:22" ht="13" x14ac:dyDescent="0.25">
      <c r="A52" s="44" t="s">
        <v>504</v>
      </c>
      <c r="B52" s="270" t="s">
        <v>758</v>
      </c>
      <c r="C52" s="56">
        <f>VLOOKUP($B52,'2025 Ventilation List SORT'!$A$6:$I$101,2)</f>
        <v>33</v>
      </c>
      <c r="D52" s="56">
        <f>VLOOKUP($B52,'2025 Ventilation List SORT'!$A$6:$I$101,3)</f>
        <v>0.15</v>
      </c>
      <c r="E52" s="59">
        <f>VLOOKUP($B52,'2025 Ventilation List SORT'!$A$6:$I$101,4)</f>
        <v>0</v>
      </c>
      <c r="F52" s="59">
        <f>VLOOKUP($B52,'2025 Ventilation List SORT'!$A$6:$I$101,5)</f>
        <v>0</v>
      </c>
      <c r="G52" s="56">
        <f>VLOOKUP($B52,'2025 Ventilation List SORT'!$A$6:$I$101,6)</f>
        <v>0</v>
      </c>
      <c r="H52" s="59">
        <f>VLOOKUP($B52,'2025 Ventilation List SORT'!$A$6:$I$101,7)</f>
        <v>1</v>
      </c>
      <c r="I52" s="56" t="str">
        <f>VLOOKUP($B52,'2025 Ventilation List SORT'!$A$6:$I$101,8)</f>
        <v>F</v>
      </c>
      <c r="J52" s="95" t="str">
        <f>VLOOKUP($B52,'2025 Ventilation List SORT'!$A$6:$I$101,9)</f>
        <v>No</v>
      </c>
      <c r="K52" s="146">
        <f>INDEX('For CSV - 2025 SpcFuncData'!$D$5:$D$88,MATCH($A52,'For CSV - 2025 SpcFuncData'!$B$5:$B$87,0))*0.5</f>
        <v>33.335000000000001</v>
      </c>
      <c r="L52" s="146" t="e">
        <f>INDEX('For CSV - 2025 VentSpcFuncData'!#REF!,MATCH($B52,'For CSV - 2025 VentSpcFuncData'!$B$6:$B$111,0))</f>
        <v>#REF!</v>
      </c>
      <c r="M52" s="146" t="e">
        <f t="shared" si="3"/>
        <v>#REF!</v>
      </c>
      <c r="N52" s="146" t="e">
        <f>INDEX('For CSV - 2025 VentSpcFuncData'!#REF!,MATCH($B52,'For CSV - 2025 VentSpcFuncData'!$B$6:$B$111,0))</f>
        <v>#REF!</v>
      </c>
      <c r="O52" s="146" t="e">
        <f t="shared" si="4"/>
        <v>#REF!</v>
      </c>
      <c r="P52" s="148" t="e">
        <f t="shared" si="0"/>
        <v>#REF!</v>
      </c>
      <c r="Q52" s="44" t="str">
        <f t="shared" si="5"/>
        <v>Civic Meeting Place Area,General - Conference/meeting</v>
      </c>
      <c r="R52" s="44">
        <f>INDEX('For CSV - 2025 SpcFuncData'!$BB$5:$BB$89,MATCH($A52,'For CSV - 2025 SpcFuncData'!$B$5:$B$88,0))</f>
        <v>314</v>
      </c>
      <c r="S52" s="44">
        <f>INDEX('For CSV - 2025 VentSpcFuncData'!$I$6:$I$111,MATCH($B52,'For CSV - 2025 VentSpcFuncData'!$B$6:$B$111,0))</f>
        <v>48</v>
      </c>
      <c r="T52" s="44">
        <f>MATCH($A52,'For CSV - 2025 SpcFuncData'!$B$5:$B$87,0)</f>
        <v>13</v>
      </c>
      <c r="U52" s="44">
        <v>0</v>
      </c>
      <c r="V52" t="str">
        <f t="shared" si="2"/>
        <v>2,              48,     "General - Conference/meeting"</v>
      </c>
    </row>
    <row r="53" spans="1:22" ht="13" x14ac:dyDescent="0.25">
      <c r="A53" s="44" t="s">
        <v>504</v>
      </c>
      <c r="B53" s="270" t="s">
        <v>781</v>
      </c>
      <c r="C53" s="56">
        <f>VLOOKUP($B53,'2025 Ventilation List SORT'!$A$6:$I$101,2)</f>
        <v>5</v>
      </c>
      <c r="D53" s="56">
        <f>VLOOKUP($B53,'2025 Ventilation List SORT'!$A$6:$I$101,3)</f>
        <v>0.15</v>
      </c>
      <c r="E53" s="59">
        <f>VLOOKUP($B53,'2025 Ventilation List SORT'!$A$6:$I$101,4)</f>
        <v>0</v>
      </c>
      <c r="F53" s="59">
        <f>VLOOKUP($B53,'2025 Ventilation List SORT'!$A$6:$I$101,5)</f>
        <v>0</v>
      </c>
      <c r="G53" s="56">
        <f>VLOOKUP($B53,'2025 Ventilation List SORT'!$A$6:$I$101,6)</f>
        <v>0</v>
      </c>
      <c r="H53" s="59">
        <f>VLOOKUP($B53,'2025 Ventilation List SORT'!$A$6:$I$101,7)</f>
        <v>2</v>
      </c>
      <c r="I53" s="56" t="str">
        <f>VLOOKUP($B53,'2025 Ventilation List SORT'!$A$6:$I$101,8)</f>
        <v/>
      </c>
      <c r="J53" s="95" t="str">
        <f>VLOOKUP($B53,'2025 Ventilation List SORT'!$A$6:$I$101,9)</f>
        <v>No</v>
      </c>
      <c r="K53" s="146">
        <f>INDEX('For CSV - 2025 SpcFuncData'!$D$5:$D$88,MATCH($A53,'For CSV - 2025 SpcFuncData'!$B$5:$B$87,0))*0.5</f>
        <v>33.335000000000001</v>
      </c>
      <c r="L53" s="146" t="e">
        <f>INDEX('For CSV - 2025 VentSpcFuncData'!#REF!,MATCH($B53,'For CSV - 2025 VentSpcFuncData'!$B$6:$B$111,0))</f>
        <v>#REF!</v>
      </c>
      <c r="M53" s="146" t="e">
        <f t="shared" si="3"/>
        <v>#REF!</v>
      </c>
      <c r="N53" s="146" t="e">
        <f>INDEX('For CSV - 2025 VentSpcFuncData'!#REF!,MATCH($B53,'For CSV - 2025 VentSpcFuncData'!$B$6:$B$111,0))</f>
        <v>#REF!</v>
      </c>
      <c r="O53" s="146" t="e">
        <f t="shared" si="4"/>
        <v>#REF!</v>
      </c>
      <c r="P53" s="148" t="e">
        <f t="shared" si="0"/>
        <v>#REF!</v>
      </c>
      <c r="Q53" s="44" t="str">
        <f t="shared" si="5"/>
        <v>Civic Meeting Place Area,Misc - All others</v>
      </c>
      <c r="R53" s="44">
        <f>INDEX('For CSV - 2025 SpcFuncData'!$BB$5:$BB$89,MATCH($A53,'For CSV - 2025 SpcFuncData'!$B$5:$B$88,0))</f>
        <v>314</v>
      </c>
      <c r="S53" s="44">
        <f>INDEX('For CSV - 2025 VentSpcFuncData'!$I$6:$I$111,MATCH($B53,'For CSV - 2025 VentSpcFuncData'!$B$6:$B$111,0))</f>
        <v>58</v>
      </c>
      <c r="T53" s="44">
        <f>MATCH($A53,'For CSV - 2025 SpcFuncData'!$B$5:$B$87,0)</f>
        <v>13</v>
      </c>
      <c r="U53" s="44">
        <v>0</v>
      </c>
      <c r="V53" t="str">
        <f t="shared" si="2"/>
        <v>2,              58,     "Misc - All others"</v>
      </c>
    </row>
    <row r="54" spans="1:22" ht="13" x14ac:dyDescent="0.25">
      <c r="A54" s="44" t="s">
        <v>538</v>
      </c>
      <c r="B54" s="270" t="s">
        <v>931</v>
      </c>
      <c r="C54" s="56">
        <f>VLOOKUP($B54,'2025 Ventilation List SORT'!$A$6:$I$101,2)</f>
        <v>25</v>
      </c>
      <c r="D54" s="56">
        <f>VLOOKUP($B54,'2025 Ventilation List SORT'!$A$6:$I$101,3)</f>
        <v>0.15</v>
      </c>
      <c r="E54" s="59">
        <f>VLOOKUP($B54,'2025 Ventilation List SORT'!$A$6:$I$101,4)</f>
        <v>0</v>
      </c>
      <c r="F54" s="59">
        <f>VLOOKUP($B54,'2025 Ventilation List SORT'!$A$6:$I$101,5)</f>
        <v>0</v>
      </c>
      <c r="G54" s="56">
        <f>VLOOKUP($B54,'2025 Ventilation List SORT'!$A$6:$I$101,6)</f>
        <v>0</v>
      </c>
      <c r="H54" s="59">
        <f>VLOOKUP($B54,'2025 Ventilation List SORT'!$A$6:$I$101,7)</f>
        <v>1</v>
      </c>
      <c r="I54" s="56" t="str">
        <f>VLOOKUP($B54,'2025 Ventilation List SORT'!$A$6:$I$101,8)</f>
        <v/>
      </c>
      <c r="J54" s="95" t="str">
        <f>VLOOKUP($B54,'2025 Ventilation List SORT'!$A$6:$I$101,9)</f>
        <v>No</v>
      </c>
      <c r="K54" s="146">
        <f>INDEX('For CSV - 2025 SpcFuncData'!$D$5:$D$88,MATCH($A54,'For CSV - 2025 SpcFuncData'!$B$5:$B$87,0))*0.5</f>
        <v>25</v>
      </c>
      <c r="L54" s="146" t="e">
        <f>INDEX('For CSV - 2025 VentSpcFuncData'!#REF!,MATCH($B54,'For CSV - 2025 VentSpcFuncData'!$B$6:$B$111,0))</f>
        <v>#REF!</v>
      </c>
      <c r="M54" s="146" t="e">
        <f t="shared" si="3"/>
        <v>#REF!</v>
      </c>
      <c r="N54" s="146" t="e">
        <f>INDEX('For CSV - 2025 VentSpcFuncData'!#REF!,MATCH($B54,'For CSV - 2025 VentSpcFuncData'!$B$6:$B$111,0))</f>
        <v>#REF!</v>
      </c>
      <c r="O54" s="146" t="e">
        <f t="shared" si="4"/>
        <v>#REF!</v>
      </c>
      <c r="P54" s="148" t="e">
        <f t="shared" si="0"/>
        <v>#REF!</v>
      </c>
      <c r="Q54" s="44" t="str">
        <f t="shared" si="5"/>
        <v>Classroom, Lecture, Training, Vocational Areas,Education - Classrooms (ages 9-18)</v>
      </c>
      <c r="R54" s="44">
        <f>INDEX('For CSV - 2025 SpcFuncData'!$BB$5:$BB$89,MATCH($A54,'For CSV - 2025 SpcFuncData'!$B$5:$B$88,0))</f>
        <v>315</v>
      </c>
      <c r="S54" s="44">
        <f>INDEX('For CSV - 2025 VentSpcFuncData'!$I$6:$I$111,MATCH($B54,'For CSV - 2025 VentSpcFuncData'!$B$6:$B$111,0))</f>
        <v>10</v>
      </c>
      <c r="T54" s="44">
        <f>MATCH($A54,'For CSV - 2025 SpcFuncData'!$B$5:$B$87,0)</f>
        <v>14</v>
      </c>
      <c r="U54" s="44">
        <v>0</v>
      </c>
      <c r="V54" t="str">
        <f t="shared" si="2"/>
        <v>1, Spc:SpcFunc,        315,  10  ;  Classroom, Lecture, Training, Vocational Areas</v>
      </c>
    </row>
    <row r="55" spans="1:22" ht="13" x14ac:dyDescent="0.25">
      <c r="A55" s="44" t="s">
        <v>538</v>
      </c>
      <c r="B55" s="270" t="s">
        <v>816</v>
      </c>
      <c r="C55" s="56">
        <f>VLOOKUP($B55,'2025 Ventilation List SORT'!$A$6:$I$101,2)</f>
        <v>25</v>
      </c>
      <c r="D55" s="56">
        <f>VLOOKUP($B55,'2025 Ventilation List SORT'!$A$6:$I$101,3)</f>
        <v>0.15</v>
      </c>
      <c r="E55" s="59">
        <f>VLOOKUP($B55,'2025 Ventilation List SORT'!$A$6:$I$101,4)</f>
        <v>0</v>
      </c>
      <c r="F55" s="59">
        <f>VLOOKUP($B55,'2025 Ventilation List SORT'!$A$6:$I$101,5)</f>
        <v>0</v>
      </c>
      <c r="G55" s="56">
        <f>VLOOKUP($B55,'2025 Ventilation List SORT'!$A$6:$I$101,6)</f>
        <v>0.7</v>
      </c>
      <c r="H55" s="59">
        <f>VLOOKUP($B55,'2025 Ventilation List SORT'!$A$6:$I$101,7)</f>
        <v>2</v>
      </c>
      <c r="I55" s="56" t="str">
        <f>VLOOKUP($B55,'2025 Ventilation List SORT'!$A$6:$I$101,8)</f>
        <v/>
      </c>
      <c r="J55" s="95" t="str">
        <f>VLOOKUP($B55,'2025 Ventilation List SORT'!$A$6:$I$101,9)</f>
        <v>No</v>
      </c>
      <c r="K55" s="146">
        <f>INDEX('For CSV - 2025 SpcFuncData'!$D$5:$D$88,MATCH($A55,'For CSV - 2025 SpcFuncData'!$B$5:$B$87,0))*0.5</f>
        <v>25</v>
      </c>
      <c r="L55" s="146" t="e">
        <f>INDEX('For CSV - 2025 VentSpcFuncData'!#REF!,MATCH($B55,'For CSV - 2025 VentSpcFuncData'!$B$6:$B$111,0))</f>
        <v>#REF!</v>
      </c>
      <c r="M55" s="146" t="e">
        <f t="shared" si="3"/>
        <v>#REF!</v>
      </c>
      <c r="N55" s="146" t="e">
        <f>INDEX('For CSV - 2025 VentSpcFuncData'!#REF!,MATCH($B55,'For CSV - 2025 VentSpcFuncData'!$B$6:$B$111,0))</f>
        <v>#REF!</v>
      </c>
      <c r="O55" s="146" t="e">
        <f t="shared" si="4"/>
        <v>#REF!</v>
      </c>
      <c r="P55" s="148" t="e">
        <f t="shared" si="0"/>
        <v>#REF!</v>
      </c>
      <c r="Q55" s="44" t="str">
        <f t="shared" si="5"/>
        <v>Classroom, Lecture, Training, Vocational Areas,Education - Art classroom</v>
      </c>
      <c r="R55" s="44">
        <f>INDEX('For CSV - 2025 SpcFuncData'!$BB$5:$BB$89,MATCH($A55,'For CSV - 2025 SpcFuncData'!$B$5:$B$88,0))</f>
        <v>315</v>
      </c>
      <c r="S55" s="44">
        <f>INDEX('For CSV - 2025 VentSpcFuncData'!$I$6:$I$111,MATCH($B55,'For CSV - 2025 VentSpcFuncData'!$B$6:$B$111,0))</f>
        <v>9</v>
      </c>
      <c r="T55" s="44">
        <f>MATCH($A55,'For CSV - 2025 SpcFuncData'!$B$5:$B$87,0)</f>
        <v>14</v>
      </c>
      <c r="U55" s="44">
        <v>0</v>
      </c>
      <c r="V55" t="str">
        <f t="shared" si="2"/>
        <v>2,              9,     "Education - Art classroom"</v>
      </c>
    </row>
    <row r="56" spans="1:22" ht="13" x14ac:dyDescent="0.25">
      <c r="A56" s="44" t="s">
        <v>538</v>
      </c>
      <c r="B56" s="270" t="s">
        <v>931</v>
      </c>
      <c r="C56" s="56">
        <f>VLOOKUP($B56,'2025 Ventilation List SORT'!$A$6:$I$101,2)</f>
        <v>25</v>
      </c>
      <c r="D56" s="56">
        <f>VLOOKUP($B56,'2025 Ventilation List SORT'!$A$6:$I$101,3)</f>
        <v>0.15</v>
      </c>
      <c r="E56" s="59">
        <f>VLOOKUP($B56,'2025 Ventilation List SORT'!$A$6:$I$101,4)</f>
        <v>0</v>
      </c>
      <c r="F56" s="59">
        <f>VLOOKUP($B56,'2025 Ventilation List SORT'!$A$6:$I$101,5)</f>
        <v>0</v>
      </c>
      <c r="G56" s="56">
        <f>VLOOKUP($B56,'2025 Ventilation List SORT'!$A$6:$I$101,6)</f>
        <v>0</v>
      </c>
      <c r="H56" s="59">
        <f>VLOOKUP($B56,'2025 Ventilation List SORT'!$A$6:$I$101,7)</f>
        <v>1</v>
      </c>
      <c r="I56" s="56" t="str">
        <f>VLOOKUP($B56,'2025 Ventilation List SORT'!$A$6:$I$101,8)</f>
        <v/>
      </c>
      <c r="J56" s="95" t="str">
        <f>VLOOKUP($B56,'2025 Ventilation List SORT'!$A$6:$I$101,9)</f>
        <v>No</v>
      </c>
      <c r="K56" s="146">
        <f>INDEX('For CSV - 2025 SpcFuncData'!$D$5:$D$88,MATCH($A56,'For CSV - 2025 SpcFuncData'!$B$5:$B$87,0))*0.5</f>
        <v>25</v>
      </c>
      <c r="L56" s="146" t="e">
        <f>INDEX('For CSV - 2025 VentSpcFuncData'!#REF!,MATCH($B56,'For CSV - 2025 VentSpcFuncData'!$B$6:$B$111,0))</f>
        <v>#REF!</v>
      </c>
      <c r="M56" s="146" t="e">
        <f t="shared" si="3"/>
        <v>#REF!</v>
      </c>
      <c r="N56" s="146" t="e">
        <f>INDEX('For CSV - 2025 VentSpcFuncData'!#REF!,MATCH($B56,'For CSV - 2025 VentSpcFuncData'!$B$6:$B$111,0))</f>
        <v>#REF!</v>
      </c>
      <c r="O56" s="146" t="e">
        <f t="shared" si="4"/>
        <v>#REF!</v>
      </c>
      <c r="P56" s="148" t="e">
        <f t="shared" si="0"/>
        <v>#REF!</v>
      </c>
      <c r="Q56" s="44" t="str">
        <f t="shared" si="5"/>
        <v>Classroom, Lecture, Training, Vocational Areas,Education - Classrooms (ages 9-18)</v>
      </c>
      <c r="R56" s="44">
        <f>INDEX('For CSV - 2025 SpcFuncData'!$BB$5:$BB$89,MATCH($A56,'For CSV - 2025 SpcFuncData'!$B$5:$B$88,0))</f>
        <v>315</v>
      </c>
      <c r="S56" s="44">
        <f>INDEX('For CSV - 2025 VentSpcFuncData'!$I$6:$I$111,MATCH($B56,'For CSV - 2025 VentSpcFuncData'!$B$6:$B$111,0))</f>
        <v>10</v>
      </c>
      <c r="T56" s="44">
        <f>MATCH($A56,'For CSV - 2025 SpcFuncData'!$B$5:$B$87,0)</f>
        <v>14</v>
      </c>
      <c r="U56" s="44">
        <v>0</v>
      </c>
      <c r="V56" t="str">
        <f t="shared" si="2"/>
        <v>2,              10,     "Education - Classrooms (ages 9-18)"</v>
      </c>
    </row>
    <row r="57" spans="1:22" ht="13" x14ac:dyDescent="0.25">
      <c r="A57" s="44" t="s">
        <v>538</v>
      </c>
      <c r="B57" s="270" t="s">
        <v>817</v>
      </c>
      <c r="C57" s="56">
        <f>VLOOKUP($B57,'2025 Ventilation List SORT'!$A$6:$I$101,2)</f>
        <v>25</v>
      </c>
      <c r="D57" s="56">
        <f>VLOOKUP($B57,'2025 Ventilation List SORT'!$A$6:$I$101,3)</f>
        <v>0.15</v>
      </c>
      <c r="E57" s="59">
        <f>VLOOKUP($B57,'2025 Ventilation List SORT'!$A$6:$I$101,4)</f>
        <v>0</v>
      </c>
      <c r="F57" s="59">
        <f>VLOOKUP($B57,'2025 Ventilation List SORT'!$A$6:$I$101,5)</f>
        <v>0</v>
      </c>
      <c r="G57" s="56">
        <f>VLOOKUP($B57,'2025 Ventilation List SORT'!$A$6:$I$101,6)</f>
        <v>0.7</v>
      </c>
      <c r="H57" s="59">
        <f>VLOOKUP($B57,'2025 Ventilation List SORT'!$A$6:$I$101,7)</f>
        <v>2</v>
      </c>
      <c r="I57" s="56" t="str">
        <f>VLOOKUP($B57,'2025 Ventilation List SORT'!$A$6:$I$101,8)</f>
        <v/>
      </c>
      <c r="J57" s="95" t="str">
        <f>VLOOKUP($B57,'2025 Ventilation List SORT'!$A$6:$I$101,9)</f>
        <v>No</v>
      </c>
      <c r="K57" s="146">
        <f>INDEX('For CSV - 2025 SpcFuncData'!$D$5:$D$88,MATCH($A57,'For CSV - 2025 SpcFuncData'!$B$5:$B$87,0))*0.5</f>
        <v>25</v>
      </c>
      <c r="L57" s="146" t="e">
        <f>INDEX('For CSV - 2025 VentSpcFuncData'!#REF!,MATCH($B57,'For CSV - 2025 VentSpcFuncData'!$B$6:$B$111,0))</f>
        <v>#REF!</v>
      </c>
      <c r="M57" s="146" t="e">
        <f t="shared" si="3"/>
        <v>#REF!</v>
      </c>
      <c r="N57" s="146" t="e">
        <f>INDEX('For CSV - 2025 VentSpcFuncData'!#REF!,MATCH($B57,'For CSV - 2025 VentSpcFuncData'!$B$6:$B$111,0))</f>
        <v>#REF!</v>
      </c>
      <c r="O57" s="146" t="e">
        <f t="shared" si="4"/>
        <v>#REF!</v>
      </c>
      <c r="P57" s="148" t="e">
        <f t="shared" si="0"/>
        <v>#REF!</v>
      </c>
      <c r="Q57" s="44" t="str">
        <f t="shared" si="5"/>
        <v>Classroom, Lecture, Training, Vocational Areas,Education - Classrooms (ages 5-8)</v>
      </c>
      <c r="R57" s="44">
        <f>INDEX('For CSV - 2025 SpcFuncData'!$BB$5:$BB$89,MATCH($A57,'For CSV - 2025 SpcFuncData'!$B$5:$B$88,0))</f>
        <v>315</v>
      </c>
      <c r="S57" s="44">
        <f>INDEX('For CSV - 2025 VentSpcFuncData'!$I$6:$I$111,MATCH($B57,'For CSV - 2025 VentSpcFuncData'!$B$6:$B$111,0))</f>
        <v>11</v>
      </c>
      <c r="T57" s="44">
        <f>MATCH($A57,'For CSV - 2025 SpcFuncData'!$B$5:$B$87,0)</f>
        <v>14</v>
      </c>
      <c r="U57" s="44">
        <v>0</v>
      </c>
      <c r="V57" t="str">
        <f t="shared" si="2"/>
        <v>2,              11,     "Education - Classrooms (ages 5-8)"</v>
      </c>
    </row>
    <row r="58" spans="1:22" ht="13" x14ac:dyDescent="0.25">
      <c r="A58" s="44" t="s">
        <v>538</v>
      </c>
      <c r="B58" s="270" t="s">
        <v>818</v>
      </c>
      <c r="C58" s="56">
        <f>VLOOKUP($B58,'2025 Ventilation List SORT'!$A$6:$I$101,2)</f>
        <v>25</v>
      </c>
      <c r="D58" s="56">
        <f>VLOOKUP($B58,'2025 Ventilation List SORT'!$A$6:$I$101,3)</f>
        <v>0.15</v>
      </c>
      <c r="E58" s="59">
        <f>VLOOKUP($B58,'2025 Ventilation List SORT'!$A$6:$I$101,4)</f>
        <v>0</v>
      </c>
      <c r="F58" s="59">
        <f>VLOOKUP($B58,'2025 Ventilation List SORT'!$A$6:$I$101,5)</f>
        <v>0</v>
      </c>
      <c r="G58" s="56">
        <f>VLOOKUP($B58,'2025 Ventilation List SORT'!$A$6:$I$101,6)</f>
        <v>0</v>
      </c>
      <c r="H58" s="59">
        <f>VLOOKUP($B58,'2025 Ventilation List SORT'!$A$6:$I$101,7)</f>
        <v>1</v>
      </c>
      <c r="I58" s="56" t="str">
        <f>VLOOKUP($B58,'2025 Ventilation List SORT'!$A$6:$I$101,8)</f>
        <v/>
      </c>
      <c r="J58" s="95" t="str">
        <f>VLOOKUP($B58,'2025 Ventilation List SORT'!$A$6:$I$101,9)</f>
        <v>No</v>
      </c>
      <c r="K58" s="146">
        <f>INDEX('For CSV - 2025 SpcFuncData'!$D$5:$D$88,MATCH($A58,'For CSV - 2025 SpcFuncData'!$B$5:$B$87,0))*0.5</f>
        <v>25</v>
      </c>
      <c r="L58" s="146" t="e">
        <f>INDEX('For CSV - 2025 VentSpcFuncData'!#REF!,MATCH($B58,'For CSV - 2025 VentSpcFuncData'!$B$6:$B$111,0))</f>
        <v>#REF!</v>
      </c>
      <c r="M58" s="146" t="e">
        <f t="shared" si="3"/>
        <v>#REF!</v>
      </c>
      <c r="N58" s="146" t="e">
        <f>INDEX('For CSV - 2025 VentSpcFuncData'!#REF!,MATCH($B58,'For CSV - 2025 VentSpcFuncData'!$B$6:$B$111,0))</f>
        <v>#REF!</v>
      </c>
      <c r="O58" s="146" t="e">
        <f t="shared" si="4"/>
        <v>#REF!</v>
      </c>
      <c r="P58" s="148" t="e">
        <f t="shared" si="0"/>
        <v>#REF!</v>
      </c>
      <c r="Q58" s="44" t="str">
        <f t="shared" si="5"/>
        <v>Classroom, Lecture, Training, Vocational Areas,Education - Computer lab</v>
      </c>
      <c r="R58" s="44">
        <f>INDEX('For CSV - 2025 SpcFuncData'!$BB$5:$BB$89,MATCH($A58,'For CSV - 2025 SpcFuncData'!$B$5:$B$88,0))</f>
        <v>315</v>
      </c>
      <c r="S58" s="44">
        <f>INDEX('For CSV - 2025 VentSpcFuncData'!$I$6:$I$111,MATCH($B58,'For CSV - 2025 VentSpcFuncData'!$B$6:$B$111,0))</f>
        <v>12</v>
      </c>
      <c r="T58" s="44">
        <f>MATCH($A58,'For CSV - 2025 SpcFuncData'!$B$5:$B$87,0)</f>
        <v>14</v>
      </c>
      <c r="U58" s="44">
        <v>0</v>
      </c>
      <c r="V58" t="str">
        <f t="shared" si="2"/>
        <v>2,              12,     "Education - Computer lab"</v>
      </c>
    </row>
    <row r="59" spans="1:22" ht="13" x14ac:dyDescent="0.25">
      <c r="A59" s="44" t="s">
        <v>538</v>
      </c>
      <c r="B59" s="270" t="s">
        <v>819</v>
      </c>
      <c r="C59" s="56">
        <f>VLOOKUP($B59,'2025 Ventilation List SORT'!$A$6:$I$101,2)</f>
        <v>14</v>
      </c>
      <c r="D59" s="56">
        <f>VLOOKUP($B59,'2025 Ventilation List SORT'!$A$6:$I$101,3)</f>
        <v>0.15</v>
      </c>
      <c r="E59" s="59">
        <f>VLOOKUP($B59,'2025 Ventilation List SORT'!$A$6:$I$101,4)</f>
        <v>0</v>
      </c>
      <c r="F59" s="59">
        <f>VLOOKUP($B59,'2025 Ventilation List SORT'!$A$6:$I$101,5)</f>
        <v>0</v>
      </c>
      <c r="G59" s="56">
        <f>VLOOKUP($B59,'2025 Ventilation List SORT'!$A$6:$I$101,6)</f>
        <v>0</v>
      </c>
      <c r="H59" s="59">
        <f>VLOOKUP($B59,'2025 Ventilation List SORT'!$A$6:$I$101,7)</f>
        <v>2</v>
      </c>
      <c r="I59" s="56" t="str">
        <f>VLOOKUP($B59,'2025 Ventilation List SORT'!$A$6:$I$101,8)</f>
        <v/>
      </c>
      <c r="J59" s="95" t="str">
        <f>VLOOKUP($B59,'2025 Ventilation List SORT'!$A$6:$I$101,9)</f>
        <v>No</v>
      </c>
      <c r="K59" s="146">
        <f>INDEX('For CSV - 2025 SpcFuncData'!$D$5:$D$88,MATCH($A59,'For CSV - 2025 SpcFuncData'!$B$5:$B$87,0))*0.5</f>
        <v>25</v>
      </c>
      <c r="L59" s="146" t="e">
        <f>INDEX('For CSV - 2025 VentSpcFuncData'!#REF!,MATCH($B59,'For CSV - 2025 VentSpcFuncData'!$B$6:$B$111,0))</f>
        <v>#REF!</v>
      </c>
      <c r="M59" s="146" t="e">
        <f t="shared" si="3"/>
        <v>#REF!</v>
      </c>
      <c r="N59" s="146" t="e">
        <f>INDEX('For CSV - 2025 VentSpcFuncData'!#REF!,MATCH($B59,'For CSV - 2025 VentSpcFuncData'!$B$6:$B$111,0))</f>
        <v>#REF!</v>
      </c>
      <c r="O59" s="146" t="e">
        <f t="shared" si="4"/>
        <v>#REF!</v>
      </c>
      <c r="P59" s="148" t="e">
        <f t="shared" si="0"/>
        <v>#REF!</v>
      </c>
      <c r="Q59" s="44" t="str">
        <f t="shared" si="5"/>
        <v>Classroom, Lecture, Training, Vocational Areas,Education - Daycare (through age 4)</v>
      </c>
      <c r="R59" s="44">
        <f>INDEX('For CSV - 2025 SpcFuncData'!$BB$5:$BB$89,MATCH($A59,'For CSV - 2025 SpcFuncData'!$B$5:$B$88,0))</f>
        <v>315</v>
      </c>
      <c r="S59" s="44">
        <f>INDEX('For CSV - 2025 VentSpcFuncData'!$I$6:$I$111,MATCH($B59,'For CSV - 2025 VentSpcFuncData'!$B$6:$B$111,0))</f>
        <v>13</v>
      </c>
      <c r="T59" s="44">
        <f>MATCH($A59,'For CSV - 2025 SpcFuncData'!$B$5:$B$87,0)</f>
        <v>14</v>
      </c>
      <c r="U59" s="44">
        <v>0</v>
      </c>
      <c r="V59" t="str">
        <f t="shared" si="2"/>
        <v>2,              13,     "Education - Daycare (through age 4)"</v>
      </c>
    </row>
    <row r="60" spans="1:22" ht="13" x14ac:dyDescent="0.25">
      <c r="A60" s="44" t="s">
        <v>538</v>
      </c>
      <c r="B60" s="270" t="s">
        <v>820</v>
      </c>
      <c r="C60" s="56">
        <f>VLOOKUP($B60,'2025 Ventilation List SORT'!$A$6:$I$101,2)</f>
        <v>5</v>
      </c>
      <c r="D60" s="56">
        <f>VLOOKUP($B60,'2025 Ventilation List SORT'!$A$6:$I$101,3)</f>
        <v>0.15</v>
      </c>
      <c r="E60" s="59">
        <f>VLOOKUP($B60,'2025 Ventilation List SORT'!$A$6:$I$101,4)</f>
        <v>0</v>
      </c>
      <c r="F60" s="59">
        <f>VLOOKUP($B60,'2025 Ventilation List SORT'!$A$6:$I$101,5)</f>
        <v>0</v>
      </c>
      <c r="G60" s="56">
        <f>VLOOKUP($B60,'2025 Ventilation List SORT'!$A$6:$I$101,6)</f>
        <v>0</v>
      </c>
      <c r="H60" s="59">
        <f>VLOOKUP($B60,'2025 Ventilation List SORT'!$A$6:$I$101,7)</f>
        <v>3</v>
      </c>
      <c r="I60" s="56" t="str">
        <f>VLOOKUP($B60,'2025 Ventilation List SORT'!$A$6:$I$101,8)</f>
        <v/>
      </c>
      <c r="J60" s="95" t="str">
        <f>VLOOKUP($B60,'2025 Ventilation List SORT'!$A$6:$I$101,9)</f>
        <v>No</v>
      </c>
      <c r="K60" s="146">
        <f>INDEX('For CSV - 2025 SpcFuncData'!$D$5:$D$88,MATCH($A60,'For CSV - 2025 SpcFuncData'!$B$5:$B$87,0))*0.5</f>
        <v>25</v>
      </c>
      <c r="L60" s="146" t="e">
        <f>INDEX('For CSV - 2025 VentSpcFuncData'!#REF!,MATCH($B60,'For CSV - 2025 VentSpcFuncData'!$B$6:$B$111,0))</f>
        <v>#REF!</v>
      </c>
      <c r="M60" s="146" t="e">
        <f t="shared" si="3"/>
        <v>#REF!</v>
      </c>
      <c r="N60" s="146" t="e">
        <f>INDEX('For CSV - 2025 VentSpcFuncData'!#REF!,MATCH($B60,'For CSV - 2025 VentSpcFuncData'!$B$6:$B$111,0))</f>
        <v>#REF!</v>
      </c>
      <c r="O60" s="146" t="e">
        <f t="shared" si="4"/>
        <v>#REF!</v>
      </c>
      <c r="P60" s="148" t="e">
        <f t="shared" si="0"/>
        <v>#REF!</v>
      </c>
      <c r="Q60" s="44" t="str">
        <f t="shared" si="5"/>
        <v>Classroom, Lecture, Training, Vocational Areas,Education - Daycare sickroom</v>
      </c>
      <c r="R60" s="44">
        <f>INDEX('For CSV - 2025 SpcFuncData'!$BB$5:$BB$89,MATCH($A60,'For CSV - 2025 SpcFuncData'!$B$5:$B$88,0))</f>
        <v>315</v>
      </c>
      <c r="S60" s="44">
        <f>INDEX('For CSV - 2025 VentSpcFuncData'!$I$6:$I$111,MATCH($B60,'For CSV - 2025 VentSpcFuncData'!$B$6:$B$111,0))</f>
        <v>14</v>
      </c>
      <c r="T60" s="44">
        <f>MATCH($A60,'For CSV - 2025 SpcFuncData'!$B$5:$B$87,0)</f>
        <v>14</v>
      </c>
      <c r="U60" s="44">
        <v>0</v>
      </c>
      <c r="V60" t="str">
        <f t="shared" si="2"/>
        <v>2,              14,     "Education - Daycare sickroom"</v>
      </c>
    </row>
    <row r="61" spans="1:22" ht="13" x14ac:dyDescent="0.25">
      <c r="A61" s="44" t="s">
        <v>538</v>
      </c>
      <c r="B61" s="270" t="s">
        <v>821</v>
      </c>
      <c r="C61" s="56">
        <f>VLOOKUP($B61,'2025 Ventilation List SORT'!$A$6:$I$101,2)</f>
        <v>71</v>
      </c>
      <c r="D61" s="56">
        <f>VLOOKUP($B61,'2025 Ventilation List SORT'!$A$6:$I$101,3)</f>
        <v>0.15</v>
      </c>
      <c r="E61" s="59">
        <f>VLOOKUP($B61,'2025 Ventilation List SORT'!$A$6:$I$101,4)</f>
        <v>0</v>
      </c>
      <c r="F61" s="59">
        <f>VLOOKUP($B61,'2025 Ventilation List SORT'!$A$6:$I$101,5)</f>
        <v>0</v>
      </c>
      <c r="G61" s="56">
        <f>VLOOKUP($B61,'2025 Ventilation List SORT'!$A$6:$I$101,6)</f>
        <v>0</v>
      </c>
      <c r="H61" s="59">
        <f>VLOOKUP($B61,'2025 Ventilation List SORT'!$A$6:$I$101,7)</f>
        <v>1</v>
      </c>
      <c r="I61" s="56" t="str">
        <f>VLOOKUP($B61,'2025 Ventilation List SORT'!$A$6:$I$101,8)</f>
        <v>F</v>
      </c>
      <c r="J61" s="95" t="str">
        <f>VLOOKUP($B61,'2025 Ventilation List SORT'!$A$6:$I$101,9)</f>
        <v>No</v>
      </c>
      <c r="K61" s="146">
        <f>INDEX('For CSV - 2025 SpcFuncData'!$D$5:$D$88,MATCH($A61,'For CSV - 2025 SpcFuncData'!$B$5:$B$87,0))*0.5</f>
        <v>25</v>
      </c>
      <c r="L61" s="146" t="e">
        <f>INDEX('For CSV - 2025 VentSpcFuncData'!#REF!,MATCH($B61,'For CSV - 2025 VentSpcFuncData'!$B$6:$B$111,0))</f>
        <v>#REF!</v>
      </c>
      <c r="M61" s="146" t="e">
        <f t="shared" si="3"/>
        <v>#REF!</v>
      </c>
      <c r="N61" s="146" t="e">
        <f>INDEX('For CSV - 2025 VentSpcFuncData'!#REF!,MATCH($B61,'For CSV - 2025 VentSpcFuncData'!$B$6:$B$111,0))</f>
        <v>#REF!</v>
      </c>
      <c r="O61" s="146" t="e">
        <f t="shared" si="4"/>
        <v>#REF!</v>
      </c>
      <c r="P61" s="148" t="e">
        <f t="shared" si="0"/>
        <v>#REF!</v>
      </c>
      <c r="Q61" s="44" t="str">
        <f t="shared" si="5"/>
        <v>Classroom, Lecture, Training, Vocational Areas,Education - Lecture hall (fixed seats)</v>
      </c>
      <c r="R61" s="44">
        <f>INDEX('For CSV - 2025 SpcFuncData'!$BB$5:$BB$89,MATCH($A61,'For CSV - 2025 SpcFuncData'!$B$5:$B$88,0))</f>
        <v>315</v>
      </c>
      <c r="S61" s="44">
        <f>INDEX('For CSV - 2025 VentSpcFuncData'!$I$6:$I$111,MATCH($B61,'For CSV - 2025 VentSpcFuncData'!$B$6:$B$111,0))</f>
        <v>15</v>
      </c>
      <c r="T61" s="44">
        <f>MATCH($A61,'For CSV - 2025 SpcFuncData'!$B$5:$B$87,0)</f>
        <v>14</v>
      </c>
      <c r="U61" s="44">
        <v>0</v>
      </c>
      <c r="V61" t="str">
        <f t="shared" si="2"/>
        <v>2,              15,     "Education - Lecture hall (fixed seats)"</v>
      </c>
    </row>
    <row r="62" spans="1:22" ht="13" x14ac:dyDescent="0.25">
      <c r="A62" s="44" t="s">
        <v>538</v>
      </c>
      <c r="B62" s="270" t="s">
        <v>822</v>
      </c>
      <c r="C62" s="56">
        <f>VLOOKUP($B62,'2025 Ventilation List SORT'!$A$6:$I$101,2)</f>
        <v>25</v>
      </c>
      <c r="D62" s="56">
        <f>VLOOKUP($B62,'2025 Ventilation List SORT'!$A$6:$I$101,3)</f>
        <v>0.15</v>
      </c>
      <c r="E62" s="59">
        <f>VLOOKUP($B62,'2025 Ventilation List SORT'!$A$6:$I$101,4)</f>
        <v>0</v>
      </c>
      <c r="F62" s="59">
        <f>VLOOKUP($B62,'2025 Ventilation List SORT'!$A$6:$I$101,5)</f>
        <v>0</v>
      </c>
      <c r="G62" s="56">
        <f>VLOOKUP($B62,'2025 Ventilation List SORT'!$A$6:$I$101,6)</f>
        <v>0</v>
      </c>
      <c r="H62" s="59">
        <f>VLOOKUP($B62,'2025 Ventilation List SORT'!$A$6:$I$101,7)</f>
        <v>1</v>
      </c>
      <c r="I62" s="56" t="str">
        <f>VLOOKUP($B62,'2025 Ventilation List SORT'!$A$6:$I$101,8)</f>
        <v>F</v>
      </c>
      <c r="J62" s="95" t="str">
        <f>VLOOKUP($B62,'2025 Ventilation List SORT'!$A$6:$I$101,9)</f>
        <v>No</v>
      </c>
      <c r="K62" s="146">
        <f>INDEX('For CSV - 2025 SpcFuncData'!$D$5:$D$88,MATCH($A62,'For CSV - 2025 SpcFuncData'!$B$5:$B$87,0))*0.5</f>
        <v>25</v>
      </c>
      <c r="L62" s="146" t="e">
        <f>INDEX('For CSV - 2025 VentSpcFuncData'!#REF!,MATCH($B62,'For CSV - 2025 VentSpcFuncData'!$B$6:$B$111,0))</f>
        <v>#REF!</v>
      </c>
      <c r="M62" s="146" t="e">
        <f t="shared" si="3"/>
        <v>#REF!</v>
      </c>
      <c r="N62" s="146" t="e">
        <f>INDEX('For CSV - 2025 VentSpcFuncData'!#REF!,MATCH($B62,'For CSV - 2025 VentSpcFuncData'!$B$6:$B$111,0))</f>
        <v>#REF!</v>
      </c>
      <c r="O62" s="146" t="e">
        <f t="shared" si="4"/>
        <v>#REF!</v>
      </c>
      <c r="P62" s="148" t="e">
        <f t="shared" si="0"/>
        <v>#REF!</v>
      </c>
      <c r="Q62" s="44" t="str">
        <f t="shared" si="5"/>
        <v>Classroom, Lecture, Training, Vocational Areas,Education - Lecture/postsecondary classroom</v>
      </c>
      <c r="R62" s="44">
        <f>INDEX('For CSV - 2025 SpcFuncData'!$BB$5:$BB$89,MATCH($A62,'For CSV - 2025 SpcFuncData'!$B$5:$B$88,0))</f>
        <v>315</v>
      </c>
      <c r="S62" s="44">
        <f>INDEX('For CSV - 2025 VentSpcFuncData'!$I$6:$I$111,MATCH($B62,'For CSV - 2025 VentSpcFuncData'!$B$6:$B$111,0))</f>
        <v>16</v>
      </c>
      <c r="T62" s="44">
        <f>MATCH($A62,'For CSV - 2025 SpcFuncData'!$B$5:$B$87,0)</f>
        <v>14</v>
      </c>
      <c r="U62" s="44">
        <v>0</v>
      </c>
      <c r="V62" t="str">
        <f t="shared" si="2"/>
        <v>2,              16,     "Education - Lecture/postsecondary classroom"</v>
      </c>
    </row>
    <row r="63" spans="1:22" ht="13" x14ac:dyDescent="0.25">
      <c r="A63" s="44" t="s">
        <v>538</v>
      </c>
      <c r="B63" s="270" t="s">
        <v>823</v>
      </c>
      <c r="C63" s="56">
        <f>VLOOKUP($B63,'2025 Ventilation List SORT'!$A$6:$I$101,2)</f>
        <v>25</v>
      </c>
      <c r="D63" s="56">
        <f>VLOOKUP($B63,'2025 Ventilation List SORT'!$A$6:$I$101,3)</f>
        <v>0.15</v>
      </c>
      <c r="E63" s="59">
        <f>VLOOKUP($B63,'2025 Ventilation List SORT'!$A$6:$I$101,4)</f>
        <v>0</v>
      </c>
      <c r="F63" s="59">
        <f>VLOOKUP($B63,'2025 Ventilation List SORT'!$A$6:$I$101,5)</f>
        <v>0</v>
      </c>
      <c r="G63" s="56">
        <f>VLOOKUP($B63,'2025 Ventilation List SORT'!$A$6:$I$101,6)</f>
        <v>0</v>
      </c>
      <c r="H63" s="59">
        <f>VLOOKUP($B63,'2025 Ventilation List SORT'!$A$6:$I$101,7)</f>
        <v>1</v>
      </c>
      <c r="I63" s="56" t="str">
        <f>VLOOKUP($B63,'2025 Ventilation List SORT'!$A$6:$I$101,8)</f>
        <v>A</v>
      </c>
      <c r="J63" s="95" t="str">
        <f>VLOOKUP($B63,'2025 Ventilation List SORT'!$A$6:$I$101,9)</f>
        <v>No</v>
      </c>
      <c r="K63" s="146">
        <f>INDEX('For CSV - 2025 SpcFuncData'!$D$5:$D$88,MATCH($A63,'For CSV - 2025 SpcFuncData'!$B$5:$B$87,0))*0.5</f>
        <v>25</v>
      </c>
      <c r="L63" s="146" t="e">
        <f>INDEX('For CSV - 2025 VentSpcFuncData'!#REF!,MATCH($B63,'For CSV - 2025 VentSpcFuncData'!$B$6:$B$111,0))</f>
        <v>#REF!</v>
      </c>
      <c r="M63" s="146" t="e">
        <f t="shared" si="3"/>
        <v>#REF!</v>
      </c>
      <c r="N63" s="146" t="e">
        <f>INDEX('For CSV - 2025 VentSpcFuncData'!#REF!,MATCH($B63,'For CSV - 2025 VentSpcFuncData'!$B$6:$B$111,0))</f>
        <v>#REF!</v>
      </c>
      <c r="O63" s="146" t="e">
        <f t="shared" si="4"/>
        <v>#REF!</v>
      </c>
      <c r="P63" s="148" t="e">
        <f t="shared" si="0"/>
        <v>#REF!</v>
      </c>
      <c r="Q63" s="44" t="str">
        <f t="shared" si="5"/>
        <v>Classroom, Lecture, Training, Vocational Areas,Education - Media center</v>
      </c>
      <c r="R63" s="44">
        <f>INDEX('For CSV - 2025 SpcFuncData'!$BB$5:$BB$89,MATCH($A63,'For CSV - 2025 SpcFuncData'!$B$5:$B$88,0))</f>
        <v>315</v>
      </c>
      <c r="S63" s="44">
        <f>INDEX('For CSV - 2025 VentSpcFuncData'!$I$6:$I$111,MATCH($B63,'For CSV - 2025 VentSpcFuncData'!$B$6:$B$111,0))</f>
        <v>17</v>
      </c>
      <c r="T63" s="44">
        <f>MATCH($A63,'For CSV - 2025 SpcFuncData'!$B$5:$B$87,0)</f>
        <v>14</v>
      </c>
      <c r="U63" s="44">
        <v>0</v>
      </c>
      <c r="V63" t="str">
        <f t="shared" si="2"/>
        <v>2,              17,     "Education - Media center"</v>
      </c>
    </row>
    <row r="64" spans="1:22" ht="13" x14ac:dyDescent="0.25">
      <c r="A64" s="44" t="s">
        <v>538</v>
      </c>
      <c r="B64" s="270" t="s">
        <v>927</v>
      </c>
      <c r="C64" s="56">
        <f>VLOOKUP($B64,'2025 Ventilation List SORT'!$A$6:$I$101,2)</f>
        <v>33</v>
      </c>
      <c r="D64" s="56">
        <f>VLOOKUP($B64,'2025 Ventilation List SORT'!$A$6:$I$101,3)</f>
        <v>0.15</v>
      </c>
      <c r="E64" s="59">
        <f>VLOOKUP($B64,'2025 Ventilation List SORT'!$A$6:$I$101,4)</f>
        <v>0</v>
      </c>
      <c r="F64" s="59">
        <f>VLOOKUP($B64,'2025 Ventilation List SORT'!$A$6:$I$101,5)</f>
        <v>0</v>
      </c>
      <c r="G64" s="56">
        <f>VLOOKUP($B64,'2025 Ventilation List SORT'!$A$6:$I$101,6)</f>
        <v>0</v>
      </c>
      <c r="H64" s="59">
        <f>VLOOKUP($B64,'2025 Ventilation List SORT'!$A$6:$I$101,7)</f>
        <v>1</v>
      </c>
      <c r="I64" s="56" t="str">
        <f>VLOOKUP($B64,'2025 Ventilation List SORT'!$A$6:$I$101,8)</f>
        <v>F</v>
      </c>
      <c r="J64" s="95" t="str">
        <f>VLOOKUP($B64,'2025 Ventilation List SORT'!$A$6:$I$101,9)</f>
        <v>No</v>
      </c>
      <c r="K64" s="146">
        <f>INDEX('For CSV - 2025 SpcFuncData'!$D$5:$D$88,MATCH($A64,'For CSV - 2025 SpcFuncData'!$B$5:$B$87,0))*0.5</f>
        <v>25</v>
      </c>
      <c r="L64" s="146" t="e">
        <f>INDEX('For CSV - 2025 VentSpcFuncData'!#REF!,MATCH($B64,'For CSV - 2025 VentSpcFuncData'!$B$6:$B$111,0))</f>
        <v>#REF!</v>
      </c>
      <c r="M64" s="146" t="e">
        <f t="shared" si="3"/>
        <v>#REF!</v>
      </c>
      <c r="N64" s="146" t="e">
        <f>INDEX('For CSV - 2025 VentSpcFuncData'!#REF!,MATCH($B64,'For CSV - 2025 VentSpcFuncData'!$B$6:$B$111,0))</f>
        <v>#REF!</v>
      </c>
      <c r="O64" s="146" t="e">
        <f t="shared" si="4"/>
        <v>#REF!</v>
      </c>
      <c r="P64" s="148" t="e">
        <f t="shared" si="0"/>
        <v>#REF!</v>
      </c>
      <c r="Q64" s="44" t="str">
        <f t="shared" si="5"/>
        <v>Classroom, Lecture, Training, Vocational Areas,Education - Multiuse assembly</v>
      </c>
      <c r="R64" s="44">
        <f>INDEX('For CSV - 2025 SpcFuncData'!$BB$5:$BB$89,MATCH($A64,'For CSV - 2025 SpcFuncData'!$B$5:$B$88,0))</f>
        <v>315</v>
      </c>
      <c r="S64" s="44">
        <f>INDEX('For CSV - 2025 VentSpcFuncData'!$I$6:$I$111,MATCH($B64,'For CSV - 2025 VentSpcFuncData'!$B$6:$B$111,0))</f>
        <v>19</v>
      </c>
      <c r="T64" s="44">
        <f>MATCH($A64,'For CSV - 2025 SpcFuncData'!$B$5:$B$87,0)</f>
        <v>14</v>
      </c>
      <c r="U64" s="44">
        <v>0</v>
      </c>
      <c r="V64" t="str">
        <f t="shared" si="2"/>
        <v>2,              19,     "Education - Multiuse assembly"</v>
      </c>
    </row>
    <row r="65" spans="1:22" ht="13" x14ac:dyDescent="0.25">
      <c r="A65" s="44" t="s">
        <v>538</v>
      </c>
      <c r="B65" s="270" t="s">
        <v>1017</v>
      </c>
      <c r="C65" s="56">
        <f>VLOOKUP($B65,'2025 Ventilation List SORT'!$A$6:$I$101,2)</f>
        <v>33</v>
      </c>
      <c r="D65" s="56">
        <f>VLOOKUP($B65,'2025 Ventilation List SORT'!$A$6:$I$101,3)</f>
        <v>0.15</v>
      </c>
      <c r="E65" s="59">
        <f>VLOOKUP($B65,'2025 Ventilation List SORT'!$A$6:$I$101,4)</f>
        <v>0</v>
      </c>
      <c r="F65" s="59">
        <f>VLOOKUP($B65,'2025 Ventilation List SORT'!$A$6:$I$101,5)</f>
        <v>0</v>
      </c>
      <c r="G65" s="56">
        <f>VLOOKUP($B65,'2025 Ventilation List SORT'!$A$6:$I$101,6)</f>
        <v>0</v>
      </c>
      <c r="H65" s="59">
        <f>VLOOKUP($B65,'2025 Ventilation List SORT'!$A$6:$I$101,7)</f>
        <v>1</v>
      </c>
      <c r="I65" s="56" t="str">
        <f>VLOOKUP($B65,'2025 Ventilation List SORT'!$A$6:$I$101,8)</f>
        <v>F</v>
      </c>
      <c r="J65" s="95" t="str">
        <f>VLOOKUP($B65,'2025 Ventilation List SORT'!$A$6:$I$101,9)</f>
        <v>No</v>
      </c>
      <c r="K65" s="146">
        <f>INDEX('For CSV - 2025 SpcFuncData'!$D$5:$D$88,MATCH($A65,'For CSV - 2025 SpcFuncData'!$B$5:$B$87,0))*0.5</f>
        <v>25</v>
      </c>
      <c r="L65" s="146" t="e">
        <f>INDEX('For CSV - 2025 VentSpcFuncData'!#REF!,MATCH($B65,'For CSV - 2025 VentSpcFuncData'!$B$6:$B$111,0))</f>
        <v>#REF!</v>
      </c>
      <c r="M65" s="146" t="e">
        <f t="shared" si="3"/>
        <v>#REF!</v>
      </c>
      <c r="N65" s="146" t="e">
        <f>INDEX('For CSV - 2025 VentSpcFuncData'!#REF!,MATCH($B65,'For CSV - 2025 VentSpcFuncData'!$B$6:$B$111,0))</f>
        <v>#REF!</v>
      </c>
      <c r="O65" s="146" t="e">
        <f t="shared" si="4"/>
        <v>#REF!</v>
      </c>
      <c r="P65" s="148" t="e">
        <f t="shared" si="0"/>
        <v>#REF!</v>
      </c>
      <c r="Q65" s="44" t="str">
        <f t="shared" si="5"/>
        <v>Classroom, Lecture, Training, Vocational Areas,Education - Music/theater/dance</v>
      </c>
      <c r="R65" s="44">
        <f>INDEX('For CSV - 2025 SpcFuncData'!$BB$5:$BB$89,MATCH($A65,'For CSV - 2025 SpcFuncData'!$B$5:$B$88,0))</f>
        <v>315</v>
      </c>
      <c r="S65" s="44">
        <f>INDEX('For CSV - 2025 VentSpcFuncData'!$I$6:$I$111,MATCH($B65,'For CSV - 2025 VentSpcFuncData'!$B$6:$B$111,0))</f>
        <v>20</v>
      </c>
      <c r="T65" s="44">
        <f>MATCH($A65,'For CSV - 2025 SpcFuncData'!$B$5:$B$87,0)</f>
        <v>14</v>
      </c>
      <c r="U65" s="44">
        <v>0</v>
      </c>
      <c r="V65" t="str">
        <f t="shared" si="2"/>
        <v>2,              20,     "Education - Music/theater/dance"</v>
      </c>
    </row>
    <row r="66" spans="1:22" ht="13" x14ac:dyDescent="0.25">
      <c r="A66" s="44" t="s">
        <v>538</v>
      </c>
      <c r="B66" s="270" t="s">
        <v>825</v>
      </c>
      <c r="C66" s="56">
        <f>VLOOKUP($B66,'2025 Ventilation List SORT'!$A$6:$I$101,2)</f>
        <v>25</v>
      </c>
      <c r="D66" s="56">
        <f>VLOOKUP($B66,'2025 Ventilation List SORT'!$A$6:$I$101,3)</f>
        <v>0.15</v>
      </c>
      <c r="E66" s="59">
        <f>VLOOKUP($B66,'2025 Ventilation List SORT'!$A$6:$I$101,4)</f>
        <v>0</v>
      </c>
      <c r="F66" s="59">
        <f>VLOOKUP($B66,'2025 Ventilation List SORT'!$A$6:$I$101,5)</f>
        <v>0</v>
      </c>
      <c r="G66" s="56">
        <f>VLOOKUP($B66,'2025 Ventilation List SORT'!$A$6:$I$101,6)</f>
        <v>1</v>
      </c>
      <c r="H66" s="59">
        <f>VLOOKUP($B66,'2025 Ventilation List SORT'!$A$6:$I$101,7)</f>
        <v>2</v>
      </c>
      <c r="I66" s="56" t="str">
        <f>VLOOKUP($B66,'2025 Ventilation List SORT'!$A$6:$I$101,8)</f>
        <v/>
      </c>
      <c r="J66" s="95" t="str">
        <f>VLOOKUP($B66,'2025 Ventilation List SORT'!$A$6:$I$101,9)</f>
        <v>Yes</v>
      </c>
      <c r="K66" s="146">
        <f>INDEX('For CSV - 2025 SpcFuncData'!$D$5:$D$88,MATCH($A66,'For CSV - 2025 SpcFuncData'!$B$5:$B$87,0))*0.5</f>
        <v>25</v>
      </c>
      <c r="L66" s="146" t="e">
        <f>INDEX('For CSV - 2025 VentSpcFuncData'!#REF!,MATCH($B66,'For CSV - 2025 VentSpcFuncData'!$B$6:$B$111,0))</f>
        <v>#REF!</v>
      </c>
      <c r="M66" s="146" t="e">
        <f t="shared" si="3"/>
        <v>#REF!</v>
      </c>
      <c r="N66" s="146" t="e">
        <f>INDEX('For CSV - 2025 VentSpcFuncData'!#REF!,MATCH($B66,'For CSV - 2025 VentSpcFuncData'!$B$6:$B$111,0))</f>
        <v>#REF!</v>
      </c>
      <c r="O66" s="146" t="e">
        <f t="shared" si="4"/>
        <v>#REF!</v>
      </c>
      <c r="P66" s="148" t="e">
        <f t="shared" si="0"/>
        <v>#REF!</v>
      </c>
      <c r="Q66" s="44" t="str">
        <f t="shared" si="5"/>
        <v>Classroom, Lecture, Training, Vocational Areas,Education - Science laboratories</v>
      </c>
      <c r="R66" s="44">
        <f>INDEX('For CSV - 2025 SpcFuncData'!$BB$5:$BB$89,MATCH($A66,'For CSV - 2025 SpcFuncData'!$B$5:$B$88,0))</f>
        <v>315</v>
      </c>
      <c r="S66" s="44">
        <f>INDEX('For CSV - 2025 VentSpcFuncData'!$I$6:$I$111,MATCH($B66,'For CSV - 2025 VentSpcFuncData'!$B$6:$B$111,0))</f>
        <v>21</v>
      </c>
      <c r="T66" s="44">
        <f>MATCH($A66,'For CSV - 2025 SpcFuncData'!$B$5:$B$87,0)</f>
        <v>14</v>
      </c>
      <c r="U66" s="44">
        <v>0</v>
      </c>
      <c r="V66" t="str">
        <f t="shared" si="2"/>
        <v>2,              21,     "Education - Science laboratories"</v>
      </c>
    </row>
    <row r="67" spans="1:22" ht="13" x14ac:dyDescent="0.25">
      <c r="A67" s="44" t="s">
        <v>538</v>
      </c>
      <c r="B67" s="270" t="s">
        <v>826</v>
      </c>
      <c r="C67" s="56">
        <f>VLOOKUP($B67,'2025 Ventilation List SORT'!$A$6:$I$101,2)</f>
        <v>25</v>
      </c>
      <c r="D67" s="56">
        <f>VLOOKUP($B67,'2025 Ventilation List SORT'!$A$6:$I$101,3)</f>
        <v>0.15</v>
      </c>
      <c r="E67" s="59">
        <f>VLOOKUP($B67,'2025 Ventilation List SORT'!$A$6:$I$101,4)</f>
        <v>0</v>
      </c>
      <c r="F67" s="59">
        <f>VLOOKUP($B67,'2025 Ventilation List SORT'!$A$6:$I$101,5)</f>
        <v>0</v>
      </c>
      <c r="G67" s="56">
        <f>VLOOKUP($B67,'2025 Ventilation List SORT'!$A$6:$I$101,6)</f>
        <v>1</v>
      </c>
      <c r="H67" s="59">
        <f>VLOOKUP($B67,'2025 Ventilation List SORT'!$A$6:$I$101,7)</f>
        <v>2</v>
      </c>
      <c r="I67" s="56" t="str">
        <f>VLOOKUP($B67,'2025 Ventilation List SORT'!$A$6:$I$101,8)</f>
        <v/>
      </c>
      <c r="J67" s="95" t="str">
        <f>VLOOKUP($B67,'2025 Ventilation List SORT'!$A$6:$I$101,9)</f>
        <v>Yes</v>
      </c>
      <c r="K67" s="146">
        <f>INDEX('For CSV - 2025 SpcFuncData'!$D$5:$D$88,MATCH($A67,'For CSV - 2025 SpcFuncData'!$B$5:$B$87,0))*0.5</f>
        <v>25</v>
      </c>
      <c r="L67" s="146" t="e">
        <f>INDEX('For CSV - 2025 VentSpcFuncData'!#REF!,MATCH($B67,'For CSV - 2025 VentSpcFuncData'!$B$6:$B$111,0))</f>
        <v>#REF!</v>
      </c>
      <c r="M67" s="146" t="e">
        <f t="shared" si="3"/>
        <v>#REF!</v>
      </c>
      <c r="N67" s="146" t="e">
        <f>INDEX('For CSV - 2025 VentSpcFuncData'!#REF!,MATCH($B67,'For CSV - 2025 VentSpcFuncData'!$B$6:$B$111,0))</f>
        <v>#REF!</v>
      </c>
      <c r="O67" s="146" t="e">
        <f t="shared" si="4"/>
        <v>#REF!</v>
      </c>
      <c r="P67" s="148" t="e">
        <f t="shared" si="0"/>
        <v>#REF!</v>
      </c>
      <c r="Q67" s="44" t="str">
        <f t="shared" si="5"/>
        <v>Classroom, Lecture, Training, Vocational Areas,Education - University/college laboratories</v>
      </c>
      <c r="R67" s="44">
        <f>INDEX('For CSV - 2025 SpcFuncData'!$BB$5:$BB$89,MATCH($A67,'For CSV - 2025 SpcFuncData'!$B$5:$B$88,0))</f>
        <v>315</v>
      </c>
      <c r="S67" s="44">
        <f>INDEX('For CSV - 2025 VentSpcFuncData'!$I$6:$I$111,MATCH($B67,'For CSV - 2025 VentSpcFuncData'!$B$6:$B$111,0))</f>
        <v>22</v>
      </c>
      <c r="T67" s="44">
        <f>MATCH($A67,'For CSV - 2025 SpcFuncData'!$B$5:$B$87,0)</f>
        <v>14</v>
      </c>
      <c r="U67" s="44">
        <v>0</v>
      </c>
      <c r="V67" t="str">
        <f t="shared" si="2"/>
        <v>2,              22,     "Education - University/college laboratories"</v>
      </c>
    </row>
    <row r="68" spans="1:22" ht="13" x14ac:dyDescent="0.25">
      <c r="A68" s="44" t="s">
        <v>538</v>
      </c>
      <c r="B68" s="270" t="s">
        <v>828</v>
      </c>
      <c r="C68" s="56">
        <f>VLOOKUP($B68,'2025 Ventilation List SORT'!$A$6:$I$101,2)</f>
        <v>10</v>
      </c>
      <c r="D68" s="56">
        <f>VLOOKUP($B68,'2025 Ventilation List SORT'!$A$6:$I$101,3)</f>
        <v>0.15</v>
      </c>
      <c r="E68" s="59">
        <f>VLOOKUP($B68,'2025 Ventilation List SORT'!$A$6:$I$101,4)</f>
        <v>0</v>
      </c>
      <c r="F68" s="59">
        <f>VLOOKUP($B68,'2025 Ventilation List SORT'!$A$6:$I$101,5)</f>
        <v>0</v>
      </c>
      <c r="G68" s="56">
        <f>VLOOKUP($B68,'2025 Ventilation List SORT'!$A$6:$I$101,6)</f>
        <v>0.5</v>
      </c>
      <c r="H68" s="59">
        <f>VLOOKUP($B68,'2025 Ventilation List SORT'!$A$6:$I$101,7)</f>
        <v>2</v>
      </c>
      <c r="I68" s="56" t="str">
        <f>VLOOKUP($B68,'2025 Ventilation List SORT'!$A$6:$I$101,8)</f>
        <v/>
      </c>
      <c r="J68" s="95" t="str">
        <f>VLOOKUP($B68,'2025 Ventilation List SORT'!$A$6:$I$101,9)</f>
        <v>No</v>
      </c>
      <c r="K68" s="146">
        <f>INDEX('For CSV - 2025 SpcFuncData'!$D$5:$D$88,MATCH($A68,'For CSV - 2025 SpcFuncData'!$B$5:$B$87,0))*0.5</f>
        <v>25</v>
      </c>
      <c r="L68" s="146" t="e">
        <f>INDEX('For CSV - 2025 VentSpcFuncData'!#REF!,MATCH($B68,'For CSV - 2025 VentSpcFuncData'!$B$6:$B$111,0))</f>
        <v>#REF!</v>
      </c>
      <c r="M68" s="146" t="e">
        <f t="shared" si="3"/>
        <v>#REF!</v>
      </c>
      <c r="N68" s="146" t="e">
        <f>INDEX('For CSV - 2025 VentSpcFuncData'!#REF!,MATCH($B68,'For CSV - 2025 VentSpcFuncData'!$B$6:$B$111,0))</f>
        <v>#REF!</v>
      </c>
      <c r="O68" s="146" t="e">
        <f t="shared" si="4"/>
        <v>#REF!</v>
      </c>
      <c r="P68" s="148" t="e">
        <f t="shared" si="0"/>
        <v>#REF!</v>
      </c>
      <c r="Q68" s="44" t="str">
        <f t="shared" si="5"/>
        <v>Classroom, Lecture, Training, Vocational Areas,Education - Wood shop</v>
      </c>
      <c r="R68" s="44">
        <f>INDEX('For CSV - 2025 SpcFuncData'!$BB$5:$BB$89,MATCH($A68,'For CSV - 2025 SpcFuncData'!$B$5:$B$88,0))</f>
        <v>315</v>
      </c>
      <c r="S68" s="44">
        <f>INDEX('For CSV - 2025 VentSpcFuncData'!$I$6:$I$111,MATCH($B68,'For CSV - 2025 VentSpcFuncData'!$B$6:$B$111,0))</f>
        <v>23</v>
      </c>
      <c r="T68" s="44">
        <f>MATCH($A68,'For CSV - 2025 SpcFuncData'!$B$5:$B$87,0)</f>
        <v>14</v>
      </c>
      <c r="U68" s="44">
        <v>0</v>
      </c>
      <c r="V68" t="str">
        <f t="shared" si="2"/>
        <v>2,              23,     "Education - Wood shop"</v>
      </c>
    </row>
    <row r="69" spans="1:22" ht="13" x14ac:dyDescent="0.25">
      <c r="A69" s="44" t="s">
        <v>538</v>
      </c>
      <c r="B69" s="270" t="s">
        <v>827</v>
      </c>
      <c r="C69" s="56">
        <f>VLOOKUP($B69,'2025 Ventilation List SORT'!$A$6:$I$101,2)</f>
        <v>10</v>
      </c>
      <c r="D69" s="56">
        <f>VLOOKUP($B69,'2025 Ventilation List SORT'!$A$6:$I$101,3)</f>
        <v>0.15</v>
      </c>
      <c r="E69" s="59">
        <f>VLOOKUP($B69,'2025 Ventilation List SORT'!$A$6:$I$101,4)</f>
        <v>0</v>
      </c>
      <c r="F69" s="59">
        <f>VLOOKUP($B69,'2025 Ventilation List SORT'!$A$6:$I$101,5)</f>
        <v>0</v>
      </c>
      <c r="G69" s="56">
        <f>VLOOKUP($B69,'2025 Ventilation List SORT'!$A$6:$I$101,6)</f>
        <v>0</v>
      </c>
      <c r="H69" s="59">
        <f>VLOOKUP($B69,'2025 Ventilation List SORT'!$A$6:$I$101,7)</f>
        <v>2</v>
      </c>
      <c r="I69" s="56">
        <f>VLOOKUP($B69,'2025 Ventilation List SORT'!$A$6:$I$101,8)</f>
        <v>0</v>
      </c>
      <c r="J69" s="95" t="str">
        <f>VLOOKUP($B69,'2025 Ventilation List SORT'!$A$6:$I$101,9)</f>
        <v>No</v>
      </c>
      <c r="K69" s="146">
        <f>INDEX('For CSV - 2025 SpcFuncData'!$D$5:$D$88,MATCH($A69,'For CSV - 2025 SpcFuncData'!$B$5:$B$87,0))*0.5</f>
        <v>25</v>
      </c>
      <c r="L69" s="146" t="e">
        <f>INDEX('For CSV - 2025 VentSpcFuncData'!#REF!,MATCH($B69,'For CSV - 2025 VentSpcFuncData'!$B$6:$B$111,0))</f>
        <v>#REF!</v>
      </c>
      <c r="M69" s="146" t="e">
        <f t="shared" si="3"/>
        <v>#REF!</v>
      </c>
      <c r="N69" s="146" t="e">
        <f>INDEX('For CSV - 2025 VentSpcFuncData'!#REF!,MATCH($B69,'For CSV - 2025 VentSpcFuncData'!$B$6:$B$111,0))</f>
        <v>#REF!</v>
      </c>
      <c r="O69" s="146" t="e">
        <f t="shared" si="4"/>
        <v>#REF!</v>
      </c>
      <c r="P69" s="148" t="e">
        <f t="shared" si="0"/>
        <v>#REF!</v>
      </c>
      <c r="Q69" s="44" t="str">
        <f t="shared" si="5"/>
        <v>Classroom, Lecture, Training, Vocational Areas,Education - Metal shop</v>
      </c>
      <c r="R69" s="44">
        <f>INDEX('For CSV - 2025 SpcFuncData'!$BB$5:$BB$89,MATCH($A69,'For CSV - 2025 SpcFuncData'!$B$5:$B$88,0))</f>
        <v>315</v>
      </c>
      <c r="S69" s="44">
        <f>INDEX('For CSV - 2025 VentSpcFuncData'!$I$6:$I$111,MATCH($B69,'For CSV - 2025 VentSpcFuncData'!$B$6:$B$111,0))</f>
        <v>18</v>
      </c>
      <c r="T69" s="44">
        <f>MATCH($A69,'For CSV - 2025 SpcFuncData'!$B$5:$B$87,0)</f>
        <v>14</v>
      </c>
      <c r="U69" s="44">
        <v>0</v>
      </c>
      <c r="V69" t="str">
        <f t="shared" si="2"/>
        <v>2,              18,     "Education - Metal shop"</v>
      </c>
    </row>
    <row r="70" spans="1:22" ht="13" x14ac:dyDescent="0.25">
      <c r="A70" s="44" t="s">
        <v>538</v>
      </c>
      <c r="B70" s="270" t="s">
        <v>789</v>
      </c>
      <c r="C70" s="56">
        <f>VLOOKUP($B70,'2025 Ventilation List SORT'!$A$6:$I$101,2)</f>
        <v>0</v>
      </c>
      <c r="D70" s="56">
        <f>VLOOKUP($B70,'2025 Ventilation List SORT'!$A$6:$I$101,3)</f>
        <v>0</v>
      </c>
      <c r="E70" s="59">
        <f>VLOOKUP($B70,'2025 Ventilation List SORT'!$A$6:$I$101,4)</f>
        <v>0</v>
      </c>
      <c r="F70" s="59">
        <f>VLOOKUP($B70,'2025 Ventilation List SORT'!$A$6:$I$101,5)</f>
        <v>0</v>
      </c>
      <c r="G70" s="56">
        <f>VLOOKUP($B70,'2025 Ventilation List SORT'!$A$6:$I$101,6)</f>
        <v>1.5</v>
      </c>
      <c r="H70" s="59">
        <f>VLOOKUP($B70,'2025 Ventilation List SORT'!$A$6:$I$101,7)</f>
        <v>2</v>
      </c>
      <c r="I70" s="56" t="str">
        <f>VLOOKUP($B70,'2025 Ventilation List SORT'!$A$6:$I$101,8)</f>
        <v>Exh. Note A</v>
      </c>
      <c r="J70" s="95" t="str">
        <f>VLOOKUP($B70,'2025 Ventilation List SORT'!$A$6:$I$101,9)</f>
        <v>No</v>
      </c>
      <c r="K70" s="146">
        <f>INDEX('For CSV - 2025 SpcFuncData'!$D$5:$D$88,MATCH($A70,'For CSV - 2025 SpcFuncData'!$B$5:$B$87,0))*0.5</f>
        <v>25</v>
      </c>
      <c r="L70" s="146" t="e">
        <f>INDEX('For CSV - 2025 VentSpcFuncData'!#REF!,MATCH($B70,'For CSV - 2025 VentSpcFuncData'!$B$6:$B$111,0))</f>
        <v>#REF!</v>
      </c>
      <c r="M70" s="146" t="e">
        <f t="shared" si="3"/>
        <v>#REF!</v>
      </c>
      <c r="N70" s="146" t="e">
        <f>INDEX('For CSV - 2025 VentSpcFuncData'!#REF!,MATCH($B70,'For CSV - 2025 VentSpcFuncData'!$B$6:$B$111,0))</f>
        <v>#REF!</v>
      </c>
      <c r="O70" s="146" t="e">
        <f t="shared" si="4"/>
        <v>#REF!</v>
      </c>
      <c r="P70" s="148" t="e">
        <f t="shared" si="0"/>
        <v>#REF!</v>
      </c>
      <c r="Q70" s="44" t="str">
        <f t="shared" si="5"/>
        <v>Classroom, Lecture, Training, Vocational Areas,Exhaust - Auto repair rooms</v>
      </c>
      <c r="R70" s="44">
        <f>INDEX('For CSV - 2025 SpcFuncData'!$BB$5:$BB$89,MATCH($A70,'For CSV - 2025 SpcFuncData'!$B$5:$B$88,0))</f>
        <v>315</v>
      </c>
      <c r="S70" s="44">
        <f>INDEX('For CSV - 2025 VentSpcFuncData'!$I$6:$I$111,MATCH($B70,'For CSV - 2025 VentSpcFuncData'!$B$6:$B$111,0))</f>
        <v>26</v>
      </c>
      <c r="T70" s="44">
        <f>MATCH($A70,'For CSV - 2025 SpcFuncData'!$B$5:$B$87,0)</f>
        <v>14</v>
      </c>
      <c r="U70" s="44">
        <v>0</v>
      </c>
      <c r="V70" t="str">
        <f t="shared" si="2"/>
        <v>2,              26,     "Exhaust - Auto repair rooms"</v>
      </c>
    </row>
    <row r="71" spans="1:22" ht="13" x14ac:dyDescent="0.25">
      <c r="A71" s="44" t="s">
        <v>538</v>
      </c>
      <c r="B71" s="270" t="s">
        <v>803</v>
      </c>
      <c r="C71" s="56">
        <f>VLOOKUP($B71,'2025 Ventilation List SORT'!$A$6:$I$101,2)</f>
        <v>0</v>
      </c>
      <c r="D71" s="56">
        <f>VLOOKUP($B71,'2025 Ventilation List SORT'!$A$6:$I$101,3)</f>
        <v>0</v>
      </c>
      <c r="E71" s="59">
        <f>VLOOKUP($B71,'2025 Ventilation List SORT'!$A$6:$I$101,4)</f>
        <v>0</v>
      </c>
      <c r="F71" s="59">
        <f>VLOOKUP($B71,'2025 Ventilation List SORT'!$A$6:$I$101,5)</f>
        <v>0</v>
      </c>
      <c r="G71" s="56">
        <f>VLOOKUP($B71,'2025 Ventilation List SORT'!$A$6:$I$101,6)</f>
        <v>0.5</v>
      </c>
      <c r="H71" s="59">
        <f>VLOOKUP($B71,'2025 Ventilation List SORT'!$A$6:$I$101,7)</f>
        <v>2</v>
      </c>
      <c r="I71" s="56">
        <f>VLOOKUP($B71,'2025 Ventilation List SORT'!$A$6:$I$101,8)</f>
        <v>0</v>
      </c>
      <c r="J71" s="95" t="str">
        <f>VLOOKUP($B71,'2025 Ventilation List SORT'!$A$6:$I$101,9)</f>
        <v>No</v>
      </c>
      <c r="K71" s="146">
        <f>INDEX('For CSV - 2025 SpcFuncData'!$D$5:$D$88,MATCH($A71,'For CSV - 2025 SpcFuncData'!$B$5:$B$87,0))*0.5</f>
        <v>25</v>
      </c>
      <c r="L71" s="146" t="e">
        <f>INDEX('For CSV - 2025 VentSpcFuncData'!#REF!,MATCH($B71,'For CSV - 2025 VentSpcFuncData'!$B$6:$B$111,0))</f>
        <v>#REF!</v>
      </c>
      <c r="M71" s="146" t="e">
        <f t="shared" si="3"/>
        <v>#REF!</v>
      </c>
      <c r="N71" s="146" t="e">
        <f>INDEX('For CSV - 2025 VentSpcFuncData'!#REF!,MATCH($B71,'For CSV - 2025 VentSpcFuncData'!$B$6:$B$111,0))</f>
        <v>#REF!</v>
      </c>
      <c r="O71" s="146" t="e">
        <f t="shared" si="4"/>
        <v>#REF!</v>
      </c>
      <c r="P71" s="148" t="e">
        <f t="shared" si="0"/>
        <v>#REF!</v>
      </c>
      <c r="Q71" s="44" t="str">
        <f t="shared" si="5"/>
        <v>Classroom, Lecture, Training, Vocational Areas,Exhaust - Woodwork shop/classrooms</v>
      </c>
      <c r="R71" s="44">
        <f>INDEX('For CSV - 2025 SpcFuncData'!$BB$5:$BB$89,MATCH($A71,'For CSV - 2025 SpcFuncData'!$B$5:$B$88,0))</f>
        <v>315</v>
      </c>
      <c r="S71" s="44">
        <f>INDEX('For CSV - 2025 VentSpcFuncData'!$I$6:$I$111,MATCH($B71,'For CSV - 2025 VentSpcFuncData'!$B$6:$B$111,0))</f>
        <v>41</v>
      </c>
      <c r="T71" s="44">
        <f>MATCH($A71,'For CSV - 2025 SpcFuncData'!$B$5:$B$87,0)</f>
        <v>14</v>
      </c>
      <c r="U71" s="44">
        <v>0</v>
      </c>
      <c r="V71" t="str">
        <f t="shared" si="2"/>
        <v>2,              41,     "Exhaust - Woodwork shop/classrooms"</v>
      </c>
    </row>
    <row r="72" spans="1:22" ht="13" x14ac:dyDescent="0.25">
      <c r="A72" s="57" t="s">
        <v>538</v>
      </c>
      <c r="B72" s="270" t="s">
        <v>755</v>
      </c>
      <c r="C72" s="56">
        <f>VLOOKUP($B72,'2025 Ventilation List SORT'!$A$6:$I$101,2)</f>
        <v>3</v>
      </c>
      <c r="D72" s="56">
        <f>VLOOKUP($B72,'2025 Ventilation List SORT'!$A$6:$I$101,3)</f>
        <v>0.15</v>
      </c>
      <c r="E72" s="59">
        <f>VLOOKUP($B72,'2025 Ventilation List SORT'!$A$6:$I$101,4)</f>
        <v>0</v>
      </c>
      <c r="F72" s="59">
        <f>VLOOKUP($B72,'2025 Ventilation List SORT'!$A$6:$I$101,5)</f>
        <v>0</v>
      </c>
      <c r="G72" s="56">
        <f>VLOOKUP($B72,'2025 Ventilation List SORT'!$A$6:$I$101,6)</f>
        <v>0.7</v>
      </c>
      <c r="H72" s="59">
        <f>VLOOKUP($B72,'2025 Ventilation List SORT'!$A$6:$I$101,7)</f>
        <v>2</v>
      </c>
      <c r="I72" s="56" t="str">
        <f>VLOOKUP($B72,'2025 Ventilation List SORT'!$A$6:$I$101,8)</f>
        <v/>
      </c>
      <c r="J72" s="95" t="str">
        <f>VLOOKUP($B72,'2025 Ventilation List SORT'!$A$6:$I$101,9)</f>
        <v>Yes</v>
      </c>
      <c r="K72" s="146">
        <f>INDEX('For CSV - 2025 SpcFuncData'!$D$5:$D$88,MATCH($A72,'For CSV - 2025 SpcFuncData'!$B$5:$B$87,0))*0.5</f>
        <v>25</v>
      </c>
      <c r="L72" s="146" t="e">
        <f>INDEX('For CSV - 2025 VentSpcFuncData'!#REF!,MATCH($B72,'For CSV - 2025 VentSpcFuncData'!$B$6:$B$111,0))</f>
        <v>#REF!</v>
      </c>
      <c r="M72" s="146" t="e">
        <f t="shared" si="3"/>
        <v>#REF!</v>
      </c>
      <c r="N72" s="146" t="e">
        <f>INDEX('For CSV - 2025 VentSpcFuncData'!#REF!,MATCH($B72,'For CSV - 2025 VentSpcFuncData'!$B$6:$B$111,0))</f>
        <v>#REF!</v>
      </c>
      <c r="O72" s="146" t="e">
        <f t="shared" si="4"/>
        <v>#REF!</v>
      </c>
      <c r="P72" s="148" t="e">
        <f t="shared" ref="P72:P135" si="6">K72*O72/1000</f>
        <v>#REF!</v>
      </c>
      <c r="Q72" s="44" t="str">
        <f t="shared" ref="Q72:Q103" si="7">_xlfn.CONCAT(A72,",",B72)</f>
        <v>Classroom, Lecture, Training, Vocational Areas,Food Service - Kitchen (cooking)</v>
      </c>
      <c r="R72" s="44">
        <f>INDEX('For CSV - 2025 SpcFuncData'!$BB$5:$BB$89,MATCH($A72,'For CSV - 2025 SpcFuncData'!$B$5:$B$88,0))</f>
        <v>315</v>
      </c>
      <c r="S72" s="44">
        <f>INDEX('For CSV - 2025 VentSpcFuncData'!$I$6:$I$111,MATCH($B72,'For CSV - 2025 VentSpcFuncData'!$B$6:$B$111,0))</f>
        <v>44</v>
      </c>
      <c r="T72" s="44">
        <f>MATCH($A72,'For CSV - 2025 SpcFuncData'!$B$5:$B$87,0)</f>
        <v>14</v>
      </c>
      <c r="U72" s="44">
        <v>0</v>
      </c>
      <c r="V72" t="str">
        <f t="shared" ref="V72:V136" si="8">IF($A71&lt;&gt;$A72,$V$3&amp;$R72&amp;$W$3&amp;$S72&amp;$X$3&amp;TEXT($A72,0),IF($A72=$A71,$V$4&amp;$S72&amp;$W$4&amp;$X$4&amp;$B72&amp;""""))</f>
        <v>2,              44,     "Food Service - Kitchen (cooking)"</v>
      </c>
    </row>
    <row r="73" spans="1:22" ht="13" x14ac:dyDescent="0.25">
      <c r="A73" s="57" t="s">
        <v>538</v>
      </c>
      <c r="B73" s="270" t="s">
        <v>781</v>
      </c>
      <c r="C73" s="56">
        <f>VLOOKUP($B73,'2025 Ventilation List SORT'!$A$6:$I$101,2)</f>
        <v>5</v>
      </c>
      <c r="D73" s="56">
        <f>VLOOKUP($B73,'2025 Ventilation List SORT'!$A$6:$I$101,3)</f>
        <v>0.15</v>
      </c>
      <c r="E73" s="59">
        <f>VLOOKUP($B73,'2025 Ventilation List SORT'!$A$6:$I$101,4)</f>
        <v>0</v>
      </c>
      <c r="F73" s="59">
        <f>VLOOKUP($B73,'2025 Ventilation List SORT'!$A$6:$I$101,5)</f>
        <v>0</v>
      </c>
      <c r="G73" s="56">
        <f>VLOOKUP($B73,'2025 Ventilation List SORT'!$A$6:$I$101,6)</f>
        <v>0</v>
      </c>
      <c r="H73" s="59">
        <f>VLOOKUP($B73,'2025 Ventilation List SORT'!$A$6:$I$101,7)</f>
        <v>2</v>
      </c>
      <c r="I73" s="56" t="str">
        <f>VLOOKUP($B73,'2025 Ventilation List SORT'!$A$6:$I$101,8)</f>
        <v/>
      </c>
      <c r="J73" s="95" t="str">
        <f>VLOOKUP($B73,'2025 Ventilation List SORT'!$A$6:$I$101,9)</f>
        <v>No</v>
      </c>
      <c r="K73" s="146">
        <f>INDEX('For CSV - 2025 SpcFuncData'!$D$5:$D$88,MATCH($A73,'For CSV - 2025 SpcFuncData'!$B$5:$B$87,0))*0.5</f>
        <v>25</v>
      </c>
      <c r="L73" s="146" t="e">
        <f>INDEX('For CSV - 2025 VentSpcFuncData'!#REF!,MATCH($B73,'For CSV - 2025 VentSpcFuncData'!$B$6:$B$111,0))</f>
        <v>#REF!</v>
      </c>
      <c r="M73" s="146" t="e">
        <f t="shared" ref="M73:M138" si="9">IF(L73=0,K73,L73)</f>
        <v>#REF!</v>
      </c>
      <c r="N73" s="146" t="e">
        <f>INDEX('For CSV - 2025 VentSpcFuncData'!#REF!,MATCH($B73,'For CSV - 2025 VentSpcFuncData'!$B$6:$B$111,0))</f>
        <v>#REF!</v>
      </c>
      <c r="O73" s="146" t="e">
        <f t="shared" ref="O73:O138" si="10">IF(SUM(K73,M73)=0,0,M73/K73*N73)</f>
        <v>#REF!</v>
      </c>
      <c r="P73" s="148" t="e">
        <f t="shared" si="6"/>
        <v>#REF!</v>
      </c>
      <c r="Q73" s="44" t="str">
        <f t="shared" si="7"/>
        <v>Classroom, Lecture, Training, Vocational Areas,Misc - All others</v>
      </c>
      <c r="R73" s="44">
        <f>INDEX('For CSV - 2025 SpcFuncData'!$BB$5:$BB$89,MATCH($A73,'For CSV - 2025 SpcFuncData'!$B$5:$B$88,0))</f>
        <v>315</v>
      </c>
      <c r="S73" s="44">
        <f>INDEX('For CSV - 2025 VentSpcFuncData'!$I$6:$I$111,MATCH($B73,'For CSV - 2025 VentSpcFuncData'!$B$6:$B$111,0))</f>
        <v>58</v>
      </c>
      <c r="T73" s="44">
        <f>MATCH($A73,'For CSV - 2025 SpcFuncData'!$B$5:$B$87,0)</f>
        <v>14</v>
      </c>
      <c r="U73" s="44">
        <v>0</v>
      </c>
      <c r="V73" t="str">
        <f t="shared" si="8"/>
        <v>2,              58,     "Misc - All others"</v>
      </c>
    </row>
    <row r="74" spans="1:22" ht="13" x14ac:dyDescent="0.25">
      <c r="A74" s="57" t="s">
        <v>538</v>
      </c>
      <c r="B74" s="270" t="s">
        <v>783</v>
      </c>
      <c r="C74" s="56">
        <f>VLOOKUP($B74,'2025 Ventilation List SORT'!$A$6:$I$101,2)</f>
        <v>17</v>
      </c>
      <c r="D74" s="56">
        <f>VLOOKUP($B74,'2025 Ventilation List SORT'!$A$6:$I$101,3)</f>
        <v>0.4</v>
      </c>
      <c r="E74" s="59">
        <f>VLOOKUP($B74,'2025 Ventilation List SORT'!$A$6:$I$101,4)</f>
        <v>0</v>
      </c>
      <c r="F74" s="59">
        <f>VLOOKUP($B74,'2025 Ventilation List SORT'!$A$6:$I$101,5)</f>
        <v>0</v>
      </c>
      <c r="G74" s="56">
        <f>VLOOKUP($B74,'2025 Ventilation List SORT'!$A$6:$I$101,6)</f>
        <v>0.5</v>
      </c>
      <c r="H74" s="59">
        <f>VLOOKUP($B74,'2025 Ventilation List SORT'!$A$6:$I$101,7)</f>
        <v>2</v>
      </c>
      <c r="I74" s="56" t="str">
        <f>VLOOKUP($B74,'2025 Ventilation List SORT'!$A$6:$I$101,8)</f>
        <v>F</v>
      </c>
      <c r="J74" s="95" t="str">
        <f>VLOOKUP($B74,'2025 Ventilation List SORT'!$A$6:$I$101,9)</f>
        <v>No</v>
      </c>
      <c r="K74" s="146">
        <f>INDEX('For CSV - 2025 SpcFuncData'!$D$5:$D$88,MATCH($A74,'For CSV - 2025 SpcFuncData'!$B$5:$B$87,0))*0.5</f>
        <v>25</v>
      </c>
      <c r="L74" s="146" t="e">
        <f>INDEX('For CSV - 2025 VentSpcFuncData'!#REF!,MATCH($B74,'For CSV - 2025 VentSpcFuncData'!$B$6:$B$111,0))</f>
        <v>#REF!</v>
      </c>
      <c r="M74" s="146" t="e">
        <f t="shared" si="9"/>
        <v>#REF!</v>
      </c>
      <c r="N74" s="146" t="e">
        <f>INDEX('For CSV - 2025 VentSpcFuncData'!#REF!,MATCH($B74,'For CSV - 2025 VentSpcFuncData'!$B$6:$B$111,0))</f>
        <v>#REF!</v>
      </c>
      <c r="O74" s="146" t="e">
        <f t="shared" si="10"/>
        <v>#REF!</v>
      </c>
      <c r="P74" s="148" t="e">
        <f t="shared" si="6"/>
        <v>#REF!</v>
      </c>
      <c r="Q74" s="44" t="str">
        <f t="shared" si="7"/>
        <v>Classroom, Lecture, Training, Vocational Areas,Retail - Barbershop</v>
      </c>
      <c r="R74" s="44">
        <f>INDEX('For CSV - 2025 SpcFuncData'!$BB$5:$BB$89,MATCH($A74,'For CSV - 2025 SpcFuncData'!$B$5:$B$88,0))</f>
        <v>315</v>
      </c>
      <c r="S74" s="44">
        <f>INDEX('For CSV - 2025 VentSpcFuncData'!$I$6:$I$111,MATCH($B74,'For CSV - 2025 VentSpcFuncData'!$B$6:$B$111,0))</f>
        <v>78</v>
      </c>
      <c r="T74" s="44">
        <f>MATCH($A74,'For CSV - 2025 SpcFuncData'!$B$5:$B$87,0)</f>
        <v>14</v>
      </c>
      <c r="U74" s="44">
        <v>0</v>
      </c>
      <c r="V74" t="str">
        <f t="shared" si="8"/>
        <v>2,              78,     "Retail - Barbershop"</v>
      </c>
    </row>
    <row r="75" spans="1:22" ht="13" x14ac:dyDescent="0.25">
      <c r="A75" s="57" t="s">
        <v>538</v>
      </c>
      <c r="B75" s="270" t="s">
        <v>784</v>
      </c>
      <c r="C75" s="56">
        <f>VLOOKUP($B75,'2025 Ventilation List SORT'!$A$6:$I$101,2)</f>
        <v>17</v>
      </c>
      <c r="D75" s="56">
        <f>VLOOKUP($B75,'2025 Ventilation List SORT'!$A$6:$I$101,3)</f>
        <v>0.4</v>
      </c>
      <c r="E75" s="59">
        <f>VLOOKUP($B75,'2025 Ventilation List SORT'!$A$6:$I$101,4)</f>
        <v>0</v>
      </c>
      <c r="F75" s="59">
        <f>VLOOKUP($B75,'2025 Ventilation List SORT'!$A$6:$I$101,5)</f>
        <v>0</v>
      </c>
      <c r="G75" s="56">
        <f>VLOOKUP($B75,'2025 Ventilation List SORT'!$A$6:$I$101,6)</f>
        <v>0.6</v>
      </c>
      <c r="H75" s="59">
        <f>VLOOKUP($B75,'2025 Ventilation List SORT'!$A$6:$I$101,7)</f>
        <v>2</v>
      </c>
      <c r="I75" s="56" t="str">
        <f>VLOOKUP($B75,'2025 Ventilation List SORT'!$A$6:$I$101,8)</f>
        <v/>
      </c>
      <c r="J75" s="95" t="str">
        <f>VLOOKUP($B75,'2025 Ventilation List SORT'!$A$6:$I$101,9)</f>
        <v>No</v>
      </c>
      <c r="K75" s="146">
        <f>INDEX('For CSV - 2025 SpcFuncData'!$D$5:$D$88,MATCH($A75,'For CSV - 2025 SpcFuncData'!$B$5:$B$87,0))*0.5</f>
        <v>25</v>
      </c>
      <c r="L75" s="146" t="e">
        <f>INDEX('For CSV - 2025 VentSpcFuncData'!#REF!,MATCH($B75,'For CSV - 2025 VentSpcFuncData'!$B$6:$B$111,0))</f>
        <v>#REF!</v>
      </c>
      <c r="M75" s="146" t="e">
        <f t="shared" si="9"/>
        <v>#REF!</v>
      </c>
      <c r="N75" s="146" t="e">
        <f>INDEX('For CSV - 2025 VentSpcFuncData'!#REF!,MATCH($B75,'For CSV - 2025 VentSpcFuncData'!$B$6:$B$111,0))</f>
        <v>#REF!</v>
      </c>
      <c r="O75" s="146" t="e">
        <f t="shared" si="10"/>
        <v>#REF!</v>
      </c>
      <c r="P75" s="148" t="e">
        <f t="shared" si="6"/>
        <v>#REF!</v>
      </c>
      <c r="Q75" s="44" t="str">
        <f t="shared" si="7"/>
        <v>Classroom, Lecture, Training, Vocational Areas,Retail - Beauty and nail salons</v>
      </c>
      <c r="R75" s="44">
        <f>INDEX('For CSV - 2025 SpcFuncData'!$BB$5:$BB$89,MATCH($A75,'For CSV - 2025 SpcFuncData'!$B$5:$B$88,0))</f>
        <v>315</v>
      </c>
      <c r="S75" s="44">
        <f>INDEX('For CSV - 2025 VentSpcFuncData'!$I$6:$I$111,MATCH($B75,'For CSV - 2025 VentSpcFuncData'!$B$6:$B$111,0))</f>
        <v>79</v>
      </c>
      <c r="T75" s="44">
        <f>MATCH($A75,'For CSV - 2025 SpcFuncData'!$B$5:$B$87,0)</f>
        <v>14</v>
      </c>
      <c r="U75" s="44">
        <v>0</v>
      </c>
      <c r="V75" t="str">
        <f t="shared" si="8"/>
        <v>2,              79,     "Retail - Beauty and nail salons"</v>
      </c>
    </row>
    <row r="76" spans="1:22" ht="13" x14ac:dyDescent="0.25">
      <c r="A76" s="57" t="s">
        <v>621</v>
      </c>
      <c r="B76" s="270" t="s">
        <v>774</v>
      </c>
      <c r="C76" s="56">
        <f>VLOOKUP($B76,'2025 Ventilation List SORT'!$A$6:$I$101,2)</f>
        <v>5</v>
      </c>
      <c r="D76" s="56">
        <f>VLOOKUP($B76,'2025 Ventilation List SORT'!$A$6:$I$101,3)</f>
        <v>0.15</v>
      </c>
      <c r="E76" s="59">
        <f>VLOOKUP($B76,'2025 Ventilation List SORT'!$A$6:$I$101,4)</f>
        <v>0</v>
      </c>
      <c r="F76" s="59">
        <f>VLOOKUP($B76,'2025 Ventilation List SORT'!$A$6:$I$101,5)</f>
        <v>0</v>
      </c>
      <c r="G76" s="56">
        <f>VLOOKUP($B76,'2025 Ventilation List SORT'!$A$6:$I$101,6)</f>
        <v>0</v>
      </c>
      <c r="H76" s="59">
        <f>VLOOKUP($B76,'2025 Ventilation List SORT'!$A$6:$I$101,7)</f>
        <v>1</v>
      </c>
      <c r="I76" s="56" t="str">
        <f>VLOOKUP($B76,'2025 Ventilation List SORT'!$A$6:$I$101,8)</f>
        <v>F</v>
      </c>
      <c r="J76" s="95" t="str">
        <f>VLOOKUP($B76,'2025 Ventilation List SORT'!$A$6:$I$101,9)</f>
        <v>Yes</v>
      </c>
      <c r="K76" s="146">
        <f>INDEX('For CSV - 2025 SpcFuncData'!$D$5:$D$88,MATCH($A76,'For CSV - 2025 SpcFuncData'!$B$5:$B$87,0))*0.5</f>
        <v>1.5</v>
      </c>
      <c r="L76" s="146" t="e">
        <f>INDEX('For CSV - 2025 VentSpcFuncData'!#REF!,MATCH($B76,'For CSV - 2025 VentSpcFuncData'!$B$6:$B$111,0))</f>
        <v>#REF!</v>
      </c>
      <c r="M76" s="146" t="e">
        <f t="shared" si="9"/>
        <v>#REF!</v>
      </c>
      <c r="N76" s="146" t="e">
        <f>INDEX('For CSV - 2025 VentSpcFuncData'!#REF!,MATCH($B76,'For CSV - 2025 VentSpcFuncData'!$B$6:$B$111,0))</f>
        <v>#REF!</v>
      </c>
      <c r="O76" s="146" t="e">
        <f t="shared" si="10"/>
        <v>#REF!</v>
      </c>
      <c r="P76" s="148" t="e">
        <f t="shared" si="6"/>
        <v>#REF!</v>
      </c>
      <c r="Q76" s="44" t="str">
        <f t="shared" si="7"/>
        <v>Computer Room,Misc - Computer (not printing)</v>
      </c>
      <c r="R76" s="44">
        <f>INDEX('For CSV - 2025 SpcFuncData'!$BB$5:$BB$89,MATCH($A76,'For CSV - 2025 SpcFuncData'!$B$5:$B$88,0))</f>
        <v>316</v>
      </c>
      <c r="S76" s="44">
        <f>INDEX('For CSV - 2025 VentSpcFuncData'!$I$6:$I$111,MATCH($B76,'For CSV - 2025 VentSpcFuncData'!$B$6:$B$111,0))</f>
        <v>61</v>
      </c>
      <c r="T76" s="44">
        <f>MATCH($A76,'For CSV - 2025 SpcFuncData'!$B$5:$B$87,0)</f>
        <v>15</v>
      </c>
      <c r="U76" s="44">
        <v>0</v>
      </c>
      <c r="V76" t="str">
        <f t="shared" si="8"/>
        <v>1, Spc:SpcFunc,        316,  61  ;  Computer Room</v>
      </c>
    </row>
    <row r="77" spans="1:22" ht="13" x14ac:dyDescent="0.25">
      <c r="A77" s="57" t="s">
        <v>621</v>
      </c>
      <c r="B77" s="270" t="s">
        <v>818</v>
      </c>
      <c r="C77" s="56">
        <f>VLOOKUP($B77,'2025 Ventilation List SORT'!$A$6:$I$101,2)</f>
        <v>25</v>
      </c>
      <c r="D77" s="56">
        <f>VLOOKUP($B77,'2025 Ventilation List SORT'!$A$6:$I$101,3)</f>
        <v>0.15</v>
      </c>
      <c r="E77" s="59">
        <f>VLOOKUP($B77,'2025 Ventilation List SORT'!$A$6:$I$101,4)</f>
        <v>0</v>
      </c>
      <c r="F77" s="59">
        <f>VLOOKUP($B77,'2025 Ventilation List SORT'!$A$6:$I$101,5)</f>
        <v>0</v>
      </c>
      <c r="G77" s="56">
        <f>VLOOKUP($B77,'2025 Ventilation List SORT'!$A$6:$I$101,6)</f>
        <v>0</v>
      </c>
      <c r="H77" s="59">
        <f>VLOOKUP($B77,'2025 Ventilation List SORT'!$A$6:$I$101,7)</f>
        <v>1</v>
      </c>
      <c r="I77" s="56" t="str">
        <f>VLOOKUP($B77,'2025 Ventilation List SORT'!$A$6:$I$101,8)</f>
        <v/>
      </c>
      <c r="J77" s="95" t="str">
        <f>VLOOKUP($B77,'2025 Ventilation List SORT'!$A$6:$I$101,9)</f>
        <v>No</v>
      </c>
      <c r="K77" s="146">
        <f>INDEX('For CSV - 2025 SpcFuncData'!$D$5:$D$88,MATCH($A77,'For CSV - 2025 SpcFuncData'!$B$5:$B$87,0))*0.5</f>
        <v>1.5</v>
      </c>
      <c r="L77" s="146" t="e">
        <f>INDEX('For CSV - 2025 VentSpcFuncData'!#REF!,MATCH($B77,'For CSV - 2025 VentSpcFuncData'!$B$6:$B$111,0))</f>
        <v>#REF!</v>
      </c>
      <c r="M77" s="146" t="e">
        <f t="shared" si="9"/>
        <v>#REF!</v>
      </c>
      <c r="N77" s="146" t="e">
        <f>INDEX('For CSV - 2025 VentSpcFuncData'!#REF!,MATCH($B77,'For CSV - 2025 VentSpcFuncData'!$B$6:$B$111,0))</f>
        <v>#REF!</v>
      </c>
      <c r="O77" s="146" t="e">
        <f t="shared" si="10"/>
        <v>#REF!</v>
      </c>
      <c r="P77" s="148" t="e">
        <f t="shared" si="6"/>
        <v>#REF!</v>
      </c>
      <c r="Q77" s="44" t="str">
        <f t="shared" si="7"/>
        <v>Computer Room,Education - Computer lab</v>
      </c>
      <c r="R77" s="44">
        <f>INDEX('For CSV - 2025 SpcFuncData'!$BB$5:$BB$89,MATCH($A77,'For CSV - 2025 SpcFuncData'!$B$5:$B$88,0))</f>
        <v>316</v>
      </c>
      <c r="S77" s="44">
        <f>INDEX('For CSV - 2025 VentSpcFuncData'!$I$6:$I$111,MATCH($B77,'For CSV - 2025 VentSpcFuncData'!$B$6:$B$111,0))</f>
        <v>12</v>
      </c>
      <c r="T77" s="44">
        <f>MATCH($A77,'For CSV - 2025 SpcFuncData'!$B$5:$B$87,0)</f>
        <v>15</v>
      </c>
      <c r="U77" s="44">
        <v>0</v>
      </c>
      <c r="V77" t="str">
        <f t="shared" si="8"/>
        <v>2,              12,     "Education - Computer lab"</v>
      </c>
    </row>
    <row r="78" spans="1:22" ht="13" x14ac:dyDescent="0.25">
      <c r="A78" s="57" t="s">
        <v>621</v>
      </c>
      <c r="B78" s="270" t="s">
        <v>823</v>
      </c>
      <c r="C78" s="56">
        <f>VLOOKUP($B78,'2025 Ventilation List SORT'!$A$6:$I$101,2)</f>
        <v>25</v>
      </c>
      <c r="D78" s="56">
        <f>VLOOKUP($B78,'2025 Ventilation List SORT'!$A$6:$I$101,3)</f>
        <v>0.15</v>
      </c>
      <c r="E78" s="59">
        <f>VLOOKUP($B78,'2025 Ventilation List SORT'!$A$6:$I$101,4)</f>
        <v>0</v>
      </c>
      <c r="F78" s="59">
        <f>VLOOKUP($B78,'2025 Ventilation List SORT'!$A$6:$I$101,5)</f>
        <v>0</v>
      </c>
      <c r="G78" s="56">
        <f>VLOOKUP($B78,'2025 Ventilation List SORT'!$A$6:$I$101,6)</f>
        <v>0</v>
      </c>
      <c r="H78" s="59">
        <f>VLOOKUP($B78,'2025 Ventilation List SORT'!$A$6:$I$101,7)</f>
        <v>1</v>
      </c>
      <c r="I78" s="56" t="str">
        <f>VLOOKUP($B78,'2025 Ventilation List SORT'!$A$6:$I$101,8)</f>
        <v>A</v>
      </c>
      <c r="J78" s="95" t="str">
        <f>VLOOKUP($B78,'2025 Ventilation List SORT'!$A$6:$I$101,9)</f>
        <v>No</v>
      </c>
      <c r="K78" s="146">
        <f>INDEX('For CSV - 2025 SpcFuncData'!$D$5:$D$88,MATCH($A78,'For CSV - 2025 SpcFuncData'!$B$5:$B$87,0))*0.5</f>
        <v>1.5</v>
      </c>
      <c r="L78" s="146" t="e">
        <f>INDEX('For CSV - 2025 VentSpcFuncData'!#REF!,MATCH($B78,'For CSV - 2025 VentSpcFuncData'!$B$6:$B$111,0))</f>
        <v>#REF!</v>
      </c>
      <c r="M78" s="146" t="e">
        <f t="shared" si="9"/>
        <v>#REF!</v>
      </c>
      <c r="N78" s="146" t="e">
        <f>INDEX('For CSV - 2025 VentSpcFuncData'!#REF!,MATCH($B78,'For CSV - 2025 VentSpcFuncData'!$B$6:$B$111,0))</f>
        <v>#REF!</v>
      </c>
      <c r="O78" s="146" t="e">
        <f t="shared" si="10"/>
        <v>#REF!</v>
      </c>
      <c r="P78" s="148" t="e">
        <f t="shared" si="6"/>
        <v>#REF!</v>
      </c>
      <c r="Q78" s="44" t="str">
        <f t="shared" si="7"/>
        <v>Computer Room,Education - Media center</v>
      </c>
      <c r="R78" s="44">
        <f>INDEX('For CSV - 2025 SpcFuncData'!$BB$5:$BB$89,MATCH($A78,'For CSV - 2025 SpcFuncData'!$B$5:$B$88,0))</f>
        <v>316</v>
      </c>
      <c r="S78" s="44">
        <f>INDEX('For CSV - 2025 VentSpcFuncData'!$I$6:$I$111,MATCH($B78,'For CSV - 2025 VentSpcFuncData'!$B$6:$B$111,0))</f>
        <v>17</v>
      </c>
      <c r="T78" s="44">
        <f>MATCH($A78,'For CSV - 2025 SpcFuncData'!$B$5:$B$87,0)</f>
        <v>15</v>
      </c>
      <c r="U78" s="44">
        <v>0</v>
      </c>
      <c r="V78" t="str">
        <f t="shared" si="8"/>
        <v>2,              17,     "Education - Media center"</v>
      </c>
    </row>
    <row r="79" spans="1:22" ht="13" x14ac:dyDescent="0.25">
      <c r="A79" s="57" t="s">
        <v>621</v>
      </c>
      <c r="B79" s="270" t="s">
        <v>781</v>
      </c>
      <c r="C79" s="56">
        <f>VLOOKUP($B79,'2025 Ventilation List SORT'!$A$6:$I$101,2)</f>
        <v>5</v>
      </c>
      <c r="D79" s="56">
        <f>VLOOKUP($B79,'2025 Ventilation List SORT'!$A$6:$I$101,3)</f>
        <v>0.15</v>
      </c>
      <c r="E79" s="59">
        <f>VLOOKUP($B79,'2025 Ventilation List SORT'!$A$6:$I$101,4)</f>
        <v>0</v>
      </c>
      <c r="F79" s="59">
        <f>VLOOKUP($B79,'2025 Ventilation List SORT'!$A$6:$I$101,5)</f>
        <v>0</v>
      </c>
      <c r="G79" s="56">
        <f>VLOOKUP($B79,'2025 Ventilation List SORT'!$A$6:$I$101,6)</f>
        <v>0</v>
      </c>
      <c r="H79" s="59">
        <f>VLOOKUP($B79,'2025 Ventilation List SORT'!$A$6:$I$101,7)</f>
        <v>2</v>
      </c>
      <c r="I79" s="56" t="str">
        <f>VLOOKUP($B79,'2025 Ventilation List SORT'!$A$6:$I$101,8)</f>
        <v/>
      </c>
      <c r="J79" s="95" t="str">
        <f>VLOOKUP($B79,'2025 Ventilation List SORT'!$A$6:$I$101,9)</f>
        <v>No</v>
      </c>
      <c r="K79" s="146">
        <f>INDEX('For CSV - 2025 SpcFuncData'!$D$5:$D$88,MATCH($A79,'For CSV - 2025 SpcFuncData'!$B$5:$B$87,0))*0.5</f>
        <v>1.5</v>
      </c>
      <c r="L79" s="146" t="e">
        <f>INDEX('For CSV - 2025 VentSpcFuncData'!#REF!,MATCH($B79,'For CSV - 2025 VentSpcFuncData'!$B$6:$B$111,0))</f>
        <v>#REF!</v>
      </c>
      <c r="M79" s="146" t="e">
        <f t="shared" si="9"/>
        <v>#REF!</v>
      </c>
      <c r="N79" s="146" t="e">
        <f>INDEX('For CSV - 2025 VentSpcFuncData'!#REF!,MATCH($B79,'For CSV - 2025 VentSpcFuncData'!$B$6:$B$111,0))</f>
        <v>#REF!</v>
      </c>
      <c r="O79" s="146" t="e">
        <f t="shared" si="10"/>
        <v>#REF!</v>
      </c>
      <c r="P79" s="148" t="e">
        <f t="shared" si="6"/>
        <v>#REF!</v>
      </c>
      <c r="Q79" s="44" t="str">
        <f t="shared" si="7"/>
        <v>Computer Room,Misc - All others</v>
      </c>
      <c r="R79" s="44">
        <f>INDEX('For CSV - 2025 SpcFuncData'!$BB$5:$BB$89,MATCH($A79,'For CSV - 2025 SpcFuncData'!$B$5:$B$88,0))</f>
        <v>316</v>
      </c>
      <c r="S79" s="44">
        <f>INDEX('For CSV - 2025 VentSpcFuncData'!$I$6:$I$111,MATCH($B79,'For CSV - 2025 VentSpcFuncData'!$B$6:$B$111,0))</f>
        <v>58</v>
      </c>
      <c r="T79" s="44">
        <f>MATCH($A79,'For CSV - 2025 SpcFuncData'!$B$5:$B$87,0)</f>
        <v>15</v>
      </c>
      <c r="U79" s="44">
        <v>0</v>
      </c>
      <c r="V79" t="str">
        <f t="shared" si="8"/>
        <v>2,              58,     "Misc - All others"</v>
      </c>
    </row>
    <row r="80" spans="1:22" ht="13" x14ac:dyDescent="0.25">
      <c r="A80" s="57" t="s">
        <v>621</v>
      </c>
      <c r="B80" s="270" t="s">
        <v>774</v>
      </c>
      <c r="C80" s="56">
        <f>VLOOKUP($B80,'2025 Ventilation List SORT'!$A$6:$I$101,2)</f>
        <v>5</v>
      </c>
      <c r="D80" s="56">
        <f>VLOOKUP($B80,'2025 Ventilation List SORT'!$A$6:$I$101,3)</f>
        <v>0.15</v>
      </c>
      <c r="E80" s="59">
        <f>VLOOKUP($B80,'2025 Ventilation List SORT'!$A$6:$I$101,4)</f>
        <v>0</v>
      </c>
      <c r="F80" s="59">
        <f>VLOOKUP($B80,'2025 Ventilation List SORT'!$A$6:$I$101,5)</f>
        <v>0</v>
      </c>
      <c r="G80" s="56">
        <f>VLOOKUP($B80,'2025 Ventilation List SORT'!$A$6:$I$101,6)</f>
        <v>0</v>
      </c>
      <c r="H80" s="59">
        <f>VLOOKUP($B80,'2025 Ventilation List SORT'!$A$6:$I$101,7)</f>
        <v>1</v>
      </c>
      <c r="I80" s="56" t="str">
        <f>VLOOKUP($B80,'2025 Ventilation List SORT'!$A$6:$I$101,8)</f>
        <v>F</v>
      </c>
      <c r="J80" s="95" t="str">
        <f>VLOOKUP($B80,'2025 Ventilation List SORT'!$A$6:$I$101,9)</f>
        <v>Yes</v>
      </c>
      <c r="K80" s="146">
        <f>INDEX('For CSV - 2025 SpcFuncData'!$D$5:$D$88,MATCH($A80,'For CSV - 2025 SpcFuncData'!$B$5:$B$87,0))*0.5</f>
        <v>1.5</v>
      </c>
      <c r="L80" s="146" t="e">
        <f>INDEX('For CSV - 2025 VentSpcFuncData'!#REF!,MATCH($B80,'For CSV - 2025 VentSpcFuncData'!$B$6:$B$111,0))</f>
        <v>#REF!</v>
      </c>
      <c r="M80" s="146" t="e">
        <f t="shared" si="9"/>
        <v>#REF!</v>
      </c>
      <c r="N80" s="146" t="e">
        <f>INDEX('For CSV - 2025 VentSpcFuncData'!#REF!,MATCH($B80,'For CSV - 2025 VentSpcFuncData'!$B$6:$B$111,0))</f>
        <v>#REF!</v>
      </c>
      <c r="O80" s="146" t="e">
        <f t="shared" si="10"/>
        <v>#REF!</v>
      </c>
      <c r="P80" s="148" t="e">
        <f t="shared" si="6"/>
        <v>#REF!</v>
      </c>
      <c r="Q80" s="44" t="str">
        <f t="shared" si="7"/>
        <v>Computer Room,Misc - Computer (not printing)</v>
      </c>
      <c r="R80" s="44">
        <f>INDEX('For CSV - 2025 SpcFuncData'!$BB$5:$BB$89,MATCH($A80,'For CSV - 2025 SpcFuncData'!$B$5:$B$88,0))</f>
        <v>316</v>
      </c>
      <c r="S80" s="44">
        <f>INDEX('For CSV - 2025 VentSpcFuncData'!$I$6:$I$111,MATCH($B80,'For CSV - 2025 VentSpcFuncData'!$B$6:$B$111,0))</f>
        <v>61</v>
      </c>
      <c r="T80" s="44">
        <f>MATCH($A80,'For CSV - 2025 SpcFuncData'!$B$5:$B$87,0)</f>
        <v>15</v>
      </c>
      <c r="U80" s="44">
        <v>0</v>
      </c>
      <c r="V80" t="str">
        <f t="shared" si="8"/>
        <v>2,              61,     "Misc - Computer (not printing)"</v>
      </c>
    </row>
    <row r="81" spans="1:22" ht="13" x14ac:dyDescent="0.25">
      <c r="A81" s="57" t="s">
        <v>621</v>
      </c>
      <c r="B81" s="270" t="s">
        <v>771</v>
      </c>
      <c r="C81" s="56">
        <f>VLOOKUP($B81,'2025 Ventilation List SORT'!$A$6:$I$101,2)</f>
        <v>33</v>
      </c>
      <c r="D81" s="56">
        <f>VLOOKUP($B81,'2025 Ventilation List SORT'!$A$6:$I$101,3)</f>
        <v>0.15</v>
      </c>
      <c r="E81" s="59">
        <f>VLOOKUP($B81,'2025 Ventilation List SORT'!$A$6:$I$101,4)</f>
        <v>0</v>
      </c>
      <c r="F81" s="59">
        <f>VLOOKUP($B81,'2025 Ventilation List SORT'!$A$6:$I$101,5)</f>
        <v>0</v>
      </c>
      <c r="G81" s="56">
        <f>VLOOKUP($B81,'2025 Ventilation List SORT'!$A$6:$I$101,6)</f>
        <v>0</v>
      </c>
      <c r="H81" s="59">
        <f>VLOOKUP($B81,'2025 Ventilation List SORT'!$A$6:$I$101,7)</f>
        <v>1</v>
      </c>
      <c r="I81" s="56" t="str">
        <f>VLOOKUP($B81,'2025 Ventilation List SORT'!$A$6:$I$101,8)</f>
        <v>F</v>
      </c>
      <c r="J81" s="95" t="str">
        <f>VLOOKUP($B81,'2025 Ventilation List SORT'!$A$6:$I$101,9)</f>
        <v>No</v>
      </c>
      <c r="K81" s="146">
        <f>INDEX('For CSV - 2025 SpcFuncData'!$D$5:$D$88,MATCH($A81,'For CSV - 2025 SpcFuncData'!$B$5:$B$87,0))*0.5</f>
        <v>1.5</v>
      </c>
      <c r="L81" s="146" t="e">
        <f>INDEX('For CSV - 2025 VentSpcFuncData'!#REF!,MATCH($B81,'For CSV - 2025 VentSpcFuncData'!$B$6:$B$111,0))</f>
        <v>#REF!</v>
      </c>
      <c r="M81" s="146" t="e">
        <f t="shared" si="9"/>
        <v>#REF!</v>
      </c>
      <c r="N81" s="146" t="e">
        <f>INDEX('For CSV - 2025 VentSpcFuncData'!#REF!,MATCH($B81,'For CSV - 2025 VentSpcFuncData'!$B$6:$B$111,0))</f>
        <v>#REF!</v>
      </c>
      <c r="O81" s="146" t="e">
        <f t="shared" si="10"/>
        <v>#REF!</v>
      </c>
      <c r="P81" s="148" t="e">
        <f t="shared" si="6"/>
        <v>#REF!</v>
      </c>
      <c r="Q81" s="44" t="str">
        <f t="shared" si="7"/>
        <v>Computer Room,Office - Telephone/data entry</v>
      </c>
      <c r="R81" s="44">
        <f>INDEX('For CSV - 2025 SpcFuncData'!$BB$5:$BB$89,MATCH($A81,'For CSV - 2025 SpcFuncData'!$B$5:$B$88,0))</f>
        <v>316</v>
      </c>
      <c r="S81" s="44">
        <f>INDEX('For CSV - 2025 VentSpcFuncData'!$I$6:$I$111,MATCH($B81,'For CSV - 2025 VentSpcFuncData'!$B$6:$B$111,0))</f>
        <v>76</v>
      </c>
      <c r="T81" s="44">
        <f>MATCH($A81,'For CSV - 2025 SpcFuncData'!$B$5:$B$87,0)</f>
        <v>15</v>
      </c>
      <c r="U81" s="44">
        <v>0</v>
      </c>
      <c r="V81" t="str">
        <f t="shared" si="8"/>
        <v>2,              76,     "Office - Telephone/data entry"</v>
      </c>
    </row>
    <row r="82" spans="1:22" ht="13" x14ac:dyDescent="0.25">
      <c r="A82" s="57" t="s">
        <v>559</v>
      </c>
      <c r="B82" s="270" t="s">
        <v>782</v>
      </c>
      <c r="C82" s="56">
        <f>VLOOKUP($B82,'2025 Ventilation List SORT'!$A$6:$I$101,2)</f>
        <v>17</v>
      </c>
      <c r="D82" s="56">
        <f>VLOOKUP($B82,'2025 Ventilation List SORT'!$A$6:$I$101,3)</f>
        <v>0.15</v>
      </c>
      <c r="E82" s="59">
        <f>VLOOKUP($B82,'2025 Ventilation List SORT'!$A$6:$I$101,4)</f>
        <v>0</v>
      </c>
      <c r="F82" s="59">
        <f>VLOOKUP($B82,'2025 Ventilation List SORT'!$A$6:$I$101,5)</f>
        <v>0</v>
      </c>
      <c r="G82" s="56">
        <f>VLOOKUP($B82,'2025 Ventilation List SORT'!$A$6:$I$101,6)</f>
        <v>0</v>
      </c>
      <c r="H82" s="59">
        <f>VLOOKUP($B82,'2025 Ventilation List SORT'!$A$6:$I$101,7)</f>
        <v>1</v>
      </c>
      <c r="I82" s="56" t="str">
        <f>VLOOKUP($B82,'2025 Ventilation List SORT'!$A$6:$I$101,8)</f>
        <v>F</v>
      </c>
      <c r="J82" s="95" t="str">
        <f>VLOOKUP($B82,'2025 Ventilation List SORT'!$A$6:$I$101,9)</f>
        <v>No</v>
      </c>
      <c r="K82" s="146">
        <f>INDEX('For CSV - 2025 SpcFuncData'!$D$5:$D$88,MATCH($A82,'For CSV - 2025 SpcFuncData'!$B$5:$B$87,0))*0.5</f>
        <v>16.664999999999999</v>
      </c>
      <c r="L82" s="146" t="e">
        <f>INDEX('For CSV - 2025 VentSpcFuncData'!#REF!,MATCH($B82,'For CSV - 2025 VentSpcFuncData'!$B$6:$B$111,0))</f>
        <v>#REF!</v>
      </c>
      <c r="M82" s="146" t="e">
        <f t="shared" si="9"/>
        <v>#REF!</v>
      </c>
      <c r="N82" s="146" t="e">
        <f>INDEX('For CSV - 2025 VentSpcFuncData'!#REF!,MATCH($B82,'For CSV - 2025 VentSpcFuncData'!$B$6:$B$111,0))</f>
        <v>#REF!</v>
      </c>
      <c r="O82" s="146" t="e">
        <f t="shared" si="10"/>
        <v>#REF!</v>
      </c>
      <c r="P82" s="148" t="e">
        <f t="shared" si="6"/>
        <v>#REF!</v>
      </c>
      <c r="Q82" s="44" t="str">
        <f t="shared" si="7"/>
        <v>Concourse and Atria Area,Retail - Mall common areas</v>
      </c>
      <c r="R82" s="44">
        <f>INDEX('For CSV - 2025 SpcFuncData'!$BB$5:$BB$89,MATCH($A82,'For CSV - 2025 SpcFuncData'!$B$5:$B$88,0))</f>
        <v>317</v>
      </c>
      <c r="S82" s="44">
        <f>INDEX('For CSV - 2025 VentSpcFuncData'!$I$6:$I$111,MATCH($B82,'For CSV - 2025 VentSpcFuncData'!$B$6:$B$111,0))</f>
        <v>81</v>
      </c>
      <c r="T82" s="44">
        <f>MATCH($A82,'For CSV - 2025 SpcFuncData'!$B$5:$B$87,0)</f>
        <v>16</v>
      </c>
      <c r="U82" s="44">
        <v>1</v>
      </c>
      <c r="V82" t="str">
        <f t="shared" si="8"/>
        <v>1, Spc:SpcFunc,        317,  81  ;  Concourse and Atria Area</v>
      </c>
    </row>
    <row r="83" spans="1:22" ht="13" x14ac:dyDescent="0.25">
      <c r="A83" s="57" t="s">
        <v>559</v>
      </c>
      <c r="B83" s="270" t="s">
        <v>830</v>
      </c>
      <c r="C83" s="56">
        <f>VLOOKUP($B83,'2025 Ventilation List SORT'!$A$6:$I$101,2)</f>
        <v>33</v>
      </c>
      <c r="D83" s="56">
        <f>VLOOKUP($B83,'2025 Ventilation List SORT'!$A$6:$I$101,3)</f>
        <v>0.15</v>
      </c>
      <c r="E83" s="59">
        <f>VLOOKUP($B83,'2025 Ventilation List SORT'!$A$6:$I$101,4)</f>
        <v>0</v>
      </c>
      <c r="F83" s="59">
        <f>VLOOKUP($B83,'2025 Ventilation List SORT'!$A$6:$I$101,5)</f>
        <v>0</v>
      </c>
      <c r="G83" s="56">
        <f>VLOOKUP($B83,'2025 Ventilation List SORT'!$A$6:$I$101,6)</f>
        <v>0</v>
      </c>
      <c r="H83" s="59">
        <f>VLOOKUP($B83,'2025 Ventilation List SORT'!$A$6:$I$101,7)</f>
        <v>1</v>
      </c>
      <c r="I83" s="56" t="str">
        <f>VLOOKUP($B83,'2025 Ventilation List SORT'!$A$6:$I$101,8)</f>
        <v>F</v>
      </c>
      <c r="J83" s="95" t="str">
        <f>VLOOKUP($B83,'2025 Ventilation List SORT'!$A$6:$I$101,9)</f>
        <v>No</v>
      </c>
      <c r="K83" s="146">
        <f>INDEX('For CSV - 2025 SpcFuncData'!$D$5:$D$88,MATCH($A83,'For CSV - 2025 SpcFuncData'!$B$5:$B$87,0))*0.5</f>
        <v>16.664999999999999</v>
      </c>
      <c r="L83" s="146" t="e">
        <f>INDEX('For CSV - 2025 VentSpcFuncData'!#REF!,MATCH($B83,'For CSV - 2025 VentSpcFuncData'!$B$6:$B$111,0))</f>
        <v>#REF!</v>
      </c>
      <c r="M83" s="146" t="e">
        <f t="shared" si="9"/>
        <v>#REF!</v>
      </c>
      <c r="N83" s="146" t="e">
        <f>INDEX('For CSV - 2025 VentSpcFuncData'!#REF!,MATCH($B83,'For CSV - 2025 VentSpcFuncData'!$B$6:$B$111,0))</f>
        <v>#REF!</v>
      </c>
      <c r="O83" s="146" t="e">
        <f t="shared" si="10"/>
        <v>#REF!</v>
      </c>
      <c r="P83" s="148" t="e">
        <f t="shared" si="6"/>
        <v>#REF!</v>
      </c>
      <c r="Q83" s="44" t="str">
        <f t="shared" si="7"/>
        <v>Concourse and Atria Area,Assembly - Lobbies</v>
      </c>
      <c r="R83" s="44">
        <f>INDEX('For CSV - 2025 SpcFuncData'!$BB$5:$BB$89,MATCH($A83,'For CSV - 2025 SpcFuncData'!$B$5:$B$88,0))</f>
        <v>317</v>
      </c>
      <c r="S83" s="44">
        <f>INDEX('For CSV - 2025 VentSpcFuncData'!$I$6:$I$111,MATCH($B83,'For CSV - 2025 VentSpcFuncData'!$B$6:$B$111,0))</f>
        <v>5</v>
      </c>
      <c r="T83" s="44">
        <f>MATCH($A83,'For CSV - 2025 SpcFuncData'!$B$5:$B$87,0)</f>
        <v>16</v>
      </c>
      <c r="U83" s="44">
        <v>0</v>
      </c>
      <c r="V83" t="str">
        <f t="shared" si="8"/>
        <v>2,              5,     "Assembly - Lobbies"</v>
      </c>
    </row>
    <row r="84" spans="1:22" ht="13" x14ac:dyDescent="0.25">
      <c r="A84" s="57" t="s">
        <v>559</v>
      </c>
      <c r="B84" s="270" t="s">
        <v>759</v>
      </c>
      <c r="C84" s="56">
        <f>VLOOKUP($B84,'2025 Ventilation List SORT'!$A$6:$I$101,2)</f>
        <v>5</v>
      </c>
      <c r="D84" s="56">
        <f>VLOOKUP($B84,'2025 Ventilation List SORT'!$A$6:$I$101,3)</f>
        <v>0.15</v>
      </c>
      <c r="E84" s="59">
        <f>VLOOKUP($B84,'2025 Ventilation List SORT'!$A$6:$I$101,4)</f>
        <v>0</v>
      </c>
      <c r="F84" s="59">
        <f>VLOOKUP($B84,'2025 Ventilation List SORT'!$A$6:$I$101,5)</f>
        <v>0</v>
      </c>
      <c r="G84" s="56">
        <f>VLOOKUP($B84,'2025 Ventilation List SORT'!$A$6:$I$101,6)</f>
        <v>0</v>
      </c>
      <c r="H84" s="59">
        <f>VLOOKUP($B84,'2025 Ventilation List SORT'!$A$6:$I$101,7)</f>
        <v>1</v>
      </c>
      <c r="I84" s="56" t="str">
        <f>VLOOKUP($B84,'2025 Ventilation List SORT'!$A$6:$I$101,8)</f>
        <v>F</v>
      </c>
      <c r="J84" s="95" t="str">
        <f>VLOOKUP($B84,'2025 Ventilation List SORT'!$A$6:$I$101,9)</f>
        <v>No</v>
      </c>
      <c r="K84" s="146">
        <f>INDEX('For CSV - 2025 SpcFuncData'!$D$5:$D$88,MATCH($A84,'For CSV - 2025 SpcFuncData'!$B$5:$B$87,0))*0.5</f>
        <v>16.664999999999999</v>
      </c>
      <c r="L84" s="146" t="e">
        <f>INDEX('For CSV - 2025 VentSpcFuncData'!#REF!,MATCH($B84,'For CSV - 2025 VentSpcFuncData'!$B$6:$B$111,0))</f>
        <v>#REF!</v>
      </c>
      <c r="M84" s="146" t="e">
        <f t="shared" si="9"/>
        <v>#REF!</v>
      </c>
      <c r="N84" s="146" t="e">
        <f>INDEX('For CSV - 2025 VentSpcFuncData'!#REF!,MATCH($B84,'For CSV - 2025 VentSpcFuncData'!$B$6:$B$111,0))</f>
        <v>#REF!</v>
      </c>
      <c r="O84" s="146" t="e">
        <f t="shared" si="10"/>
        <v>#REF!</v>
      </c>
      <c r="P84" s="148" t="e">
        <f t="shared" si="6"/>
        <v>#REF!</v>
      </c>
      <c r="Q84" s="44" t="str">
        <f t="shared" si="7"/>
        <v>Concourse and Atria Area,General - Corridors</v>
      </c>
      <c r="R84" s="44">
        <f>INDEX('For CSV - 2025 SpcFuncData'!$BB$5:$BB$89,MATCH($A84,'For CSV - 2025 SpcFuncData'!$B$5:$B$88,0))</f>
        <v>317</v>
      </c>
      <c r="S84" s="44">
        <f>INDEX('For CSV - 2025 VentSpcFuncData'!$I$6:$I$111,MATCH($B84,'For CSV - 2025 VentSpcFuncData'!$B$6:$B$111,0))</f>
        <v>49</v>
      </c>
      <c r="T84" s="44">
        <f>MATCH($A84,'For CSV - 2025 SpcFuncData'!$B$5:$B$87,0)</f>
        <v>16</v>
      </c>
      <c r="U84" s="44">
        <v>1</v>
      </c>
      <c r="V84" t="str">
        <f t="shared" si="8"/>
        <v>2,              49,     "General - Corridors"</v>
      </c>
    </row>
    <row r="85" spans="1:22" ht="13" x14ac:dyDescent="0.25">
      <c r="A85" s="57" t="s">
        <v>559</v>
      </c>
      <c r="B85" s="270" t="s">
        <v>765</v>
      </c>
      <c r="C85" s="56">
        <f>VLOOKUP($B85,'2025 Ventilation List SORT'!$A$6:$I$101,2)</f>
        <v>33</v>
      </c>
      <c r="D85" s="56">
        <f>VLOOKUP($B85,'2025 Ventilation List SORT'!$A$6:$I$101,3)</f>
        <v>0.15</v>
      </c>
      <c r="E85" s="59">
        <f>VLOOKUP($B85,'2025 Ventilation List SORT'!$A$6:$I$101,4)</f>
        <v>0</v>
      </c>
      <c r="F85" s="59">
        <f>VLOOKUP($B85,'2025 Ventilation List SORT'!$A$6:$I$101,5)</f>
        <v>0</v>
      </c>
      <c r="G85" s="56">
        <f>VLOOKUP($B85,'2025 Ventilation List SORT'!$A$6:$I$101,6)</f>
        <v>0</v>
      </c>
      <c r="H85" s="59">
        <f>VLOOKUP($B85,'2025 Ventilation List SORT'!$A$6:$I$101,7)</f>
        <v>1</v>
      </c>
      <c r="I85" s="56" t="str">
        <f>VLOOKUP($B85,'2025 Ventilation List SORT'!$A$6:$I$101,8)</f>
        <v>F</v>
      </c>
      <c r="J85" s="95" t="str">
        <f>VLOOKUP($B85,'2025 Ventilation List SORT'!$A$6:$I$101,9)</f>
        <v>No</v>
      </c>
      <c r="K85" s="146">
        <f>INDEX('For CSV - 2025 SpcFuncData'!$D$5:$D$88,MATCH($A85,'For CSV - 2025 SpcFuncData'!$B$5:$B$87,0))*0.5</f>
        <v>16.664999999999999</v>
      </c>
      <c r="L85" s="146" t="e">
        <f>INDEX('For CSV - 2025 VentSpcFuncData'!#REF!,MATCH($B85,'For CSV - 2025 VentSpcFuncData'!$B$6:$B$111,0))</f>
        <v>#REF!</v>
      </c>
      <c r="M85" s="146" t="e">
        <f t="shared" si="9"/>
        <v>#REF!</v>
      </c>
      <c r="N85" s="146" t="e">
        <f>INDEX('For CSV - 2025 VentSpcFuncData'!#REF!,MATCH($B85,'For CSV - 2025 VentSpcFuncData'!$B$6:$B$111,0))</f>
        <v>#REF!</v>
      </c>
      <c r="O85" s="146" t="e">
        <f t="shared" si="10"/>
        <v>#REF!</v>
      </c>
      <c r="P85" s="148" t="e">
        <f t="shared" si="6"/>
        <v>#REF!</v>
      </c>
      <c r="Q85" s="44" t="str">
        <f t="shared" si="7"/>
        <v>Concourse and Atria Area,Lodging - Lobbies/pre-function</v>
      </c>
      <c r="R85" s="44">
        <f>INDEX('For CSV - 2025 SpcFuncData'!$BB$5:$BB$89,MATCH($A85,'For CSV - 2025 SpcFuncData'!$B$5:$B$88,0))</f>
        <v>317</v>
      </c>
      <c r="S85" s="44">
        <f>INDEX('For CSV - 2025 VentSpcFuncData'!$I$6:$I$111,MATCH($B85,'For CSV - 2025 VentSpcFuncData'!$B$6:$B$111,0))</f>
        <v>56</v>
      </c>
      <c r="T85" s="44">
        <f>MATCH($A85,'For CSV - 2025 SpcFuncData'!$B$5:$B$87,0)</f>
        <v>16</v>
      </c>
      <c r="U85" s="44">
        <v>1</v>
      </c>
      <c r="V85" t="str">
        <f t="shared" si="8"/>
        <v>2,              56,     "Lodging - Lobbies/pre-function"</v>
      </c>
    </row>
    <row r="86" spans="1:22" ht="13" x14ac:dyDescent="0.25">
      <c r="A86" s="44" t="s">
        <v>559</v>
      </c>
      <c r="B86" s="270" t="s">
        <v>781</v>
      </c>
      <c r="C86" s="56">
        <f>VLOOKUP($B86,'2025 Ventilation List SORT'!$A$6:$I$101,2)</f>
        <v>5</v>
      </c>
      <c r="D86" s="56">
        <f>VLOOKUP($B86,'2025 Ventilation List SORT'!$A$6:$I$101,3)</f>
        <v>0.15</v>
      </c>
      <c r="E86" s="59">
        <f>VLOOKUP($B86,'2025 Ventilation List SORT'!$A$6:$I$101,4)</f>
        <v>0</v>
      </c>
      <c r="F86" s="59">
        <f>VLOOKUP($B86,'2025 Ventilation List SORT'!$A$6:$I$101,5)</f>
        <v>0</v>
      </c>
      <c r="G86" s="56">
        <f>VLOOKUP($B86,'2025 Ventilation List SORT'!$A$6:$I$101,6)</f>
        <v>0</v>
      </c>
      <c r="H86" s="59">
        <f>VLOOKUP($B86,'2025 Ventilation List SORT'!$A$6:$I$101,7)</f>
        <v>2</v>
      </c>
      <c r="I86" s="56" t="str">
        <f>VLOOKUP($B86,'2025 Ventilation List SORT'!$A$6:$I$101,8)</f>
        <v/>
      </c>
      <c r="J86" s="95" t="str">
        <f>VLOOKUP($B86,'2025 Ventilation List SORT'!$A$6:$I$101,9)</f>
        <v>No</v>
      </c>
      <c r="K86" s="146">
        <f>INDEX('For CSV - 2025 SpcFuncData'!$D$5:$D$88,MATCH($A86,'For CSV - 2025 SpcFuncData'!$B$5:$B$87,0))*0.5</f>
        <v>16.664999999999999</v>
      </c>
      <c r="L86" s="146" t="e">
        <f>INDEX('For CSV - 2025 VentSpcFuncData'!#REF!,MATCH($B86,'For CSV - 2025 VentSpcFuncData'!$B$6:$B$111,0))</f>
        <v>#REF!</v>
      </c>
      <c r="M86" s="146" t="e">
        <f t="shared" si="9"/>
        <v>#REF!</v>
      </c>
      <c r="N86" s="146" t="e">
        <f>INDEX('For CSV - 2025 VentSpcFuncData'!#REF!,MATCH($B86,'For CSV - 2025 VentSpcFuncData'!$B$6:$B$111,0))</f>
        <v>#REF!</v>
      </c>
      <c r="O86" s="146" t="e">
        <f t="shared" si="10"/>
        <v>#REF!</v>
      </c>
      <c r="P86" s="148" t="e">
        <f t="shared" si="6"/>
        <v>#REF!</v>
      </c>
      <c r="Q86" s="44" t="str">
        <f t="shared" si="7"/>
        <v>Concourse and Atria Area,Misc - All others</v>
      </c>
      <c r="R86" s="44">
        <f>INDEX('For CSV - 2025 SpcFuncData'!$BB$5:$BB$89,MATCH($A86,'For CSV - 2025 SpcFuncData'!$B$5:$B$88,0))</f>
        <v>317</v>
      </c>
      <c r="S86" s="44">
        <f>INDEX('For CSV - 2025 VentSpcFuncData'!$I$6:$I$111,MATCH($B86,'For CSV - 2025 VentSpcFuncData'!$B$6:$B$111,0))</f>
        <v>58</v>
      </c>
      <c r="T86" s="44">
        <f>MATCH($A86,'For CSV - 2025 SpcFuncData'!$B$5:$B$87,0)</f>
        <v>16</v>
      </c>
      <c r="U86" s="44">
        <v>1</v>
      </c>
      <c r="V86" t="str">
        <f t="shared" si="8"/>
        <v>2,              58,     "Misc - All others"</v>
      </c>
    </row>
    <row r="87" spans="1:22" ht="13" x14ac:dyDescent="0.25">
      <c r="A87" s="44" t="s">
        <v>559</v>
      </c>
      <c r="B87" s="270" t="s">
        <v>779</v>
      </c>
      <c r="C87" s="56">
        <f>VLOOKUP($B87,'2025 Ventilation List SORT'!$A$6:$I$101,2)</f>
        <v>33</v>
      </c>
      <c r="D87" s="56">
        <f>VLOOKUP($B87,'2025 Ventilation List SORT'!$A$6:$I$101,3)</f>
        <v>0.15</v>
      </c>
      <c r="E87" s="59">
        <f>VLOOKUP($B87,'2025 Ventilation List SORT'!$A$6:$I$101,4)</f>
        <v>0</v>
      </c>
      <c r="F87" s="59">
        <f>VLOOKUP($B87,'2025 Ventilation List SORT'!$A$6:$I$101,5)</f>
        <v>0</v>
      </c>
      <c r="G87" s="56">
        <f>VLOOKUP($B87,'2025 Ventilation List SORT'!$A$6:$I$101,6)</f>
        <v>0</v>
      </c>
      <c r="H87" s="59">
        <f>VLOOKUP($B87,'2025 Ventilation List SORT'!$A$6:$I$101,7)</f>
        <v>1</v>
      </c>
      <c r="I87" s="56" t="str">
        <f>VLOOKUP($B87,'2025 Ventilation List SORT'!$A$6:$I$101,8)</f>
        <v>F</v>
      </c>
      <c r="J87" s="95" t="str">
        <f>VLOOKUP($B87,'2025 Ventilation List SORT'!$A$6:$I$101,9)</f>
        <v>No</v>
      </c>
      <c r="K87" s="146">
        <f>INDEX('For CSV - 2025 SpcFuncData'!$D$5:$D$88,MATCH($A87,'For CSV - 2025 SpcFuncData'!$B$5:$B$87,0))*0.5</f>
        <v>16.664999999999999</v>
      </c>
      <c r="L87" s="146" t="e">
        <f>INDEX('For CSV - 2025 VentSpcFuncData'!#REF!,MATCH($B87,'For CSV - 2025 VentSpcFuncData'!$B$6:$B$111,0))</f>
        <v>#REF!</v>
      </c>
      <c r="M87" s="146" t="e">
        <f t="shared" si="9"/>
        <v>#REF!</v>
      </c>
      <c r="N87" s="146" t="e">
        <f>INDEX('For CSV - 2025 VentSpcFuncData'!#REF!,MATCH($B87,'For CSV - 2025 VentSpcFuncData'!$B$6:$B$111,0))</f>
        <v>#REF!</v>
      </c>
      <c r="O87" s="146" t="e">
        <f t="shared" si="10"/>
        <v>#REF!</v>
      </c>
      <c r="P87" s="148" t="e">
        <f t="shared" si="6"/>
        <v>#REF!</v>
      </c>
      <c r="Q87" s="44" t="str">
        <f t="shared" si="7"/>
        <v>Concourse and Atria Area,Misc - Transportation waiting</v>
      </c>
      <c r="R87" s="44">
        <f>INDEX('For CSV - 2025 SpcFuncData'!$BB$5:$BB$89,MATCH($A87,'For CSV - 2025 SpcFuncData'!$B$5:$B$88,0))</f>
        <v>317</v>
      </c>
      <c r="S87" s="44">
        <f>INDEX('For CSV - 2025 VentSpcFuncData'!$I$6:$I$111,MATCH($B87,'For CSV - 2025 VentSpcFuncData'!$B$6:$B$111,0))</f>
        <v>69</v>
      </c>
      <c r="T87" s="44">
        <f>MATCH($A87,'For CSV - 2025 SpcFuncData'!$B$5:$B$87,0)</f>
        <v>16</v>
      </c>
      <c r="U87" s="44">
        <v>0</v>
      </c>
      <c r="V87" t="str">
        <f t="shared" si="8"/>
        <v>2,              69,     "Misc - Transportation waiting"</v>
      </c>
    </row>
    <row r="88" spans="1:22" ht="13" x14ac:dyDescent="0.25">
      <c r="A88" s="44" t="s">
        <v>559</v>
      </c>
      <c r="B88" s="270" t="s">
        <v>767</v>
      </c>
      <c r="C88" s="56">
        <f>VLOOKUP($B88,'2025 Ventilation List SORT'!$A$6:$I$101,2)</f>
        <v>33</v>
      </c>
      <c r="D88" s="56">
        <f>VLOOKUP($B88,'2025 Ventilation List SORT'!$A$6:$I$101,3)</f>
        <v>0.15</v>
      </c>
      <c r="E88" s="59">
        <f>VLOOKUP($B88,'2025 Ventilation List SORT'!$A$6:$I$101,4)</f>
        <v>0</v>
      </c>
      <c r="F88" s="59">
        <f>VLOOKUP($B88,'2025 Ventilation List SORT'!$A$6:$I$101,5)</f>
        <v>0</v>
      </c>
      <c r="G88" s="56">
        <f>VLOOKUP($B88,'2025 Ventilation List SORT'!$A$6:$I$101,6)</f>
        <v>0</v>
      </c>
      <c r="H88" s="59">
        <f>VLOOKUP($B88,'2025 Ventilation List SORT'!$A$6:$I$101,7)</f>
        <v>1</v>
      </c>
      <c r="I88" s="56" t="str">
        <f>VLOOKUP($B88,'2025 Ventilation List SORT'!$A$6:$I$101,8)</f>
        <v>F</v>
      </c>
      <c r="J88" s="95" t="str">
        <f>VLOOKUP($B88,'2025 Ventilation List SORT'!$A$6:$I$101,9)</f>
        <v>No</v>
      </c>
      <c r="K88" s="146">
        <f>INDEX('For CSV - 2025 SpcFuncData'!$D$5:$D$88,MATCH($A88,'For CSV - 2025 SpcFuncData'!$B$5:$B$87,0))*0.5</f>
        <v>16.664999999999999</v>
      </c>
      <c r="L88" s="146" t="e">
        <f>INDEX('For CSV - 2025 VentSpcFuncData'!#REF!,MATCH($B88,'For CSV - 2025 VentSpcFuncData'!$B$6:$B$111,0))</f>
        <v>#REF!</v>
      </c>
      <c r="M88" s="146" t="e">
        <f t="shared" si="9"/>
        <v>#REF!</v>
      </c>
      <c r="N88" s="146" t="e">
        <f>INDEX('For CSV - 2025 VentSpcFuncData'!#REF!,MATCH($B88,'For CSV - 2025 VentSpcFuncData'!$B$6:$B$111,0))</f>
        <v>#REF!</v>
      </c>
      <c r="O88" s="146" t="e">
        <f t="shared" si="10"/>
        <v>#REF!</v>
      </c>
      <c r="P88" s="148" t="e">
        <f t="shared" si="6"/>
        <v>#REF!</v>
      </c>
      <c r="Q88" s="44" t="str">
        <f t="shared" si="7"/>
        <v>Concourse and Atria Area,Office - Main entry lobbies</v>
      </c>
      <c r="R88" s="44">
        <f>INDEX('For CSV - 2025 SpcFuncData'!$BB$5:$BB$89,MATCH($A88,'For CSV - 2025 SpcFuncData'!$B$5:$B$88,0))</f>
        <v>317</v>
      </c>
      <c r="S88" s="44">
        <f>INDEX('For CSV - 2025 VentSpcFuncData'!$I$6:$I$111,MATCH($B88,'For CSV - 2025 VentSpcFuncData'!$B$6:$B$111,0))</f>
        <v>72</v>
      </c>
      <c r="T88" s="44">
        <f>MATCH($A88,'For CSV - 2025 SpcFuncData'!$B$5:$B$87,0)</f>
        <v>16</v>
      </c>
      <c r="U88" s="44">
        <v>0</v>
      </c>
      <c r="V88" t="str">
        <f t="shared" si="8"/>
        <v>2,              72,     "Office - Main entry lobbies"</v>
      </c>
    </row>
    <row r="89" spans="1:22" ht="13" x14ac:dyDescent="0.25">
      <c r="A89" s="44" t="s">
        <v>559</v>
      </c>
      <c r="B89" s="270" t="s">
        <v>782</v>
      </c>
      <c r="C89" s="56">
        <f>VLOOKUP($B89,'2025 Ventilation List SORT'!$A$6:$I$101,2)</f>
        <v>17</v>
      </c>
      <c r="D89" s="56">
        <f>VLOOKUP($B89,'2025 Ventilation List SORT'!$A$6:$I$101,3)</f>
        <v>0.15</v>
      </c>
      <c r="E89" s="59">
        <f>VLOOKUP($B89,'2025 Ventilation List SORT'!$A$6:$I$101,4)</f>
        <v>0</v>
      </c>
      <c r="F89" s="59">
        <f>VLOOKUP($B89,'2025 Ventilation List SORT'!$A$6:$I$101,5)</f>
        <v>0</v>
      </c>
      <c r="G89" s="56">
        <f>VLOOKUP($B89,'2025 Ventilation List SORT'!$A$6:$I$101,6)</f>
        <v>0</v>
      </c>
      <c r="H89" s="59">
        <f>VLOOKUP($B89,'2025 Ventilation List SORT'!$A$6:$I$101,7)</f>
        <v>1</v>
      </c>
      <c r="I89" s="56" t="str">
        <f>VLOOKUP($B89,'2025 Ventilation List SORT'!$A$6:$I$101,8)</f>
        <v>F</v>
      </c>
      <c r="J89" s="95" t="str">
        <f>VLOOKUP($B89,'2025 Ventilation List SORT'!$A$6:$I$101,9)</f>
        <v>No</v>
      </c>
      <c r="K89" s="146">
        <f>INDEX('For CSV - 2025 SpcFuncData'!$D$5:$D$88,MATCH($A89,'For CSV - 2025 SpcFuncData'!$B$5:$B$87,0))*0.5</f>
        <v>16.664999999999999</v>
      </c>
      <c r="L89" s="146" t="e">
        <f>INDEX('For CSV - 2025 VentSpcFuncData'!#REF!,MATCH($B89,'For CSV - 2025 VentSpcFuncData'!$B$6:$B$111,0))</f>
        <v>#REF!</v>
      </c>
      <c r="M89" s="146" t="e">
        <f t="shared" si="9"/>
        <v>#REF!</v>
      </c>
      <c r="N89" s="146" t="e">
        <f>INDEX('For CSV - 2025 VentSpcFuncData'!#REF!,MATCH($B89,'For CSV - 2025 VentSpcFuncData'!$B$6:$B$111,0))</f>
        <v>#REF!</v>
      </c>
      <c r="O89" s="146" t="e">
        <f t="shared" si="10"/>
        <v>#REF!</v>
      </c>
      <c r="P89" s="148" t="e">
        <f t="shared" si="6"/>
        <v>#REF!</v>
      </c>
      <c r="Q89" s="44" t="str">
        <f t="shared" si="7"/>
        <v>Concourse and Atria Area,Retail - Mall common areas</v>
      </c>
      <c r="R89" s="44">
        <f>INDEX('For CSV - 2025 SpcFuncData'!$BB$5:$BB$89,MATCH($A89,'For CSV - 2025 SpcFuncData'!$B$5:$B$88,0))</f>
        <v>317</v>
      </c>
      <c r="S89" s="44">
        <f>INDEX('For CSV - 2025 VentSpcFuncData'!$I$6:$I$111,MATCH($B89,'For CSV - 2025 VentSpcFuncData'!$B$6:$B$111,0))</f>
        <v>81</v>
      </c>
      <c r="T89" s="44">
        <f>MATCH($A89,'For CSV - 2025 SpcFuncData'!$B$5:$B$87,0)</f>
        <v>16</v>
      </c>
      <c r="U89" s="44">
        <v>0</v>
      </c>
      <c r="V89" t="str">
        <f t="shared" si="8"/>
        <v>2,              81,     "Retail - Mall common areas"</v>
      </c>
    </row>
    <row r="90" spans="1:22" ht="13" x14ac:dyDescent="0.25">
      <c r="A90" s="44" t="s">
        <v>868</v>
      </c>
      <c r="B90" s="270" t="s">
        <v>758</v>
      </c>
      <c r="C90" s="56">
        <f>VLOOKUP($B90,'2025 Ventilation List SORT'!$A$6:$I$101,2)</f>
        <v>33</v>
      </c>
      <c r="D90" s="56">
        <f>VLOOKUP($B90,'2025 Ventilation List SORT'!$A$6:$I$101,3)</f>
        <v>0.15</v>
      </c>
      <c r="E90" s="59">
        <f>VLOOKUP($B90,'2025 Ventilation List SORT'!$A$6:$I$101,4)</f>
        <v>0</v>
      </c>
      <c r="F90" s="59">
        <f>VLOOKUP($B90,'2025 Ventilation List SORT'!$A$6:$I$101,5)</f>
        <v>0</v>
      </c>
      <c r="G90" s="56">
        <f>VLOOKUP($B90,'2025 Ventilation List SORT'!$A$6:$I$101,6)</f>
        <v>0</v>
      </c>
      <c r="H90" s="59">
        <f>VLOOKUP($B90,'2025 Ventilation List SORT'!$A$6:$I$101,7)</f>
        <v>1</v>
      </c>
      <c r="I90" s="56" t="str">
        <f>VLOOKUP($B90,'2025 Ventilation List SORT'!$A$6:$I$101,8)</f>
        <v>F</v>
      </c>
      <c r="J90" s="95" t="str">
        <f>VLOOKUP($B90,'2025 Ventilation List SORT'!$A$6:$I$101,9)</f>
        <v>No</v>
      </c>
      <c r="K90" s="146">
        <f>INDEX('For CSV - 2025 SpcFuncData'!$D$5:$D$88,MATCH($A90,'For CSV - 2025 SpcFuncData'!$B$5:$B$87,0))*0.5</f>
        <v>33.335000000000001</v>
      </c>
      <c r="L90" s="146" t="e">
        <f>INDEX('For CSV - 2025 VentSpcFuncData'!#REF!,MATCH($B90,'For CSV - 2025 VentSpcFuncData'!$B$6:$B$111,0))</f>
        <v>#REF!</v>
      </c>
      <c r="M90" s="146" t="e">
        <f t="shared" si="9"/>
        <v>#REF!</v>
      </c>
      <c r="N90" s="146" t="e">
        <f>INDEX('For CSV - 2025 VentSpcFuncData'!#REF!,MATCH($B90,'For CSV - 2025 VentSpcFuncData'!$B$6:$B$111,0))</f>
        <v>#REF!</v>
      </c>
      <c r="O90" s="146" t="e">
        <f t="shared" si="10"/>
        <v>#REF!</v>
      </c>
      <c r="P90" s="148" t="e">
        <f t="shared" si="6"/>
        <v>#REF!</v>
      </c>
      <c r="Q90" s="44" t="str">
        <f t="shared" si="7"/>
        <v>Convention, Conference, Multipurpose and Meeting Area,General - Conference/meeting</v>
      </c>
      <c r="R90" s="44">
        <f>INDEX('For CSV - 2025 SpcFuncData'!$BB$5:$BB$89,MATCH($A90,'For CSV - 2025 SpcFuncData'!$B$5:$B$88,0))</f>
        <v>318</v>
      </c>
      <c r="S90" s="44">
        <f>INDEX('For CSV - 2025 VentSpcFuncData'!$I$6:$I$111,MATCH($B90,'For CSV - 2025 VentSpcFuncData'!$B$6:$B$111,0))</f>
        <v>48</v>
      </c>
      <c r="T90" s="44">
        <f>MATCH($A90,'For CSV - 2025 SpcFuncData'!$B$5:$B$87,0)</f>
        <v>17</v>
      </c>
      <c r="U90" s="44">
        <v>1</v>
      </c>
      <c r="V90" t="str">
        <f t="shared" si="8"/>
        <v>1, Spc:SpcFunc,        318,  48  ;  Convention, Conference, Multipurpose and Meeting Area</v>
      </c>
    </row>
    <row r="91" spans="1:22" ht="13" x14ac:dyDescent="0.25">
      <c r="A91" s="44" t="s">
        <v>868</v>
      </c>
      <c r="B91" s="270" t="s">
        <v>922</v>
      </c>
      <c r="C91" s="56">
        <f>VLOOKUP($B91,'2025 Ventilation List SORT'!$A$6:$I$101,2)</f>
        <v>13</v>
      </c>
      <c r="D91" s="56">
        <f>VLOOKUP($B91,'2025 Ventilation List SORT'!$A$6:$I$101,3)</f>
        <v>0.15</v>
      </c>
      <c r="E91" s="59">
        <f>VLOOKUP($B91,'2025 Ventilation List SORT'!$A$6:$I$101,4)</f>
        <v>0</v>
      </c>
      <c r="F91" s="59">
        <f>VLOOKUP($B91,'2025 Ventilation List SORT'!$A$6:$I$101,5)</f>
        <v>0</v>
      </c>
      <c r="G91" s="56">
        <f>VLOOKUP($B91,'2025 Ventilation List SORT'!$A$6:$I$101,6)</f>
        <v>0</v>
      </c>
      <c r="H91" s="59">
        <f>VLOOKUP($B91,'2025 Ventilation List SORT'!$A$6:$I$101,7)</f>
        <v>1</v>
      </c>
      <c r="I91" s="56" t="str">
        <f>VLOOKUP($B91,'2025 Ventilation List SORT'!$A$6:$I$101,8)</f>
        <v>F</v>
      </c>
      <c r="J91" s="95" t="str">
        <f>VLOOKUP($B91,'2025 Ventilation List SORT'!$A$6:$I$101,9)</f>
        <v>No</v>
      </c>
      <c r="K91" s="146">
        <f>INDEX('For CSV - 2025 SpcFuncData'!$D$5:$D$88,MATCH($A91,'For CSV - 2025 SpcFuncData'!$B$5:$B$87,0))*0.5</f>
        <v>33.335000000000001</v>
      </c>
      <c r="L91" s="146" t="e">
        <f>INDEX('For CSV - 2025 VentSpcFuncData'!#REF!,MATCH($B91,'For CSV - 2025 VentSpcFuncData'!$B$6:$B$111,0))</f>
        <v>#REF!</v>
      </c>
      <c r="M91" s="146" t="e">
        <f t="shared" si="9"/>
        <v>#REF!</v>
      </c>
      <c r="N91" s="146" t="e">
        <f>INDEX('For CSV - 2025 VentSpcFuncData'!#REF!,MATCH($B91,'For CSV - 2025 VentSpcFuncData'!$B$6:$B$111,0))</f>
        <v>#REF!</v>
      </c>
      <c r="O91" s="146" t="e">
        <f t="shared" si="10"/>
        <v>#REF!</v>
      </c>
      <c r="P91" s="148" t="e">
        <f t="shared" si="6"/>
        <v>#REF!</v>
      </c>
      <c r="Q91" s="44" t="str">
        <f t="shared" si="7"/>
        <v>Convention, Conference, Multipurpose and Meeting Area,Assembly - Courtrooms</v>
      </c>
      <c r="R91" s="44">
        <f>INDEX('For CSV - 2025 SpcFuncData'!$BB$5:$BB$89,MATCH($A91,'For CSV - 2025 SpcFuncData'!$B$5:$B$88,0))</f>
        <v>318</v>
      </c>
      <c r="S91" s="44">
        <f>INDEX('For CSV - 2025 VentSpcFuncData'!$I$6:$I$111,MATCH($B91,'For CSV - 2025 VentSpcFuncData'!$B$6:$B$111,0))</f>
        <v>2</v>
      </c>
      <c r="T91" s="44">
        <f>MATCH($A91,'For CSV - 2025 SpcFuncData'!$B$5:$B$87,0)</f>
        <v>17</v>
      </c>
      <c r="U91" s="44">
        <v>0</v>
      </c>
      <c r="V91" t="str">
        <f t="shared" si="8"/>
        <v>2,              2,     "Assembly - Courtrooms"</v>
      </c>
    </row>
    <row r="92" spans="1:22" ht="13" x14ac:dyDescent="0.25">
      <c r="A92" s="44" t="s">
        <v>868</v>
      </c>
      <c r="B92" s="270" t="s">
        <v>883</v>
      </c>
      <c r="C92" s="56">
        <f>VLOOKUP($B92,'2025 Ventilation List SORT'!$A$6:$I$101,2)</f>
        <v>13</v>
      </c>
      <c r="D92" s="56">
        <f>VLOOKUP($B92,'2025 Ventilation List SORT'!$A$6:$I$101,3)</f>
        <v>0.15</v>
      </c>
      <c r="E92" s="59">
        <f>VLOOKUP($B92,'2025 Ventilation List SORT'!$A$6:$I$101,4)</f>
        <v>0</v>
      </c>
      <c r="F92" s="59">
        <f>VLOOKUP($B92,'2025 Ventilation List SORT'!$A$6:$I$101,5)</f>
        <v>0</v>
      </c>
      <c r="G92" s="56">
        <f>VLOOKUP($B92,'2025 Ventilation List SORT'!$A$6:$I$101,6)</f>
        <v>0</v>
      </c>
      <c r="H92" s="59">
        <f>VLOOKUP($B92,'2025 Ventilation List SORT'!$A$6:$I$101,7)</f>
        <v>1</v>
      </c>
      <c r="I92" s="56" t="str">
        <f>VLOOKUP($B92,'2025 Ventilation List SORT'!$A$6:$I$101,8)</f>
        <v>F</v>
      </c>
      <c r="J92" s="95" t="str">
        <f>VLOOKUP($B92,'2025 Ventilation List SORT'!$A$6:$I$101,9)</f>
        <v>No</v>
      </c>
      <c r="K92" s="146">
        <f>INDEX('For CSV - 2025 SpcFuncData'!$D$5:$D$88,MATCH($A92,'For CSV - 2025 SpcFuncData'!$B$5:$B$87,0))*0.5</f>
        <v>33.335000000000001</v>
      </c>
      <c r="L92" s="146" t="e">
        <f>INDEX('For CSV - 2025 VentSpcFuncData'!#REF!,MATCH($B92,'For CSV - 2025 VentSpcFuncData'!$B$6:$B$111,0))</f>
        <v>#REF!</v>
      </c>
      <c r="M92" s="146" t="e">
        <f t="shared" si="9"/>
        <v>#REF!</v>
      </c>
      <c r="N92" s="146" t="e">
        <f>INDEX('For CSV - 2025 VentSpcFuncData'!#REF!,MATCH($B92,'For CSV - 2025 VentSpcFuncData'!$B$6:$B$111,0))</f>
        <v>#REF!</v>
      </c>
      <c r="O92" s="146" t="e">
        <f t="shared" si="10"/>
        <v>#REF!</v>
      </c>
      <c r="P92" s="148" t="e">
        <f t="shared" si="6"/>
        <v>#REF!</v>
      </c>
      <c r="Q92" s="44" t="str">
        <f t="shared" si="7"/>
        <v>Convention, Conference, Multipurpose and Meeting Area,Assembly - Legislative chambers</v>
      </c>
      <c r="R92" s="44">
        <f>INDEX('For CSV - 2025 SpcFuncData'!$BB$5:$BB$89,MATCH($A92,'For CSV - 2025 SpcFuncData'!$B$5:$B$88,0))</f>
        <v>318</v>
      </c>
      <c r="S92" s="44">
        <f>INDEX('For CSV - 2025 VentSpcFuncData'!$I$6:$I$111,MATCH($B92,'For CSV - 2025 VentSpcFuncData'!$B$6:$B$111,0))</f>
        <v>3</v>
      </c>
      <c r="T92" s="44">
        <f>MATCH($A92,'For CSV - 2025 SpcFuncData'!$B$5:$B$87,0)</f>
        <v>17</v>
      </c>
      <c r="U92" s="44">
        <v>0</v>
      </c>
      <c r="V92" t="str">
        <f t="shared" si="8"/>
        <v>2,              3,     "Assembly - Legislative chambers"</v>
      </c>
    </row>
    <row r="93" spans="1:22" ht="13" x14ac:dyDescent="0.25">
      <c r="A93" s="44" t="s">
        <v>868</v>
      </c>
      <c r="B93" s="270" t="s">
        <v>923</v>
      </c>
      <c r="C93" s="56">
        <f>VLOOKUP($B93,'2025 Ventilation List SORT'!$A$6:$I$101,2)</f>
        <v>71</v>
      </c>
      <c r="D93" s="56">
        <f>VLOOKUP($B93,'2025 Ventilation List SORT'!$A$6:$I$101,3)</f>
        <v>0.15</v>
      </c>
      <c r="E93" s="59">
        <f>VLOOKUP($B93,'2025 Ventilation List SORT'!$A$6:$I$101,4)</f>
        <v>0</v>
      </c>
      <c r="F93" s="59">
        <f>VLOOKUP($B93,'2025 Ventilation List SORT'!$A$6:$I$101,5)</f>
        <v>0</v>
      </c>
      <c r="G93" s="56">
        <f>VLOOKUP($B93,'2025 Ventilation List SORT'!$A$6:$I$101,6)</f>
        <v>0</v>
      </c>
      <c r="H93" s="59">
        <f>VLOOKUP($B93,'2025 Ventilation List SORT'!$A$6:$I$101,7)</f>
        <v>1</v>
      </c>
      <c r="I93" s="56" t="str">
        <f>VLOOKUP($B93,'2025 Ventilation List SORT'!$A$6:$I$101,8)</f>
        <v>F</v>
      </c>
      <c r="J93" s="95" t="str">
        <f>VLOOKUP($B93,'2025 Ventilation List SORT'!$A$6:$I$101,9)</f>
        <v>No</v>
      </c>
      <c r="K93" s="146">
        <f>INDEX('For CSV - 2025 SpcFuncData'!$D$5:$D$88,MATCH($A93,'For CSV - 2025 SpcFuncData'!$B$5:$B$87,0))*0.5</f>
        <v>33.335000000000001</v>
      </c>
      <c r="L93" s="146" t="e">
        <f>INDEX('For CSV - 2025 VentSpcFuncData'!#REF!,MATCH($B93,'For CSV - 2025 VentSpcFuncData'!$B$6:$B$111,0))</f>
        <v>#REF!</v>
      </c>
      <c r="M93" s="146" t="e">
        <f t="shared" si="9"/>
        <v>#REF!</v>
      </c>
      <c r="N93" s="146" t="e">
        <f>INDEX('For CSV - 2025 VentSpcFuncData'!#REF!,MATCH($B93,'For CSV - 2025 VentSpcFuncData'!$B$6:$B$111,0))</f>
        <v>#REF!</v>
      </c>
      <c r="O93" s="146" t="e">
        <f t="shared" si="10"/>
        <v>#REF!</v>
      </c>
      <c r="P93" s="148" t="e">
        <f t="shared" si="6"/>
        <v>#REF!</v>
      </c>
      <c r="Q93" s="44" t="str">
        <f t="shared" si="7"/>
        <v>Convention, Conference, Multipurpose and Meeting Area,Assembly - Places of religious worship</v>
      </c>
      <c r="R93" s="44">
        <f>INDEX('For CSV - 2025 SpcFuncData'!$BB$5:$BB$89,MATCH($A93,'For CSV - 2025 SpcFuncData'!$B$5:$B$88,0))</f>
        <v>318</v>
      </c>
      <c r="S93" s="44">
        <f>INDEX('For CSV - 2025 VentSpcFuncData'!$I$6:$I$111,MATCH($B93,'For CSV - 2025 VentSpcFuncData'!$B$6:$B$111,0))</f>
        <v>8</v>
      </c>
      <c r="T93" s="44">
        <f>MATCH($A93,'For CSV - 2025 SpcFuncData'!$B$5:$B$87,0)</f>
        <v>17</v>
      </c>
      <c r="U93" s="44">
        <v>0</v>
      </c>
      <c r="V93" t="str">
        <f t="shared" si="8"/>
        <v>2,              8,     "Assembly - Places of religious worship"</v>
      </c>
    </row>
    <row r="94" spans="1:22" ht="13" x14ac:dyDescent="0.25">
      <c r="A94" s="44" t="s">
        <v>868</v>
      </c>
      <c r="B94" s="270" t="s">
        <v>821</v>
      </c>
      <c r="C94" s="56">
        <f>VLOOKUP($B94,'2025 Ventilation List SORT'!$A$6:$I$101,2)</f>
        <v>71</v>
      </c>
      <c r="D94" s="56">
        <f>VLOOKUP($B94,'2025 Ventilation List SORT'!$A$6:$I$101,3)</f>
        <v>0.15</v>
      </c>
      <c r="E94" s="59">
        <f>VLOOKUP($B94,'2025 Ventilation List SORT'!$A$6:$I$101,4)</f>
        <v>0</v>
      </c>
      <c r="F94" s="59">
        <f>VLOOKUP($B94,'2025 Ventilation List SORT'!$A$6:$I$101,5)</f>
        <v>0</v>
      </c>
      <c r="G94" s="56">
        <f>VLOOKUP($B94,'2025 Ventilation List SORT'!$A$6:$I$101,6)</f>
        <v>0</v>
      </c>
      <c r="H94" s="59">
        <f>VLOOKUP($B94,'2025 Ventilation List SORT'!$A$6:$I$101,7)</f>
        <v>1</v>
      </c>
      <c r="I94" s="56" t="str">
        <f>VLOOKUP($B94,'2025 Ventilation List SORT'!$A$6:$I$101,8)</f>
        <v>F</v>
      </c>
      <c r="J94" s="95" t="str">
        <f>VLOOKUP($B94,'2025 Ventilation List SORT'!$A$6:$I$101,9)</f>
        <v>No</v>
      </c>
      <c r="K94" s="146">
        <f>INDEX('For CSV - 2025 SpcFuncData'!$D$5:$D$88,MATCH($A94,'For CSV - 2025 SpcFuncData'!$B$5:$B$87,0))*0.5</f>
        <v>33.335000000000001</v>
      </c>
      <c r="L94" s="146" t="e">
        <f>INDEX('For CSV - 2025 VentSpcFuncData'!#REF!,MATCH($B94,'For CSV - 2025 VentSpcFuncData'!$B$6:$B$111,0))</f>
        <v>#REF!</v>
      </c>
      <c r="M94" s="146" t="e">
        <f t="shared" si="9"/>
        <v>#REF!</v>
      </c>
      <c r="N94" s="146" t="e">
        <f>INDEX('For CSV - 2025 VentSpcFuncData'!#REF!,MATCH($B94,'For CSV - 2025 VentSpcFuncData'!$B$6:$B$111,0))</f>
        <v>#REF!</v>
      </c>
      <c r="O94" s="146" t="e">
        <f t="shared" si="10"/>
        <v>#REF!</v>
      </c>
      <c r="P94" s="148" t="e">
        <f t="shared" si="6"/>
        <v>#REF!</v>
      </c>
      <c r="Q94" s="44" t="str">
        <f t="shared" si="7"/>
        <v>Convention, Conference, Multipurpose and Meeting Area,Education - Lecture hall (fixed seats)</v>
      </c>
      <c r="R94" s="44">
        <f>INDEX('For CSV - 2025 SpcFuncData'!$BB$5:$BB$89,MATCH($A94,'For CSV - 2025 SpcFuncData'!$B$5:$B$88,0))</f>
        <v>318</v>
      </c>
      <c r="S94" s="44">
        <f>INDEX('For CSV - 2025 VentSpcFuncData'!$I$6:$I$111,MATCH($B94,'For CSV - 2025 VentSpcFuncData'!$B$6:$B$111,0))</f>
        <v>15</v>
      </c>
      <c r="T94" s="44">
        <f>MATCH($A94,'For CSV - 2025 SpcFuncData'!$B$5:$B$87,0)</f>
        <v>17</v>
      </c>
      <c r="U94" s="44">
        <v>0</v>
      </c>
      <c r="V94" t="str">
        <f t="shared" si="8"/>
        <v>2,              15,     "Education - Lecture hall (fixed seats)"</v>
      </c>
    </row>
    <row r="95" spans="1:22" ht="13" x14ac:dyDescent="0.25">
      <c r="A95" s="44" t="s">
        <v>868</v>
      </c>
      <c r="B95" s="270" t="s">
        <v>927</v>
      </c>
      <c r="C95" s="56">
        <f>VLOOKUP($B95,'2025 Ventilation List SORT'!$A$6:$I$101,2)</f>
        <v>33</v>
      </c>
      <c r="D95" s="56">
        <f>VLOOKUP($B95,'2025 Ventilation List SORT'!$A$6:$I$101,3)</f>
        <v>0.15</v>
      </c>
      <c r="E95" s="59">
        <f>VLOOKUP($B95,'2025 Ventilation List SORT'!$A$6:$I$101,4)</f>
        <v>0</v>
      </c>
      <c r="F95" s="59">
        <f>VLOOKUP($B95,'2025 Ventilation List SORT'!$A$6:$I$101,5)</f>
        <v>0</v>
      </c>
      <c r="G95" s="56">
        <f>VLOOKUP($B95,'2025 Ventilation List SORT'!$A$6:$I$101,6)</f>
        <v>0</v>
      </c>
      <c r="H95" s="59">
        <f>VLOOKUP($B95,'2025 Ventilation List SORT'!$A$6:$I$101,7)</f>
        <v>1</v>
      </c>
      <c r="I95" s="56" t="str">
        <f>VLOOKUP($B95,'2025 Ventilation List SORT'!$A$6:$I$101,8)</f>
        <v>F</v>
      </c>
      <c r="J95" s="95" t="str">
        <f>VLOOKUP($B95,'2025 Ventilation List SORT'!$A$6:$I$101,9)</f>
        <v>No</v>
      </c>
      <c r="K95" s="146">
        <f>INDEX('For CSV - 2025 SpcFuncData'!$D$5:$D$88,MATCH($A95,'For CSV - 2025 SpcFuncData'!$B$5:$B$87,0))*0.5</f>
        <v>33.335000000000001</v>
      </c>
      <c r="L95" s="146" t="e">
        <f>INDEX('For CSV - 2025 VentSpcFuncData'!#REF!,MATCH($B95,'For CSV - 2025 VentSpcFuncData'!$B$6:$B$111,0))</f>
        <v>#REF!</v>
      </c>
      <c r="M95" s="146" t="e">
        <f t="shared" si="9"/>
        <v>#REF!</v>
      </c>
      <c r="N95" s="146" t="e">
        <f>INDEX('For CSV - 2025 VentSpcFuncData'!#REF!,MATCH($B95,'For CSV - 2025 VentSpcFuncData'!$B$6:$B$111,0))</f>
        <v>#REF!</v>
      </c>
      <c r="O95" s="146" t="e">
        <f t="shared" si="10"/>
        <v>#REF!</v>
      </c>
      <c r="P95" s="148" t="e">
        <f t="shared" si="6"/>
        <v>#REF!</v>
      </c>
      <c r="Q95" s="44" t="str">
        <f t="shared" si="7"/>
        <v>Convention, Conference, Multipurpose and Meeting Area,Education - Multiuse assembly</v>
      </c>
      <c r="R95" s="44">
        <f>INDEX('For CSV - 2025 SpcFuncData'!$BB$5:$BB$89,MATCH($A95,'For CSV - 2025 SpcFuncData'!$B$5:$B$88,0))</f>
        <v>318</v>
      </c>
      <c r="S95" s="44">
        <f>INDEX('For CSV - 2025 VentSpcFuncData'!$I$6:$I$111,MATCH($B95,'For CSV - 2025 VentSpcFuncData'!$B$6:$B$111,0))</f>
        <v>19</v>
      </c>
      <c r="T95" s="44">
        <f>MATCH($A95,'For CSV - 2025 SpcFuncData'!$B$5:$B$87,0)</f>
        <v>17</v>
      </c>
      <c r="U95" s="44">
        <v>0</v>
      </c>
      <c r="V95" t="str">
        <f t="shared" si="8"/>
        <v>2,              19,     "Education - Multiuse assembly"</v>
      </c>
    </row>
    <row r="96" spans="1:22" ht="13" x14ac:dyDescent="0.25">
      <c r="A96" s="44" t="s">
        <v>868</v>
      </c>
      <c r="B96" s="270" t="s">
        <v>758</v>
      </c>
      <c r="C96" s="56">
        <f>VLOOKUP($B96,'2025 Ventilation List SORT'!$A$6:$I$101,2)</f>
        <v>33</v>
      </c>
      <c r="D96" s="56">
        <f>VLOOKUP($B96,'2025 Ventilation List SORT'!$A$6:$I$101,3)</f>
        <v>0.15</v>
      </c>
      <c r="E96" s="59">
        <f>VLOOKUP($B96,'2025 Ventilation List SORT'!$A$6:$I$101,4)</f>
        <v>0</v>
      </c>
      <c r="F96" s="59">
        <f>VLOOKUP($B96,'2025 Ventilation List SORT'!$A$6:$I$101,5)</f>
        <v>0</v>
      </c>
      <c r="G96" s="56">
        <f>VLOOKUP($B96,'2025 Ventilation List SORT'!$A$6:$I$101,6)</f>
        <v>0</v>
      </c>
      <c r="H96" s="59">
        <f>VLOOKUP($B96,'2025 Ventilation List SORT'!$A$6:$I$101,7)</f>
        <v>1</v>
      </c>
      <c r="I96" s="56" t="str">
        <f>VLOOKUP($B96,'2025 Ventilation List SORT'!$A$6:$I$101,8)</f>
        <v>F</v>
      </c>
      <c r="J96" s="95" t="str">
        <f>VLOOKUP($B96,'2025 Ventilation List SORT'!$A$6:$I$101,9)</f>
        <v>No</v>
      </c>
      <c r="K96" s="146">
        <f>INDEX('For CSV - 2025 SpcFuncData'!$D$5:$D$88,MATCH($A96,'For CSV - 2025 SpcFuncData'!$B$5:$B$87,0))*0.5</f>
        <v>33.335000000000001</v>
      </c>
      <c r="L96" s="146" t="e">
        <f>INDEX('For CSV - 2025 VentSpcFuncData'!#REF!,MATCH($B96,'For CSV - 2025 VentSpcFuncData'!$B$6:$B$111,0))</f>
        <v>#REF!</v>
      </c>
      <c r="M96" s="146" t="e">
        <f t="shared" si="9"/>
        <v>#REF!</v>
      </c>
      <c r="N96" s="146" t="e">
        <f>INDEX('For CSV - 2025 VentSpcFuncData'!#REF!,MATCH($B96,'For CSV - 2025 VentSpcFuncData'!$B$6:$B$111,0))</f>
        <v>#REF!</v>
      </c>
      <c r="O96" s="146" t="e">
        <f t="shared" si="10"/>
        <v>#REF!</v>
      </c>
      <c r="P96" s="148" t="e">
        <f t="shared" si="6"/>
        <v>#REF!</v>
      </c>
      <c r="Q96" s="44" t="str">
        <f t="shared" si="7"/>
        <v>Convention, Conference, Multipurpose and Meeting Area,General - Conference/meeting</v>
      </c>
      <c r="R96" s="44">
        <f>INDEX('For CSV - 2025 SpcFuncData'!$BB$5:$BB$89,MATCH($A96,'For CSV - 2025 SpcFuncData'!$B$5:$B$88,0))</f>
        <v>318</v>
      </c>
      <c r="S96" s="44">
        <f>INDEX('For CSV - 2025 VentSpcFuncData'!$I$6:$I$111,MATCH($B96,'For CSV - 2025 VentSpcFuncData'!$B$6:$B$111,0))</f>
        <v>48</v>
      </c>
      <c r="T96" s="44">
        <f>MATCH($A96,'For CSV - 2025 SpcFuncData'!$B$5:$B$87,0)</f>
        <v>17</v>
      </c>
      <c r="U96" s="44">
        <v>1</v>
      </c>
      <c r="V96" t="str">
        <f t="shared" si="8"/>
        <v>2,              48,     "General - Conference/meeting"</v>
      </c>
    </row>
    <row r="97" spans="1:22" ht="13" x14ac:dyDescent="0.25">
      <c r="A97" s="44" t="s">
        <v>868</v>
      </c>
      <c r="B97" s="270" t="s">
        <v>928</v>
      </c>
      <c r="C97" s="56">
        <f>VLOOKUP($B97,'2025 Ventilation List SORT'!$A$6:$I$101,2)</f>
        <v>33</v>
      </c>
      <c r="D97" s="56">
        <f>VLOOKUP($B97,'2025 Ventilation List SORT'!$A$6:$I$101,3)</f>
        <v>0.15</v>
      </c>
      <c r="E97" s="59">
        <f>VLOOKUP($B97,'2025 Ventilation List SORT'!$A$6:$I$101,4)</f>
        <v>0</v>
      </c>
      <c r="F97" s="59">
        <f>VLOOKUP($B97,'2025 Ventilation List SORT'!$A$6:$I$101,5)</f>
        <v>0</v>
      </c>
      <c r="G97" s="56">
        <f>VLOOKUP($B97,'2025 Ventilation List SORT'!$A$6:$I$101,6)</f>
        <v>0</v>
      </c>
      <c r="H97" s="59">
        <f>VLOOKUP($B97,'2025 Ventilation List SORT'!$A$6:$I$101,7)</f>
        <v>1</v>
      </c>
      <c r="I97" s="56" t="str">
        <f>VLOOKUP($B97,'2025 Ventilation List SORT'!$A$6:$I$101,8)</f>
        <v>F</v>
      </c>
      <c r="J97" s="95" t="str">
        <f>VLOOKUP($B97,'2025 Ventilation List SORT'!$A$6:$I$101,9)</f>
        <v>No</v>
      </c>
      <c r="K97" s="146">
        <f>INDEX('For CSV - 2025 SpcFuncData'!$D$5:$D$88,MATCH($A97,'For CSV - 2025 SpcFuncData'!$B$5:$B$87,0))*0.5</f>
        <v>33.335000000000001</v>
      </c>
      <c r="L97" s="146" t="e">
        <f>INDEX('For CSV - 2025 VentSpcFuncData'!#REF!,MATCH($B97,'For CSV - 2025 VentSpcFuncData'!$B$6:$B$111,0))</f>
        <v>#REF!</v>
      </c>
      <c r="M97" s="146" t="e">
        <f t="shared" si="9"/>
        <v>#REF!</v>
      </c>
      <c r="N97" s="146" t="e">
        <f>INDEX('For CSV - 2025 VentSpcFuncData'!#REF!,MATCH($B97,'For CSV - 2025 VentSpcFuncData'!$B$6:$B$111,0))</f>
        <v>#REF!</v>
      </c>
      <c r="O97" s="146" t="e">
        <f t="shared" si="10"/>
        <v>#REF!</v>
      </c>
      <c r="P97" s="148" t="e">
        <f t="shared" si="6"/>
        <v>#REF!</v>
      </c>
      <c r="Q97" s="44" t="str">
        <f t="shared" si="7"/>
        <v>Convention, Conference, Multipurpose and Meeting Area,Lodging - Multipurpose assembly</v>
      </c>
      <c r="R97" s="44">
        <f>INDEX('For CSV - 2025 SpcFuncData'!$BB$5:$BB$89,MATCH($A97,'For CSV - 2025 SpcFuncData'!$B$5:$B$88,0))</f>
        <v>318</v>
      </c>
      <c r="S97" s="44">
        <f>INDEX('For CSV - 2025 VentSpcFuncData'!$I$6:$I$111,MATCH($B97,'For CSV - 2025 VentSpcFuncData'!$B$6:$B$111,0))</f>
        <v>57</v>
      </c>
      <c r="T97" s="44">
        <f>MATCH($A97,'For CSV - 2025 SpcFuncData'!$B$5:$B$87,0)</f>
        <v>17</v>
      </c>
      <c r="U97" s="44">
        <v>1</v>
      </c>
      <c r="V97" t="str">
        <f t="shared" si="8"/>
        <v>2,              57,     "Lodging - Multipurpose assembly"</v>
      </c>
    </row>
    <row r="98" spans="1:22" ht="13" x14ac:dyDescent="0.25">
      <c r="A98" s="44" t="s">
        <v>868</v>
      </c>
      <c r="B98" s="270" t="s">
        <v>781</v>
      </c>
      <c r="C98" s="56">
        <f>VLOOKUP($B98,'2025 Ventilation List SORT'!$A$6:$I$101,2)</f>
        <v>5</v>
      </c>
      <c r="D98" s="56">
        <f>VLOOKUP($B98,'2025 Ventilation List SORT'!$A$6:$I$101,3)</f>
        <v>0.15</v>
      </c>
      <c r="E98" s="59">
        <f>VLOOKUP($B98,'2025 Ventilation List SORT'!$A$6:$I$101,4)</f>
        <v>0</v>
      </c>
      <c r="F98" s="59">
        <f>VLOOKUP($B98,'2025 Ventilation List SORT'!$A$6:$I$101,5)</f>
        <v>0</v>
      </c>
      <c r="G98" s="56">
        <f>VLOOKUP($B98,'2025 Ventilation List SORT'!$A$6:$I$101,6)</f>
        <v>0</v>
      </c>
      <c r="H98" s="59">
        <f>VLOOKUP($B98,'2025 Ventilation List SORT'!$A$6:$I$101,7)</f>
        <v>2</v>
      </c>
      <c r="I98" s="56" t="str">
        <f>VLOOKUP($B98,'2025 Ventilation List SORT'!$A$6:$I$101,8)</f>
        <v/>
      </c>
      <c r="J98" s="95" t="str">
        <f>VLOOKUP($B98,'2025 Ventilation List SORT'!$A$6:$I$101,9)</f>
        <v>No</v>
      </c>
      <c r="K98" s="146">
        <f>INDEX('For CSV - 2025 SpcFuncData'!$D$5:$D$88,MATCH($A98,'For CSV - 2025 SpcFuncData'!$B$5:$B$87,0))*0.5</f>
        <v>33.335000000000001</v>
      </c>
      <c r="L98" s="146" t="e">
        <f>INDEX('For CSV - 2025 VentSpcFuncData'!#REF!,MATCH($B98,'For CSV - 2025 VentSpcFuncData'!$B$6:$B$111,0))</f>
        <v>#REF!</v>
      </c>
      <c r="M98" s="146" t="e">
        <f t="shared" si="9"/>
        <v>#REF!</v>
      </c>
      <c r="N98" s="146" t="e">
        <f>INDEX('For CSV - 2025 VentSpcFuncData'!#REF!,MATCH($B98,'For CSV - 2025 VentSpcFuncData'!$B$6:$B$111,0))</f>
        <v>#REF!</v>
      </c>
      <c r="O98" s="146" t="e">
        <f t="shared" si="10"/>
        <v>#REF!</v>
      </c>
      <c r="P98" s="148" t="e">
        <f t="shared" si="6"/>
        <v>#REF!</v>
      </c>
      <c r="Q98" s="44" t="str">
        <f t="shared" si="7"/>
        <v>Convention, Conference, Multipurpose and Meeting Area,Misc - All others</v>
      </c>
      <c r="R98" s="44">
        <f>INDEX('For CSV - 2025 SpcFuncData'!$BB$5:$BB$89,MATCH($A98,'For CSV - 2025 SpcFuncData'!$B$5:$B$88,0))</f>
        <v>318</v>
      </c>
      <c r="S98" s="44">
        <f>INDEX('For CSV - 2025 VentSpcFuncData'!$I$6:$I$111,MATCH($B98,'For CSV - 2025 VentSpcFuncData'!$B$6:$B$111,0))</f>
        <v>58</v>
      </c>
      <c r="T98" s="44">
        <f>MATCH($A98,'For CSV - 2025 SpcFuncData'!$B$5:$B$87,0)</f>
        <v>17</v>
      </c>
      <c r="U98" s="44">
        <v>1</v>
      </c>
      <c r="V98" t="str">
        <f t="shared" si="8"/>
        <v>2,              58,     "Misc - All others"</v>
      </c>
    </row>
    <row r="99" spans="1:22" ht="13" x14ac:dyDescent="0.25">
      <c r="A99" s="44" t="s">
        <v>542</v>
      </c>
      <c r="B99" s="270" t="s">
        <v>791</v>
      </c>
      <c r="C99" s="56">
        <f>VLOOKUP($B99,'2025 Ventilation List SORT'!$A$6:$I$101,2)</f>
        <v>0</v>
      </c>
      <c r="D99" s="56">
        <f>VLOOKUP($B99,'2025 Ventilation List SORT'!$A$6:$I$101,3)</f>
        <v>0</v>
      </c>
      <c r="E99" s="59">
        <f>VLOOKUP($B99,'2025 Ventilation List SORT'!$A$6:$I$101,4)</f>
        <v>0</v>
      </c>
      <c r="F99" s="59">
        <f>VLOOKUP($B99,'2025 Ventilation List SORT'!$A$6:$I$101,5)</f>
        <v>0</v>
      </c>
      <c r="G99" s="56">
        <f>VLOOKUP($B99,'2025 Ventilation List SORT'!$A$6:$I$101,6)</f>
        <v>0.5</v>
      </c>
      <c r="H99" s="59">
        <f>VLOOKUP($B99,'2025 Ventilation List SORT'!$A$6:$I$101,7)</f>
        <v>2</v>
      </c>
      <c r="I99" s="56" t="str">
        <f>VLOOKUP($B99,'2025 Ventilation List SORT'!$A$6:$I$101,8)</f>
        <v/>
      </c>
      <c r="J99" s="95" t="str">
        <f>VLOOKUP($B99,'2025 Ventilation List SORT'!$A$6:$I$101,9)</f>
        <v>No</v>
      </c>
      <c r="K99" s="146">
        <f>INDEX('For CSV - 2025 SpcFuncData'!$D$5:$D$88,MATCH($A99,'For CSV - 2025 SpcFuncData'!$B$5:$B$87,0))*0.5</f>
        <v>5</v>
      </c>
      <c r="L99" s="146" t="e">
        <f>INDEX('For CSV - 2025 VentSpcFuncData'!#REF!,MATCH($B99,'For CSV - 2025 VentSpcFuncData'!$B$6:$B$111,0))</f>
        <v>#REF!</v>
      </c>
      <c r="M99" s="146" t="e">
        <f t="shared" si="9"/>
        <v>#REF!</v>
      </c>
      <c r="N99" s="146" t="e">
        <f>INDEX('For CSV - 2025 VentSpcFuncData'!#REF!,MATCH($B99,'For CSV - 2025 VentSpcFuncData'!$B$6:$B$111,0))</f>
        <v>#REF!</v>
      </c>
      <c r="O99" s="146" t="e">
        <f t="shared" si="10"/>
        <v>#REF!</v>
      </c>
      <c r="P99" s="148" t="e">
        <f t="shared" si="6"/>
        <v>#REF!</v>
      </c>
      <c r="Q99" s="44" t="str">
        <f t="shared" si="7"/>
        <v>Copy Room,Exhaust - Copy, printing rooms</v>
      </c>
      <c r="R99" s="44">
        <f>INDEX('For CSV - 2025 SpcFuncData'!$BB$5:$BB$89,MATCH($A99,'For CSV - 2025 SpcFuncData'!$B$5:$B$88,0))</f>
        <v>319</v>
      </c>
      <c r="S99" s="44">
        <f>INDEX('For CSV - 2025 VentSpcFuncData'!$I$6:$I$111,MATCH($B99,'For CSV - 2025 VentSpcFuncData'!$B$6:$B$111,0))</f>
        <v>28</v>
      </c>
      <c r="T99" s="44">
        <f>MATCH($A99,'For CSV - 2025 SpcFuncData'!$B$5:$B$87,0)</f>
        <v>18</v>
      </c>
      <c r="U99" s="44">
        <v>1</v>
      </c>
      <c r="V99" t="str">
        <f t="shared" si="8"/>
        <v>1, Spc:SpcFunc,        319,  28  ;  Copy Room</v>
      </c>
    </row>
    <row r="100" spans="1:22" ht="13" x14ac:dyDescent="0.25">
      <c r="A100" s="44" t="s">
        <v>542</v>
      </c>
      <c r="B100" s="270" t="s">
        <v>791</v>
      </c>
      <c r="C100" s="56">
        <f>VLOOKUP($B100,'2025 Ventilation List SORT'!$A$6:$I$101,2)</f>
        <v>0</v>
      </c>
      <c r="D100" s="56">
        <f>VLOOKUP($B100,'2025 Ventilation List SORT'!$A$6:$I$101,3)</f>
        <v>0</v>
      </c>
      <c r="E100" s="59">
        <f>VLOOKUP($B100,'2025 Ventilation List SORT'!$A$6:$I$101,4)</f>
        <v>0</v>
      </c>
      <c r="F100" s="59">
        <f>VLOOKUP($B100,'2025 Ventilation List SORT'!$A$6:$I$101,5)</f>
        <v>0</v>
      </c>
      <c r="G100" s="56">
        <f>VLOOKUP($B100,'2025 Ventilation List SORT'!$A$6:$I$101,6)</f>
        <v>0.5</v>
      </c>
      <c r="H100" s="59">
        <f>VLOOKUP($B100,'2025 Ventilation List SORT'!$A$6:$I$101,7)</f>
        <v>2</v>
      </c>
      <c r="I100" s="56" t="str">
        <f>VLOOKUP($B100,'2025 Ventilation List SORT'!$A$6:$I$101,8)</f>
        <v/>
      </c>
      <c r="J100" s="95" t="str">
        <f>VLOOKUP($B100,'2025 Ventilation List SORT'!$A$6:$I$101,9)</f>
        <v>No</v>
      </c>
      <c r="K100" s="146">
        <f>INDEX('For CSV - 2025 SpcFuncData'!$D$5:$D$88,MATCH($A100,'For CSV - 2025 SpcFuncData'!$B$5:$B$87,0))*0.5</f>
        <v>5</v>
      </c>
      <c r="L100" s="146" t="e">
        <f>INDEX('For CSV - 2025 VentSpcFuncData'!#REF!,MATCH($B100,'For CSV - 2025 VentSpcFuncData'!$B$6:$B$111,0))</f>
        <v>#REF!</v>
      </c>
      <c r="M100" s="146" t="e">
        <f t="shared" si="9"/>
        <v>#REF!</v>
      </c>
      <c r="N100" s="146" t="e">
        <f>INDEX('For CSV - 2025 VentSpcFuncData'!#REF!,MATCH($B100,'For CSV - 2025 VentSpcFuncData'!$B$6:$B$111,0))</f>
        <v>#REF!</v>
      </c>
      <c r="O100" s="146" t="e">
        <f t="shared" si="10"/>
        <v>#REF!</v>
      </c>
      <c r="P100" s="148" t="e">
        <f t="shared" si="6"/>
        <v>#REF!</v>
      </c>
      <c r="Q100" s="44" t="str">
        <f t="shared" si="7"/>
        <v>Copy Room,Exhaust - Copy, printing rooms</v>
      </c>
      <c r="R100" s="44">
        <f>INDEX('For CSV - 2025 SpcFuncData'!$BB$5:$BB$89,MATCH($A100,'For CSV - 2025 SpcFuncData'!$B$5:$B$88,0))</f>
        <v>319</v>
      </c>
      <c r="S100" s="44">
        <f>INDEX('For CSV - 2025 VentSpcFuncData'!$I$6:$I$111,MATCH($B100,'For CSV - 2025 VentSpcFuncData'!$B$6:$B$111,0))</f>
        <v>28</v>
      </c>
      <c r="T100" s="44">
        <f>MATCH($A100,'For CSV - 2025 SpcFuncData'!$B$5:$B$87,0)</f>
        <v>18</v>
      </c>
      <c r="U100" s="44">
        <v>1</v>
      </c>
      <c r="V100" t="str">
        <f t="shared" si="8"/>
        <v>2,              28,     "Exhaust - Copy, printing rooms"</v>
      </c>
    </row>
    <row r="101" spans="1:22" ht="13" x14ac:dyDescent="0.25">
      <c r="A101" s="44" t="s">
        <v>543</v>
      </c>
      <c r="B101" s="270" t="s">
        <v>759</v>
      </c>
      <c r="C101" s="56">
        <f>VLOOKUP($B101,'2025 Ventilation List SORT'!$A$6:$I$101,2)</f>
        <v>5</v>
      </c>
      <c r="D101" s="56">
        <f>VLOOKUP($B101,'2025 Ventilation List SORT'!$A$6:$I$101,3)</f>
        <v>0.15</v>
      </c>
      <c r="E101" s="59">
        <f>VLOOKUP($B101,'2025 Ventilation List SORT'!$A$6:$I$101,4)</f>
        <v>0</v>
      </c>
      <c r="F101" s="59">
        <f>VLOOKUP($B101,'2025 Ventilation List SORT'!$A$6:$I$101,5)</f>
        <v>0</v>
      </c>
      <c r="G101" s="56">
        <f>VLOOKUP($B101,'2025 Ventilation List SORT'!$A$6:$I$101,6)</f>
        <v>0</v>
      </c>
      <c r="H101" s="59">
        <f>VLOOKUP($B101,'2025 Ventilation List SORT'!$A$6:$I$101,7)</f>
        <v>1</v>
      </c>
      <c r="I101" s="56" t="str">
        <f>VLOOKUP($B101,'2025 Ventilation List SORT'!$A$6:$I$101,8)</f>
        <v>F</v>
      </c>
      <c r="J101" s="95" t="str">
        <f>VLOOKUP($B101,'2025 Ventilation List SORT'!$A$6:$I$101,9)</f>
        <v>No</v>
      </c>
      <c r="K101" s="146">
        <f>INDEX('For CSV - 2025 SpcFuncData'!$D$5:$D$88,MATCH($A101,'For CSV - 2025 SpcFuncData'!$B$5:$B$87,0))*0.5</f>
        <v>5</v>
      </c>
      <c r="L101" s="146" t="e">
        <f>INDEX('For CSV - 2025 VentSpcFuncData'!#REF!,MATCH($B101,'For CSV - 2025 VentSpcFuncData'!$B$6:$B$111,0))</f>
        <v>#REF!</v>
      </c>
      <c r="M101" s="146" t="e">
        <f t="shared" si="9"/>
        <v>#REF!</v>
      </c>
      <c r="N101" s="146" t="e">
        <f>INDEX('For CSV - 2025 VentSpcFuncData'!#REF!,MATCH($B101,'For CSV - 2025 VentSpcFuncData'!$B$6:$B$111,0))</f>
        <v>#REF!</v>
      </c>
      <c r="O101" s="146" t="e">
        <f t="shared" si="10"/>
        <v>#REF!</v>
      </c>
      <c r="P101" s="148" t="e">
        <f t="shared" si="6"/>
        <v>#REF!</v>
      </c>
      <c r="Q101" s="44" t="str">
        <f t="shared" si="7"/>
        <v>Corridor Area,General - Corridors</v>
      </c>
      <c r="R101" s="44">
        <f>INDEX('For CSV - 2025 SpcFuncData'!$BB$5:$BB$89,MATCH($A101,'For CSV - 2025 SpcFuncData'!$B$5:$B$88,0))</f>
        <v>320</v>
      </c>
      <c r="S101" s="44">
        <f>INDEX('For CSV - 2025 VentSpcFuncData'!$I$6:$I$111,MATCH($B101,'For CSV - 2025 VentSpcFuncData'!$B$6:$B$111,0))</f>
        <v>49</v>
      </c>
      <c r="T101" s="44">
        <f>MATCH($A101,'For CSV - 2025 SpcFuncData'!$B$5:$B$87,0)</f>
        <v>19</v>
      </c>
      <c r="U101" s="44">
        <v>1</v>
      </c>
      <c r="V101" t="str">
        <f t="shared" si="8"/>
        <v>1, Spc:SpcFunc,        320,  49  ;  Corridor Area</v>
      </c>
    </row>
    <row r="102" spans="1:22" ht="13" x14ac:dyDescent="0.25">
      <c r="A102" s="44" t="s">
        <v>543</v>
      </c>
      <c r="B102" s="270" t="s">
        <v>759</v>
      </c>
      <c r="C102" s="56">
        <f>VLOOKUP($B102,'2025 Ventilation List SORT'!$A$6:$I$101,2)</f>
        <v>5</v>
      </c>
      <c r="D102" s="56">
        <f>VLOOKUP($B102,'2025 Ventilation List SORT'!$A$6:$I$101,3)</f>
        <v>0.15</v>
      </c>
      <c r="E102" s="59">
        <f>VLOOKUP($B102,'2025 Ventilation List SORT'!$A$6:$I$101,4)</f>
        <v>0</v>
      </c>
      <c r="F102" s="59">
        <f>VLOOKUP($B102,'2025 Ventilation List SORT'!$A$6:$I$101,5)</f>
        <v>0</v>
      </c>
      <c r="G102" s="56">
        <f>VLOOKUP($B102,'2025 Ventilation List SORT'!$A$6:$I$101,6)</f>
        <v>0</v>
      </c>
      <c r="H102" s="59">
        <f>VLOOKUP($B102,'2025 Ventilation List SORT'!$A$6:$I$101,7)</f>
        <v>1</v>
      </c>
      <c r="I102" s="56" t="str">
        <f>VLOOKUP($B102,'2025 Ventilation List SORT'!$A$6:$I$101,8)</f>
        <v>F</v>
      </c>
      <c r="J102" s="95" t="str">
        <f>VLOOKUP($B102,'2025 Ventilation List SORT'!$A$6:$I$101,9)</f>
        <v>No</v>
      </c>
      <c r="K102" s="146">
        <f>INDEX('For CSV - 2025 SpcFuncData'!$D$5:$D$88,MATCH($A102,'For CSV - 2025 SpcFuncData'!$B$5:$B$87,0))*0.5</f>
        <v>5</v>
      </c>
      <c r="L102" s="146" t="e">
        <f>INDEX('For CSV - 2025 VentSpcFuncData'!#REF!,MATCH($B102,'For CSV - 2025 VentSpcFuncData'!$B$6:$B$111,0))</f>
        <v>#REF!</v>
      </c>
      <c r="M102" s="146" t="e">
        <f t="shared" si="9"/>
        <v>#REF!</v>
      </c>
      <c r="N102" s="146" t="e">
        <f>INDEX('For CSV - 2025 VentSpcFuncData'!#REF!,MATCH($B102,'For CSV - 2025 VentSpcFuncData'!$B$6:$B$111,0))</f>
        <v>#REF!</v>
      </c>
      <c r="O102" s="146" t="e">
        <f t="shared" si="10"/>
        <v>#REF!</v>
      </c>
      <c r="P102" s="148" t="e">
        <f t="shared" si="6"/>
        <v>#REF!</v>
      </c>
      <c r="Q102" s="44" t="str">
        <f t="shared" si="7"/>
        <v>Corridor Area,General - Corridors</v>
      </c>
      <c r="R102" s="44">
        <f>INDEX('For CSV - 2025 SpcFuncData'!$BB$5:$BB$89,MATCH($A102,'For CSV - 2025 SpcFuncData'!$B$5:$B$88,0))</f>
        <v>320</v>
      </c>
      <c r="S102" s="44">
        <f>INDEX('For CSV - 2025 VentSpcFuncData'!$I$6:$I$111,MATCH($B102,'For CSV - 2025 VentSpcFuncData'!$B$6:$B$111,0))</f>
        <v>49</v>
      </c>
      <c r="T102" s="44">
        <f>MATCH($A102,'For CSV - 2025 SpcFuncData'!$B$5:$B$87,0)</f>
        <v>19</v>
      </c>
      <c r="U102" s="44">
        <v>1</v>
      </c>
      <c r="V102" t="str">
        <f t="shared" si="8"/>
        <v>2,              49,     "General - Corridors"</v>
      </c>
    </row>
    <row r="103" spans="1:22" ht="13" x14ac:dyDescent="0.25">
      <c r="A103" s="44" t="s">
        <v>543</v>
      </c>
      <c r="B103" s="270" t="s">
        <v>765</v>
      </c>
      <c r="C103" s="56">
        <f>VLOOKUP($B103,'2025 Ventilation List SORT'!$A$6:$I$101,2)</f>
        <v>33</v>
      </c>
      <c r="D103" s="56">
        <f>VLOOKUP($B103,'2025 Ventilation List SORT'!$A$6:$I$101,3)</f>
        <v>0.15</v>
      </c>
      <c r="E103" s="59">
        <f>VLOOKUP($B103,'2025 Ventilation List SORT'!$A$6:$I$101,4)</f>
        <v>0</v>
      </c>
      <c r="F103" s="59">
        <f>VLOOKUP($B103,'2025 Ventilation List SORT'!$A$6:$I$101,5)</f>
        <v>0</v>
      </c>
      <c r="G103" s="56">
        <f>VLOOKUP($B103,'2025 Ventilation List SORT'!$A$6:$I$101,6)</f>
        <v>0</v>
      </c>
      <c r="H103" s="59">
        <f>VLOOKUP($B103,'2025 Ventilation List SORT'!$A$6:$I$101,7)</f>
        <v>1</v>
      </c>
      <c r="I103" s="56" t="str">
        <f>VLOOKUP($B103,'2025 Ventilation List SORT'!$A$6:$I$101,8)</f>
        <v>F</v>
      </c>
      <c r="J103" s="95" t="str">
        <f>VLOOKUP($B103,'2025 Ventilation List SORT'!$A$6:$I$101,9)</f>
        <v>No</v>
      </c>
      <c r="K103" s="146">
        <f>INDEX('For CSV - 2025 SpcFuncData'!$D$5:$D$88,MATCH($A103,'For CSV - 2025 SpcFuncData'!$B$5:$B$87,0))*0.5</f>
        <v>5</v>
      </c>
      <c r="L103" s="146" t="e">
        <f>INDEX('For CSV - 2025 VentSpcFuncData'!#REF!,MATCH($B103,'For CSV - 2025 VentSpcFuncData'!$B$6:$B$111,0))</f>
        <v>#REF!</v>
      </c>
      <c r="M103" s="146" t="e">
        <f t="shared" si="9"/>
        <v>#REF!</v>
      </c>
      <c r="N103" s="146" t="e">
        <f>INDEX('For CSV - 2025 VentSpcFuncData'!#REF!,MATCH($B103,'For CSV - 2025 VentSpcFuncData'!$B$6:$B$111,0))</f>
        <v>#REF!</v>
      </c>
      <c r="O103" s="146" t="e">
        <f t="shared" si="10"/>
        <v>#REF!</v>
      </c>
      <c r="P103" s="148" t="e">
        <f t="shared" si="6"/>
        <v>#REF!</v>
      </c>
      <c r="Q103" s="44" t="str">
        <f t="shared" si="7"/>
        <v>Corridor Area,Lodging - Lobbies/pre-function</v>
      </c>
      <c r="R103" s="44">
        <f>INDEX('For CSV - 2025 SpcFuncData'!$BB$5:$BB$89,MATCH($A103,'For CSV - 2025 SpcFuncData'!$B$5:$B$88,0))</f>
        <v>320</v>
      </c>
      <c r="S103" s="44">
        <f>INDEX('For CSV - 2025 VentSpcFuncData'!$I$6:$I$111,MATCH($B103,'For CSV - 2025 VentSpcFuncData'!$B$6:$B$111,0))</f>
        <v>56</v>
      </c>
      <c r="T103" s="44">
        <f>MATCH($A103,'For CSV - 2025 SpcFuncData'!$B$5:$B$87,0)</f>
        <v>19</v>
      </c>
      <c r="U103" s="44">
        <v>1</v>
      </c>
      <c r="V103" t="str">
        <f t="shared" si="8"/>
        <v>2,              56,     "Lodging - Lobbies/pre-function"</v>
      </c>
    </row>
    <row r="104" spans="1:22" ht="13" x14ac:dyDescent="0.25">
      <c r="A104" s="44" t="s">
        <v>543</v>
      </c>
      <c r="B104" s="270" t="s">
        <v>779</v>
      </c>
      <c r="C104" s="56">
        <f>VLOOKUP($B104,'2025 Ventilation List SORT'!$A$6:$I$101,2)</f>
        <v>33</v>
      </c>
      <c r="D104" s="56">
        <f>VLOOKUP($B104,'2025 Ventilation List SORT'!$A$6:$I$101,3)</f>
        <v>0.15</v>
      </c>
      <c r="E104" s="59">
        <f>VLOOKUP($B104,'2025 Ventilation List SORT'!$A$6:$I$101,4)</f>
        <v>0</v>
      </c>
      <c r="F104" s="59">
        <f>VLOOKUP($B104,'2025 Ventilation List SORT'!$A$6:$I$101,5)</f>
        <v>0</v>
      </c>
      <c r="G104" s="56">
        <f>VLOOKUP($B104,'2025 Ventilation List SORT'!$A$6:$I$101,6)</f>
        <v>0</v>
      </c>
      <c r="H104" s="59">
        <f>VLOOKUP($B104,'2025 Ventilation List SORT'!$A$6:$I$101,7)</f>
        <v>1</v>
      </c>
      <c r="I104" s="56" t="str">
        <f>VLOOKUP($B104,'2025 Ventilation List SORT'!$A$6:$I$101,8)</f>
        <v>F</v>
      </c>
      <c r="J104" s="95" t="str">
        <f>VLOOKUP($B104,'2025 Ventilation List SORT'!$A$6:$I$101,9)</f>
        <v>No</v>
      </c>
      <c r="K104" s="146">
        <f>INDEX('For CSV - 2025 SpcFuncData'!$D$5:$D$88,MATCH($A104,'For CSV - 2025 SpcFuncData'!$B$5:$B$87,0))*0.5</f>
        <v>5</v>
      </c>
      <c r="L104" s="146" t="e">
        <f>INDEX('For CSV - 2025 VentSpcFuncData'!#REF!,MATCH($B104,'For CSV - 2025 VentSpcFuncData'!$B$6:$B$111,0))</f>
        <v>#REF!</v>
      </c>
      <c r="M104" s="146" t="e">
        <f t="shared" si="9"/>
        <v>#REF!</v>
      </c>
      <c r="N104" s="146" t="e">
        <f>INDEX('For CSV - 2025 VentSpcFuncData'!#REF!,MATCH($B104,'For CSV - 2025 VentSpcFuncData'!$B$6:$B$111,0))</f>
        <v>#REF!</v>
      </c>
      <c r="O104" s="146" t="e">
        <f t="shared" si="10"/>
        <v>#REF!</v>
      </c>
      <c r="P104" s="148" t="e">
        <f t="shared" si="6"/>
        <v>#REF!</v>
      </c>
      <c r="Q104" s="44" t="str">
        <f t="shared" ref="Q104:Q137" si="11">_xlfn.CONCAT(A104,",",B104)</f>
        <v>Corridor Area,Misc - Transportation waiting</v>
      </c>
      <c r="R104" s="44">
        <f>INDEX('For CSV - 2025 SpcFuncData'!$BB$5:$BB$89,MATCH($A104,'For CSV - 2025 SpcFuncData'!$B$5:$B$88,0))</f>
        <v>320</v>
      </c>
      <c r="S104" s="44">
        <f>INDEX('For CSV - 2025 VentSpcFuncData'!$I$6:$I$111,MATCH($B104,'For CSV - 2025 VentSpcFuncData'!$B$6:$B$111,0))</f>
        <v>69</v>
      </c>
      <c r="T104" s="44">
        <f>MATCH($A104,'For CSV - 2025 SpcFuncData'!$B$5:$B$87,0)</f>
        <v>19</v>
      </c>
      <c r="U104" s="44">
        <v>0</v>
      </c>
      <c r="V104" t="str">
        <f t="shared" si="8"/>
        <v>2,              69,     "Misc - Transportation waiting"</v>
      </c>
    </row>
    <row r="105" spans="1:22" ht="13" x14ac:dyDescent="0.25">
      <c r="A105" s="44" t="s">
        <v>543</v>
      </c>
      <c r="B105" s="270" t="s">
        <v>843</v>
      </c>
      <c r="C105" s="56">
        <f>VLOOKUP($B105,'2025 Ventilation List SORT'!$A$6:$I$101,2)</f>
        <v>5</v>
      </c>
      <c r="D105" s="56">
        <f>VLOOKUP($B105,'2025 Ventilation List SORT'!$A$6:$I$101,3)</f>
        <v>0.15</v>
      </c>
      <c r="E105" s="59">
        <f>VLOOKUP($B105,'2025 Ventilation List SORT'!$A$6:$I$101,4)</f>
        <v>0</v>
      </c>
      <c r="F105" s="59">
        <f>VLOOKUP($B105,'2025 Ventilation List SORT'!$A$6:$I$101,5)</f>
        <v>0</v>
      </c>
      <c r="G105" s="56">
        <f>VLOOKUP($B105,'2025 Ventilation List SORT'!$A$6:$I$101,6)</f>
        <v>0</v>
      </c>
      <c r="H105" s="59">
        <f>VLOOKUP($B105,'2025 Ventilation List SORT'!$A$6:$I$101,7)</f>
        <v>1</v>
      </c>
      <c r="I105" s="56" t="str">
        <f>VLOOKUP($B105,'2025 Ventilation List SORT'!$A$6:$I$101,8)</f>
        <v>F</v>
      </c>
      <c r="J105" s="95" t="str">
        <f>VLOOKUP($B105,'2025 Ventilation List SORT'!$A$6:$I$101,9)</f>
        <v>No</v>
      </c>
      <c r="K105" s="146">
        <f>INDEX('For CSV - 2025 SpcFuncData'!$D$5:$D$88,MATCH($A105,'For CSV - 2025 SpcFuncData'!$B$5:$B$87,0))*0.5</f>
        <v>5</v>
      </c>
      <c r="L105" s="146" t="e">
        <f>INDEX('For CSV - 2025 VentSpcFuncData'!#REF!,MATCH($B105,'For CSV - 2025 VentSpcFuncData'!$B$6:$B$111,0))</f>
        <v>#REF!</v>
      </c>
      <c r="M105" s="146" t="e">
        <f t="shared" si="9"/>
        <v>#REF!</v>
      </c>
      <c r="N105" s="146" t="e">
        <f>INDEX('For CSV - 2025 VentSpcFuncData'!#REF!,MATCH($B105,'For CSV - 2025 VentSpcFuncData'!$B$6:$B$111,0))</f>
        <v>#REF!</v>
      </c>
      <c r="O105" s="146" t="e">
        <f t="shared" si="10"/>
        <v>#REF!</v>
      </c>
      <c r="P105" s="148" t="e">
        <f t="shared" si="6"/>
        <v>#REF!</v>
      </c>
      <c r="Q105" s="44" t="str">
        <f t="shared" si="11"/>
        <v>Corridor Area,Residential - Common corridors</v>
      </c>
      <c r="R105" s="44">
        <f>INDEX('For CSV - 2025 SpcFuncData'!$BB$5:$BB$89,MATCH($A105,'For CSV - 2025 SpcFuncData'!$B$5:$B$88,0))</f>
        <v>320</v>
      </c>
      <c r="S105" s="44">
        <f>INDEX('For CSV - 2025 VentSpcFuncData'!$I$6:$I$111,MATCH($B105,'For CSV - 2025 VentSpcFuncData'!$B$6:$B$111,0))</f>
        <v>77</v>
      </c>
      <c r="T105" s="44">
        <f>MATCH($A105,'For CSV - 2025 SpcFuncData'!$B$5:$B$87,0)</f>
        <v>19</v>
      </c>
      <c r="U105" s="44">
        <v>1</v>
      </c>
      <c r="V105" t="str">
        <f t="shared" si="8"/>
        <v>2,              77,     "Residential - Common corridors"</v>
      </c>
    </row>
    <row r="106" spans="1:22" ht="13" x14ac:dyDescent="0.25">
      <c r="A106" s="44" t="s">
        <v>543</v>
      </c>
      <c r="B106" s="270" t="s">
        <v>782</v>
      </c>
      <c r="C106" s="56">
        <f>VLOOKUP($B106,'2025 Ventilation List SORT'!$A$6:$I$101,2)</f>
        <v>17</v>
      </c>
      <c r="D106" s="56">
        <f>VLOOKUP($B106,'2025 Ventilation List SORT'!$A$6:$I$101,3)</f>
        <v>0.15</v>
      </c>
      <c r="E106" s="59">
        <f>VLOOKUP($B106,'2025 Ventilation List SORT'!$A$6:$I$101,4)</f>
        <v>0</v>
      </c>
      <c r="F106" s="59">
        <f>VLOOKUP($B106,'2025 Ventilation List SORT'!$A$6:$I$101,5)</f>
        <v>0</v>
      </c>
      <c r="G106" s="56">
        <f>VLOOKUP($B106,'2025 Ventilation List SORT'!$A$6:$I$101,6)</f>
        <v>0</v>
      </c>
      <c r="H106" s="59">
        <f>VLOOKUP($B106,'2025 Ventilation List SORT'!$A$6:$I$101,7)</f>
        <v>1</v>
      </c>
      <c r="I106" s="56" t="str">
        <f>VLOOKUP($B106,'2025 Ventilation List SORT'!$A$6:$I$101,8)</f>
        <v>F</v>
      </c>
      <c r="J106" s="95" t="str">
        <f>VLOOKUP($B106,'2025 Ventilation List SORT'!$A$6:$I$101,9)</f>
        <v>No</v>
      </c>
      <c r="K106" s="146">
        <f>INDEX('For CSV - 2025 SpcFuncData'!$D$5:$D$88,MATCH($A106,'For CSV - 2025 SpcFuncData'!$B$5:$B$87,0))*0.5</f>
        <v>5</v>
      </c>
      <c r="L106" s="146" t="e">
        <f>INDEX('For CSV - 2025 VentSpcFuncData'!#REF!,MATCH($B106,'For CSV - 2025 VentSpcFuncData'!$B$6:$B$111,0))</f>
        <v>#REF!</v>
      </c>
      <c r="M106" s="146" t="e">
        <f t="shared" si="9"/>
        <v>#REF!</v>
      </c>
      <c r="N106" s="146" t="e">
        <f>INDEX('For CSV - 2025 VentSpcFuncData'!#REF!,MATCH($B106,'For CSV - 2025 VentSpcFuncData'!$B$6:$B$111,0))</f>
        <v>#REF!</v>
      </c>
      <c r="O106" s="146" t="e">
        <f t="shared" si="10"/>
        <v>#REF!</v>
      </c>
      <c r="P106" s="148" t="e">
        <f t="shared" si="6"/>
        <v>#REF!</v>
      </c>
      <c r="Q106" s="44" t="str">
        <f t="shared" si="11"/>
        <v>Corridor Area,Retail - Mall common areas</v>
      </c>
      <c r="R106" s="44">
        <f>INDEX('For CSV - 2025 SpcFuncData'!$BB$5:$BB$89,MATCH($A106,'For CSV - 2025 SpcFuncData'!$B$5:$B$88,0))</f>
        <v>320</v>
      </c>
      <c r="S106" s="44">
        <f>INDEX('For CSV - 2025 VentSpcFuncData'!$I$6:$I$111,MATCH($B106,'For CSV - 2025 VentSpcFuncData'!$B$6:$B$111,0))</f>
        <v>81</v>
      </c>
      <c r="T106" s="44">
        <f>MATCH($A106,'For CSV - 2025 SpcFuncData'!$B$5:$B$87,0)</f>
        <v>19</v>
      </c>
      <c r="U106" s="44">
        <v>0</v>
      </c>
      <c r="V106" t="str">
        <f t="shared" si="8"/>
        <v>2,              81,     "Retail - Mall common areas"</v>
      </c>
    </row>
    <row r="107" spans="1:22" ht="13" x14ac:dyDescent="0.25">
      <c r="A107" s="44" t="s">
        <v>544</v>
      </c>
      <c r="B107" s="270" t="s">
        <v>752</v>
      </c>
      <c r="C107" s="56">
        <f>VLOOKUP($B107,'2025 Ventilation List SORT'!$A$6:$I$101,2)</f>
        <v>33</v>
      </c>
      <c r="D107" s="56">
        <f>VLOOKUP($B107,'2025 Ventilation List SORT'!$A$6:$I$101,3)</f>
        <v>0.15</v>
      </c>
      <c r="E107" s="59">
        <f>VLOOKUP($B107,'2025 Ventilation List SORT'!$A$6:$I$101,4)</f>
        <v>0</v>
      </c>
      <c r="F107" s="59">
        <f>VLOOKUP($B107,'2025 Ventilation List SORT'!$A$6:$I$101,5)</f>
        <v>0</v>
      </c>
      <c r="G107" s="56">
        <f>VLOOKUP($B107,'2025 Ventilation List SORT'!$A$6:$I$101,6)</f>
        <v>0</v>
      </c>
      <c r="H107" s="59">
        <f>VLOOKUP($B107,'2025 Ventilation List SORT'!$A$6:$I$101,7)</f>
        <v>2</v>
      </c>
      <c r="I107" s="56" t="str">
        <f>VLOOKUP($B107,'2025 Ventilation List SORT'!$A$6:$I$101,8)</f>
        <v/>
      </c>
      <c r="J107" s="95" t="str">
        <f>VLOOKUP($B107,'2025 Ventilation List SORT'!$A$6:$I$101,9)</f>
        <v>No</v>
      </c>
      <c r="K107" s="146">
        <f>INDEX('For CSV - 2025 SpcFuncData'!$D$5:$D$88,MATCH($A107,'For CSV - 2025 SpcFuncData'!$B$5:$B$87,0))*0.5</f>
        <v>33.335000000000001</v>
      </c>
      <c r="L107" s="146" t="e">
        <f>INDEX('For CSV - 2025 VentSpcFuncData'!#REF!,MATCH($B107,'For CSV - 2025 VentSpcFuncData'!$B$6:$B$111,0))</f>
        <v>#REF!</v>
      </c>
      <c r="M107" s="146" t="e">
        <f t="shared" si="9"/>
        <v>#REF!</v>
      </c>
      <c r="N107" s="146" t="e">
        <f>INDEX('For CSV - 2025 VentSpcFuncData'!#REF!,MATCH($B107,'For CSV - 2025 VentSpcFuncData'!$B$6:$B$111,0))</f>
        <v>#REF!</v>
      </c>
      <c r="O107" s="146" t="e">
        <f t="shared" si="10"/>
        <v>#REF!</v>
      </c>
      <c r="P107" s="148" t="e">
        <f t="shared" si="6"/>
        <v>#REF!</v>
      </c>
      <c r="Q107" s="44" t="str">
        <f t="shared" si="11"/>
        <v>Dining Area (Bar/Lounge and Fine Dining),Food Service - Restaurant dining rooms</v>
      </c>
      <c r="R107" s="44">
        <f>INDEX('For CSV - 2025 SpcFuncData'!$BB$5:$BB$89,MATCH($A107,'For CSV - 2025 SpcFuncData'!$B$5:$B$88,0))</f>
        <v>321</v>
      </c>
      <c r="S107" s="44">
        <f>INDEX('For CSV - 2025 VentSpcFuncData'!$I$6:$I$111,MATCH($B107,'For CSV - 2025 VentSpcFuncData'!$B$6:$B$111,0))</f>
        <v>45</v>
      </c>
      <c r="T107" s="44">
        <f>MATCH($A107,'For CSV - 2025 SpcFuncData'!$B$5:$B$87,0)</f>
        <v>20</v>
      </c>
      <c r="U107" s="44">
        <v>1</v>
      </c>
      <c r="V107" t="str">
        <f t="shared" si="8"/>
        <v>1, Spc:SpcFunc,        321,  45  ;  Dining Area (Bar/Lounge and Fine Dining)</v>
      </c>
    </row>
    <row r="108" spans="1:22" ht="13" x14ac:dyDescent="0.25">
      <c r="A108" s="44" t="s">
        <v>544</v>
      </c>
      <c r="B108" s="270" t="s">
        <v>754</v>
      </c>
      <c r="C108" s="56">
        <f>VLOOKUP($B108,'2025 Ventilation List SORT'!$A$6:$I$101,2)</f>
        <v>33</v>
      </c>
      <c r="D108" s="56">
        <f>VLOOKUP($B108,'2025 Ventilation List SORT'!$A$6:$I$101,3)</f>
        <v>0.2</v>
      </c>
      <c r="E108" s="59">
        <f>VLOOKUP($B108,'2025 Ventilation List SORT'!$A$6:$I$101,4)</f>
        <v>0</v>
      </c>
      <c r="F108" s="59">
        <f>VLOOKUP($B108,'2025 Ventilation List SORT'!$A$6:$I$101,5)</f>
        <v>0</v>
      </c>
      <c r="G108" s="56">
        <f>VLOOKUP($B108,'2025 Ventilation List SORT'!$A$6:$I$101,6)</f>
        <v>0</v>
      </c>
      <c r="H108" s="59">
        <f>VLOOKUP($B108,'2025 Ventilation List SORT'!$A$6:$I$101,7)</f>
        <v>2</v>
      </c>
      <c r="I108" s="56" t="str">
        <f>VLOOKUP($B108,'2025 Ventilation List SORT'!$A$6:$I$101,8)</f>
        <v/>
      </c>
      <c r="J108" s="95" t="str">
        <f>VLOOKUP($B108,'2025 Ventilation List SORT'!$A$6:$I$101,9)</f>
        <v>No</v>
      </c>
      <c r="K108" s="146">
        <f>INDEX('For CSV - 2025 SpcFuncData'!$D$5:$D$88,MATCH($A108,'For CSV - 2025 SpcFuncData'!$B$5:$B$87,0))*0.5</f>
        <v>33.335000000000001</v>
      </c>
      <c r="L108" s="146" t="e">
        <f>INDEX('For CSV - 2025 VentSpcFuncData'!#REF!,MATCH($B108,'For CSV - 2025 VentSpcFuncData'!$B$6:$B$111,0))</f>
        <v>#REF!</v>
      </c>
      <c r="M108" s="146" t="e">
        <f t="shared" si="9"/>
        <v>#REF!</v>
      </c>
      <c r="N108" s="146" t="e">
        <f>INDEX('For CSV - 2025 VentSpcFuncData'!#REF!,MATCH($B108,'For CSV - 2025 VentSpcFuncData'!$B$6:$B$111,0))</f>
        <v>#REF!</v>
      </c>
      <c r="O108" s="146" t="e">
        <f t="shared" si="10"/>
        <v>#REF!</v>
      </c>
      <c r="P108" s="148" t="e">
        <f t="shared" si="6"/>
        <v>#REF!</v>
      </c>
      <c r="Q108" s="44" t="str">
        <f t="shared" si="11"/>
        <v>Dining Area (Bar/Lounge and Fine Dining),Food Service - Bars, cocktail lounges</v>
      </c>
      <c r="R108" s="44">
        <f>INDEX('For CSV - 2025 SpcFuncData'!$BB$5:$BB$89,MATCH($A108,'For CSV - 2025 SpcFuncData'!$B$5:$B$88,0))</f>
        <v>321</v>
      </c>
      <c r="S108" s="44">
        <f>INDEX('For CSV - 2025 VentSpcFuncData'!$I$6:$I$111,MATCH($B108,'For CSV - 2025 VentSpcFuncData'!$B$6:$B$111,0))</f>
        <v>42</v>
      </c>
      <c r="T108" s="44">
        <f>MATCH($A108,'For CSV - 2025 SpcFuncData'!$B$5:$B$87,0)</f>
        <v>20</v>
      </c>
      <c r="U108" s="44">
        <v>1</v>
      </c>
      <c r="V108" t="str">
        <f t="shared" si="8"/>
        <v>2,              42,     "Food Service - Bars, cocktail lounges"</v>
      </c>
    </row>
    <row r="109" spans="1:22" ht="13" x14ac:dyDescent="0.25">
      <c r="A109" s="44" t="s">
        <v>544</v>
      </c>
      <c r="B109" s="270" t="s">
        <v>752</v>
      </c>
      <c r="C109" s="56">
        <f>VLOOKUP($B109,'2025 Ventilation List SORT'!$A$6:$I$101,2)</f>
        <v>33</v>
      </c>
      <c r="D109" s="56">
        <f>VLOOKUP($B109,'2025 Ventilation List SORT'!$A$6:$I$101,3)</f>
        <v>0.15</v>
      </c>
      <c r="E109" s="59">
        <f>VLOOKUP($B109,'2025 Ventilation List SORT'!$A$6:$I$101,4)</f>
        <v>0</v>
      </c>
      <c r="F109" s="59">
        <f>VLOOKUP($B109,'2025 Ventilation List SORT'!$A$6:$I$101,5)</f>
        <v>0</v>
      </c>
      <c r="G109" s="56">
        <f>VLOOKUP($B109,'2025 Ventilation List SORT'!$A$6:$I$101,6)</f>
        <v>0</v>
      </c>
      <c r="H109" s="59">
        <f>VLOOKUP($B109,'2025 Ventilation List SORT'!$A$6:$I$101,7)</f>
        <v>2</v>
      </c>
      <c r="I109" s="56" t="str">
        <f>VLOOKUP($B109,'2025 Ventilation List SORT'!$A$6:$I$101,8)</f>
        <v/>
      </c>
      <c r="J109" s="95" t="str">
        <f>VLOOKUP($B109,'2025 Ventilation List SORT'!$A$6:$I$101,9)</f>
        <v>No</v>
      </c>
      <c r="K109" s="146">
        <f>INDEX('For CSV - 2025 SpcFuncData'!$D$5:$D$88,MATCH($A109,'For CSV - 2025 SpcFuncData'!$B$5:$B$87,0))*0.5</f>
        <v>33.335000000000001</v>
      </c>
      <c r="L109" s="146" t="e">
        <f>INDEX('For CSV - 2025 VentSpcFuncData'!#REF!,MATCH($B109,'For CSV - 2025 VentSpcFuncData'!$B$6:$B$111,0))</f>
        <v>#REF!</v>
      </c>
      <c r="M109" s="146" t="e">
        <f t="shared" si="9"/>
        <v>#REF!</v>
      </c>
      <c r="N109" s="146" t="e">
        <f>INDEX('For CSV - 2025 VentSpcFuncData'!#REF!,MATCH($B109,'For CSV - 2025 VentSpcFuncData'!$B$6:$B$111,0))</f>
        <v>#REF!</v>
      </c>
      <c r="O109" s="146" t="e">
        <f t="shared" si="10"/>
        <v>#REF!</v>
      </c>
      <c r="P109" s="148" t="e">
        <f t="shared" si="6"/>
        <v>#REF!</v>
      </c>
      <c r="Q109" s="44" t="str">
        <f t="shared" si="11"/>
        <v>Dining Area (Bar/Lounge and Fine Dining),Food Service - Restaurant dining rooms</v>
      </c>
      <c r="R109" s="44">
        <f>INDEX('For CSV - 2025 SpcFuncData'!$BB$5:$BB$89,MATCH($A109,'For CSV - 2025 SpcFuncData'!$B$5:$B$88,0))</f>
        <v>321</v>
      </c>
      <c r="S109" s="44">
        <f>INDEX('For CSV - 2025 VentSpcFuncData'!$I$6:$I$111,MATCH($B109,'For CSV - 2025 VentSpcFuncData'!$B$6:$B$111,0))</f>
        <v>45</v>
      </c>
      <c r="T109" s="44">
        <f>MATCH($A109,'For CSV - 2025 SpcFuncData'!$B$5:$B$87,0)</f>
        <v>20</v>
      </c>
      <c r="U109" s="44">
        <v>0</v>
      </c>
      <c r="V109" t="str">
        <f t="shared" si="8"/>
        <v>2,              45,     "Food Service - Restaurant dining rooms"</v>
      </c>
    </row>
    <row r="110" spans="1:22" ht="13" x14ac:dyDescent="0.25">
      <c r="A110" s="57" t="s">
        <v>1148</v>
      </c>
      <c r="B110" s="270" t="s">
        <v>753</v>
      </c>
      <c r="C110" s="56">
        <f>VLOOKUP($B110,'2025 Ventilation List SORT'!$A$6:$I$101,2)</f>
        <v>33</v>
      </c>
      <c r="D110" s="56">
        <f>VLOOKUP($B110,'2025 Ventilation List SORT'!$A$6:$I$101,3)</f>
        <v>0.15</v>
      </c>
      <c r="E110" s="59">
        <f>VLOOKUP($B110,'2025 Ventilation List SORT'!$A$6:$I$101,4)</f>
        <v>0</v>
      </c>
      <c r="F110" s="59">
        <f>VLOOKUP($B110,'2025 Ventilation List SORT'!$A$6:$I$101,5)</f>
        <v>0</v>
      </c>
      <c r="G110" s="56">
        <f>VLOOKUP($B110,'2025 Ventilation List SORT'!$A$6:$I$101,6)</f>
        <v>0</v>
      </c>
      <c r="H110" s="59">
        <f>VLOOKUP($B110,'2025 Ventilation List SORT'!$A$6:$I$101,7)</f>
        <v>2</v>
      </c>
      <c r="I110" s="56" t="str">
        <f>VLOOKUP($B110,'2025 Ventilation List SORT'!$A$6:$I$101,8)</f>
        <v/>
      </c>
      <c r="J110" s="95" t="str">
        <f>VLOOKUP($B110,'2025 Ventilation List SORT'!$A$6:$I$101,9)</f>
        <v>No</v>
      </c>
      <c r="K110" s="146">
        <f>INDEX('For CSV - 2025 SpcFuncData'!$D$5:$D$88,MATCH($A110,'For CSV - 2025 SpcFuncData'!$B$5:$B$87,0))*0.5</f>
        <v>33.335000000000001</v>
      </c>
      <c r="L110" s="146" t="e">
        <f>INDEX('For CSV - 2025 VentSpcFuncData'!#REF!,MATCH($B110,'For CSV - 2025 VentSpcFuncData'!$B$6:$B$111,0))</f>
        <v>#REF!</v>
      </c>
      <c r="M110" s="146" t="e">
        <f t="shared" si="9"/>
        <v>#REF!</v>
      </c>
      <c r="N110" s="146" t="e">
        <f>INDEX('For CSV - 2025 VentSpcFuncData'!#REF!,MATCH($B110,'For CSV - 2025 VentSpcFuncData'!$B$6:$B$111,0))</f>
        <v>#REF!</v>
      </c>
      <c r="O110" s="146" t="e">
        <f t="shared" si="10"/>
        <v>#REF!</v>
      </c>
      <c r="P110" s="148" t="e">
        <f t="shared" si="6"/>
        <v>#REF!</v>
      </c>
      <c r="Q110" s="44" t="str">
        <f t="shared" si="11"/>
        <v>Dining Area (Cafeteria/Fast Food),Food Service - Cafeteria/fast-food dining</v>
      </c>
      <c r="R110" s="44">
        <f>INDEX('For CSV - 2025 SpcFuncData'!$BB$5:$BB$89,MATCH($A110,'For CSV - 2025 SpcFuncData'!$B$5:$B$88,0))</f>
        <v>322</v>
      </c>
      <c r="S110" s="44">
        <f>INDEX('For CSV - 2025 VentSpcFuncData'!$I$6:$I$111,MATCH($B110,'For CSV - 2025 VentSpcFuncData'!$B$6:$B$111,0))</f>
        <v>43</v>
      </c>
      <c r="T110" s="44">
        <f>MATCH($A110,'For CSV - 2025 SpcFuncData'!$B$5:$B$87,0)</f>
        <v>21</v>
      </c>
      <c r="U110" s="44">
        <v>1</v>
      </c>
      <c r="V110" t="str">
        <f t="shared" si="8"/>
        <v>1, Spc:SpcFunc,        322,  43  ;  Dining Area (Cafeteria/Fast Food)</v>
      </c>
    </row>
    <row r="111" spans="1:22" ht="13" x14ac:dyDescent="0.25">
      <c r="A111" s="57" t="s">
        <v>1148</v>
      </c>
      <c r="B111" s="270" t="s">
        <v>753</v>
      </c>
      <c r="C111" s="56">
        <f>VLOOKUP($B111,'2025 Ventilation List SORT'!$A$6:$I$101,2)</f>
        <v>33</v>
      </c>
      <c r="D111" s="56">
        <f>VLOOKUP($B111,'2025 Ventilation List SORT'!$A$6:$I$101,3)</f>
        <v>0.15</v>
      </c>
      <c r="E111" s="59">
        <f>VLOOKUP($B111,'2025 Ventilation List SORT'!$A$6:$I$101,4)</f>
        <v>0</v>
      </c>
      <c r="F111" s="59">
        <f>VLOOKUP($B111,'2025 Ventilation List SORT'!$A$6:$I$101,5)</f>
        <v>0</v>
      </c>
      <c r="G111" s="56">
        <f>VLOOKUP($B111,'2025 Ventilation List SORT'!$A$6:$I$101,6)</f>
        <v>0</v>
      </c>
      <c r="H111" s="59">
        <f>VLOOKUP($B111,'2025 Ventilation List SORT'!$A$6:$I$101,7)</f>
        <v>2</v>
      </c>
      <c r="I111" s="56" t="str">
        <f>VLOOKUP($B111,'2025 Ventilation List SORT'!$A$6:$I$101,8)</f>
        <v/>
      </c>
      <c r="J111" s="95" t="str">
        <f>VLOOKUP($B111,'2025 Ventilation List SORT'!$A$6:$I$101,9)</f>
        <v>No</v>
      </c>
      <c r="K111" s="146">
        <f>INDEX('For CSV - 2025 SpcFuncData'!$D$5:$D$88,MATCH($A111,'For CSV - 2025 SpcFuncData'!$B$5:$B$87,0))*0.5</f>
        <v>33.335000000000001</v>
      </c>
      <c r="L111" s="146" t="e">
        <f>INDEX('For CSV - 2025 VentSpcFuncData'!#REF!,MATCH($B111,'For CSV - 2025 VentSpcFuncData'!$B$6:$B$111,0))</f>
        <v>#REF!</v>
      </c>
      <c r="M111" s="146" t="e">
        <f t="shared" si="9"/>
        <v>#REF!</v>
      </c>
      <c r="N111" s="146" t="e">
        <f>INDEX('For CSV - 2025 VentSpcFuncData'!#REF!,MATCH($B111,'For CSV - 2025 VentSpcFuncData'!$B$6:$B$111,0))</f>
        <v>#REF!</v>
      </c>
      <c r="O111" s="146" t="e">
        <f t="shared" si="10"/>
        <v>#REF!</v>
      </c>
      <c r="P111" s="148" t="e">
        <f t="shared" si="6"/>
        <v>#REF!</v>
      </c>
      <c r="Q111" s="44" t="str">
        <f t="shared" si="11"/>
        <v>Dining Area (Cafeteria/Fast Food),Food Service - Cafeteria/fast-food dining</v>
      </c>
      <c r="R111" s="44">
        <f>INDEX('For CSV - 2025 SpcFuncData'!$BB$5:$BB$89,MATCH($A111,'For CSV - 2025 SpcFuncData'!$B$5:$B$88,0))</f>
        <v>322</v>
      </c>
      <c r="S111" s="44">
        <f>INDEX('For CSV - 2025 VentSpcFuncData'!$I$6:$I$111,MATCH($B111,'For CSV - 2025 VentSpcFuncData'!$B$6:$B$111,0))</f>
        <v>43</v>
      </c>
      <c r="T111" s="44">
        <f>MATCH($A111,'For CSV - 2025 SpcFuncData'!$B$5:$B$87,0)</f>
        <v>21</v>
      </c>
      <c r="U111" s="44">
        <v>1</v>
      </c>
      <c r="V111" t="str">
        <f t="shared" si="8"/>
        <v>2,              43,     "Food Service - Cafeteria/fast-food dining"</v>
      </c>
    </row>
    <row r="112" spans="1:22" ht="13" x14ac:dyDescent="0.25">
      <c r="A112" s="57" t="s">
        <v>546</v>
      </c>
      <c r="B112" s="270" t="s">
        <v>753</v>
      </c>
      <c r="C112" s="56">
        <f>VLOOKUP($B112,'2025 Ventilation List SORT'!$A$6:$I$101,2)</f>
        <v>33</v>
      </c>
      <c r="D112" s="56">
        <f>VLOOKUP($B112,'2025 Ventilation List SORT'!$A$6:$I$101,3)</f>
        <v>0.15</v>
      </c>
      <c r="E112" s="59">
        <f>VLOOKUP($B112,'2025 Ventilation List SORT'!$A$6:$I$101,4)</f>
        <v>0</v>
      </c>
      <c r="F112" s="59">
        <f>VLOOKUP($B112,'2025 Ventilation List SORT'!$A$6:$I$101,5)</f>
        <v>0</v>
      </c>
      <c r="G112" s="56">
        <f>VLOOKUP($B112,'2025 Ventilation List SORT'!$A$6:$I$101,6)</f>
        <v>0</v>
      </c>
      <c r="H112" s="59">
        <f>VLOOKUP($B112,'2025 Ventilation List SORT'!$A$6:$I$101,7)</f>
        <v>2</v>
      </c>
      <c r="I112" s="56" t="str">
        <f>VLOOKUP($B112,'2025 Ventilation List SORT'!$A$6:$I$101,8)</f>
        <v/>
      </c>
      <c r="J112" s="95" t="str">
        <f>VLOOKUP($B112,'2025 Ventilation List SORT'!$A$6:$I$101,9)</f>
        <v>No</v>
      </c>
      <c r="K112" s="146">
        <f>INDEX('For CSV - 2025 SpcFuncData'!$D$5:$D$88,MATCH($A112,'For CSV - 2025 SpcFuncData'!$B$5:$B$87,0))*0.5</f>
        <v>33.335000000000001</v>
      </c>
      <c r="L112" s="146" t="e">
        <f>INDEX('For CSV - 2025 VentSpcFuncData'!#REF!,MATCH($B112,'For CSV - 2025 VentSpcFuncData'!$B$6:$B$111,0))</f>
        <v>#REF!</v>
      </c>
      <c r="M112" s="146" t="e">
        <f t="shared" si="9"/>
        <v>#REF!</v>
      </c>
      <c r="N112" s="146" t="e">
        <f>INDEX('For CSV - 2025 VentSpcFuncData'!#REF!,MATCH($B112,'For CSV - 2025 VentSpcFuncData'!$B$6:$B$111,0))</f>
        <v>#REF!</v>
      </c>
      <c r="O112" s="146" t="e">
        <f t="shared" si="10"/>
        <v>#REF!</v>
      </c>
      <c r="P112" s="148" t="e">
        <f t="shared" si="6"/>
        <v>#REF!</v>
      </c>
      <c r="Q112" s="44" t="str">
        <f t="shared" si="11"/>
        <v>Dining Area (Family and Leisure),Food Service - Cafeteria/fast-food dining</v>
      </c>
      <c r="R112" s="44">
        <f>INDEX('For CSV - 2025 SpcFuncData'!$BB$5:$BB$89,MATCH($A112,'For CSV - 2025 SpcFuncData'!$B$5:$B$88,0))</f>
        <v>323</v>
      </c>
      <c r="S112" s="44">
        <f>INDEX('For CSV - 2025 VentSpcFuncData'!$I$6:$I$111,MATCH($B112,'For CSV - 2025 VentSpcFuncData'!$B$6:$B$111,0))</f>
        <v>43</v>
      </c>
      <c r="T112" s="44">
        <f>MATCH($A112,'For CSV - 2025 SpcFuncData'!$B$5:$B$87,0)</f>
        <v>22</v>
      </c>
      <c r="U112" s="44">
        <v>1</v>
      </c>
      <c r="V112" t="str">
        <f t="shared" si="8"/>
        <v>1, Spc:SpcFunc,        323,  43  ;  Dining Area (Family and Leisure)</v>
      </c>
    </row>
    <row r="113" spans="1:22" ht="13" x14ac:dyDescent="0.25">
      <c r="A113" s="57" t="s">
        <v>546</v>
      </c>
      <c r="B113" s="270" t="s">
        <v>754</v>
      </c>
      <c r="C113" s="56">
        <f>VLOOKUP($B113,'2025 Ventilation List SORT'!$A$6:$I$101,2)</f>
        <v>33</v>
      </c>
      <c r="D113" s="56">
        <f>VLOOKUP($B113,'2025 Ventilation List SORT'!$A$6:$I$101,3)</f>
        <v>0.2</v>
      </c>
      <c r="E113" s="59">
        <f>VLOOKUP($B113,'2025 Ventilation List SORT'!$A$6:$I$101,4)</f>
        <v>0</v>
      </c>
      <c r="F113" s="59">
        <f>VLOOKUP($B113,'2025 Ventilation List SORT'!$A$6:$I$101,5)</f>
        <v>0</v>
      </c>
      <c r="G113" s="56">
        <f>VLOOKUP($B113,'2025 Ventilation List SORT'!$A$6:$I$101,6)</f>
        <v>0</v>
      </c>
      <c r="H113" s="59">
        <f>VLOOKUP($B113,'2025 Ventilation List SORT'!$A$6:$I$101,7)</f>
        <v>2</v>
      </c>
      <c r="I113" s="56" t="str">
        <f>VLOOKUP($B113,'2025 Ventilation List SORT'!$A$6:$I$101,8)</f>
        <v/>
      </c>
      <c r="J113" s="95" t="str">
        <f>VLOOKUP($B113,'2025 Ventilation List SORT'!$A$6:$I$101,9)</f>
        <v>No</v>
      </c>
      <c r="K113" s="146">
        <f>INDEX('For CSV - 2025 SpcFuncData'!$D$5:$D$88,MATCH($A113,'For CSV - 2025 SpcFuncData'!$B$5:$B$87,0))*0.5</f>
        <v>33.335000000000001</v>
      </c>
      <c r="L113" s="146" t="e">
        <f>INDEX('For CSV - 2025 VentSpcFuncData'!#REF!,MATCH($B113,'For CSV - 2025 VentSpcFuncData'!$B$6:$B$111,0))</f>
        <v>#REF!</v>
      </c>
      <c r="M113" s="146" t="e">
        <f t="shared" si="9"/>
        <v>#REF!</v>
      </c>
      <c r="N113" s="146" t="e">
        <f>INDEX('For CSV - 2025 VentSpcFuncData'!#REF!,MATCH($B113,'For CSV - 2025 VentSpcFuncData'!$B$6:$B$111,0))</f>
        <v>#REF!</v>
      </c>
      <c r="O113" s="146" t="e">
        <f t="shared" si="10"/>
        <v>#REF!</v>
      </c>
      <c r="P113" s="148" t="e">
        <f t="shared" si="6"/>
        <v>#REF!</v>
      </c>
      <c r="Q113" s="44" t="str">
        <f t="shared" si="11"/>
        <v>Dining Area (Family and Leisure),Food Service - Bars, cocktail lounges</v>
      </c>
      <c r="R113" s="44">
        <f>INDEX('For CSV - 2025 SpcFuncData'!$BB$5:$BB$89,MATCH($A113,'For CSV - 2025 SpcFuncData'!$B$5:$B$88,0))</f>
        <v>323</v>
      </c>
      <c r="S113" s="44">
        <f>INDEX('For CSV - 2025 VentSpcFuncData'!$I$6:$I$111,MATCH($B113,'For CSV - 2025 VentSpcFuncData'!$B$6:$B$111,0))</f>
        <v>42</v>
      </c>
      <c r="T113" s="44">
        <f>MATCH($A113,'For CSV - 2025 SpcFuncData'!$B$5:$B$87,0)</f>
        <v>22</v>
      </c>
      <c r="U113" s="44">
        <v>1</v>
      </c>
      <c r="V113" t="str">
        <f t="shared" si="8"/>
        <v>2,              42,     "Food Service - Bars, cocktail lounges"</v>
      </c>
    </row>
    <row r="114" spans="1:22" ht="13" x14ac:dyDescent="0.25">
      <c r="A114" s="57" t="s">
        <v>546</v>
      </c>
      <c r="B114" s="270" t="s">
        <v>753</v>
      </c>
      <c r="C114" s="56">
        <f>VLOOKUP($B114,'2025 Ventilation List SORT'!$A$6:$I$101,2)</f>
        <v>33</v>
      </c>
      <c r="D114" s="56">
        <f>VLOOKUP($B114,'2025 Ventilation List SORT'!$A$6:$I$101,3)</f>
        <v>0.15</v>
      </c>
      <c r="E114" s="59">
        <f>VLOOKUP($B114,'2025 Ventilation List SORT'!$A$6:$I$101,4)</f>
        <v>0</v>
      </c>
      <c r="F114" s="59">
        <f>VLOOKUP($B114,'2025 Ventilation List SORT'!$A$6:$I$101,5)</f>
        <v>0</v>
      </c>
      <c r="G114" s="56">
        <f>VLOOKUP($B114,'2025 Ventilation List SORT'!$A$6:$I$101,6)</f>
        <v>0</v>
      </c>
      <c r="H114" s="59">
        <f>VLOOKUP($B114,'2025 Ventilation List SORT'!$A$6:$I$101,7)</f>
        <v>2</v>
      </c>
      <c r="I114" s="56" t="str">
        <f>VLOOKUP($B114,'2025 Ventilation List SORT'!$A$6:$I$101,8)</f>
        <v/>
      </c>
      <c r="J114" s="95" t="str">
        <f>VLOOKUP($B114,'2025 Ventilation List SORT'!$A$6:$I$101,9)</f>
        <v>No</v>
      </c>
      <c r="K114" s="146">
        <f>INDEX('For CSV - 2025 SpcFuncData'!$D$5:$D$88,MATCH($A114,'For CSV - 2025 SpcFuncData'!$B$5:$B$87,0))*0.5</f>
        <v>33.335000000000001</v>
      </c>
      <c r="L114" s="146" t="e">
        <f>INDEX('For CSV - 2025 VentSpcFuncData'!#REF!,MATCH($B114,'For CSV - 2025 VentSpcFuncData'!$B$6:$B$111,0))</f>
        <v>#REF!</v>
      </c>
      <c r="M114" s="146" t="e">
        <f t="shared" si="9"/>
        <v>#REF!</v>
      </c>
      <c r="N114" s="146" t="e">
        <f>INDEX('For CSV - 2025 VentSpcFuncData'!#REF!,MATCH($B114,'For CSV - 2025 VentSpcFuncData'!$B$6:$B$111,0))</f>
        <v>#REF!</v>
      </c>
      <c r="O114" s="146" t="e">
        <f t="shared" si="10"/>
        <v>#REF!</v>
      </c>
      <c r="P114" s="148" t="e">
        <f t="shared" si="6"/>
        <v>#REF!</v>
      </c>
      <c r="Q114" s="44" t="str">
        <f t="shared" si="11"/>
        <v>Dining Area (Family and Leisure),Food Service - Cafeteria/fast-food dining</v>
      </c>
      <c r="R114" s="44">
        <f>INDEX('For CSV - 2025 SpcFuncData'!$BB$5:$BB$89,MATCH($A114,'For CSV - 2025 SpcFuncData'!$B$5:$B$88,0))</f>
        <v>323</v>
      </c>
      <c r="S114" s="44">
        <f>INDEX('For CSV - 2025 VentSpcFuncData'!$I$6:$I$111,MATCH($B114,'For CSV - 2025 VentSpcFuncData'!$B$6:$B$111,0))</f>
        <v>43</v>
      </c>
      <c r="T114" s="44">
        <f>MATCH($A114,'For CSV - 2025 SpcFuncData'!$B$5:$B$87,0)</f>
        <v>22</v>
      </c>
      <c r="U114" s="44">
        <v>0</v>
      </c>
      <c r="V114" t="str">
        <f t="shared" si="8"/>
        <v>2,              43,     "Food Service - Cafeteria/fast-food dining"</v>
      </c>
    </row>
    <row r="115" spans="1:22" ht="13" x14ac:dyDescent="0.25">
      <c r="A115" s="57" t="s">
        <v>546</v>
      </c>
      <c r="B115" s="270" t="s">
        <v>752</v>
      </c>
      <c r="C115" s="56">
        <f>VLOOKUP($B115,'2025 Ventilation List SORT'!$A$6:$I$101,2)</f>
        <v>33</v>
      </c>
      <c r="D115" s="56">
        <f>VLOOKUP($B115,'2025 Ventilation List SORT'!$A$6:$I$101,3)</f>
        <v>0.15</v>
      </c>
      <c r="E115" s="59">
        <f>VLOOKUP($B115,'2025 Ventilation List SORT'!$A$6:$I$101,4)</f>
        <v>0</v>
      </c>
      <c r="F115" s="59">
        <f>VLOOKUP($B115,'2025 Ventilation List SORT'!$A$6:$I$101,5)</f>
        <v>0</v>
      </c>
      <c r="G115" s="56">
        <f>VLOOKUP($B115,'2025 Ventilation List SORT'!$A$6:$I$101,6)</f>
        <v>0</v>
      </c>
      <c r="H115" s="59">
        <f>VLOOKUP($B115,'2025 Ventilation List SORT'!$A$6:$I$101,7)</f>
        <v>2</v>
      </c>
      <c r="I115" s="56" t="str">
        <f>VLOOKUP($B115,'2025 Ventilation List SORT'!$A$6:$I$101,8)</f>
        <v/>
      </c>
      <c r="J115" s="95" t="str">
        <f>VLOOKUP($B115,'2025 Ventilation List SORT'!$A$6:$I$101,9)</f>
        <v>No</v>
      </c>
      <c r="K115" s="146">
        <f>INDEX('For CSV - 2025 SpcFuncData'!$D$5:$D$88,MATCH($A115,'For CSV - 2025 SpcFuncData'!$B$5:$B$87,0))*0.5</f>
        <v>33.335000000000001</v>
      </c>
      <c r="L115" s="146" t="e">
        <f>INDEX('For CSV - 2025 VentSpcFuncData'!#REF!,MATCH($B115,'For CSV - 2025 VentSpcFuncData'!$B$6:$B$111,0))</f>
        <v>#REF!</v>
      </c>
      <c r="M115" s="146" t="e">
        <f t="shared" si="9"/>
        <v>#REF!</v>
      </c>
      <c r="N115" s="146" t="e">
        <f>INDEX('For CSV - 2025 VentSpcFuncData'!#REF!,MATCH($B115,'For CSV - 2025 VentSpcFuncData'!$B$6:$B$111,0))</f>
        <v>#REF!</v>
      </c>
      <c r="O115" s="146" t="e">
        <f t="shared" si="10"/>
        <v>#REF!</v>
      </c>
      <c r="P115" s="148" t="e">
        <f t="shared" si="6"/>
        <v>#REF!</v>
      </c>
      <c r="Q115" s="44" t="str">
        <f t="shared" si="11"/>
        <v>Dining Area (Family and Leisure),Food Service - Restaurant dining rooms</v>
      </c>
      <c r="R115" s="44">
        <f>INDEX('For CSV - 2025 SpcFuncData'!$BB$5:$BB$89,MATCH($A115,'For CSV - 2025 SpcFuncData'!$B$5:$B$88,0))</f>
        <v>323</v>
      </c>
      <c r="S115" s="44">
        <f>INDEX('For CSV - 2025 VentSpcFuncData'!$I$6:$I$111,MATCH($B115,'For CSV - 2025 VentSpcFuncData'!$B$6:$B$111,0))</f>
        <v>45</v>
      </c>
      <c r="T115" s="44">
        <f>MATCH($A115,'For CSV - 2025 SpcFuncData'!$B$5:$B$87,0)</f>
        <v>22</v>
      </c>
      <c r="U115" s="44">
        <v>1</v>
      </c>
      <c r="V115" t="str">
        <f t="shared" si="8"/>
        <v>2,              45,     "Food Service - Restaurant dining rooms"</v>
      </c>
    </row>
    <row r="116" spans="1:22" ht="13" x14ac:dyDescent="0.25">
      <c r="A116" s="57" t="s">
        <v>34</v>
      </c>
      <c r="B116" s="270" t="s">
        <v>778</v>
      </c>
      <c r="C116" s="56">
        <f>VLOOKUP($B116,'2025 Ventilation List SORT'!$A$6:$I$101,2)</f>
        <v>5</v>
      </c>
      <c r="D116" s="56">
        <f>VLOOKUP($B116,'2025 Ventilation List SORT'!$A$6:$I$101,3)</f>
        <v>0.15</v>
      </c>
      <c r="E116" s="59">
        <f>VLOOKUP($B116,'2025 Ventilation List SORT'!$A$6:$I$101,4)</f>
        <v>0</v>
      </c>
      <c r="F116" s="59">
        <f>VLOOKUP($B116,'2025 Ventilation List SORT'!$A$6:$I$101,5)</f>
        <v>0</v>
      </c>
      <c r="G116" s="56">
        <f>VLOOKUP($B116,'2025 Ventilation List SORT'!$A$6:$I$101,6)</f>
        <v>0</v>
      </c>
      <c r="H116" s="59">
        <f>VLOOKUP($B116,'2025 Ventilation List SORT'!$A$6:$I$101,7)</f>
        <v>1</v>
      </c>
      <c r="I116" s="56" t="str">
        <f>VLOOKUP($B116,'2025 Ventilation List SORT'!$A$6:$I$101,8)</f>
        <v/>
      </c>
      <c r="J116" s="95" t="str">
        <f>VLOOKUP($B116,'2025 Ventilation List SORT'!$A$6:$I$101,9)</f>
        <v>No</v>
      </c>
      <c r="K116" s="146">
        <f>INDEX('For CSV - 2025 SpcFuncData'!$D$5:$D$88,MATCH($A116,'For CSV - 2025 SpcFuncData'!$B$5:$B$87,0))*0.5</f>
        <v>1.5</v>
      </c>
      <c r="L116" s="146" t="e">
        <f>INDEX('For CSV - 2025 VentSpcFuncData'!#REF!,MATCH($B116,'For CSV - 2025 VentSpcFuncData'!$B$6:$B$111,0))</f>
        <v>#REF!</v>
      </c>
      <c r="M116" s="146" t="e">
        <f t="shared" si="9"/>
        <v>#REF!</v>
      </c>
      <c r="N116" s="146" t="e">
        <f>INDEX('For CSV - 2025 VentSpcFuncData'!#REF!,MATCH($B116,'For CSV - 2025 VentSpcFuncData'!$B$6:$B$111,0))</f>
        <v>#REF!</v>
      </c>
      <c r="O116" s="146" t="e">
        <f t="shared" si="10"/>
        <v>#REF!</v>
      </c>
      <c r="P116" s="148" t="e">
        <f t="shared" si="6"/>
        <v>#REF!</v>
      </c>
      <c r="Q116" s="44" t="str">
        <f t="shared" si="11"/>
        <v>Electrical, Mechanical, Telephone Rooms,Misc - Telephone closets</v>
      </c>
      <c r="R116" s="44">
        <f>INDEX('For CSV - 2025 SpcFuncData'!$BB$5:$BB$89,MATCH($A116,'For CSV - 2025 SpcFuncData'!$B$5:$B$88,0))</f>
        <v>324</v>
      </c>
      <c r="S116" s="44">
        <f>INDEX('For CSV - 2025 VentSpcFuncData'!$I$6:$I$111,MATCH($B116,'For CSV - 2025 VentSpcFuncData'!$B$6:$B$111,0))</f>
        <v>68</v>
      </c>
      <c r="T116" s="44">
        <f>MATCH($A116,'For CSV - 2025 SpcFuncData'!$B$5:$B$87,0)</f>
        <v>23</v>
      </c>
      <c r="U116" s="44">
        <v>1</v>
      </c>
      <c r="V116" t="str">
        <f t="shared" si="8"/>
        <v>1, Spc:SpcFunc,        324,  68  ;  Electrical, Mechanical, Telephone Rooms</v>
      </c>
    </row>
    <row r="117" spans="1:22" ht="13" x14ac:dyDescent="0.25">
      <c r="A117" s="44" t="s">
        <v>34</v>
      </c>
      <c r="B117" s="270" t="s">
        <v>800</v>
      </c>
      <c r="C117" s="56">
        <f>VLOOKUP($B117,'2025 Ventilation List SORT'!$A$6:$I$101,2)</f>
        <v>0</v>
      </c>
      <c r="D117" s="56">
        <f>VLOOKUP($B117,'2025 Ventilation List SORT'!$A$6:$I$101,3)</f>
        <v>0</v>
      </c>
      <c r="E117" s="59">
        <f>VLOOKUP($B117,'2025 Ventilation List SORT'!$A$6:$I$101,4)</f>
        <v>0</v>
      </c>
      <c r="F117" s="59">
        <f>VLOOKUP($B117,'2025 Ventilation List SORT'!$A$6:$I$101,5)</f>
        <v>0</v>
      </c>
      <c r="G117" s="56">
        <f>VLOOKUP($B117,'2025 Ventilation List SORT'!$A$6:$I$101,6)</f>
        <v>0</v>
      </c>
      <c r="H117" s="59">
        <f>VLOOKUP($B117,'2025 Ventilation List SORT'!$A$6:$I$101,7)</f>
        <v>3</v>
      </c>
      <c r="I117" s="56" t="str">
        <f>VLOOKUP($B117,'2025 Ventilation List SORT'!$A$6:$I$101,8)</f>
        <v>Exh. Note F</v>
      </c>
      <c r="J117" s="95" t="str">
        <f>VLOOKUP($B117,'2025 Ventilation List SORT'!$A$6:$I$101,9)</f>
        <v>Yes</v>
      </c>
      <c r="K117" s="146">
        <f>INDEX('For CSV - 2025 SpcFuncData'!$D$5:$D$88,MATCH($A117,'For CSV - 2025 SpcFuncData'!$B$5:$B$87,0))*0.5</f>
        <v>1.5</v>
      </c>
      <c r="L117" s="146" t="e">
        <f>INDEX('For CSV - 2025 VentSpcFuncData'!#REF!,MATCH($B117,'For CSV - 2025 VentSpcFuncData'!$B$6:$B$111,0))</f>
        <v>#REF!</v>
      </c>
      <c r="M117" s="146" t="e">
        <f t="shared" si="9"/>
        <v>#REF!</v>
      </c>
      <c r="N117" s="146" t="e">
        <f>INDEX('For CSV - 2025 VentSpcFuncData'!#REF!,MATCH($B117,'For CSV - 2025 VentSpcFuncData'!$B$6:$B$111,0))</f>
        <v>#REF!</v>
      </c>
      <c r="O117" s="146" t="e">
        <f t="shared" si="10"/>
        <v>#REF!</v>
      </c>
      <c r="P117" s="148" t="e">
        <f t="shared" si="6"/>
        <v>#REF!</v>
      </c>
      <c r="Q117" s="44" t="str">
        <f t="shared" si="11"/>
        <v>Electrical, Mechanical, Telephone Rooms,Exhaust - Refrigerating machinery rooms</v>
      </c>
      <c r="R117" s="44">
        <f>INDEX('For CSV - 2025 SpcFuncData'!$BB$5:$BB$89,MATCH($A117,'For CSV - 2025 SpcFuncData'!$B$5:$B$88,0))</f>
        <v>324</v>
      </c>
      <c r="S117" s="44">
        <f>INDEX('For CSV - 2025 VentSpcFuncData'!$I$6:$I$111,MATCH($B117,'For CSV - 2025 VentSpcFuncData'!$B$6:$B$111,0))</f>
        <v>35</v>
      </c>
      <c r="T117" s="44">
        <f>MATCH($A117,'For CSV - 2025 SpcFuncData'!$B$5:$B$87,0)</f>
        <v>23</v>
      </c>
      <c r="U117" s="44">
        <v>1</v>
      </c>
      <c r="V117" t="str">
        <f t="shared" si="8"/>
        <v>2,              35,     "Exhaust - Refrigerating machinery rooms"</v>
      </c>
    </row>
    <row r="118" spans="1:22" ht="13" x14ac:dyDescent="0.25">
      <c r="A118" s="44" t="s">
        <v>34</v>
      </c>
      <c r="B118" s="270" t="s">
        <v>873</v>
      </c>
      <c r="C118" s="56">
        <f>VLOOKUP($B118,'2025 Ventilation List SORT'!$A$6:$I$101,2)</f>
        <v>0</v>
      </c>
      <c r="D118" s="56">
        <f>VLOOKUP($B118,'2025 Ventilation List SORT'!$A$6:$I$101,3)</f>
        <v>0</v>
      </c>
      <c r="E118" s="59">
        <f>VLOOKUP($B118,'2025 Ventilation List SORT'!$A$6:$I$101,4)</f>
        <v>0</v>
      </c>
      <c r="F118" s="59">
        <f>VLOOKUP($B118,'2025 Ventilation List SORT'!$A$6:$I$101,5)</f>
        <v>0</v>
      </c>
      <c r="G118" s="56">
        <f>VLOOKUP($B118,'2025 Ventilation List SORT'!$A$6:$I$101,6)</f>
        <v>0</v>
      </c>
      <c r="H118" s="59">
        <f>VLOOKUP($B118,'2025 Ventilation List SORT'!$A$6:$I$101,7)</f>
        <v>1</v>
      </c>
      <c r="I118" s="56" t="str">
        <f>VLOOKUP($B118,'2025 Ventilation List SORT'!$A$6:$I$101,8)</f>
        <v/>
      </c>
      <c r="J118" s="95" t="str">
        <f>VLOOKUP($B118,'2025 Ventilation List SORT'!$A$6:$I$101,9)</f>
        <v>No</v>
      </c>
      <c r="K118" s="146">
        <f>INDEX('For CSV - 2025 SpcFuncData'!$D$5:$D$88,MATCH($A118,'For CSV - 2025 SpcFuncData'!$B$5:$B$87,0))*0.5</f>
        <v>1.5</v>
      </c>
      <c r="L118" s="146" t="e">
        <f>INDEX('For CSV - 2025 VentSpcFuncData'!#REF!,MATCH($B118,'For CSV - 2025 VentSpcFuncData'!$B$6:$B$111,0))</f>
        <v>#REF!</v>
      </c>
      <c r="M118" s="146" t="e">
        <f t="shared" si="9"/>
        <v>#REF!</v>
      </c>
      <c r="N118" s="146" t="e">
        <f>INDEX('For CSV - 2025 VentSpcFuncData'!#REF!,MATCH($B118,'For CSV - 2025 VentSpcFuncData'!$B$6:$B$111,0))</f>
        <v>#REF!</v>
      </c>
      <c r="O118" s="146" t="e">
        <f t="shared" si="10"/>
        <v>#REF!</v>
      </c>
      <c r="P118" s="148" t="e">
        <f t="shared" si="6"/>
        <v>#REF!</v>
      </c>
      <c r="Q118" s="44" t="str">
        <f t="shared" si="11"/>
        <v>Electrical, Mechanical, Telephone Rooms,General - Unoccupied</v>
      </c>
      <c r="R118" s="44">
        <f>INDEX('For CSV - 2025 SpcFuncData'!$BB$5:$BB$89,MATCH($A118,'For CSV - 2025 SpcFuncData'!$B$5:$B$88,0))</f>
        <v>324</v>
      </c>
      <c r="S118" s="44">
        <f>INDEX('For CSV - 2025 VentSpcFuncData'!$I$6:$I$111,MATCH($B118,'For CSV - 2025 VentSpcFuncData'!$B$6:$B$111,0))</f>
        <v>51</v>
      </c>
      <c r="T118" s="44">
        <f>MATCH($A118,'For CSV - 2025 SpcFuncData'!$B$5:$B$87,0)</f>
        <v>23</v>
      </c>
      <c r="U118" s="44">
        <v>0</v>
      </c>
      <c r="V118" t="str">
        <f t="shared" si="8"/>
        <v>2,              51,     "General - Unoccupied"</v>
      </c>
    </row>
    <row r="119" spans="1:22" ht="13" x14ac:dyDescent="0.25">
      <c r="A119" s="44" t="s">
        <v>34</v>
      </c>
      <c r="B119" s="270" t="s">
        <v>781</v>
      </c>
      <c r="C119" s="56">
        <f>VLOOKUP($B119,'2025 Ventilation List SORT'!$A$6:$I$101,2)</f>
        <v>5</v>
      </c>
      <c r="D119" s="56">
        <f>VLOOKUP($B119,'2025 Ventilation List SORT'!$A$6:$I$101,3)</f>
        <v>0.15</v>
      </c>
      <c r="E119" s="59">
        <f>VLOOKUP($B119,'2025 Ventilation List SORT'!$A$6:$I$101,4)</f>
        <v>0</v>
      </c>
      <c r="F119" s="59">
        <f>VLOOKUP($B119,'2025 Ventilation List SORT'!$A$6:$I$101,5)</f>
        <v>0</v>
      </c>
      <c r="G119" s="56">
        <f>VLOOKUP($B119,'2025 Ventilation List SORT'!$A$6:$I$101,6)</f>
        <v>0</v>
      </c>
      <c r="H119" s="59">
        <f>VLOOKUP($B119,'2025 Ventilation List SORT'!$A$6:$I$101,7)</f>
        <v>2</v>
      </c>
      <c r="I119" s="56" t="str">
        <f>VLOOKUP($B119,'2025 Ventilation List SORT'!$A$6:$I$101,8)</f>
        <v/>
      </c>
      <c r="J119" s="95" t="str">
        <f>VLOOKUP($B119,'2025 Ventilation List SORT'!$A$6:$I$101,9)</f>
        <v>No</v>
      </c>
      <c r="K119" s="146">
        <f>INDEX('For CSV - 2025 SpcFuncData'!$D$5:$D$88,MATCH($A119,'For CSV - 2025 SpcFuncData'!$B$5:$B$87,0))*0.5</f>
        <v>1.5</v>
      </c>
      <c r="L119" s="146" t="e">
        <f>INDEX('For CSV - 2025 VentSpcFuncData'!#REF!,MATCH($B119,'For CSV - 2025 VentSpcFuncData'!$B$6:$B$111,0))</f>
        <v>#REF!</v>
      </c>
      <c r="M119" s="146" t="e">
        <f t="shared" si="9"/>
        <v>#REF!</v>
      </c>
      <c r="N119" s="146" t="e">
        <f>INDEX('For CSV - 2025 VentSpcFuncData'!#REF!,MATCH($B119,'For CSV - 2025 VentSpcFuncData'!$B$6:$B$111,0))</f>
        <v>#REF!</v>
      </c>
      <c r="O119" s="146" t="e">
        <f t="shared" si="10"/>
        <v>#REF!</v>
      </c>
      <c r="P119" s="148" t="e">
        <f t="shared" si="6"/>
        <v>#REF!</v>
      </c>
      <c r="Q119" s="44" t="str">
        <f t="shared" si="11"/>
        <v>Electrical, Mechanical, Telephone Rooms,Misc - All others</v>
      </c>
      <c r="R119" s="44">
        <f>INDEX('For CSV - 2025 SpcFuncData'!$BB$5:$BB$89,MATCH($A119,'For CSV - 2025 SpcFuncData'!$B$5:$B$88,0))</f>
        <v>324</v>
      </c>
      <c r="S119" s="44">
        <f>INDEX('For CSV - 2025 VentSpcFuncData'!$I$6:$I$111,MATCH($B119,'For CSV - 2025 VentSpcFuncData'!$B$6:$B$111,0))</f>
        <v>58</v>
      </c>
      <c r="T119" s="44">
        <f>MATCH($A119,'For CSV - 2025 SpcFuncData'!$B$5:$B$87,0)</f>
        <v>23</v>
      </c>
      <c r="U119" s="44">
        <v>1</v>
      </c>
      <c r="V119" t="str">
        <f t="shared" si="8"/>
        <v>2,              58,     "Misc - All others"</v>
      </c>
    </row>
    <row r="120" spans="1:22" ht="13" x14ac:dyDescent="0.25">
      <c r="A120" s="44" t="s">
        <v>34</v>
      </c>
      <c r="B120" s="270" t="s">
        <v>778</v>
      </c>
      <c r="C120" s="56">
        <f>VLOOKUP($B120,'2025 Ventilation List SORT'!$A$6:$I$101,2)</f>
        <v>5</v>
      </c>
      <c r="D120" s="56">
        <f>VLOOKUP($B120,'2025 Ventilation List SORT'!$A$6:$I$101,3)</f>
        <v>0.15</v>
      </c>
      <c r="E120" s="59">
        <f>VLOOKUP($B120,'2025 Ventilation List SORT'!$A$6:$I$101,4)</f>
        <v>0</v>
      </c>
      <c r="F120" s="59">
        <f>VLOOKUP($B120,'2025 Ventilation List SORT'!$A$6:$I$101,5)</f>
        <v>0</v>
      </c>
      <c r="G120" s="56">
        <f>VLOOKUP($B120,'2025 Ventilation List SORT'!$A$6:$I$101,6)</f>
        <v>0</v>
      </c>
      <c r="H120" s="59">
        <f>VLOOKUP($B120,'2025 Ventilation List SORT'!$A$6:$I$101,7)</f>
        <v>1</v>
      </c>
      <c r="I120" s="56" t="str">
        <f>VLOOKUP($B120,'2025 Ventilation List SORT'!$A$6:$I$101,8)</f>
        <v/>
      </c>
      <c r="J120" s="95" t="str">
        <f>VLOOKUP($B120,'2025 Ventilation List SORT'!$A$6:$I$101,9)</f>
        <v>No</v>
      </c>
      <c r="K120" s="146">
        <f>INDEX('For CSV - 2025 SpcFuncData'!$D$5:$D$88,MATCH($A120,'For CSV - 2025 SpcFuncData'!$B$5:$B$87,0))*0.5</f>
        <v>1.5</v>
      </c>
      <c r="L120" s="146" t="e">
        <f>INDEX('For CSV - 2025 VentSpcFuncData'!#REF!,MATCH($B120,'For CSV - 2025 VentSpcFuncData'!$B$6:$B$111,0))</f>
        <v>#REF!</v>
      </c>
      <c r="M120" s="146" t="e">
        <f t="shared" si="9"/>
        <v>#REF!</v>
      </c>
      <c r="N120" s="146" t="e">
        <f>INDEX('For CSV - 2025 VentSpcFuncData'!#REF!,MATCH($B120,'For CSV - 2025 VentSpcFuncData'!$B$6:$B$111,0))</f>
        <v>#REF!</v>
      </c>
      <c r="O120" s="146" t="e">
        <f t="shared" si="10"/>
        <v>#REF!</v>
      </c>
      <c r="P120" s="148" t="e">
        <f t="shared" si="6"/>
        <v>#REF!</v>
      </c>
      <c r="Q120" s="44" t="str">
        <f t="shared" si="11"/>
        <v>Electrical, Mechanical, Telephone Rooms,Misc - Telephone closets</v>
      </c>
      <c r="R120" s="44">
        <f>INDEX('For CSV - 2025 SpcFuncData'!$BB$5:$BB$89,MATCH($A120,'For CSV - 2025 SpcFuncData'!$B$5:$B$88,0))</f>
        <v>324</v>
      </c>
      <c r="S120" s="44">
        <f>INDEX('For CSV - 2025 VentSpcFuncData'!$I$6:$I$111,MATCH($B120,'For CSV - 2025 VentSpcFuncData'!$B$6:$B$111,0))</f>
        <v>68</v>
      </c>
      <c r="T120" s="44">
        <f>MATCH($A120,'For CSV - 2025 SpcFuncData'!$B$5:$B$87,0)</f>
        <v>23</v>
      </c>
      <c r="U120" s="44">
        <v>1</v>
      </c>
      <c r="V120" t="str">
        <f t="shared" si="8"/>
        <v>2,              68,     "Misc - Telephone closets"</v>
      </c>
    </row>
    <row r="121" spans="1:22" ht="13" x14ac:dyDescent="0.25">
      <c r="A121" s="44" t="s">
        <v>547</v>
      </c>
      <c r="B121" s="270" t="s">
        <v>836</v>
      </c>
      <c r="C121" s="56">
        <f>VLOOKUP($B121,'2025 Ventilation List SORT'!$A$6:$I$101,2)</f>
        <v>100</v>
      </c>
      <c r="D121" s="56">
        <f>VLOOKUP($B121,'2025 Ventilation List SORT'!$A$6:$I$101,3)</f>
        <v>0.15</v>
      </c>
      <c r="E121" s="59">
        <f>VLOOKUP($B121,'2025 Ventilation List SORT'!$A$6:$I$101,4)</f>
        <v>0</v>
      </c>
      <c r="F121" s="59">
        <f>VLOOKUP($B121,'2025 Ventilation List SORT'!$A$6:$I$101,5)</f>
        <v>0</v>
      </c>
      <c r="G121" s="56">
        <f>VLOOKUP($B121,'2025 Ventilation List SORT'!$A$6:$I$101,6)</f>
        <v>0</v>
      </c>
      <c r="H121" s="59">
        <f>VLOOKUP($B121,'2025 Ventilation List SORT'!$A$6:$I$101,7)</f>
        <v>2</v>
      </c>
      <c r="I121" s="56" t="str">
        <f>VLOOKUP($B121,'2025 Ventilation List SORT'!$A$6:$I$101,8)</f>
        <v>F</v>
      </c>
      <c r="J121" s="95" t="str">
        <f>VLOOKUP($B121,'2025 Ventilation List SORT'!$A$6:$I$101,9)</f>
        <v>No</v>
      </c>
      <c r="K121" s="146">
        <f>INDEX('For CSV - 2025 SpcFuncData'!$D$5:$D$88,MATCH($A121,'For CSV - 2025 SpcFuncData'!$B$5:$B$87,0))*0.5</f>
        <v>10</v>
      </c>
      <c r="L121" s="146" t="e">
        <f>INDEX('For CSV - 2025 VentSpcFuncData'!#REF!,MATCH($B121,'For CSV - 2025 VentSpcFuncData'!$B$6:$B$111,0))</f>
        <v>#REF!</v>
      </c>
      <c r="M121" s="146" t="e">
        <f t="shared" si="9"/>
        <v>#REF!</v>
      </c>
      <c r="N121" s="146" t="e">
        <f>INDEX('For CSV - 2025 VentSpcFuncData'!#REF!,MATCH($B121,'For CSV - 2025 VentSpcFuncData'!$B$6:$B$111,0))</f>
        <v>#REF!</v>
      </c>
      <c r="O121" s="146" t="e">
        <f t="shared" si="10"/>
        <v>#REF!</v>
      </c>
      <c r="P121" s="148" t="e">
        <f t="shared" si="6"/>
        <v>#REF!</v>
      </c>
      <c r="Q121" s="44" t="str">
        <f t="shared" si="11"/>
        <v>Exercise/Fitness Center and Gymnasium Areas,Sports/Entertainment - Gym, sports arena (play area)</v>
      </c>
      <c r="R121" s="44">
        <f>INDEX('For CSV - 2025 SpcFuncData'!$BB$5:$BB$89,MATCH($A121,'For CSV - 2025 SpcFuncData'!$B$5:$B$88,0))</f>
        <v>325</v>
      </c>
      <c r="S121" s="44">
        <f>INDEX('For CSV - 2025 VentSpcFuncData'!$I$6:$I$111,MATCH($B121,'For CSV - 2025 VentSpcFuncData'!$B$6:$B$111,0))</f>
        <v>89</v>
      </c>
      <c r="T121" s="44">
        <f>MATCH($A121,'For CSV - 2025 SpcFuncData'!$B$5:$B$87,0)</f>
        <v>24</v>
      </c>
      <c r="U121" s="44">
        <v>1</v>
      </c>
      <c r="V121" t="str">
        <f t="shared" si="8"/>
        <v>1, Spc:SpcFunc,        325,  89  ;  Exercise/Fitness Center and Gymnasium Areas</v>
      </c>
    </row>
    <row r="122" spans="1:22" ht="13" x14ac:dyDescent="0.25">
      <c r="A122" s="44" t="s">
        <v>547</v>
      </c>
      <c r="B122" s="270" t="s">
        <v>927</v>
      </c>
      <c r="C122" s="56">
        <f>VLOOKUP($B122,'2025 Ventilation List SORT'!$A$6:$I$101,2)</f>
        <v>33</v>
      </c>
      <c r="D122" s="56">
        <f>VLOOKUP($B122,'2025 Ventilation List SORT'!$A$6:$I$101,3)</f>
        <v>0.15</v>
      </c>
      <c r="E122" s="59">
        <f>VLOOKUP($B122,'2025 Ventilation List SORT'!$A$6:$I$101,4)</f>
        <v>0</v>
      </c>
      <c r="F122" s="59">
        <f>VLOOKUP($B122,'2025 Ventilation List SORT'!$A$6:$I$101,5)</f>
        <v>0</v>
      </c>
      <c r="G122" s="56">
        <f>VLOOKUP($B122,'2025 Ventilation List SORT'!$A$6:$I$101,6)</f>
        <v>0</v>
      </c>
      <c r="H122" s="59">
        <f>VLOOKUP($B122,'2025 Ventilation List SORT'!$A$6:$I$101,7)</f>
        <v>1</v>
      </c>
      <c r="I122" s="56" t="str">
        <f>VLOOKUP($B122,'2025 Ventilation List SORT'!$A$6:$I$101,8)</f>
        <v>F</v>
      </c>
      <c r="J122" s="95" t="str">
        <f>VLOOKUP($B122,'2025 Ventilation List SORT'!$A$6:$I$101,9)</f>
        <v>No</v>
      </c>
      <c r="K122" s="146">
        <f>INDEX('For CSV - 2025 SpcFuncData'!$D$5:$D$88,MATCH($A122,'For CSV - 2025 SpcFuncData'!$B$5:$B$87,0))*0.5</f>
        <v>10</v>
      </c>
      <c r="L122" s="146" t="e">
        <f>INDEX('For CSV - 2025 VentSpcFuncData'!#REF!,MATCH($B122,'For CSV - 2025 VentSpcFuncData'!$B$6:$B$111,0))</f>
        <v>#REF!</v>
      </c>
      <c r="M122" s="146" t="e">
        <f t="shared" si="9"/>
        <v>#REF!</v>
      </c>
      <c r="N122" s="146" t="e">
        <f>INDEX('For CSV - 2025 VentSpcFuncData'!#REF!,MATCH($B122,'For CSV - 2025 VentSpcFuncData'!$B$6:$B$111,0))</f>
        <v>#REF!</v>
      </c>
      <c r="O122" s="146" t="e">
        <f t="shared" si="10"/>
        <v>#REF!</v>
      </c>
      <c r="P122" s="148" t="e">
        <f t="shared" si="6"/>
        <v>#REF!</v>
      </c>
      <c r="Q122" s="44" t="str">
        <f t="shared" si="11"/>
        <v>Exercise/Fitness Center and Gymnasium Areas,Education - Multiuse assembly</v>
      </c>
      <c r="R122" s="44">
        <f>INDEX('For CSV - 2025 SpcFuncData'!$BB$5:$BB$89,MATCH($A122,'For CSV - 2025 SpcFuncData'!$B$5:$B$88,0))</f>
        <v>325</v>
      </c>
      <c r="S122" s="44">
        <f>INDEX('For CSV - 2025 VentSpcFuncData'!$I$6:$I$111,MATCH($B122,'For CSV - 2025 VentSpcFuncData'!$B$6:$B$111,0))</f>
        <v>19</v>
      </c>
      <c r="T122" s="44">
        <f>MATCH($A122,'For CSV - 2025 SpcFuncData'!$B$5:$B$87,0)</f>
        <v>24</v>
      </c>
      <c r="U122" s="44">
        <v>0</v>
      </c>
      <c r="V122" t="str">
        <f t="shared" si="8"/>
        <v>2,              19,     "Education - Multiuse assembly"</v>
      </c>
    </row>
    <row r="123" spans="1:22" ht="13" x14ac:dyDescent="0.25">
      <c r="A123" s="44" t="s">
        <v>547</v>
      </c>
      <c r="B123" s="270" t="s">
        <v>1017</v>
      </c>
      <c r="C123" s="56">
        <f>VLOOKUP($B123,'2025 Ventilation List SORT'!$A$6:$I$101,2)</f>
        <v>33</v>
      </c>
      <c r="D123" s="56">
        <f>VLOOKUP($B123,'2025 Ventilation List SORT'!$A$6:$I$101,3)</f>
        <v>0.15</v>
      </c>
      <c r="E123" s="59">
        <f>VLOOKUP($B123,'2025 Ventilation List SORT'!$A$6:$I$101,4)</f>
        <v>0</v>
      </c>
      <c r="F123" s="59">
        <f>VLOOKUP($B123,'2025 Ventilation List SORT'!$A$6:$I$101,5)</f>
        <v>0</v>
      </c>
      <c r="G123" s="56">
        <f>VLOOKUP($B123,'2025 Ventilation List SORT'!$A$6:$I$101,6)</f>
        <v>0</v>
      </c>
      <c r="H123" s="59">
        <f>VLOOKUP($B123,'2025 Ventilation List SORT'!$A$6:$I$101,7)</f>
        <v>1</v>
      </c>
      <c r="I123" s="56" t="str">
        <f>VLOOKUP($B123,'2025 Ventilation List SORT'!$A$6:$I$101,8)</f>
        <v>F</v>
      </c>
      <c r="J123" s="95" t="str">
        <f>VLOOKUP($B123,'2025 Ventilation List SORT'!$A$6:$I$101,9)</f>
        <v>No</v>
      </c>
      <c r="K123" s="146">
        <f>INDEX('For CSV - 2025 SpcFuncData'!$D$5:$D$88,MATCH($A123,'For CSV - 2025 SpcFuncData'!$B$5:$B$87,0))*0.5</f>
        <v>10</v>
      </c>
      <c r="L123" s="146" t="e">
        <f>INDEX('For CSV - 2025 VentSpcFuncData'!#REF!,MATCH($B123,'For CSV - 2025 VentSpcFuncData'!$B$6:$B$111,0))</f>
        <v>#REF!</v>
      </c>
      <c r="M123" s="146" t="e">
        <f t="shared" si="9"/>
        <v>#REF!</v>
      </c>
      <c r="N123" s="146" t="e">
        <f>INDEX('For CSV - 2025 VentSpcFuncData'!#REF!,MATCH($B123,'For CSV - 2025 VentSpcFuncData'!$B$6:$B$111,0))</f>
        <v>#REF!</v>
      </c>
      <c r="O123" s="146" t="e">
        <f t="shared" si="10"/>
        <v>#REF!</v>
      </c>
      <c r="P123" s="148" t="e">
        <f t="shared" si="6"/>
        <v>#REF!</v>
      </c>
      <c r="Q123" s="44" t="str">
        <f t="shared" si="11"/>
        <v>Exercise/Fitness Center and Gymnasium Areas,Education - Music/theater/dance</v>
      </c>
      <c r="R123" s="44">
        <f>INDEX('For CSV - 2025 SpcFuncData'!$BB$5:$BB$89,MATCH($A123,'For CSV - 2025 SpcFuncData'!$B$5:$B$88,0))</f>
        <v>325</v>
      </c>
      <c r="S123" s="44">
        <f>INDEX('For CSV - 2025 VentSpcFuncData'!$I$6:$I$111,MATCH($B123,'For CSV - 2025 VentSpcFuncData'!$B$6:$B$111,0))</f>
        <v>20</v>
      </c>
      <c r="T123" s="44">
        <f>MATCH($A123,'For CSV - 2025 SpcFuncData'!$B$5:$B$87,0)</f>
        <v>24</v>
      </c>
      <c r="U123" s="44">
        <v>0</v>
      </c>
      <c r="V123" t="str">
        <f t="shared" si="8"/>
        <v>2,              20,     "Education - Music/theater/dance"</v>
      </c>
    </row>
    <row r="124" spans="1:22" ht="13" x14ac:dyDescent="0.25">
      <c r="A124" s="44" t="s">
        <v>547</v>
      </c>
      <c r="B124" s="270" t="s">
        <v>833</v>
      </c>
      <c r="C124" s="56">
        <f>VLOOKUP($B124,'2025 Ventilation List SORT'!$A$6:$I$101,2)</f>
        <v>100</v>
      </c>
      <c r="D124" s="56">
        <f>VLOOKUP($B124,'2025 Ventilation List SORT'!$A$6:$I$101,3)</f>
        <v>0.15</v>
      </c>
      <c r="E124" s="59">
        <f>VLOOKUP($B124,'2025 Ventilation List SORT'!$A$6:$I$101,4)</f>
        <v>0</v>
      </c>
      <c r="F124" s="59">
        <f>VLOOKUP($B124,'2025 Ventilation List SORT'!$A$6:$I$101,5)</f>
        <v>0</v>
      </c>
      <c r="G124" s="56">
        <f>VLOOKUP($B124,'2025 Ventilation List SORT'!$A$6:$I$101,6)</f>
        <v>0</v>
      </c>
      <c r="H124" s="59">
        <f>VLOOKUP($B124,'2025 Ventilation List SORT'!$A$6:$I$101,7)</f>
        <v>2</v>
      </c>
      <c r="I124" s="56" t="str">
        <f>VLOOKUP($B124,'2025 Ventilation List SORT'!$A$6:$I$101,8)</f>
        <v>F</v>
      </c>
      <c r="J124" s="95" t="str">
        <f>VLOOKUP($B124,'2025 Ventilation List SORT'!$A$6:$I$101,9)</f>
        <v>No</v>
      </c>
      <c r="K124" s="146">
        <f>INDEX('For CSV - 2025 SpcFuncData'!$D$5:$D$88,MATCH($A124,'For CSV - 2025 SpcFuncData'!$B$5:$B$87,0))*0.5</f>
        <v>10</v>
      </c>
      <c r="L124" s="146" t="e">
        <f>INDEX('For CSV - 2025 VentSpcFuncData'!#REF!,MATCH($B124,'For CSV - 2025 VentSpcFuncData'!$B$6:$B$111,0))</f>
        <v>#REF!</v>
      </c>
      <c r="M124" s="146" t="e">
        <f t="shared" si="9"/>
        <v>#REF!</v>
      </c>
      <c r="N124" s="146" t="e">
        <f>INDEX('For CSV - 2025 VentSpcFuncData'!#REF!,MATCH($B124,'For CSV - 2025 VentSpcFuncData'!$B$6:$B$111,0))</f>
        <v>#REF!</v>
      </c>
      <c r="O124" s="146" t="e">
        <f t="shared" si="10"/>
        <v>#REF!</v>
      </c>
      <c r="P124" s="148" t="e">
        <f t="shared" si="6"/>
        <v>#REF!</v>
      </c>
      <c r="Q124" s="44" t="str">
        <f t="shared" si="11"/>
        <v>Exercise/Fitness Center and Gymnasium Areas,Sports/Entertainment - Disco/dance floors</v>
      </c>
      <c r="R124" s="44">
        <f>INDEX('For CSV - 2025 SpcFuncData'!$BB$5:$BB$89,MATCH($A124,'For CSV - 2025 SpcFuncData'!$B$5:$B$88,0))</f>
        <v>325</v>
      </c>
      <c r="S124" s="44">
        <f>INDEX('For CSV - 2025 VentSpcFuncData'!$I$6:$I$111,MATCH($B124,'For CSV - 2025 VentSpcFuncData'!$B$6:$B$111,0))</f>
        <v>86</v>
      </c>
      <c r="T124" s="44">
        <f>MATCH($A124,'For CSV - 2025 SpcFuncData'!$B$5:$B$87,0)</f>
        <v>24</v>
      </c>
      <c r="U124" s="44">
        <v>0</v>
      </c>
      <c r="V124" t="str">
        <f t="shared" si="8"/>
        <v>2,              86,     "Sports/Entertainment - Disco/dance floors"</v>
      </c>
    </row>
    <row r="125" spans="1:22" ht="13" x14ac:dyDescent="0.25">
      <c r="A125" s="44" t="s">
        <v>547</v>
      </c>
      <c r="B125" s="270" t="s">
        <v>836</v>
      </c>
      <c r="C125" s="56">
        <f>VLOOKUP($B125,'2025 Ventilation List SORT'!$A$6:$I$101,2)</f>
        <v>100</v>
      </c>
      <c r="D125" s="56">
        <f>VLOOKUP($B125,'2025 Ventilation List SORT'!$A$6:$I$101,3)</f>
        <v>0.15</v>
      </c>
      <c r="E125" s="59">
        <f>VLOOKUP($B125,'2025 Ventilation List SORT'!$A$6:$I$101,4)</f>
        <v>0</v>
      </c>
      <c r="F125" s="59">
        <f>VLOOKUP($B125,'2025 Ventilation List SORT'!$A$6:$I$101,5)</f>
        <v>0</v>
      </c>
      <c r="G125" s="56">
        <f>VLOOKUP($B125,'2025 Ventilation List SORT'!$A$6:$I$101,6)</f>
        <v>0</v>
      </c>
      <c r="H125" s="59">
        <f>VLOOKUP($B125,'2025 Ventilation List SORT'!$A$6:$I$101,7)</f>
        <v>2</v>
      </c>
      <c r="I125" s="56" t="str">
        <f>VLOOKUP($B125,'2025 Ventilation List SORT'!$A$6:$I$101,8)</f>
        <v>F</v>
      </c>
      <c r="J125" s="95" t="str">
        <f>VLOOKUP($B125,'2025 Ventilation List SORT'!$A$6:$I$101,9)</f>
        <v>No</v>
      </c>
      <c r="K125" s="146">
        <f>INDEX('For CSV - 2025 SpcFuncData'!$D$5:$D$88,MATCH($A125,'For CSV - 2025 SpcFuncData'!$B$5:$B$87,0))*0.5</f>
        <v>10</v>
      </c>
      <c r="L125" s="146" t="e">
        <f>INDEX('For CSV - 2025 VentSpcFuncData'!#REF!,MATCH($B125,'For CSV - 2025 VentSpcFuncData'!$B$6:$B$111,0))</f>
        <v>#REF!</v>
      </c>
      <c r="M125" s="146" t="e">
        <f t="shared" si="9"/>
        <v>#REF!</v>
      </c>
      <c r="N125" s="146" t="e">
        <f>INDEX('For CSV - 2025 VentSpcFuncData'!#REF!,MATCH($B125,'For CSV - 2025 VentSpcFuncData'!$B$6:$B$111,0))</f>
        <v>#REF!</v>
      </c>
      <c r="O125" s="146" t="e">
        <f t="shared" si="10"/>
        <v>#REF!</v>
      </c>
      <c r="P125" s="148" t="e">
        <f t="shared" si="6"/>
        <v>#REF!</v>
      </c>
      <c r="Q125" s="44" t="str">
        <f t="shared" si="11"/>
        <v>Exercise/Fitness Center and Gymnasium Areas,Sports/Entertainment - Gym, sports arena (play area)</v>
      </c>
      <c r="R125" s="44">
        <f>INDEX('For CSV - 2025 SpcFuncData'!$BB$5:$BB$89,MATCH($A125,'For CSV - 2025 SpcFuncData'!$B$5:$B$88,0))</f>
        <v>325</v>
      </c>
      <c r="S125" s="44">
        <f>INDEX('For CSV - 2025 VentSpcFuncData'!$I$6:$I$111,MATCH($B125,'For CSV - 2025 VentSpcFuncData'!$B$6:$B$111,0))</f>
        <v>89</v>
      </c>
      <c r="T125" s="44">
        <f>MATCH($A125,'For CSV - 2025 SpcFuncData'!$B$5:$B$87,0)</f>
        <v>24</v>
      </c>
      <c r="U125" s="44">
        <v>1</v>
      </c>
      <c r="V125" t="str">
        <f t="shared" si="8"/>
        <v>2,              89,     "Sports/Entertainment - Gym, sports arena (play area)"</v>
      </c>
    </row>
    <row r="126" spans="1:22" ht="13" x14ac:dyDescent="0.25">
      <c r="A126" s="48" t="s">
        <v>547</v>
      </c>
      <c r="B126" s="270" t="s">
        <v>837</v>
      </c>
      <c r="C126" s="56">
        <f>VLOOKUP($B126,'2025 Ventilation List SORT'!$A$6:$I$101,2)</f>
        <v>100</v>
      </c>
      <c r="D126" s="56">
        <f>VLOOKUP($B126,'2025 Ventilation List SORT'!$A$6:$I$101,3)</f>
        <v>0.15</v>
      </c>
      <c r="E126" s="59">
        <f>VLOOKUP($B126,'2025 Ventilation List SORT'!$A$6:$I$101,4)</f>
        <v>0</v>
      </c>
      <c r="F126" s="59">
        <f>VLOOKUP($B126,'2025 Ventilation List SORT'!$A$6:$I$101,5)</f>
        <v>0</v>
      </c>
      <c r="G126" s="56">
        <f>VLOOKUP($B126,'2025 Ventilation List SORT'!$A$6:$I$101,6)</f>
        <v>0</v>
      </c>
      <c r="H126" s="59">
        <f>VLOOKUP($B126,'2025 Ventilation List SORT'!$A$6:$I$101,7)</f>
        <v>2</v>
      </c>
      <c r="I126" s="56" t="str">
        <f>VLOOKUP($B126,'2025 Ventilation List SORT'!$A$6:$I$101,8)</f>
        <v>F</v>
      </c>
      <c r="J126" s="95" t="str">
        <f>VLOOKUP($B126,'2025 Ventilation List SORT'!$A$6:$I$101,9)</f>
        <v>No</v>
      </c>
      <c r="K126" s="146">
        <f>INDEX('For CSV - 2025 SpcFuncData'!$D$5:$D$88,MATCH($A126,'For CSV - 2025 SpcFuncData'!$B$5:$B$87,0))*0.5</f>
        <v>10</v>
      </c>
      <c r="L126" s="146" t="e">
        <f>INDEX('For CSV - 2025 VentSpcFuncData'!#REF!,MATCH($B126,'For CSV - 2025 VentSpcFuncData'!$B$6:$B$111,0))</f>
        <v>#REF!</v>
      </c>
      <c r="M126" s="146" t="e">
        <f t="shared" si="9"/>
        <v>#REF!</v>
      </c>
      <c r="N126" s="146" t="e">
        <f>INDEX('For CSV - 2025 VentSpcFuncData'!#REF!,MATCH($B126,'For CSV - 2025 VentSpcFuncData'!$B$6:$B$111,0))</f>
        <v>#REF!</v>
      </c>
      <c r="O126" s="146" t="e">
        <f t="shared" si="10"/>
        <v>#REF!</v>
      </c>
      <c r="P126" s="148" t="e">
        <f t="shared" si="6"/>
        <v>#REF!</v>
      </c>
      <c r="Q126" s="44" t="str">
        <f t="shared" si="11"/>
        <v>Exercise/Fitness Center and Gymnasium Areas,Sports/Entertainment - Health club/aerobics room</v>
      </c>
      <c r="R126" s="44">
        <f>INDEX('For CSV - 2025 SpcFuncData'!$BB$5:$BB$89,MATCH($A126,'For CSV - 2025 SpcFuncData'!$B$5:$B$88,0))</f>
        <v>325</v>
      </c>
      <c r="S126" s="44">
        <f>INDEX('For CSV - 2025 VentSpcFuncData'!$I$6:$I$111,MATCH($B126,'For CSV - 2025 VentSpcFuncData'!$B$6:$B$111,0))</f>
        <v>90</v>
      </c>
      <c r="T126" s="44">
        <f>MATCH($A126,'For CSV - 2025 SpcFuncData'!$B$5:$B$87,0)</f>
        <v>24</v>
      </c>
      <c r="U126" s="44">
        <v>1</v>
      </c>
      <c r="V126" t="str">
        <f t="shared" si="8"/>
        <v>2,              90,     "Sports/Entertainment - Health club/aerobics room"</v>
      </c>
    </row>
    <row r="127" spans="1:22" ht="13" x14ac:dyDescent="0.25">
      <c r="A127" s="48" t="s">
        <v>547</v>
      </c>
      <c r="B127" s="270" t="s">
        <v>838</v>
      </c>
      <c r="C127" s="56">
        <f>VLOOKUP($B127,'2025 Ventilation List SORT'!$A$6:$I$101,2)</f>
        <v>100</v>
      </c>
      <c r="D127" s="56">
        <f>VLOOKUP($B127,'2025 Ventilation List SORT'!$A$6:$I$101,3)</f>
        <v>0.15</v>
      </c>
      <c r="E127" s="59">
        <f>VLOOKUP($B127,'2025 Ventilation List SORT'!$A$6:$I$101,4)</f>
        <v>0</v>
      </c>
      <c r="F127" s="59">
        <f>VLOOKUP($B127,'2025 Ventilation List SORT'!$A$6:$I$101,5)</f>
        <v>0</v>
      </c>
      <c r="G127" s="56">
        <f>VLOOKUP($B127,'2025 Ventilation List SORT'!$A$6:$I$101,6)</f>
        <v>0</v>
      </c>
      <c r="H127" s="59">
        <f>VLOOKUP($B127,'2025 Ventilation List SORT'!$A$6:$I$101,7)</f>
        <v>2</v>
      </c>
      <c r="I127" s="56" t="str">
        <f>VLOOKUP($B127,'2025 Ventilation List SORT'!$A$6:$I$101,8)</f>
        <v>F</v>
      </c>
      <c r="J127" s="95" t="str">
        <f>VLOOKUP($B127,'2025 Ventilation List SORT'!$A$6:$I$101,9)</f>
        <v>No</v>
      </c>
      <c r="K127" s="146">
        <f>INDEX('For CSV - 2025 SpcFuncData'!$D$5:$D$88,MATCH($A127,'For CSV - 2025 SpcFuncData'!$B$5:$B$87,0))*0.5</f>
        <v>10</v>
      </c>
      <c r="L127" s="146" t="e">
        <f>INDEX('For CSV - 2025 VentSpcFuncData'!#REF!,MATCH($B127,'For CSV - 2025 VentSpcFuncData'!$B$6:$B$111,0))</f>
        <v>#REF!</v>
      </c>
      <c r="M127" s="146" t="e">
        <f t="shared" si="9"/>
        <v>#REF!</v>
      </c>
      <c r="N127" s="146" t="e">
        <f>INDEX('For CSV - 2025 VentSpcFuncData'!#REF!,MATCH($B127,'For CSV - 2025 VentSpcFuncData'!$B$6:$B$111,0))</f>
        <v>#REF!</v>
      </c>
      <c r="O127" s="146" t="e">
        <f t="shared" si="10"/>
        <v>#REF!</v>
      </c>
      <c r="P127" s="148" t="e">
        <f t="shared" si="6"/>
        <v>#REF!</v>
      </c>
      <c r="Q127" s="44" t="str">
        <f t="shared" si="11"/>
        <v>Exercise/Fitness Center and Gymnasium Areas,Sports/Entertainment - Health club/weight rooms</v>
      </c>
      <c r="R127" s="44">
        <f>INDEX('For CSV - 2025 SpcFuncData'!$BB$5:$BB$89,MATCH($A127,'For CSV - 2025 SpcFuncData'!$B$5:$B$88,0))</f>
        <v>325</v>
      </c>
      <c r="S127" s="44">
        <f>INDEX('For CSV - 2025 VentSpcFuncData'!$I$6:$I$111,MATCH($B127,'For CSV - 2025 VentSpcFuncData'!$B$6:$B$111,0))</f>
        <v>91</v>
      </c>
      <c r="T127" s="44">
        <f>MATCH($A127,'For CSV - 2025 SpcFuncData'!$B$5:$B$87,0)</f>
        <v>24</v>
      </c>
      <c r="U127" s="44">
        <v>1</v>
      </c>
      <c r="V127" t="str">
        <f t="shared" si="8"/>
        <v>2,              91,     "Sports/Entertainment - Health club/weight rooms"</v>
      </c>
    </row>
    <row r="128" spans="1:22" ht="13" x14ac:dyDescent="0.25">
      <c r="A128" s="48" t="s">
        <v>547</v>
      </c>
      <c r="B128" s="270" t="s">
        <v>841</v>
      </c>
      <c r="C128" s="56">
        <f>VLOOKUP($B128,'2025 Ventilation List SORT'!$A$6:$I$101,2)</f>
        <v>100</v>
      </c>
      <c r="D128" s="56">
        <f>VLOOKUP($B128,'2025 Ventilation List SORT'!$A$6:$I$101,3)</f>
        <v>0.15</v>
      </c>
      <c r="E128" s="59">
        <f>VLOOKUP($B128,'2025 Ventilation List SORT'!$A$6:$I$101,4)</f>
        <v>0</v>
      </c>
      <c r="F128" s="59">
        <f>VLOOKUP($B128,'2025 Ventilation List SORT'!$A$6:$I$101,5)</f>
        <v>0</v>
      </c>
      <c r="G128" s="56">
        <f>VLOOKUP($B128,'2025 Ventilation List SORT'!$A$6:$I$101,6)</f>
        <v>0</v>
      </c>
      <c r="H128" s="59">
        <f>VLOOKUP($B128,'2025 Ventilation List SORT'!$A$6:$I$101,7)</f>
        <v>2</v>
      </c>
      <c r="I128" s="56" t="str">
        <f>VLOOKUP($B128,'2025 Ventilation List SORT'!$A$6:$I$101,8)</f>
        <v>F</v>
      </c>
      <c r="J128" s="95" t="str">
        <f>VLOOKUP($B128,'2025 Ventilation List SORT'!$A$6:$I$101,9)</f>
        <v>No</v>
      </c>
      <c r="K128" s="146">
        <f>INDEX('For CSV - 2025 SpcFuncData'!$D$5:$D$88,MATCH($A128,'For CSV - 2025 SpcFuncData'!$B$5:$B$87,0))*0.5</f>
        <v>10</v>
      </c>
      <c r="L128" s="146" t="e">
        <f>INDEX('For CSV - 2025 VentSpcFuncData'!#REF!,MATCH($B128,'For CSV - 2025 VentSpcFuncData'!$B$6:$B$111,0))</f>
        <v>#REF!</v>
      </c>
      <c r="M128" s="146" t="e">
        <f t="shared" si="9"/>
        <v>#REF!</v>
      </c>
      <c r="N128" s="146" t="e">
        <f>INDEX('For CSV - 2025 VentSpcFuncData'!#REF!,MATCH($B128,'For CSV - 2025 VentSpcFuncData'!$B$6:$B$111,0))</f>
        <v>#REF!</v>
      </c>
      <c r="O128" s="146" t="e">
        <f t="shared" si="10"/>
        <v>#REF!</v>
      </c>
      <c r="P128" s="148" t="e">
        <f t="shared" si="6"/>
        <v>#REF!</v>
      </c>
      <c r="Q128" s="44" t="str">
        <f t="shared" si="11"/>
        <v>Exercise/Fitness Center and Gymnasium Areas,Sports/Entertainment - Swimming (deck)</v>
      </c>
      <c r="R128" s="44">
        <f>INDEX('For CSV - 2025 SpcFuncData'!$BB$5:$BB$89,MATCH($A128,'For CSV - 2025 SpcFuncData'!$B$5:$B$88,0))</f>
        <v>325</v>
      </c>
      <c r="S128" s="44">
        <f>INDEX('For CSV - 2025 VentSpcFuncData'!$I$6:$I$111,MATCH($B128,'For CSV - 2025 VentSpcFuncData'!$B$6:$B$111,0))</f>
        <v>94</v>
      </c>
      <c r="T128" s="44">
        <f>MATCH($A128,'For CSV - 2025 SpcFuncData'!$B$5:$B$87,0)</f>
        <v>24</v>
      </c>
      <c r="U128" s="44">
        <v>1</v>
      </c>
      <c r="V128" t="str">
        <f t="shared" si="8"/>
        <v>2,              94,     "Sports/Entertainment - Swimming (deck)"</v>
      </c>
    </row>
    <row r="129" spans="1:22" ht="13" x14ac:dyDescent="0.25">
      <c r="A129" s="48" t="s">
        <v>547</v>
      </c>
      <c r="B129" s="270" t="s">
        <v>842</v>
      </c>
      <c r="C129" s="56">
        <f>VLOOKUP($B129,'2025 Ventilation List SORT'!$A$6:$I$101,2)</f>
        <v>100</v>
      </c>
      <c r="D129" s="56">
        <f>VLOOKUP($B129,'2025 Ventilation List SORT'!$A$6:$I$101,3)</f>
        <v>0.15</v>
      </c>
      <c r="E129" s="59">
        <f>VLOOKUP($B129,'2025 Ventilation List SORT'!$A$6:$I$101,4)</f>
        <v>0</v>
      </c>
      <c r="F129" s="59">
        <f>VLOOKUP($B129,'2025 Ventilation List SORT'!$A$6:$I$101,5)</f>
        <v>0</v>
      </c>
      <c r="G129" s="56">
        <f>VLOOKUP($B129,'2025 Ventilation List SORT'!$A$6:$I$101,6)</f>
        <v>0</v>
      </c>
      <c r="H129" s="59">
        <f>VLOOKUP($B129,'2025 Ventilation List SORT'!$A$6:$I$101,7)</f>
        <v>2</v>
      </c>
      <c r="I129" s="56" t="str">
        <f>VLOOKUP($B129,'2025 Ventilation List SORT'!$A$6:$I$101,8)</f>
        <v>F</v>
      </c>
      <c r="J129" s="95" t="str">
        <f>VLOOKUP($B129,'2025 Ventilation List SORT'!$A$6:$I$101,9)</f>
        <v>No</v>
      </c>
      <c r="K129" s="146">
        <f>INDEX('For CSV - 2025 SpcFuncData'!$D$5:$D$88,MATCH($A129,'For CSV - 2025 SpcFuncData'!$B$5:$B$87,0))*0.5</f>
        <v>10</v>
      </c>
      <c r="L129" s="146" t="e">
        <f>INDEX('For CSV - 2025 VentSpcFuncData'!#REF!,MATCH($B129,'For CSV - 2025 VentSpcFuncData'!$B$6:$B$111,0))</f>
        <v>#REF!</v>
      </c>
      <c r="M129" s="146" t="e">
        <f t="shared" si="9"/>
        <v>#REF!</v>
      </c>
      <c r="N129" s="146" t="e">
        <f>INDEX('For CSV - 2025 VentSpcFuncData'!#REF!,MATCH($B129,'For CSV - 2025 VentSpcFuncData'!$B$6:$B$111,0))</f>
        <v>#REF!</v>
      </c>
      <c r="O129" s="146" t="e">
        <f t="shared" si="10"/>
        <v>#REF!</v>
      </c>
      <c r="P129" s="148" t="e">
        <f t="shared" si="6"/>
        <v>#REF!</v>
      </c>
      <c r="Q129" s="44" t="str">
        <f t="shared" si="11"/>
        <v>Exercise/Fitness Center and Gymnasium Areas,Sports/Entertainment - Swimming (pool)</v>
      </c>
      <c r="R129" s="44">
        <f>INDEX('For CSV - 2025 SpcFuncData'!$BB$5:$BB$89,MATCH($A129,'For CSV - 2025 SpcFuncData'!$B$5:$B$88,0))</f>
        <v>325</v>
      </c>
      <c r="S129" s="44">
        <f>INDEX('For CSV - 2025 VentSpcFuncData'!$I$6:$I$111,MATCH($B129,'For CSV - 2025 VentSpcFuncData'!$B$6:$B$111,0))</f>
        <v>95</v>
      </c>
      <c r="T129" s="44">
        <f>MATCH($A129,'For CSV - 2025 SpcFuncData'!$B$5:$B$87,0)</f>
        <v>24</v>
      </c>
      <c r="U129" s="44">
        <v>1</v>
      </c>
      <c r="V129" t="str">
        <f t="shared" si="8"/>
        <v>2,              95,     "Sports/Entertainment - Swimming (pool)"</v>
      </c>
    </row>
    <row r="130" spans="1:22" ht="13" x14ac:dyDescent="0.25">
      <c r="A130" s="48" t="s">
        <v>45</v>
      </c>
      <c r="B130" s="270" t="s">
        <v>773</v>
      </c>
      <c r="C130" s="56">
        <f>VLOOKUP($B130,'2025 Ventilation List SORT'!$A$6:$I$101,2)</f>
        <v>5</v>
      </c>
      <c r="D130" s="56">
        <f>VLOOKUP($B130,'2025 Ventilation List SORT'!$A$6:$I$101,3)</f>
        <v>0.15</v>
      </c>
      <c r="E130" s="59">
        <f>VLOOKUP($B130,'2025 Ventilation List SORT'!$A$6:$I$101,4)</f>
        <v>0</v>
      </c>
      <c r="F130" s="59">
        <f>VLOOKUP($B130,'2025 Ventilation List SORT'!$A$6:$I$101,5)</f>
        <v>0</v>
      </c>
      <c r="G130" s="56">
        <f>VLOOKUP($B130,'2025 Ventilation List SORT'!$A$6:$I$101,6)</f>
        <v>0</v>
      </c>
      <c r="H130" s="59">
        <f>VLOOKUP($B130,'2025 Ventilation List SORT'!$A$6:$I$101,7)</f>
        <v>1</v>
      </c>
      <c r="I130" s="56" t="str">
        <f>VLOOKUP($B130,'2025 Ventilation List SORT'!$A$6:$I$101,8)</f>
        <v>F</v>
      </c>
      <c r="J130" s="95" t="str">
        <f>VLOOKUP($B130,'2025 Ventilation List SORT'!$A$6:$I$101,9)</f>
        <v>No</v>
      </c>
      <c r="K130" s="146">
        <f>INDEX('For CSV - 2025 SpcFuncData'!$D$5:$D$88,MATCH($A130,'For CSV - 2025 SpcFuncData'!$B$5:$B$87,0))*0.5</f>
        <v>5</v>
      </c>
      <c r="L130" s="146" t="e">
        <f>INDEX('For CSV - 2025 VentSpcFuncData'!#REF!,MATCH($B130,'For CSV - 2025 VentSpcFuncData'!$B$6:$B$111,0))</f>
        <v>#REF!</v>
      </c>
      <c r="M130" s="146" t="e">
        <f t="shared" si="9"/>
        <v>#REF!</v>
      </c>
      <c r="N130" s="146" t="e">
        <f>INDEX('For CSV - 2025 VentSpcFuncData'!#REF!,MATCH($B130,'For CSV - 2025 VentSpcFuncData'!$B$6:$B$111,0))</f>
        <v>#REF!</v>
      </c>
      <c r="O130" s="146" t="e">
        <f t="shared" si="10"/>
        <v>#REF!</v>
      </c>
      <c r="P130" s="148" t="e">
        <f t="shared" si="6"/>
        <v>#REF!</v>
      </c>
      <c r="Q130" s="44" t="str">
        <f t="shared" si="11"/>
        <v>Financial Transaction Area,Misc - Banks or bank lobbies</v>
      </c>
      <c r="R130" s="44">
        <f>INDEX('For CSV - 2025 SpcFuncData'!$BB$5:$BB$89,MATCH($A130,'For CSV - 2025 SpcFuncData'!$B$5:$B$88,0))</f>
        <v>326</v>
      </c>
      <c r="S130" s="44">
        <f>INDEX('For CSV - 2025 VentSpcFuncData'!$I$6:$I$111,MATCH($B130,'For CSV - 2025 VentSpcFuncData'!$B$6:$B$111,0))</f>
        <v>60</v>
      </c>
      <c r="T130" s="44">
        <f>MATCH($A130,'For CSV - 2025 SpcFuncData'!$B$5:$B$87,0)</f>
        <v>25</v>
      </c>
      <c r="U130" s="44">
        <v>0</v>
      </c>
      <c r="V130" t="str">
        <f t="shared" si="8"/>
        <v>1, Spc:SpcFunc,        326,  60  ;  Financial Transaction Area</v>
      </c>
    </row>
    <row r="131" spans="1:22" ht="13" x14ac:dyDescent="0.25">
      <c r="A131" s="48" t="s">
        <v>45</v>
      </c>
      <c r="B131" s="270" t="s">
        <v>772</v>
      </c>
      <c r="C131" s="56">
        <f>VLOOKUP($B131,'2025 Ventilation List SORT'!$A$6:$I$101,2)</f>
        <v>5</v>
      </c>
      <c r="D131" s="56">
        <f>VLOOKUP($B131,'2025 Ventilation List SORT'!$A$6:$I$101,3)</f>
        <v>0.15</v>
      </c>
      <c r="E131" s="59">
        <f>VLOOKUP($B131,'2025 Ventilation List SORT'!$A$6:$I$101,4)</f>
        <v>0</v>
      </c>
      <c r="F131" s="59">
        <f>VLOOKUP($B131,'2025 Ventilation List SORT'!$A$6:$I$101,5)</f>
        <v>0</v>
      </c>
      <c r="G131" s="56">
        <f>VLOOKUP($B131,'2025 Ventilation List SORT'!$A$6:$I$101,6)</f>
        <v>0</v>
      </c>
      <c r="H131" s="59">
        <f>VLOOKUP($B131,'2025 Ventilation List SORT'!$A$6:$I$101,7)</f>
        <v>2</v>
      </c>
      <c r="I131" s="56" t="str">
        <f>VLOOKUP($B131,'2025 Ventilation List SORT'!$A$6:$I$101,8)</f>
        <v>F</v>
      </c>
      <c r="J131" s="95" t="str">
        <f>VLOOKUP($B131,'2025 Ventilation List SORT'!$A$6:$I$101,9)</f>
        <v>No</v>
      </c>
      <c r="K131" s="146">
        <f>INDEX('For CSV - 2025 SpcFuncData'!$D$5:$D$88,MATCH($A131,'For CSV - 2025 SpcFuncData'!$B$5:$B$87,0))*0.5</f>
        <v>5</v>
      </c>
      <c r="L131" s="146" t="e">
        <f>INDEX('For CSV - 2025 VentSpcFuncData'!#REF!,MATCH($B131,'For CSV - 2025 VentSpcFuncData'!$B$6:$B$111,0))</f>
        <v>#REF!</v>
      </c>
      <c r="M131" s="146" t="e">
        <f t="shared" si="9"/>
        <v>#REF!</v>
      </c>
      <c r="N131" s="146" t="e">
        <f>INDEX('For CSV - 2025 VentSpcFuncData'!#REF!,MATCH($B131,'For CSV - 2025 VentSpcFuncData'!$B$6:$B$111,0))</f>
        <v>#REF!</v>
      </c>
      <c r="O131" s="146" t="e">
        <f t="shared" si="10"/>
        <v>#REF!</v>
      </c>
      <c r="P131" s="148" t="e">
        <f t="shared" si="6"/>
        <v>#REF!</v>
      </c>
      <c r="Q131" s="44" t="str">
        <f t="shared" si="11"/>
        <v>Financial Transaction Area,Misc - Bank vaults/safe deposit</v>
      </c>
      <c r="R131" s="44">
        <f>INDEX('For CSV - 2025 SpcFuncData'!$BB$5:$BB$89,MATCH($A131,'For CSV - 2025 SpcFuncData'!$B$5:$B$88,0))</f>
        <v>326</v>
      </c>
      <c r="S131" s="44">
        <f>INDEX('For CSV - 2025 VentSpcFuncData'!$I$6:$I$111,MATCH($B131,'For CSV - 2025 VentSpcFuncData'!$B$6:$B$111,0))</f>
        <v>59</v>
      </c>
      <c r="T131" s="44">
        <f>MATCH($A131,'For CSV - 2025 SpcFuncData'!$B$5:$B$87,0)</f>
        <v>25</v>
      </c>
      <c r="U131" s="44">
        <v>0</v>
      </c>
      <c r="V131" t="str">
        <f t="shared" si="8"/>
        <v>2,              59,     "Misc - Bank vaults/safe deposit"</v>
      </c>
    </row>
    <row r="132" spans="1:22" ht="13" x14ac:dyDescent="0.25">
      <c r="A132" s="48" t="s">
        <v>45</v>
      </c>
      <c r="B132" s="270" t="s">
        <v>773</v>
      </c>
      <c r="C132" s="56">
        <f>VLOOKUP($B132,'2025 Ventilation List SORT'!$A$6:$I$101,2)</f>
        <v>5</v>
      </c>
      <c r="D132" s="56">
        <f>VLOOKUP($B132,'2025 Ventilation List SORT'!$A$6:$I$101,3)</f>
        <v>0.15</v>
      </c>
      <c r="E132" s="59">
        <f>VLOOKUP($B132,'2025 Ventilation List SORT'!$A$6:$I$101,4)</f>
        <v>0</v>
      </c>
      <c r="F132" s="59">
        <f>VLOOKUP($B132,'2025 Ventilation List SORT'!$A$6:$I$101,5)</f>
        <v>0</v>
      </c>
      <c r="G132" s="56">
        <f>VLOOKUP($B132,'2025 Ventilation List SORT'!$A$6:$I$101,6)</f>
        <v>0</v>
      </c>
      <c r="H132" s="59">
        <f>VLOOKUP($B132,'2025 Ventilation List SORT'!$A$6:$I$101,7)</f>
        <v>1</v>
      </c>
      <c r="I132" s="56" t="str">
        <f>VLOOKUP($B132,'2025 Ventilation List SORT'!$A$6:$I$101,8)</f>
        <v>F</v>
      </c>
      <c r="J132" s="95" t="str">
        <f>VLOOKUP($B132,'2025 Ventilation List SORT'!$A$6:$I$101,9)</f>
        <v>No</v>
      </c>
      <c r="K132" s="146">
        <f>INDEX('For CSV - 2025 SpcFuncData'!$D$5:$D$88,MATCH($A132,'For CSV - 2025 SpcFuncData'!$B$5:$B$87,0))*0.5</f>
        <v>5</v>
      </c>
      <c r="L132" s="146" t="e">
        <f>INDEX('For CSV - 2025 VentSpcFuncData'!#REF!,MATCH($B132,'For CSV - 2025 VentSpcFuncData'!$B$6:$B$111,0))</f>
        <v>#REF!</v>
      </c>
      <c r="M132" s="146" t="e">
        <f t="shared" si="9"/>
        <v>#REF!</v>
      </c>
      <c r="N132" s="146" t="e">
        <f>INDEX('For CSV - 2025 VentSpcFuncData'!#REF!,MATCH($B132,'For CSV - 2025 VentSpcFuncData'!$B$6:$B$111,0))</f>
        <v>#REF!</v>
      </c>
      <c r="O132" s="146" t="e">
        <f t="shared" si="10"/>
        <v>#REF!</v>
      </c>
      <c r="P132" s="148" t="e">
        <f t="shared" si="6"/>
        <v>#REF!</v>
      </c>
      <c r="Q132" s="44" t="str">
        <f t="shared" si="11"/>
        <v>Financial Transaction Area,Misc - Banks or bank lobbies</v>
      </c>
      <c r="R132" s="44">
        <f>INDEX('For CSV - 2025 SpcFuncData'!$BB$5:$BB$89,MATCH($A132,'For CSV - 2025 SpcFuncData'!$B$5:$B$88,0))</f>
        <v>326</v>
      </c>
      <c r="S132" s="44">
        <f>INDEX('For CSV - 2025 VentSpcFuncData'!$I$6:$I$111,MATCH($B132,'For CSV - 2025 VentSpcFuncData'!$B$6:$B$111,0))</f>
        <v>60</v>
      </c>
      <c r="T132" s="44">
        <f>MATCH($A132,'For CSV - 2025 SpcFuncData'!$B$5:$B$87,0)</f>
        <v>25</v>
      </c>
      <c r="U132" s="44">
        <v>0</v>
      </c>
      <c r="V132" t="str">
        <f t="shared" si="8"/>
        <v>2,              60,     "Misc - Banks or bank lobbies"</v>
      </c>
    </row>
    <row r="133" spans="1:22" ht="13" x14ac:dyDescent="0.25">
      <c r="A133" s="48" t="s">
        <v>45</v>
      </c>
      <c r="B133" s="270" t="s">
        <v>769</v>
      </c>
      <c r="C133" s="56">
        <f>VLOOKUP($B133,'2025 Ventilation List SORT'!$A$6:$I$101,2)</f>
        <v>5</v>
      </c>
      <c r="D133" s="56">
        <f>VLOOKUP($B133,'2025 Ventilation List SORT'!$A$6:$I$101,3)</f>
        <v>0.15</v>
      </c>
      <c r="E133" s="59">
        <f>VLOOKUP($B133,'2025 Ventilation List SORT'!$A$6:$I$101,4)</f>
        <v>0</v>
      </c>
      <c r="F133" s="59">
        <f>VLOOKUP($B133,'2025 Ventilation List SORT'!$A$6:$I$101,5)</f>
        <v>0</v>
      </c>
      <c r="G133" s="56">
        <f>VLOOKUP($B133,'2025 Ventilation List SORT'!$A$6:$I$101,6)</f>
        <v>0</v>
      </c>
      <c r="H133" s="59">
        <f>VLOOKUP($B133,'2025 Ventilation List SORT'!$A$6:$I$101,7)</f>
        <v>1</v>
      </c>
      <c r="I133" s="56" t="str">
        <f>VLOOKUP($B133,'2025 Ventilation List SORT'!$A$6:$I$101,8)</f>
        <v>F</v>
      </c>
      <c r="J133" s="95" t="str">
        <f>VLOOKUP($B133,'2025 Ventilation List SORT'!$A$6:$I$101,9)</f>
        <v>No</v>
      </c>
      <c r="K133" s="146">
        <f>INDEX('For CSV - 2025 SpcFuncData'!$D$5:$D$88,MATCH($A133,'For CSV - 2025 SpcFuncData'!$B$5:$B$87,0))*0.5</f>
        <v>5</v>
      </c>
      <c r="L133" s="146" t="e">
        <f>INDEX('For CSV - 2025 VentSpcFuncData'!#REF!,MATCH($B133,'For CSV - 2025 VentSpcFuncData'!$B$6:$B$111,0))</f>
        <v>#REF!</v>
      </c>
      <c r="M133" s="146" t="e">
        <f t="shared" si="9"/>
        <v>#REF!</v>
      </c>
      <c r="N133" s="146" t="e">
        <f>INDEX('For CSV - 2025 VentSpcFuncData'!#REF!,MATCH($B133,'For CSV - 2025 VentSpcFuncData'!$B$6:$B$111,0))</f>
        <v>#REF!</v>
      </c>
      <c r="O133" s="146" t="e">
        <f t="shared" si="10"/>
        <v>#REF!</v>
      </c>
      <c r="P133" s="148" t="e">
        <f t="shared" si="6"/>
        <v>#REF!</v>
      </c>
      <c r="Q133" s="44" t="str">
        <f t="shared" si="11"/>
        <v>Financial Transaction Area,Office - Office space</v>
      </c>
      <c r="R133" s="44">
        <f>INDEX('For CSV - 2025 SpcFuncData'!$BB$5:$BB$89,MATCH($A133,'For CSV - 2025 SpcFuncData'!$B$5:$B$88,0))</f>
        <v>326</v>
      </c>
      <c r="S133" s="44">
        <f>INDEX('For CSV - 2025 VentSpcFuncData'!$I$6:$I$111,MATCH($B133,'For CSV - 2025 VentSpcFuncData'!$B$6:$B$111,0))</f>
        <v>74</v>
      </c>
      <c r="T133" s="44">
        <f>MATCH($A133,'For CSV - 2025 SpcFuncData'!$B$5:$B$87,0)</f>
        <v>25</v>
      </c>
      <c r="U133" s="44">
        <v>0</v>
      </c>
      <c r="V133" t="str">
        <f t="shared" si="8"/>
        <v>2,              74,     "Office - Office space"</v>
      </c>
    </row>
    <row r="134" spans="1:22" ht="13" x14ac:dyDescent="0.25">
      <c r="A134" s="48" t="s">
        <v>579</v>
      </c>
      <c r="B134" s="270" t="s">
        <v>781</v>
      </c>
      <c r="C134" s="56">
        <f>VLOOKUP($B134,'2025 Ventilation List SORT'!$A$6:$I$101,2)</f>
        <v>5</v>
      </c>
      <c r="D134" s="56">
        <f>VLOOKUP($B134,'2025 Ventilation List SORT'!$A$6:$I$101,3)</f>
        <v>0.15</v>
      </c>
      <c r="E134" s="59">
        <f>VLOOKUP($B134,'2025 Ventilation List SORT'!$A$6:$I$101,4)</f>
        <v>0</v>
      </c>
      <c r="F134" s="59">
        <f>VLOOKUP($B134,'2025 Ventilation List SORT'!$A$6:$I$101,5)</f>
        <v>0</v>
      </c>
      <c r="G134" s="56">
        <f>VLOOKUP($B134,'2025 Ventilation List SORT'!$A$6:$I$101,6)</f>
        <v>0</v>
      </c>
      <c r="H134" s="59">
        <f>VLOOKUP($B134,'2025 Ventilation List SORT'!$A$6:$I$101,7)</f>
        <v>2</v>
      </c>
      <c r="I134" s="56" t="str">
        <f>VLOOKUP($B134,'2025 Ventilation List SORT'!$A$6:$I$101,8)</f>
        <v/>
      </c>
      <c r="J134" s="95" t="str">
        <f>VLOOKUP($B134,'2025 Ventilation List SORT'!$A$6:$I$101,9)</f>
        <v>No</v>
      </c>
      <c r="K134" s="146">
        <f>INDEX('For CSV - 2025 SpcFuncData'!$D$5:$D$88,MATCH($A134,'For CSV - 2025 SpcFuncData'!$B$5:$B$87,0))*0.5</f>
        <v>5</v>
      </c>
      <c r="L134" s="146" t="e">
        <f>INDEX('For CSV - 2025 VentSpcFuncData'!#REF!,MATCH($B134,'For CSV - 2025 VentSpcFuncData'!$B$6:$B$111,0))</f>
        <v>#REF!</v>
      </c>
      <c r="M134" s="146" t="e">
        <f t="shared" si="9"/>
        <v>#REF!</v>
      </c>
      <c r="N134" s="146" t="e">
        <f>INDEX('For CSV - 2025 VentSpcFuncData'!#REF!,MATCH($B134,'For CSV - 2025 VentSpcFuncData'!$B$6:$B$111,0))</f>
        <v>#REF!</v>
      </c>
      <c r="O134" s="146" t="e">
        <f t="shared" si="10"/>
        <v>#REF!</v>
      </c>
      <c r="P134" s="148" t="e">
        <f t="shared" si="6"/>
        <v>#REF!</v>
      </c>
      <c r="Q134" s="44" t="str">
        <f t="shared" si="11"/>
        <v>Healthcare Facility and Hospitals (Exam/Treatment Room),Misc - All others</v>
      </c>
      <c r="R134" s="44">
        <f>INDEX('For CSV - 2025 SpcFuncData'!$BB$5:$BB$89,MATCH($A134,'For CSV - 2025 SpcFuncData'!$B$5:$B$88,0))</f>
        <v>327</v>
      </c>
      <c r="S134" s="44">
        <f>INDEX('For CSV - 2025 VentSpcFuncData'!$I$6:$I$111,MATCH($B134,'For CSV - 2025 VentSpcFuncData'!$B$6:$B$111,0))</f>
        <v>58</v>
      </c>
      <c r="T134" s="44">
        <f>MATCH($A134,'For CSV - 2025 SpcFuncData'!$B$5:$B$87,0)</f>
        <v>26</v>
      </c>
      <c r="U134" s="44">
        <v>0</v>
      </c>
      <c r="V134" t="str">
        <f t="shared" si="8"/>
        <v>1, Spc:SpcFunc,        327,  58  ;  Healthcare Facility and Hospitals (Exam/Treatment Room)</v>
      </c>
    </row>
    <row r="135" spans="1:22" ht="13" x14ac:dyDescent="0.25">
      <c r="A135" s="48" t="s">
        <v>579</v>
      </c>
      <c r="B135" s="270" t="s">
        <v>781</v>
      </c>
      <c r="C135" s="56">
        <f>VLOOKUP($B135,'2025 Ventilation List SORT'!$A$6:$I$101,2)</f>
        <v>5</v>
      </c>
      <c r="D135" s="56">
        <f>VLOOKUP($B135,'2025 Ventilation List SORT'!$A$6:$I$101,3)</f>
        <v>0.15</v>
      </c>
      <c r="E135" s="59">
        <f>VLOOKUP($B135,'2025 Ventilation List SORT'!$A$6:$I$101,4)</f>
        <v>0</v>
      </c>
      <c r="F135" s="59">
        <f>VLOOKUP($B135,'2025 Ventilation List SORT'!$A$6:$I$101,5)</f>
        <v>0</v>
      </c>
      <c r="G135" s="56">
        <f>VLOOKUP($B135,'2025 Ventilation List SORT'!$A$6:$I$101,6)</f>
        <v>0</v>
      </c>
      <c r="H135" s="59">
        <f>VLOOKUP($B135,'2025 Ventilation List SORT'!$A$6:$I$101,7)</f>
        <v>2</v>
      </c>
      <c r="I135" s="56" t="str">
        <f>VLOOKUP($B135,'2025 Ventilation List SORT'!$A$6:$I$101,8)</f>
        <v/>
      </c>
      <c r="J135" s="95" t="str">
        <f>VLOOKUP($B135,'2025 Ventilation List SORT'!$A$6:$I$101,9)</f>
        <v>No</v>
      </c>
      <c r="K135" s="146">
        <f>INDEX('For CSV - 2025 SpcFuncData'!$D$5:$D$88,MATCH($A135,'For CSV - 2025 SpcFuncData'!$B$5:$B$87,0))*0.5</f>
        <v>5</v>
      </c>
      <c r="L135" s="146" t="e">
        <f>INDEX('For CSV - 2025 VentSpcFuncData'!#REF!,MATCH($B135,'For CSV - 2025 VentSpcFuncData'!$B$6:$B$111,0))</f>
        <v>#REF!</v>
      </c>
      <c r="M135" s="146" t="e">
        <f t="shared" si="9"/>
        <v>#REF!</v>
      </c>
      <c r="N135" s="146" t="e">
        <f>INDEX('For CSV - 2025 VentSpcFuncData'!#REF!,MATCH($B135,'For CSV - 2025 VentSpcFuncData'!$B$6:$B$111,0))</f>
        <v>#REF!</v>
      </c>
      <c r="O135" s="146" t="e">
        <f t="shared" si="10"/>
        <v>#REF!</v>
      </c>
      <c r="P135" s="148" t="e">
        <f t="shared" si="6"/>
        <v>#REF!</v>
      </c>
      <c r="Q135" s="44" t="str">
        <f t="shared" si="11"/>
        <v>Healthcare Facility and Hospitals (Exam/Treatment Room),Misc - All others</v>
      </c>
      <c r="R135" s="44">
        <f>INDEX('For CSV - 2025 SpcFuncData'!$BB$5:$BB$89,MATCH($A135,'For CSV - 2025 SpcFuncData'!$B$5:$B$88,0))</f>
        <v>327</v>
      </c>
      <c r="S135" s="44">
        <f>INDEX('For CSV - 2025 VentSpcFuncData'!$I$6:$I$111,MATCH($B135,'For CSV - 2025 VentSpcFuncData'!$B$6:$B$111,0))</f>
        <v>58</v>
      </c>
      <c r="T135" s="44">
        <f>MATCH($A135,'For CSV - 2025 SpcFuncData'!$B$5:$B$87,0)</f>
        <v>26</v>
      </c>
      <c r="U135" s="44">
        <v>0</v>
      </c>
      <c r="V135" t="str">
        <f t="shared" si="8"/>
        <v>2,              58,     "Misc - All others"</v>
      </c>
    </row>
    <row r="136" spans="1:22" s="107" customFormat="1" ht="13" x14ac:dyDescent="0.25">
      <c r="A136" s="192" t="s">
        <v>579</v>
      </c>
      <c r="B136" s="289" t="s">
        <v>1191</v>
      </c>
      <c r="C136" s="186"/>
      <c r="D136" s="186"/>
      <c r="E136" s="187"/>
      <c r="F136" s="187"/>
      <c r="G136" s="186"/>
      <c r="H136" s="187"/>
      <c r="I136" s="186"/>
      <c r="J136" s="188"/>
      <c r="K136" s="189"/>
      <c r="L136" s="189"/>
      <c r="M136" s="189"/>
      <c r="N136" s="189"/>
      <c r="O136" s="189"/>
      <c r="P136" s="190"/>
      <c r="Q136" s="107" t="str">
        <f t="shared" si="11"/>
        <v>Healthcare Facility and Hospitals (Exam/Treatment Room),Exhaust - Animal preparation rooms</v>
      </c>
      <c r="R136" s="107">
        <f>INDEX('For CSV - 2025 SpcFuncData'!$BB$5:$BB$89,MATCH($A136,'For CSV - 2025 SpcFuncData'!$B$5:$B$88,0))</f>
        <v>327</v>
      </c>
      <c r="S136" s="107">
        <f>INDEX('For CSV - 2025 VentSpcFuncData'!$I$6:$I$111,MATCH($B136,'For CSV - 2025 VentSpcFuncData'!$B$6:$B$111,0))</f>
        <v>100</v>
      </c>
      <c r="T136" s="107">
        <f>MATCH($A136,'For CSV - 2025 SpcFuncData'!$B$5:$B$87,0)</f>
        <v>26</v>
      </c>
      <c r="U136" s="107">
        <v>0</v>
      </c>
      <c r="V136" s="191" t="str">
        <f t="shared" si="8"/>
        <v>2,              100,     "Exhaust - Animal preparation rooms"</v>
      </c>
    </row>
    <row r="137" spans="1:22" s="107" customFormat="1" ht="13" x14ac:dyDescent="0.25">
      <c r="A137" s="192" t="s">
        <v>579</v>
      </c>
      <c r="B137" s="289" t="s">
        <v>1192</v>
      </c>
      <c r="C137" s="186"/>
      <c r="D137" s="186"/>
      <c r="E137" s="187"/>
      <c r="F137" s="187"/>
      <c r="G137" s="186"/>
      <c r="H137" s="187"/>
      <c r="I137" s="186"/>
      <c r="J137" s="188"/>
      <c r="K137" s="189"/>
      <c r="L137" s="189"/>
      <c r="M137" s="189"/>
      <c r="N137" s="189"/>
      <c r="O137" s="189"/>
      <c r="P137" s="190"/>
      <c r="Q137" s="107" t="str">
        <f t="shared" si="11"/>
        <v>Healthcare Facility and Hospitals (Exam/Treatment Room),Exhaust - Animal procedure room</v>
      </c>
      <c r="R137" s="107">
        <f>INDEX('For CSV - 2025 SpcFuncData'!$BB$5:$BB$89,MATCH($A137,'For CSV - 2025 SpcFuncData'!$B$5:$B$88,0))</f>
        <v>327</v>
      </c>
      <c r="S137" s="107">
        <f>INDEX('For CSV - 2025 VentSpcFuncData'!$I$6:$I$111,MATCH($B137,'For CSV - 2025 VentSpcFuncData'!$B$6:$B$111,0))</f>
        <v>101</v>
      </c>
      <c r="T137" s="107">
        <f>MATCH($A137,'For CSV - 2025 SpcFuncData'!$B$5:$B$87,0)</f>
        <v>26</v>
      </c>
      <c r="U137" s="107">
        <v>0</v>
      </c>
      <c r="V137" s="191" t="str">
        <f t="shared" ref="V137" si="12">IF($A136&lt;&gt;$A137,$V$3&amp;$R137&amp;$W$3&amp;$S137&amp;$X$3&amp;TEXT($A137,0),IF($A137=$A136,$V$4&amp;$S137&amp;$W$4&amp;$X$4&amp;$B137&amp;""""))</f>
        <v>2,              101,     "Exhaust - Animal procedure room"</v>
      </c>
    </row>
    <row r="138" spans="1:22" ht="13" x14ac:dyDescent="0.25">
      <c r="A138" s="48" t="s">
        <v>580</v>
      </c>
      <c r="B138" s="270" t="s">
        <v>781</v>
      </c>
      <c r="C138" s="56">
        <f>VLOOKUP($B138,'2025 Ventilation List SORT'!$A$6:$I$101,2)</f>
        <v>5</v>
      </c>
      <c r="D138" s="56">
        <f>VLOOKUP($B138,'2025 Ventilation List SORT'!$A$6:$I$101,3)</f>
        <v>0.15</v>
      </c>
      <c r="E138" s="59">
        <f>VLOOKUP($B138,'2025 Ventilation List SORT'!$A$6:$I$101,4)</f>
        <v>0</v>
      </c>
      <c r="F138" s="59">
        <f>VLOOKUP($B138,'2025 Ventilation List SORT'!$A$6:$I$101,5)</f>
        <v>0</v>
      </c>
      <c r="G138" s="56">
        <f>VLOOKUP($B138,'2025 Ventilation List SORT'!$A$6:$I$101,6)</f>
        <v>0</v>
      </c>
      <c r="H138" s="59">
        <f>VLOOKUP($B138,'2025 Ventilation List SORT'!$A$6:$I$101,7)</f>
        <v>2</v>
      </c>
      <c r="I138" s="56" t="str">
        <f>VLOOKUP($B138,'2025 Ventilation List SORT'!$A$6:$I$101,8)</f>
        <v/>
      </c>
      <c r="J138" s="95" t="str">
        <f>VLOOKUP($B138,'2025 Ventilation List SORT'!$A$6:$I$101,9)</f>
        <v>No</v>
      </c>
      <c r="K138" s="146">
        <f>INDEX('For CSV - 2025 SpcFuncData'!$D$5:$D$88,MATCH($A138,'For CSV - 2025 SpcFuncData'!$B$5:$B$87,0))*0.5</f>
        <v>5</v>
      </c>
      <c r="L138" s="146" t="e">
        <f>INDEX('For CSV - 2025 VentSpcFuncData'!#REF!,MATCH($B138,'For CSV - 2025 VentSpcFuncData'!$B$6:$B$111,0))</f>
        <v>#REF!</v>
      </c>
      <c r="M138" s="146" t="e">
        <f t="shared" si="9"/>
        <v>#REF!</v>
      </c>
      <c r="N138" s="146" t="e">
        <f>INDEX('For CSV - 2025 VentSpcFuncData'!#REF!,MATCH($B138,'For CSV - 2025 VentSpcFuncData'!$B$6:$B$111,0))</f>
        <v>#REF!</v>
      </c>
      <c r="O138" s="146" t="e">
        <f t="shared" si="10"/>
        <v>#REF!</v>
      </c>
      <c r="P138" s="148" t="e">
        <f t="shared" ref="P138:P209" si="13">K138*O138/1000</f>
        <v>#REF!</v>
      </c>
      <c r="Q138" s="44" t="str">
        <f t="shared" ref="Q138:Q177" si="14">_xlfn.CONCAT(A138,",",B138)</f>
        <v>Healthcare Facility and Hospitals (Imaging Room),Misc - All others</v>
      </c>
      <c r="R138" s="44">
        <f>INDEX('For CSV - 2025 SpcFuncData'!$BB$5:$BB$89,MATCH($A138,'For CSV - 2025 SpcFuncData'!$B$5:$B$88,0))</f>
        <v>328</v>
      </c>
      <c r="S138" s="44">
        <f>INDEX('For CSV - 2025 VentSpcFuncData'!$I$6:$I$111,MATCH($B138,'For CSV - 2025 VentSpcFuncData'!$B$6:$B$111,0))</f>
        <v>58</v>
      </c>
      <c r="T138" s="44">
        <f>MATCH($A138,'For CSV - 2025 SpcFuncData'!$B$5:$B$87,0)</f>
        <v>27</v>
      </c>
      <c r="U138" s="44">
        <v>0</v>
      </c>
      <c r="V138" t="str">
        <f>IF($A135&lt;&gt;$A138,$V$3&amp;$R138&amp;$W$3&amp;$S138&amp;$X$3&amp;TEXT($A138,0),IF($A138=$A135,$V$4&amp;$S138&amp;$W$4&amp;$X$4&amp;$B138&amp;""""))</f>
        <v>1, Spc:SpcFunc,        328,  58  ;  Healthcare Facility and Hospitals (Imaging Room)</v>
      </c>
    </row>
    <row r="139" spans="1:22" ht="13" x14ac:dyDescent="0.25">
      <c r="A139" s="48" t="s">
        <v>580</v>
      </c>
      <c r="B139" s="270" t="s">
        <v>781</v>
      </c>
      <c r="C139" s="56">
        <f>VLOOKUP($B139,'2025 Ventilation List SORT'!$A$6:$I$101,2)</f>
        <v>5</v>
      </c>
      <c r="D139" s="56">
        <f>VLOOKUP($B139,'2025 Ventilation List SORT'!$A$6:$I$101,3)</f>
        <v>0.15</v>
      </c>
      <c r="E139" s="59">
        <f>VLOOKUP($B139,'2025 Ventilation List SORT'!$A$6:$I$101,4)</f>
        <v>0</v>
      </c>
      <c r="F139" s="59">
        <f>VLOOKUP($B139,'2025 Ventilation List SORT'!$A$6:$I$101,5)</f>
        <v>0</v>
      </c>
      <c r="G139" s="56">
        <f>VLOOKUP($B139,'2025 Ventilation List SORT'!$A$6:$I$101,6)</f>
        <v>0</v>
      </c>
      <c r="H139" s="59">
        <f>VLOOKUP($B139,'2025 Ventilation List SORT'!$A$6:$I$101,7)</f>
        <v>2</v>
      </c>
      <c r="I139" s="56" t="str">
        <f>VLOOKUP($B139,'2025 Ventilation List SORT'!$A$6:$I$101,8)</f>
        <v/>
      </c>
      <c r="J139" s="95" t="str">
        <f>VLOOKUP($B139,'2025 Ventilation List SORT'!$A$6:$I$101,9)</f>
        <v>No</v>
      </c>
      <c r="K139" s="146">
        <f>INDEX('For CSV - 2025 SpcFuncData'!$D$5:$D$88,MATCH($A139,'For CSV - 2025 SpcFuncData'!$B$5:$B$87,0))*0.5</f>
        <v>5</v>
      </c>
      <c r="L139" s="146" t="e">
        <f>INDEX('For CSV - 2025 VentSpcFuncData'!#REF!,MATCH($B139,'For CSV - 2025 VentSpcFuncData'!$B$6:$B$111,0))</f>
        <v>#REF!</v>
      </c>
      <c r="M139" s="146" t="e">
        <f t="shared" ref="M139:M210" si="15">IF(L139=0,K139,L139)</f>
        <v>#REF!</v>
      </c>
      <c r="N139" s="146" t="e">
        <f>INDEX('For CSV - 2025 VentSpcFuncData'!#REF!,MATCH($B139,'For CSV - 2025 VentSpcFuncData'!$B$6:$B$111,0))</f>
        <v>#REF!</v>
      </c>
      <c r="O139" s="146" t="e">
        <f t="shared" ref="O139:O210" si="16">IF(SUM(K139,M139)=0,0,M139/K139*N139)</f>
        <v>#REF!</v>
      </c>
      <c r="P139" s="148" t="e">
        <f t="shared" si="13"/>
        <v>#REF!</v>
      </c>
      <c r="Q139" s="44" t="str">
        <f t="shared" si="14"/>
        <v>Healthcare Facility and Hospitals (Imaging Room),Misc - All others</v>
      </c>
      <c r="R139" s="44">
        <f>INDEX('For CSV - 2025 SpcFuncData'!$BB$5:$BB$89,MATCH($A139,'For CSV - 2025 SpcFuncData'!$B$5:$B$88,0))</f>
        <v>328</v>
      </c>
      <c r="S139" s="44">
        <f>INDEX('For CSV - 2025 VentSpcFuncData'!$I$6:$I$111,MATCH($B139,'For CSV - 2025 VentSpcFuncData'!$B$6:$B$111,0))</f>
        <v>58</v>
      </c>
      <c r="T139" s="44">
        <f>MATCH($A139,'For CSV - 2025 SpcFuncData'!$B$5:$B$87,0)</f>
        <v>27</v>
      </c>
      <c r="U139" s="44">
        <v>0</v>
      </c>
      <c r="V139" t="str">
        <f t="shared" ref="V139:V209" si="17">IF($A138&lt;&gt;$A139,$V$3&amp;$R139&amp;$W$3&amp;$S139&amp;$X$3&amp;TEXT($A139,0),IF($A139=$A138,$V$4&amp;$S139&amp;$W$4&amp;$X$4&amp;$B139&amp;""""))</f>
        <v>2,              58,     "Misc - All others"</v>
      </c>
    </row>
    <row r="140" spans="1:22" s="107" customFormat="1" ht="13" x14ac:dyDescent="0.25">
      <c r="A140" s="192" t="s">
        <v>580</v>
      </c>
      <c r="B140" s="289" t="s">
        <v>1188</v>
      </c>
      <c r="C140" s="186">
        <f>VLOOKUP($B140,'2025 Ventilation List SORT'!$A$6:$I$101,2)</f>
        <v>0</v>
      </c>
      <c r="D140" s="186">
        <f>VLOOKUP($B140,'2025 Ventilation List SORT'!$A$6:$I$101,3)</f>
        <v>0</v>
      </c>
      <c r="E140" s="187">
        <f>VLOOKUP($B140,'2025 Ventilation List SORT'!$A$6:$I$101,4)</f>
        <v>0</v>
      </c>
      <c r="F140" s="187">
        <f>VLOOKUP($B140,'2025 Ventilation List SORT'!$A$6:$I$101,5)</f>
        <v>0</v>
      </c>
      <c r="G140" s="186">
        <f>VLOOKUP($B140,'2025 Ventilation List SORT'!$A$6:$I$101,6)</f>
        <v>0.9</v>
      </c>
      <c r="H140" s="187">
        <f>VLOOKUP($B140,'2025 Ventilation List SORT'!$A$6:$I$101,7)</f>
        <v>3</v>
      </c>
      <c r="I140" s="186">
        <f>VLOOKUP($B140,'2025 Ventilation List SORT'!$A$6:$I$101,8)</f>
        <v>0</v>
      </c>
      <c r="J140" s="188" t="str">
        <f>VLOOKUP($B140,'2025 Ventilation List SORT'!$A$6:$I$101,9)</f>
        <v>No</v>
      </c>
      <c r="K140" s="189">
        <f>INDEX('For CSV - 2025 SpcFuncData'!$D$5:$D$88,MATCH($A140,'For CSV - 2025 SpcFuncData'!$B$5:$B$87,0))*0.5</f>
        <v>5</v>
      </c>
      <c r="L140" s="189" t="e">
        <f>INDEX('For CSV - 2025 VentSpcFuncData'!#REF!,MATCH($B140,'For CSV - 2025 VentSpcFuncData'!$B$6:$B$111,0))</f>
        <v>#REF!</v>
      </c>
      <c r="M140" s="189" t="e">
        <f t="shared" ref="M140" si="18">IF(L140=0,K140,L140)</f>
        <v>#REF!</v>
      </c>
      <c r="N140" s="189" t="e">
        <f>INDEX('For CSV - 2025 VentSpcFuncData'!#REF!,MATCH($B140,'For CSV - 2025 VentSpcFuncData'!$B$6:$B$111,0))</f>
        <v>#REF!</v>
      </c>
      <c r="O140" s="189" t="e">
        <f t="shared" ref="O140" si="19">IF(SUM(K140,M140)=0,0,M140/K140*N140)</f>
        <v>#REF!</v>
      </c>
      <c r="P140" s="190" t="e">
        <f t="shared" ref="P140" si="20">K140*O140/1000</f>
        <v>#REF!</v>
      </c>
      <c r="Q140" s="107" t="str">
        <f t="shared" ref="Q140" si="21">_xlfn.CONCAT(A140,",",B140)</f>
        <v>Healthcare Facility and Hospitals (Imaging Room),Exhaust - Animal imaging(MRI/CT/PET)</v>
      </c>
      <c r="R140" s="107">
        <f>INDEX('For CSV - 2025 SpcFuncData'!$BB$5:$BB$89,MATCH($A140,'For CSV - 2025 SpcFuncData'!$B$5:$B$88,0))</f>
        <v>328</v>
      </c>
      <c r="S140" s="107">
        <f>INDEX('For CSV - 2025 VentSpcFuncData'!$I$6:$I$111,MATCH($B140,'For CSV - 2025 VentSpcFuncData'!$B$6:$B$111,0))</f>
        <v>97</v>
      </c>
      <c r="T140" s="107">
        <f>MATCH($A140,'For CSV - 2025 SpcFuncData'!$B$5:$B$87,0)</f>
        <v>27</v>
      </c>
      <c r="U140" s="107">
        <v>0</v>
      </c>
      <c r="V140" s="191" t="str">
        <f t="shared" si="17"/>
        <v>2,              97,     "Exhaust - Animal imaging(MRI/CT/PET)"</v>
      </c>
    </row>
    <row r="141" spans="1:22" ht="13" x14ac:dyDescent="0.25">
      <c r="A141" s="48" t="s">
        <v>581</v>
      </c>
      <c r="B141" s="270" t="s">
        <v>781</v>
      </c>
      <c r="C141" s="56">
        <f>VLOOKUP($B141,'2025 Ventilation List SORT'!$A$6:$I$101,2)</f>
        <v>5</v>
      </c>
      <c r="D141" s="56">
        <f>VLOOKUP($B141,'2025 Ventilation List SORT'!$A$6:$I$101,3)</f>
        <v>0.15</v>
      </c>
      <c r="E141" s="59">
        <f>VLOOKUP($B141,'2025 Ventilation List SORT'!$A$6:$I$101,4)</f>
        <v>0</v>
      </c>
      <c r="F141" s="59">
        <f>VLOOKUP($B141,'2025 Ventilation List SORT'!$A$6:$I$101,5)</f>
        <v>0</v>
      </c>
      <c r="G141" s="56">
        <f>VLOOKUP($B141,'2025 Ventilation List SORT'!$A$6:$I$101,6)</f>
        <v>0</v>
      </c>
      <c r="H141" s="59">
        <f>VLOOKUP($B141,'2025 Ventilation List SORT'!$A$6:$I$101,7)</f>
        <v>2</v>
      </c>
      <c r="I141" s="56" t="str">
        <f>VLOOKUP($B141,'2025 Ventilation List SORT'!$A$6:$I$101,8)</f>
        <v/>
      </c>
      <c r="J141" s="95" t="str">
        <f>VLOOKUP($B141,'2025 Ventilation List SORT'!$A$6:$I$101,9)</f>
        <v>No</v>
      </c>
      <c r="K141" s="146">
        <f>INDEX('For CSV - 2025 SpcFuncData'!$D$5:$D$88,MATCH($A141,'For CSV - 2025 SpcFuncData'!$B$5:$B$87,0))*0.5</f>
        <v>5</v>
      </c>
      <c r="L141" s="146" t="e">
        <f>INDEX('For CSV - 2025 VentSpcFuncData'!#REF!,MATCH($B141,'For CSV - 2025 VentSpcFuncData'!$B$6:$B$111,0))</f>
        <v>#REF!</v>
      </c>
      <c r="M141" s="146" t="e">
        <f t="shared" si="15"/>
        <v>#REF!</v>
      </c>
      <c r="N141" s="146" t="e">
        <f>INDEX('For CSV - 2025 VentSpcFuncData'!#REF!,MATCH($B141,'For CSV - 2025 VentSpcFuncData'!$B$6:$B$111,0))</f>
        <v>#REF!</v>
      </c>
      <c r="O141" s="146" t="e">
        <f t="shared" si="16"/>
        <v>#REF!</v>
      </c>
      <c r="P141" s="148" t="e">
        <f t="shared" si="13"/>
        <v>#REF!</v>
      </c>
      <c r="Q141" s="44" t="str">
        <f t="shared" si="14"/>
        <v>Healthcare Facility and Hospitals (Medical Supply Room),Misc - All others</v>
      </c>
      <c r="R141" s="44">
        <f>INDEX('For CSV - 2025 SpcFuncData'!$BB$5:$BB$89,MATCH($A141,'For CSV - 2025 SpcFuncData'!$B$5:$B$88,0))</f>
        <v>329</v>
      </c>
      <c r="S141" s="44">
        <f>INDEX('For CSV - 2025 VentSpcFuncData'!$I$6:$I$111,MATCH($B141,'For CSV - 2025 VentSpcFuncData'!$B$6:$B$111,0))</f>
        <v>58</v>
      </c>
      <c r="T141" s="44">
        <f>MATCH($A141,'For CSV - 2025 SpcFuncData'!$B$5:$B$87,0)</f>
        <v>28</v>
      </c>
      <c r="U141" s="44">
        <v>0</v>
      </c>
      <c r="V141" t="str">
        <f>IF($A139&lt;&gt;$A141,$V$3&amp;$R141&amp;$W$3&amp;$S141&amp;$X$3&amp;TEXT($A141,0),IF($A141=$A139,$V$4&amp;$S141&amp;$W$4&amp;$X$4&amp;$B141&amp;""""))</f>
        <v>1, Spc:SpcFunc,        329,  58  ;  Healthcare Facility and Hospitals (Medical Supply Room)</v>
      </c>
    </row>
    <row r="142" spans="1:22" ht="13" x14ac:dyDescent="0.25">
      <c r="A142" s="48" t="s">
        <v>581</v>
      </c>
      <c r="B142" s="270" t="s">
        <v>781</v>
      </c>
      <c r="C142" s="56">
        <f>VLOOKUP($B142,'2025 Ventilation List SORT'!$A$6:$I$101,2)</f>
        <v>5</v>
      </c>
      <c r="D142" s="56">
        <f>VLOOKUP($B142,'2025 Ventilation List SORT'!$A$6:$I$101,3)</f>
        <v>0.15</v>
      </c>
      <c r="E142" s="59">
        <f>VLOOKUP($B142,'2025 Ventilation List SORT'!$A$6:$I$101,4)</f>
        <v>0</v>
      </c>
      <c r="F142" s="59">
        <f>VLOOKUP($B142,'2025 Ventilation List SORT'!$A$6:$I$101,5)</f>
        <v>0</v>
      </c>
      <c r="G142" s="56">
        <f>VLOOKUP($B142,'2025 Ventilation List SORT'!$A$6:$I$101,6)</f>
        <v>0</v>
      </c>
      <c r="H142" s="59">
        <f>VLOOKUP($B142,'2025 Ventilation List SORT'!$A$6:$I$101,7)</f>
        <v>2</v>
      </c>
      <c r="I142" s="56" t="str">
        <f>VLOOKUP($B142,'2025 Ventilation List SORT'!$A$6:$I$101,8)</f>
        <v/>
      </c>
      <c r="J142" s="95" t="str">
        <f>VLOOKUP($B142,'2025 Ventilation List SORT'!$A$6:$I$101,9)</f>
        <v>No</v>
      </c>
      <c r="K142" s="146">
        <f>INDEX('For CSV - 2025 SpcFuncData'!$D$5:$D$88,MATCH($A142,'For CSV - 2025 SpcFuncData'!$B$5:$B$87,0))*0.5</f>
        <v>5</v>
      </c>
      <c r="L142" s="146" t="e">
        <f>INDEX('For CSV - 2025 VentSpcFuncData'!#REF!,MATCH($B142,'For CSV - 2025 VentSpcFuncData'!$B$6:$B$111,0))</f>
        <v>#REF!</v>
      </c>
      <c r="M142" s="146" t="e">
        <f t="shared" si="15"/>
        <v>#REF!</v>
      </c>
      <c r="N142" s="146" t="e">
        <f>INDEX('For CSV - 2025 VentSpcFuncData'!#REF!,MATCH($B142,'For CSV - 2025 VentSpcFuncData'!$B$6:$B$111,0))</f>
        <v>#REF!</v>
      </c>
      <c r="O142" s="146" t="e">
        <f t="shared" si="16"/>
        <v>#REF!</v>
      </c>
      <c r="P142" s="148" t="e">
        <f t="shared" si="13"/>
        <v>#REF!</v>
      </c>
      <c r="Q142" s="44" t="str">
        <f t="shared" si="14"/>
        <v>Healthcare Facility and Hospitals (Medical Supply Room),Misc - All others</v>
      </c>
      <c r="R142" s="44">
        <f>INDEX('For CSV - 2025 SpcFuncData'!$BB$5:$BB$89,MATCH($A142,'For CSV - 2025 SpcFuncData'!$B$5:$B$88,0))</f>
        <v>329</v>
      </c>
      <c r="S142" s="44">
        <f>INDEX('For CSV - 2025 VentSpcFuncData'!$I$6:$I$111,MATCH($B142,'For CSV - 2025 VentSpcFuncData'!$B$6:$B$111,0))</f>
        <v>58</v>
      </c>
      <c r="T142" s="44">
        <f>MATCH($A142,'For CSV - 2025 SpcFuncData'!$B$5:$B$87,0)</f>
        <v>28</v>
      </c>
      <c r="U142" s="44">
        <v>0</v>
      </c>
      <c r="V142" t="str">
        <f t="shared" si="17"/>
        <v>2,              58,     "Misc - All others"</v>
      </c>
    </row>
    <row r="143" spans="1:22" ht="13" x14ac:dyDescent="0.25">
      <c r="A143" s="48" t="s">
        <v>582</v>
      </c>
      <c r="B143" s="270" t="s">
        <v>781</v>
      </c>
      <c r="C143" s="56">
        <f>VLOOKUP($B143,'2025 Ventilation List SORT'!$A$6:$I$101,2)</f>
        <v>5</v>
      </c>
      <c r="D143" s="56">
        <f>VLOOKUP($B143,'2025 Ventilation List SORT'!$A$6:$I$101,3)</f>
        <v>0.15</v>
      </c>
      <c r="E143" s="59">
        <f>VLOOKUP($B143,'2025 Ventilation List SORT'!$A$6:$I$101,4)</f>
        <v>0</v>
      </c>
      <c r="F143" s="59">
        <f>VLOOKUP($B143,'2025 Ventilation List SORT'!$A$6:$I$101,5)</f>
        <v>0</v>
      </c>
      <c r="G143" s="56">
        <f>VLOOKUP($B143,'2025 Ventilation List SORT'!$A$6:$I$101,6)</f>
        <v>0</v>
      </c>
      <c r="H143" s="59">
        <f>VLOOKUP($B143,'2025 Ventilation List SORT'!$A$6:$I$101,7)</f>
        <v>2</v>
      </c>
      <c r="I143" s="56" t="str">
        <f>VLOOKUP($B143,'2025 Ventilation List SORT'!$A$6:$I$101,8)</f>
        <v/>
      </c>
      <c r="J143" s="95" t="str">
        <f>VLOOKUP($B143,'2025 Ventilation List SORT'!$A$6:$I$101,9)</f>
        <v>No</v>
      </c>
      <c r="K143" s="146">
        <f>INDEX('For CSV - 2025 SpcFuncData'!$D$5:$D$88,MATCH($A143,'For CSV - 2025 SpcFuncData'!$B$5:$B$87,0))*0.5</f>
        <v>5</v>
      </c>
      <c r="L143" s="146" t="e">
        <f>INDEX('For CSV - 2025 VentSpcFuncData'!#REF!,MATCH($B143,'For CSV - 2025 VentSpcFuncData'!$B$6:$B$111,0))</f>
        <v>#REF!</v>
      </c>
      <c r="M143" s="146" t="e">
        <f t="shared" si="15"/>
        <v>#REF!</v>
      </c>
      <c r="N143" s="146" t="e">
        <f>INDEX('For CSV - 2025 VentSpcFuncData'!#REF!,MATCH($B143,'For CSV - 2025 VentSpcFuncData'!$B$6:$B$111,0))</f>
        <v>#REF!</v>
      </c>
      <c r="O143" s="146" t="e">
        <f t="shared" si="16"/>
        <v>#REF!</v>
      </c>
      <c r="P143" s="148" t="e">
        <f t="shared" si="13"/>
        <v>#REF!</v>
      </c>
      <c r="Q143" s="44" t="str">
        <f t="shared" si="14"/>
        <v>Healthcare Facility and Hospitals (Nursery),Misc - All others</v>
      </c>
      <c r="R143" s="44">
        <f>INDEX('For CSV - 2025 SpcFuncData'!$BB$5:$BB$89,MATCH($A143,'For CSV - 2025 SpcFuncData'!$B$5:$B$88,0))</f>
        <v>330</v>
      </c>
      <c r="S143" s="44">
        <f>INDEX('For CSV - 2025 VentSpcFuncData'!$I$6:$I$111,MATCH($B143,'For CSV - 2025 VentSpcFuncData'!$B$6:$B$111,0))</f>
        <v>58</v>
      </c>
      <c r="T143" s="44">
        <f>MATCH($A143,'For CSV - 2025 SpcFuncData'!$B$5:$B$87,0)</f>
        <v>29</v>
      </c>
      <c r="U143" s="44">
        <v>0</v>
      </c>
      <c r="V143" t="str">
        <f t="shared" si="17"/>
        <v>1, Spc:SpcFunc,        330,  58  ;  Healthcare Facility and Hospitals (Nursery)</v>
      </c>
    </row>
    <row r="144" spans="1:22" ht="13" x14ac:dyDescent="0.25">
      <c r="A144" s="48" t="s">
        <v>582</v>
      </c>
      <c r="B144" s="270" t="s">
        <v>781</v>
      </c>
      <c r="C144" s="56">
        <f>VLOOKUP($B144,'2025 Ventilation List SORT'!$A$6:$I$101,2)</f>
        <v>5</v>
      </c>
      <c r="D144" s="56">
        <f>VLOOKUP($B144,'2025 Ventilation List SORT'!$A$6:$I$101,3)</f>
        <v>0.15</v>
      </c>
      <c r="E144" s="59">
        <f>VLOOKUP($B144,'2025 Ventilation List SORT'!$A$6:$I$101,4)</f>
        <v>0</v>
      </c>
      <c r="F144" s="59">
        <f>VLOOKUP($B144,'2025 Ventilation List SORT'!$A$6:$I$101,5)</f>
        <v>0</v>
      </c>
      <c r="G144" s="56">
        <f>VLOOKUP($B144,'2025 Ventilation List SORT'!$A$6:$I$101,6)</f>
        <v>0</v>
      </c>
      <c r="H144" s="59">
        <f>VLOOKUP($B144,'2025 Ventilation List SORT'!$A$6:$I$101,7)</f>
        <v>2</v>
      </c>
      <c r="I144" s="56" t="str">
        <f>VLOOKUP($B144,'2025 Ventilation List SORT'!$A$6:$I$101,8)</f>
        <v/>
      </c>
      <c r="J144" s="95" t="str">
        <f>VLOOKUP($B144,'2025 Ventilation List SORT'!$A$6:$I$101,9)</f>
        <v>No</v>
      </c>
      <c r="K144" s="146">
        <f>INDEX('For CSV - 2025 SpcFuncData'!$D$5:$D$88,MATCH($A144,'For CSV - 2025 SpcFuncData'!$B$5:$B$87,0))*0.5</f>
        <v>5</v>
      </c>
      <c r="L144" s="146" t="e">
        <f>INDEX('For CSV - 2025 VentSpcFuncData'!#REF!,MATCH($B144,'For CSV - 2025 VentSpcFuncData'!$B$6:$B$111,0))</f>
        <v>#REF!</v>
      </c>
      <c r="M144" s="146" t="e">
        <f t="shared" si="15"/>
        <v>#REF!</v>
      </c>
      <c r="N144" s="146" t="e">
        <f>INDEX('For CSV - 2025 VentSpcFuncData'!#REF!,MATCH($B144,'For CSV - 2025 VentSpcFuncData'!$B$6:$B$111,0))</f>
        <v>#REF!</v>
      </c>
      <c r="O144" s="146" t="e">
        <f t="shared" si="16"/>
        <v>#REF!</v>
      </c>
      <c r="P144" s="148" t="e">
        <f t="shared" si="13"/>
        <v>#REF!</v>
      </c>
      <c r="Q144" s="44" t="str">
        <f t="shared" si="14"/>
        <v>Healthcare Facility and Hospitals (Nursery),Misc - All others</v>
      </c>
      <c r="R144" s="44">
        <f>INDEX('For CSV - 2025 SpcFuncData'!$BB$5:$BB$89,MATCH($A144,'For CSV - 2025 SpcFuncData'!$B$5:$B$88,0))</f>
        <v>330</v>
      </c>
      <c r="S144" s="44">
        <f>INDEX('For CSV - 2025 VentSpcFuncData'!$I$6:$I$111,MATCH($B144,'For CSV - 2025 VentSpcFuncData'!$B$6:$B$111,0))</f>
        <v>58</v>
      </c>
      <c r="T144" s="44">
        <f>MATCH($A144,'For CSV - 2025 SpcFuncData'!$B$5:$B$87,0)</f>
        <v>29</v>
      </c>
      <c r="U144" s="44">
        <v>0</v>
      </c>
      <c r="V144" t="str">
        <f t="shared" si="17"/>
        <v>2,              58,     "Misc - All others"</v>
      </c>
    </row>
    <row r="145" spans="1:22" ht="13" x14ac:dyDescent="0.25">
      <c r="A145" s="48" t="s">
        <v>584</v>
      </c>
      <c r="B145" s="270" t="s">
        <v>781</v>
      </c>
      <c r="C145" s="56">
        <f>VLOOKUP($B145,'2025 Ventilation List SORT'!$A$6:$I$101,2)</f>
        <v>5</v>
      </c>
      <c r="D145" s="56">
        <f>VLOOKUP($B145,'2025 Ventilation List SORT'!$A$6:$I$101,3)</f>
        <v>0.15</v>
      </c>
      <c r="E145" s="59">
        <f>VLOOKUP($B145,'2025 Ventilation List SORT'!$A$6:$I$101,4)</f>
        <v>0</v>
      </c>
      <c r="F145" s="59">
        <f>VLOOKUP($B145,'2025 Ventilation List SORT'!$A$6:$I$101,5)</f>
        <v>0</v>
      </c>
      <c r="G145" s="56">
        <f>VLOOKUP($B145,'2025 Ventilation List SORT'!$A$6:$I$101,6)</f>
        <v>0</v>
      </c>
      <c r="H145" s="59">
        <f>VLOOKUP($B145,'2025 Ventilation List SORT'!$A$6:$I$101,7)</f>
        <v>2</v>
      </c>
      <c r="I145" s="56" t="str">
        <f>VLOOKUP($B145,'2025 Ventilation List SORT'!$A$6:$I$101,8)</f>
        <v/>
      </c>
      <c r="J145" s="95" t="str">
        <f>VLOOKUP($B145,'2025 Ventilation List SORT'!$A$6:$I$101,9)</f>
        <v>No</v>
      </c>
      <c r="K145" s="146">
        <f>INDEX('For CSV - 2025 SpcFuncData'!$D$5:$D$88,MATCH($A145,'For CSV - 2025 SpcFuncData'!$B$5:$B$87,0))*0.5</f>
        <v>5</v>
      </c>
      <c r="L145" s="146" t="e">
        <f>INDEX('For CSV - 2025 VentSpcFuncData'!#REF!,MATCH($B145,'For CSV - 2025 VentSpcFuncData'!$B$6:$B$111,0))</f>
        <v>#REF!</v>
      </c>
      <c r="M145" s="146" t="e">
        <f t="shared" si="15"/>
        <v>#REF!</v>
      </c>
      <c r="N145" s="146" t="e">
        <f>INDEX('For CSV - 2025 VentSpcFuncData'!#REF!,MATCH($B145,'For CSV - 2025 VentSpcFuncData'!$B$6:$B$111,0))</f>
        <v>#REF!</v>
      </c>
      <c r="O145" s="146" t="e">
        <f t="shared" si="16"/>
        <v>#REF!</v>
      </c>
      <c r="P145" s="148" t="e">
        <f t="shared" si="13"/>
        <v>#REF!</v>
      </c>
      <c r="Q145" s="44" t="str">
        <f t="shared" si="14"/>
        <v>Healthcare Facility and Hospitals (Nurse's Station),Misc - All others</v>
      </c>
      <c r="R145" s="44">
        <f>INDEX('For CSV - 2025 SpcFuncData'!$BB$5:$BB$89,MATCH($A145,'For CSV - 2025 SpcFuncData'!$B$5:$B$88,0))</f>
        <v>331</v>
      </c>
      <c r="S145" s="44">
        <f>INDEX('For CSV - 2025 VentSpcFuncData'!$I$6:$I$111,MATCH($B145,'For CSV - 2025 VentSpcFuncData'!$B$6:$B$111,0))</f>
        <v>58</v>
      </c>
      <c r="T145" s="44">
        <f>MATCH($A145,'For CSV - 2025 SpcFuncData'!$B$5:$B$87,0)</f>
        <v>30</v>
      </c>
      <c r="U145" s="44">
        <v>0</v>
      </c>
      <c r="V145" t="str">
        <f t="shared" si="17"/>
        <v>1, Spc:SpcFunc,        331,  58  ;  Healthcare Facility and Hospitals (Nurse's Station)</v>
      </c>
    </row>
    <row r="146" spans="1:22" ht="13" x14ac:dyDescent="0.25">
      <c r="A146" s="48" t="s">
        <v>584</v>
      </c>
      <c r="B146" s="270" t="s">
        <v>781</v>
      </c>
      <c r="C146" s="56">
        <f>VLOOKUP($B146,'2025 Ventilation List SORT'!$A$6:$I$101,2)</f>
        <v>5</v>
      </c>
      <c r="D146" s="56">
        <f>VLOOKUP($B146,'2025 Ventilation List SORT'!$A$6:$I$101,3)</f>
        <v>0.15</v>
      </c>
      <c r="E146" s="59">
        <f>VLOOKUP($B146,'2025 Ventilation List SORT'!$A$6:$I$101,4)</f>
        <v>0</v>
      </c>
      <c r="F146" s="59">
        <f>VLOOKUP($B146,'2025 Ventilation List SORT'!$A$6:$I$101,5)</f>
        <v>0</v>
      </c>
      <c r="G146" s="56">
        <f>VLOOKUP($B146,'2025 Ventilation List SORT'!$A$6:$I$101,6)</f>
        <v>0</v>
      </c>
      <c r="H146" s="59">
        <f>VLOOKUP($B146,'2025 Ventilation List SORT'!$A$6:$I$101,7)</f>
        <v>2</v>
      </c>
      <c r="I146" s="56" t="str">
        <f>VLOOKUP($B146,'2025 Ventilation List SORT'!$A$6:$I$101,8)</f>
        <v/>
      </c>
      <c r="J146" s="95" t="str">
        <f>VLOOKUP($B146,'2025 Ventilation List SORT'!$A$6:$I$101,9)</f>
        <v>No</v>
      </c>
      <c r="K146" s="146">
        <f>INDEX('For CSV - 2025 SpcFuncData'!$D$5:$D$88,MATCH($A146,'For CSV - 2025 SpcFuncData'!$B$5:$B$87,0))*0.5</f>
        <v>5</v>
      </c>
      <c r="L146" s="146" t="e">
        <f>INDEX('For CSV - 2025 VentSpcFuncData'!#REF!,MATCH($B146,'For CSV - 2025 VentSpcFuncData'!$B$6:$B$111,0))</f>
        <v>#REF!</v>
      </c>
      <c r="M146" s="146" t="e">
        <f t="shared" si="15"/>
        <v>#REF!</v>
      </c>
      <c r="N146" s="146" t="e">
        <f>INDEX('For CSV - 2025 VentSpcFuncData'!#REF!,MATCH($B146,'For CSV - 2025 VentSpcFuncData'!$B$6:$B$111,0))</f>
        <v>#REF!</v>
      </c>
      <c r="O146" s="146" t="e">
        <f t="shared" si="16"/>
        <v>#REF!</v>
      </c>
      <c r="P146" s="148" t="e">
        <f t="shared" si="13"/>
        <v>#REF!</v>
      </c>
      <c r="Q146" s="44" t="str">
        <f t="shared" si="14"/>
        <v>Healthcare Facility and Hospitals (Nurse's Station),Misc - All others</v>
      </c>
      <c r="R146" s="44">
        <f>INDEX('For CSV - 2025 SpcFuncData'!$BB$5:$BB$89,MATCH($A146,'For CSV - 2025 SpcFuncData'!$B$5:$B$88,0))</f>
        <v>331</v>
      </c>
      <c r="S146" s="44">
        <f>INDEX('For CSV - 2025 VentSpcFuncData'!$I$6:$I$111,MATCH($B146,'For CSV - 2025 VentSpcFuncData'!$B$6:$B$111,0))</f>
        <v>58</v>
      </c>
      <c r="T146" s="44">
        <f>MATCH($A146,'For CSV - 2025 SpcFuncData'!$B$5:$B$87,0)</f>
        <v>30</v>
      </c>
      <c r="U146" s="44">
        <v>0</v>
      </c>
      <c r="V146" t="str">
        <f t="shared" si="17"/>
        <v>2,              58,     "Misc - All others"</v>
      </c>
    </row>
    <row r="147" spans="1:22" ht="13" x14ac:dyDescent="0.25">
      <c r="A147" s="48" t="s">
        <v>580</v>
      </c>
      <c r="B147" s="270" t="s">
        <v>781</v>
      </c>
      <c r="C147" s="56">
        <f>VLOOKUP($B147,'2025 Ventilation List SORT'!$A$6:$I$101,2)</f>
        <v>5</v>
      </c>
      <c r="D147" s="56">
        <f>VLOOKUP($B147,'2025 Ventilation List SORT'!$A$6:$I$101,3)</f>
        <v>0.15</v>
      </c>
      <c r="E147" s="59">
        <f>VLOOKUP($B147,'2025 Ventilation List SORT'!$A$6:$I$101,4)</f>
        <v>0</v>
      </c>
      <c r="F147" s="59">
        <f>VLOOKUP($B147,'2025 Ventilation List SORT'!$A$6:$I$101,5)</f>
        <v>0</v>
      </c>
      <c r="G147" s="56">
        <f>VLOOKUP($B147,'2025 Ventilation List SORT'!$A$6:$I$101,6)</f>
        <v>0</v>
      </c>
      <c r="H147" s="59">
        <f>VLOOKUP($B147,'2025 Ventilation List SORT'!$A$6:$I$101,7)</f>
        <v>2</v>
      </c>
      <c r="I147" s="56" t="str">
        <f>VLOOKUP($B147,'2025 Ventilation List SORT'!$A$6:$I$101,8)</f>
        <v/>
      </c>
      <c r="J147" s="95" t="str">
        <f>VLOOKUP($B147,'2025 Ventilation List SORT'!$A$6:$I$101,9)</f>
        <v>No</v>
      </c>
      <c r="K147" s="146">
        <f>INDEX('For CSV - 2025 SpcFuncData'!$D$5:$D$88,MATCH($A147,'For CSV - 2025 SpcFuncData'!$B$5:$B$87,0))*0.5</f>
        <v>5</v>
      </c>
      <c r="L147" s="146" t="e">
        <f>INDEX('For CSV - 2025 VentSpcFuncData'!#REF!,MATCH($B147,'For CSV - 2025 VentSpcFuncData'!$B$6:$B$111,0))</f>
        <v>#REF!</v>
      </c>
      <c r="M147" s="146" t="e">
        <f t="shared" si="15"/>
        <v>#REF!</v>
      </c>
      <c r="N147" s="146" t="e">
        <f>INDEX('For CSV - 2025 VentSpcFuncData'!#REF!,MATCH($B147,'For CSV - 2025 VentSpcFuncData'!$B$6:$B$111,0))</f>
        <v>#REF!</v>
      </c>
      <c r="O147" s="146" t="e">
        <f t="shared" si="16"/>
        <v>#REF!</v>
      </c>
      <c r="P147" s="148" t="e">
        <f t="shared" si="13"/>
        <v>#REF!</v>
      </c>
      <c r="Q147" s="44" t="str">
        <f t="shared" si="14"/>
        <v>Healthcare Facility and Hospitals (Imaging Room),Misc - All others</v>
      </c>
      <c r="R147" s="44">
        <f>INDEX('For CSV - 2025 SpcFuncData'!$BB$5:$BB$89,MATCH($A147,'For CSV - 2025 SpcFuncData'!$B$5:$B$88,0))</f>
        <v>328</v>
      </c>
      <c r="S147" s="44">
        <f>INDEX('For CSV - 2025 VentSpcFuncData'!$I$6:$I$111,MATCH($B147,'For CSV - 2025 VentSpcFuncData'!$B$6:$B$111,0))</f>
        <v>58</v>
      </c>
      <c r="T147" s="44">
        <f>MATCH($A147,'For CSV - 2025 SpcFuncData'!$B$5:$B$87,0)</f>
        <v>27</v>
      </c>
      <c r="U147" s="44">
        <v>0</v>
      </c>
      <c r="V147" t="str">
        <f t="shared" si="17"/>
        <v>1, Spc:SpcFunc,        328,  58  ;  Healthcare Facility and Hospitals (Imaging Room)</v>
      </c>
    </row>
    <row r="148" spans="1:22" ht="13" x14ac:dyDescent="0.25">
      <c r="A148" s="48" t="s">
        <v>580</v>
      </c>
      <c r="B148" s="270" t="s">
        <v>781</v>
      </c>
      <c r="C148" s="56">
        <f>VLOOKUP($B148,'2025 Ventilation List SORT'!$A$6:$I$101,2)</f>
        <v>5</v>
      </c>
      <c r="D148" s="56">
        <f>VLOOKUP($B148,'2025 Ventilation List SORT'!$A$6:$I$101,3)</f>
        <v>0.15</v>
      </c>
      <c r="E148" s="59">
        <f>VLOOKUP($B148,'2025 Ventilation List SORT'!$A$6:$I$101,4)</f>
        <v>0</v>
      </c>
      <c r="F148" s="59">
        <f>VLOOKUP($B148,'2025 Ventilation List SORT'!$A$6:$I$101,5)</f>
        <v>0</v>
      </c>
      <c r="G148" s="56">
        <f>VLOOKUP($B148,'2025 Ventilation List SORT'!$A$6:$I$101,6)</f>
        <v>0</v>
      </c>
      <c r="H148" s="59">
        <f>VLOOKUP($B148,'2025 Ventilation List SORT'!$A$6:$I$101,7)</f>
        <v>2</v>
      </c>
      <c r="I148" s="56" t="str">
        <f>VLOOKUP($B148,'2025 Ventilation List SORT'!$A$6:$I$101,8)</f>
        <v/>
      </c>
      <c r="J148" s="95" t="str">
        <f>VLOOKUP($B148,'2025 Ventilation List SORT'!$A$6:$I$101,9)</f>
        <v>No</v>
      </c>
      <c r="K148" s="146">
        <f>INDEX('For CSV - 2025 SpcFuncData'!$D$5:$D$88,MATCH($A148,'For CSV - 2025 SpcFuncData'!$B$5:$B$87,0))*0.5</f>
        <v>5</v>
      </c>
      <c r="L148" s="146" t="e">
        <f>INDEX('For CSV - 2025 VentSpcFuncData'!#REF!,MATCH($B148,'For CSV - 2025 VentSpcFuncData'!$B$6:$B$111,0))</f>
        <v>#REF!</v>
      </c>
      <c r="M148" s="146" t="e">
        <f t="shared" si="15"/>
        <v>#REF!</v>
      </c>
      <c r="N148" s="146" t="e">
        <f>INDEX('For CSV - 2025 VentSpcFuncData'!#REF!,MATCH($B148,'For CSV - 2025 VentSpcFuncData'!$B$6:$B$111,0))</f>
        <v>#REF!</v>
      </c>
      <c r="O148" s="146" t="e">
        <f t="shared" si="16"/>
        <v>#REF!</v>
      </c>
      <c r="P148" s="148" t="e">
        <f t="shared" si="13"/>
        <v>#REF!</v>
      </c>
      <c r="Q148" s="44" t="str">
        <f t="shared" si="14"/>
        <v>Healthcare Facility and Hospitals (Imaging Room),Misc - All others</v>
      </c>
      <c r="R148" s="44">
        <f>INDEX('For CSV - 2025 SpcFuncData'!$BB$5:$BB$89,MATCH($A148,'For CSV - 2025 SpcFuncData'!$B$5:$B$88,0))</f>
        <v>328</v>
      </c>
      <c r="S148" s="44">
        <f>INDEX('For CSV - 2025 VentSpcFuncData'!$I$6:$I$111,MATCH($B148,'For CSV - 2025 VentSpcFuncData'!$B$6:$B$111,0))</f>
        <v>58</v>
      </c>
      <c r="T148" s="44">
        <f>MATCH($A148,'For CSV - 2025 SpcFuncData'!$B$5:$B$87,0)</f>
        <v>27</v>
      </c>
      <c r="U148" s="44">
        <v>0</v>
      </c>
      <c r="V148" t="str">
        <f t="shared" si="17"/>
        <v>2,              58,     "Misc - All others"</v>
      </c>
    </row>
    <row r="149" spans="1:22" ht="13" x14ac:dyDescent="0.25">
      <c r="A149" s="48" t="s">
        <v>585</v>
      </c>
      <c r="B149" s="270" t="s">
        <v>781</v>
      </c>
      <c r="C149" s="56">
        <f>VLOOKUP($B149,'2025 Ventilation List SORT'!$A$6:$I$101,2)</f>
        <v>5</v>
      </c>
      <c r="D149" s="56">
        <f>VLOOKUP($B149,'2025 Ventilation List SORT'!$A$6:$I$101,3)</f>
        <v>0.15</v>
      </c>
      <c r="E149" s="59">
        <f>VLOOKUP($B149,'2025 Ventilation List SORT'!$A$6:$I$101,4)</f>
        <v>0</v>
      </c>
      <c r="F149" s="59">
        <f>VLOOKUP($B149,'2025 Ventilation List SORT'!$A$6:$I$101,5)</f>
        <v>0</v>
      </c>
      <c r="G149" s="56">
        <f>VLOOKUP($B149,'2025 Ventilation List SORT'!$A$6:$I$101,6)</f>
        <v>0</v>
      </c>
      <c r="H149" s="59">
        <f>VLOOKUP($B149,'2025 Ventilation List SORT'!$A$6:$I$101,7)</f>
        <v>2</v>
      </c>
      <c r="I149" s="56" t="str">
        <f>VLOOKUP($B149,'2025 Ventilation List SORT'!$A$6:$I$101,8)</f>
        <v/>
      </c>
      <c r="J149" s="95" t="str">
        <f>VLOOKUP($B149,'2025 Ventilation List SORT'!$A$6:$I$101,9)</f>
        <v>No</v>
      </c>
      <c r="K149" s="146">
        <f>INDEX('For CSV - 2025 SpcFuncData'!$D$5:$D$88,MATCH($A149,'For CSV - 2025 SpcFuncData'!$B$5:$B$87,0))*0.5</f>
        <v>5</v>
      </c>
      <c r="L149" s="146" t="e">
        <f>INDEX('For CSV - 2025 VentSpcFuncData'!#REF!,MATCH($B149,'For CSV - 2025 VentSpcFuncData'!$B$6:$B$111,0))</f>
        <v>#REF!</v>
      </c>
      <c r="M149" s="146" t="e">
        <f t="shared" si="15"/>
        <v>#REF!</v>
      </c>
      <c r="N149" s="146" t="e">
        <f>INDEX('For CSV - 2025 VentSpcFuncData'!#REF!,MATCH($B149,'For CSV - 2025 VentSpcFuncData'!$B$6:$B$111,0))</f>
        <v>#REF!</v>
      </c>
      <c r="O149" s="146" t="e">
        <f t="shared" si="16"/>
        <v>#REF!</v>
      </c>
      <c r="P149" s="148" t="e">
        <f t="shared" si="13"/>
        <v>#REF!</v>
      </c>
      <c r="Q149" s="44" t="str">
        <f t="shared" si="14"/>
        <v>Healthcare Facility and Hospitals (Operating Room),Misc - All others</v>
      </c>
      <c r="R149" s="44">
        <f>INDEX('For CSV - 2025 SpcFuncData'!$BB$5:$BB$89,MATCH($A149,'For CSV - 2025 SpcFuncData'!$B$5:$B$88,0))</f>
        <v>332</v>
      </c>
      <c r="S149" s="44">
        <f>INDEX('For CSV - 2025 VentSpcFuncData'!$I$6:$I$111,MATCH($B149,'For CSV - 2025 VentSpcFuncData'!$B$6:$B$111,0))</f>
        <v>58</v>
      </c>
      <c r="T149" s="44">
        <f>MATCH($A149,'For CSV - 2025 SpcFuncData'!$B$5:$B$87,0)</f>
        <v>31</v>
      </c>
      <c r="U149" s="44">
        <v>0</v>
      </c>
      <c r="V149" t="str">
        <f t="shared" si="17"/>
        <v>1, Spc:SpcFunc,        332,  58  ;  Healthcare Facility and Hospitals (Operating Room)</v>
      </c>
    </row>
    <row r="150" spans="1:22" ht="13" x14ac:dyDescent="0.25">
      <c r="A150" s="48" t="s">
        <v>585</v>
      </c>
      <c r="B150" s="270" t="s">
        <v>781</v>
      </c>
      <c r="C150" s="56">
        <f>VLOOKUP($B150,'2025 Ventilation List SORT'!$A$6:$I$101,2)</f>
        <v>5</v>
      </c>
      <c r="D150" s="56">
        <f>VLOOKUP($B150,'2025 Ventilation List SORT'!$A$6:$I$101,3)</f>
        <v>0.15</v>
      </c>
      <c r="E150" s="59">
        <f>VLOOKUP($B150,'2025 Ventilation List SORT'!$A$6:$I$101,4)</f>
        <v>0</v>
      </c>
      <c r="F150" s="59">
        <f>VLOOKUP($B150,'2025 Ventilation List SORT'!$A$6:$I$101,5)</f>
        <v>0</v>
      </c>
      <c r="G150" s="56">
        <f>VLOOKUP($B150,'2025 Ventilation List SORT'!$A$6:$I$101,6)</f>
        <v>0</v>
      </c>
      <c r="H150" s="59">
        <f>VLOOKUP($B150,'2025 Ventilation List SORT'!$A$6:$I$101,7)</f>
        <v>2</v>
      </c>
      <c r="I150" s="56" t="str">
        <f>VLOOKUP($B150,'2025 Ventilation List SORT'!$A$6:$I$101,8)</f>
        <v/>
      </c>
      <c r="J150" s="95" t="str">
        <f>VLOOKUP($B150,'2025 Ventilation List SORT'!$A$6:$I$101,9)</f>
        <v>No</v>
      </c>
      <c r="K150" s="146">
        <f>INDEX('For CSV - 2025 SpcFuncData'!$D$5:$D$88,MATCH($A150,'For CSV - 2025 SpcFuncData'!$B$5:$B$87,0))*0.5</f>
        <v>5</v>
      </c>
      <c r="L150" s="146" t="e">
        <f>INDEX('For CSV - 2025 VentSpcFuncData'!#REF!,MATCH($B150,'For CSV - 2025 VentSpcFuncData'!$B$6:$B$111,0))</f>
        <v>#REF!</v>
      </c>
      <c r="M150" s="146" t="e">
        <f t="shared" si="15"/>
        <v>#REF!</v>
      </c>
      <c r="N150" s="146" t="e">
        <f>INDEX('For CSV - 2025 VentSpcFuncData'!#REF!,MATCH($B150,'For CSV - 2025 VentSpcFuncData'!$B$6:$B$111,0))</f>
        <v>#REF!</v>
      </c>
      <c r="O150" s="146" t="e">
        <f t="shared" si="16"/>
        <v>#REF!</v>
      </c>
      <c r="P150" s="148" t="e">
        <f t="shared" si="13"/>
        <v>#REF!</v>
      </c>
      <c r="Q150" s="44" t="str">
        <f t="shared" si="14"/>
        <v>Healthcare Facility and Hospitals (Operating Room),Misc - All others</v>
      </c>
      <c r="R150" s="44">
        <f>INDEX('For CSV - 2025 SpcFuncData'!$BB$5:$BB$89,MATCH($A150,'For CSV - 2025 SpcFuncData'!$B$5:$B$88,0))</f>
        <v>332</v>
      </c>
      <c r="S150" s="44">
        <f>INDEX('For CSV - 2025 VentSpcFuncData'!$I$6:$I$111,MATCH($B150,'For CSV - 2025 VentSpcFuncData'!$B$6:$B$111,0))</f>
        <v>58</v>
      </c>
      <c r="T150" s="44">
        <f>MATCH($A150,'For CSV - 2025 SpcFuncData'!$B$5:$B$87,0)</f>
        <v>31</v>
      </c>
      <c r="U150" s="44">
        <v>0</v>
      </c>
      <c r="V150" t="str">
        <f t="shared" si="17"/>
        <v>2,              58,     "Misc - All others"</v>
      </c>
    </row>
    <row r="151" spans="1:22" s="107" customFormat="1" ht="13" x14ac:dyDescent="0.25">
      <c r="A151" s="192" t="s">
        <v>585</v>
      </c>
      <c r="B151" s="289" t="s">
        <v>1189</v>
      </c>
      <c r="C151" s="186">
        <f>VLOOKUP($B151,'2025 Ventilation List SORT'!$A$6:$I$101,2)</f>
        <v>0</v>
      </c>
      <c r="D151" s="186">
        <f>VLOOKUP($B151,'2025 Ventilation List SORT'!$A$6:$I$101,3)</f>
        <v>0</v>
      </c>
      <c r="E151" s="187">
        <f>VLOOKUP($B151,'2025 Ventilation List SORT'!$A$6:$I$101,4)</f>
        <v>0</v>
      </c>
      <c r="F151" s="187">
        <f>VLOOKUP($B151,'2025 Ventilation List SORT'!$A$6:$I$101,5)</f>
        <v>0</v>
      </c>
      <c r="G151" s="186">
        <f>VLOOKUP($B151,'2025 Ventilation List SORT'!$A$6:$I$101,6)</f>
        <v>3</v>
      </c>
      <c r="H151" s="187">
        <f>VLOOKUP($B151,'2025 Ventilation List SORT'!$A$6:$I$101,7)</f>
        <v>3</v>
      </c>
      <c r="I151" s="186">
        <f>VLOOKUP($B151,'2025 Ventilation List SORT'!$A$6:$I$101,8)</f>
        <v>0</v>
      </c>
      <c r="J151" s="188" t="str">
        <f>VLOOKUP($B151,'2025 Ventilation List SORT'!$A$6:$I$101,9)</f>
        <v>No</v>
      </c>
      <c r="K151" s="189">
        <f>INDEX('For CSV - 2025 SpcFuncData'!$D$5:$D$88,MATCH($A151,'For CSV - 2025 SpcFuncData'!$B$5:$B$87,0))*0.5</f>
        <v>5</v>
      </c>
      <c r="L151" s="189" t="e">
        <f>INDEX('For CSV - 2025 VentSpcFuncData'!#REF!,MATCH($B151,'For CSV - 2025 VentSpcFuncData'!$B$6:$B$111,0))</f>
        <v>#REF!</v>
      </c>
      <c r="M151" s="189" t="e">
        <f t="shared" ref="M151" si="22">IF(L151=0,K151,L151)</f>
        <v>#REF!</v>
      </c>
      <c r="N151" s="189" t="e">
        <f>INDEX('For CSV - 2025 VentSpcFuncData'!#REF!,MATCH($B151,'For CSV - 2025 VentSpcFuncData'!$B$6:$B$111,0))</f>
        <v>#REF!</v>
      </c>
      <c r="O151" s="189" t="e">
        <f t="shared" ref="O151" si="23">IF(SUM(K151,M151)=0,0,M151/K151*N151)</f>
        <v>#REF!</v>
      </c>
      <c r="P151" s="190" t="e">
        <f t="shared" ref="P151" si="24">K151*O151/1000</f>
        <v>#REF!</v>
      </c>
      <c r="Q151" s="107" t="str">
        <f t="shared" ref="Q151" si="25">_xlfn.CONCAT(A151,",",B151)</f>
        <v>Healthcare Facility and Hospitals (Operating Room),Exhaust - Animal operating rooms</v>
      </c>
      <c r="R151" s="107">
        <f>INDEX('For CSV - 2025 SpcFuncData'!$BB$5:$BB$89,MATCH($A151,'For CSV - 2025 SpcFuncData'!$B$5:$B$88,0))</f>
        <v>332</v>
      </c>
      <c r="S151" s="107">
        <f>INDEX('For CSV - 2025 VentSpcFuncData'!$I$6:$I$111,MATCH($B151,'For CSV - 2025 VentSpcFuncData'!$B$6:$B$111,0))</f>
        <v>98</v>
      </c>
      <c r="T151" s="107">
        <f>MATCH($A151,'For CSV - 2025 SpcFuncData'!$B$5:$B$87,0)</f>
        <v>31</v>
      </c>
      <c r="U151" s="107">
        <v>0</v>
      </c>
      <c r="V151" s="191" t="str">
        <f t="shared" si="17"/>
        <v>2,              98,     "Exhaust - Animal operating rooms"</v>
      </c>
    </row>
    <row r="152" spans="1:22" s="107" customFormat="1" ht="13" x14ac:dyDescent="0.25">
      <c r="A152" s="192" t="s">
        <v>585</v>
      </c>
      <c r="B152" s="289" t="s">
        <v>1193</v>
      </c>
      <c r="C152" s="186">
        <f>VLOOKUP($B152,'2025 Ventilation List SORT'!$A$6:$I$101,2)</f>
        <v>0</v>
      </c>
      <c r="D152" s="186">
        <f>VLOOKUP($B152,'2025 Ventilation List SORT'!$A$6:$I$101,3)</f>
        <v>0</v>
      </c>
      <c r="E152" s="187">
        <f>VLOOKUP($B152,'2025 Ventilation List SORT'!$A$6:$I$101,4)</f>
        <v>0</v>
      </c>
      <c r="F152" s="187">
        <f>VLOOKUP($B152,'2025 Ventilation List SORT'!$A$6:$I$101,5)</f>
        <v>0</v>
      </c>
      <c r="G152" s="186">
        <f>VLOOKUP($B152,'2025 Ventilation List SORT'!$A$6:$I$101,6)</f>
        <v>1.5</v>
      </c>
      <c r="H152" s="187">
        <f>VLOOKUP($B152,'2025 Ventilation List SORT'!$A$6:$I$101,7)</f>
        <v>3</v>
      </c>
      <c r="I152" s="186">
        <f>VLOOKUP($B152,'2025 Ventilation List SORT'!$A$6:$I$101,8)</f>
        <v>0</v>
      </c>
      <c r="J152" s="188" t="str">
        <f>VLOOKUP($B152,'2025 Ventilation List SORT'!$A$6:$I$101,9)</f>
        <v>No</v>
      </c>
      <c r="K152" s="189">
        <f>INDEX('For CSV - 2025 SpcFuncData'!$D$5:$D$88,MATCH($A152,'For CSV - 2025 SpcFuncData'!$B$5:$B$87,0))*0.5</f>
        <v>5</v>
      </c>
      <c r="L152" s="189" t="e">
        <f>INDEX('For CSV - 2025 VentSpcFuncData'!#REF!,MATCH($B152,'For CSV - 2025 VentSpcFuncData'!$B$6:$B$111,0))</f>
        <v>#REF!</v>
      </c>
      <c r="M152" s="189" t="e">
        <f t="shared" ref="M152:M153" si="26">IF(L152=0,K152,L152)</f>
        <v>#REF!</v>
      </c>
      <c r="N152" s="189" t="e">
        <f>INDEX('For CSV - 2025 VentSpcFuncData'!#REF!,MATCH($B152,'For CSV - 2025 VentSpcFuncData'!$B$6:$B$111,0))</f>
        <v>#REF!</v>
      </c>
      <c r="O152" s="189" t="e">
        <f t="shared" ref="O152:O153" si="27">IF(SUM(K152,M152)=0,0,M152/K152*N152)</f>
        <v>#REF!</v>
      </c>
      <c r="P152" s="190" t="e">
        <f t="shared" ref="P152:P153" si="28">K152*O152/1000</f>
        <v>#REF!</v>
      </c>
      <c r="Q152" s="107" t="str">
        <f t="shared" ref="Q152:Q153" si="29">_xlfn.CONCAT(A152,",",B152)</f>
        <v>Healthcare Facility and Hospitals (Operating Room),Exhaust - Animal surgery scrub</v>
      </c>
      <c r="R152" s="107">
        <f>INDEX('For CSV - 2025 SpcFuncData'!$BB$5:$BB$89,MATCH($A152,'For CSV - 2025 SpcFuncData'!$B$5:$B$88,0))</f>
        <v>332</v>
      </c>
      <c r="S152" s="107">
        <f>INDEX('For CSV - 2025 VentSpcFuncData'!$I$6:$I$111,MATCH($B152,'For CSV - 2025 VentSpcFuncData'!$B$6:$B$111,0))</f>
        <v>102</v>
      </c>
      <c r="T152" s="107">
        <f>MATCH($A152,'For CSV - 2025 SpcFuncData'!$B$5:$B$87,0)</f>
        <v>31</v>
      </c>
      <c r="U152" s="107">
        <v>0</v>
      </c>
      <c r="V152" s="191" t="str">
        <f t="shared" si="17"/>
        <v>2,              102,     "Exhaust - Animal surgery scrub"</v>
      </c>
    </row>
    <row r="153" spans="1:22" s="107" customFormat="1" ht="13" x14ac:dyDescent="0.25">
      <c r="A153" s="192" t="s">
        <v>585</v>
      </c>
      <c r="B153" s="289" t="s">
        <v>1195</v>
      </c>
      <c r="C153" s="186">
        <f>VLOOKUP($B153,'2025 Ventilation List SORT'!$A$6:$I$101,2)</f>
        <v>0</v>
      </c>
      <c r="D153" s="186">
        <f>VLOOKUP($B153,'2025 Ventilation List SORT'!$A$6:$I$101,3)</f>
        <v>0</v>
      </c>
      <c r="E153" s="187">
        <f>VLOOKUP($B153,'2025 Ventilation List SORT'!$A$6:$I$101,4)</f>
        <v>0</v>
      </c>
      <c r="F153" s="187">
        <f>VLOOKUP($B153,'2025 Ventilation List SORT'!$A$6:$I$101,5)</f>
        <v>0</v>
      </c>
      <c r="G153" s="186">
        <f>VLOOKUP($B153,'2025 Ventilation List SORT'!$A$6:$I$101,6)</f>
        <v>0.9</v>
      </c>
      <c r="H153" s="187">
        <f>VLOOKUP($B153,'2025 Ventilation List SORT'!$A$6:$I$101,7)</f>
        <v>3</v>
      </c>
      <c r="I153" s="186">
        <f>VLOOKUP($B153,'2025 Ventilation List SORT'!$A$6:$I$101,8)</f>
        <v>0</v>
      </c>
      <c r="J153" s="188" t="str">
        <f>VLOOKUP($B153,'2025 Ventilation List SORT'!$A$6:$I$101,9)</f>
        <v>No</v>
      </c>
      <c r="K153" s="189">
        <f>INDEX('For CSV - 2025 SpcFuncData'!$D$5:$D$88,MATCH($A153,'For CSV - 2025 SpcFuncData'!$B$5:$B$87,0))*0.5</f>
        <v>5</v>
      </c>
      <c r="L153" s="189" t="e">
        <f>INDEX('For CSV - 2025 VentSpcFuncData'!#REF!,MATCH($B153,'For CSV - 2025 VentSpcFuncData'!$B$6:$B$111,0))</f>
        <v>#REF!</v>
      </c>
      <c r="M153" s="189" t="e">
        <f t="shared" si="26"/>
        <v>#REF!</v>
      </c>
      <c r="N153" s="189" t="e">
        <f>INDEX('For CSV - 2025 VentSpcFuncData'!#REF!,MATCH($B153,'For CSV - 2025 VentSpcFuncData'!$B$6:$B$111,0))</f>
        <v>#REF!</v>
      </c>
      <c r="O153" s="189" t="e">
        <f t="shared" si="27"/>
        <v>#REF!</v>
      </c>
      <c r="P153" s="190" t="e">
        <f t="shared" si="28"/>
        <v>#REF!</v>
      </c>
      <c r="Q153" s="107" t="str">
        <f t="shared" si="29"/>
        <v>Healthcare Facility and Hospitals (Operating Room),Exhaust - Animal Necropsy</v>
      </c>
      <c r="R153" s="107">
        <f>INDEX('For CSV - 2025 SpcFuncData'!$BB$5:$BB$89,MATCH($A153,'For CSV - 2025 SpcFuncData'!$B$5:$B$88,0))</f>
        <v>332</v>
      </c>
      <c r="S153" s="107">
        <f>INDEX('For CSV - 2025 VentSpcFuncData'!$I$6:$I$111,MATCH($B153,'For CSV - 2025 VentSpcFuncData'!$B$6:$B$111,0))</f>
        <v>103</v>
      </c>
      <c r="T153" s="107">
        <f>MATCH($A153,'For CSV - 2025 SpcFuncData'!$B$5:$B$87,0)</f>
        <v>31</v>
      </c>
      <c r="U153" s="107">
        <v>0</v>
      </c>
      <c r="V153" s="191" t="str">
        <f t="shared" si="17"/>
        <v>2,              103,     "Exhaust - Animal Necropsy"</v>
      </c>
    </row>
    <row r="154" spans="1:22" ht="13" x14ac:dyDescent="0.25">
      <c r="A154" s="48" t="s">
        <v>586</v>
      </c>
      <c r="B154" s="270" t="s">
        <v>781</v>
      </c>
      <c r="C154" s="56">
        <f>VLOOKUP($B154,'2025 Ventilation List SORT'!$A$6:$I$101,2)</f>
        <v>5</v>
      </c>
      <c r="D154" s="56">
        <f>VLOOKUP($B154,'2025 Ventilation List SORT'!$A$6:$I$101,3)</f>
        <v>0.15</v>
      </c>
      <c r="E154" s="59">
        <f>VLOOKUP($B154,'2025 Ventilation List SORT'!$A$6:$I$101,4)</f>
        <v>0</v>
      </c>
      <c r="F154" s="59">
        <f>VLOOKUP($B154,'2025 Ventilation List SORT'!$A$6:$I$101,5)</f>
        <v>0</v>
      </c>
      <c r="G154" s="56">
        <f>VLOOKUP($B154,'2025 Ventilation List SORT'!$A$6:$I$101,6)</f>
        <v>0</v>
      </c>
      <c r="H154" s="59">
        <f>VLOOKUP($B154,'2025 Ventilation List SORT'!$A$6:$I$101,7)</f>
        <v>2</v>
      </c>
      <c r="I154" s="56" t="str">
        <f>VLOOKUP($B154,'2025 Ventilation List SORT'!$A$6:$I$101,8)</f>
        <v/>
      </c>
      <c r="J154" s="95" t="str">
        <f>VLOOKUP($B154,'2025 Ventilation List SORT'!$A$6:$I$101,9)</f>
        <v>No</v>
      </c>
      <c r="K154" s="146">
        <f>INDEX('For CSV - 2025 SpcFuncData'!$D$5:$D$88,MATCH($A154,'For CSV - 2025 SpcFuncData'!$B$5:$B$87,0))*0.5</f>
        <v>5</v>
      </c>
      <c r="L154" s="146" t="e">
        <f>INDEX('For CSV - 2025 VentSpcFuncData'!#REF!,MATCH($B154,'For CSV - 2025 VentSpcFuncData'!$B$6:$B$111,0))</f>
        <v>#REF!</v>
      </c>
      <c r="M154" s="146" t="e">
        <f t="shared" si="15"/>
        <v>#REF!</v>
      </c>
      <c r="N154" s="146" t="e">
        <f>INDEX('For CSV - 2025 VentSpcFuncData'!#REF!,MATCH($B154,'For CSV - 2025 VentSpcFuncData'!$B$6:$B$111,0))</f>
        <v>#REF!</v>
      </c>
      <c r="O154" s="146" t="e">
        <f t="shared" si="16"/>
        <v>#REF!</v>
      </c>
      <c r="P154" s="148" t="e">
        <f t="shared" si="13"/>
        <v>#REF!</v>
      </c>
      <c r="Q154" s="44" t="str">
        <f t="shared" si="14"/>
        <v>Healthcare Facility and Hospitals (Patient Room),Misc - All others</v>
      </c>
      <c r="R154" s="44">
        <f>INDEX('For CSV - 2025 SpcFuncData'!$BB$5:$BB$89,MATCH($A154,'For CSV - 2025 SpcFuncData'!$B$5:$B$88,0))</f>
        <v>333</v>
      </c>
      <c r="S154" s="44">
        <f>INDEX('For CSV - 2025 VentSpcFuncData'!$I$6:$I$111,MATCH($B154,'For CSV - 2025 VentSpcFuncData'!$B$6:$B$111,0))</f>
        <v>58</v>
      </c>
      <c r="T154" s="44">
        <f>MATCH($A154,'For CSV - 2025 SpcFuncData'!$B$5:$B$87,0)</f>
        <v>32</v>
      </c>
      <c r="U154" s="44">
        <v>0</v>
      </c>
      <c r="V154" t="str">
        <f>IF($A150&lt;&gt;$A154,$V$3&amp;$R154&amp;$W$3&amp;$S154&amp;$X$3&amp;TEXT($A154,0),IF($A154=$A150,$V$4&amp;$S154&amp;$W$4&amp;$X$4&amp;$B154&amp;""""))</f>
        <v>1, Spc:SpcFunc,        333,  58  ;  Healthcare Facility and Hospitals (Patient Room)</v>
      </c>
    </row>
    <row r="155" spans="1:22" ht="13" x14ac:dyDescent="0.25">
      <c r="A155" s="48" t="s">
        <v>586</v>
      </c>
      <c r="B155" s="270" t="s">
        <v>781</v>
      </c>
      <c r="C155" s="56">
        <f>VLOOKUP($B155,'2025 Ventilation List SORT'!$A$6:$I$101,2)</f>
        <v>5</v>
      </c>
      <c r="D155" s="56">
        <f>VLOOKUP($B155,'2025 Ventilation List SORT'!$A$6:$I$101,3)</f>
        <v>0.15</v>
      </c>
      <c r="E155" s="59">
        <f>VLOOKUP($B155,'2025 Ventilation List SORT'!$A$6:$I$101,4)</f>
        <v>0</v>
      </c>
      <c r="F155" s="59">
        <f>VLOOKUP($B155,'2025 Ventilation List SORT'!$A$6:$I$101,5)</f>
        <v>0</v>
      </c>
      <c r="G155" s="56">
        <f>VLOOKUP($B155,'2025 Ventilation List SORT'!$A$6:$I$101,6)</f>
        <v>0</v>
      </c>
      <c r="H155" s="59">
        <f>VLOOKUP($B155,'2025 Ventilation List SORT'!$A$6:$I$101,7)</f>
        <v>2</v>
      </c>
      <c r="I155" s="56" t="str">
        <f>VLOOKUP($B155,'2025 Ventilation List SORT'!$A$6:$I$101,8)</f>
        <v/>
      </c>
      <c r="J155" s="95" t="str">
        <f>VLOOKUP($B155,'2025 Ventilation List SORT'!$A$6:$I$101,9)</f>
        <v>No</v>
      </c>
      <c r="K155" s="146">
        <f>INDEX('For CSV - 2025 SpcFuncData'!$D$5:$D$88,MATCH($A155,'For CSV - 2025 SpcFuncData'!$B$5:$B$87,0))*0.5</f>
        <v>5</v>
      </c>
      <c r="L155" s="146" t="e">
        <f>INDEX('For CSV - 2025 VentSpcFuncData'!#REF!,MATCH($B155,'For CSV - 2025 VentSpcFuncData'!$B$6:$B$111,0))</f>
        <v>#REF!</v>
      </c>
      <c r="M155" s="146" t="e">
        <f t="shared" si="15"/>
        <v>#REF!</v>
      </c>
      <c r="N155" s="146" t="e">
        <f>INDEX('For CSV - 2025 VentSpcFuncData'!#REF!,MATCH($B155,'For CSV - 2025 VentSpcFuncData'!$B$6:$B$111,0))</f>
        <v>#REF!</v>
      </c>
      <c r="O155" s="146" t="e">
        <f t="shared" si="16"/>
        <v>#REF!</v>
      </c>
      <c r="P155" s="148" t="e">
        <f t="shared" si="13"/>
        <v>#REF!</v>
      </c>
      <c r="Q155" s="44" t="str">
        <f t="shared" si="14"/>
        <v>Healthcare Facility and Hospitals (Patient Room),Misc - All others</v>
      </c>
      <c r="R155" s="44">
        <f>INDEX('For CSV - 2025 SpcFuncData'!$BB$5:$BB$89,MATCH($A155,'For CSV - 2025 SpcFuncData'!$B$5:$B$88,0))</f>
        <v>333</v>
      </c>
      <c r="S155" s="44">
        <f>INDEX('For CSV - 2025 VentSpcFuncData'!$I$6:$I$111,MATCH($B155,'For CSV - 2025 VentSpcFuncData'!$B$6:$B$111,0))</f>
        <v>58</v>
      </c>
      <c r="T155" s="44">
        <f>MATCH($A155,'For CSV - 2025 SpcFuncData'!$B$5:$B$87,0)</f>
        <v>32</v>
      </c>
      <c r="U155" s="44">
        <v>0</v>
      </c>
      <c r="V155" t="str">
        <f t="shared" si="17"/>
        <v>2,              58,     "Misc - All others"</v>
      </c>
    </row>
    <row r="156" spans="1:22" s="107" customFormat="1" ht="13" x14ac:dyDescent="0.25">
      <c r="A156" s="192" t="s">
        <v>586</v>
      </c>
      <c r="B156" s="289" t="s">
        <v>1194</v>
      </c>
      <c r="C156" s="186">
        <f>VLOOKUP($B156,'2025 Ventilation List SORT'!$A$6:$I$101,2)</f>
        <v>0</v>
      </c>
      <c r="D156" s="186">
        <f>VLOOKUP($B156,'2025 Ventilation List SORT'!$A$6:$I$101,3)</f>
        <v>0</v>
      </c>
      <c r="E156" s="187">
        <f>VLOOKUP($B156,'2025 Ventilation List SORT'!$A$6:$I$101,4)</f>
        <v>0</v>
      </c>
      <c r="F156" s="187">
        <f>VLOOKUP($B156,'2025 Ventilation List SORT'!$A$6:$I$101,5)</f>
        <v>0</v>
      </c>
      <c r="G156" s="186">
        <f>VLOOKUP($B156,'2025 Ventilation List SORT'!$A$6:$I$101,6)</f>
        <v>2.25</v>
      </c>
      <c r="H156" s="187">
        <f>VLOOKUP($B156,'2025 Ventilation List SORT'!$A$6:$I$101,7)</f>
        <v>3</v>
      </c>
      <c r="I156" s="186">
        <f>VLOOKUP($B156,'2025 Ventilation List SORT'!$A$6:$I$101,8)</f>
        <v>0</v>
      </c>
      <c r="J156" s="188" t="str">
        <f>VLOOKUP($B156,'2025 Ventilation List SORT'!$A$6:$I$101,9)</f>
        <v>No</v>
      </c>
      <c r="K156" s="189">
        <f>INDEX('For CSV - 2025 SpcFuncData'!$D$5:$D$88,MATCH($A156,'For CSV - 2025 SpcFuncData'!$B$5:$B$87,0))*0.5</f>
        <v>5</v>
      </c>
      <c r="L156" s="189" t="e">
        <f>INDEX('For CSV - 2025 VentSpcFuncData'!#REF!,MATCH($B156,'For CSV - 2025 VentSpcFuncData'!$B$6:$B$111,0))</f>
        <v>#REF!</v>
      </c>
      <c r="M156" s="189" t="e">
        <f t="shared" ref="M156:M158" si="30">IF(L156=0,K156,L156)</f>
        <v>#REF!</v>
      </c>
      <c r="N156" s="189" t="e">
        <f>INDEX('For CSV - 2025 VentSpcFuncData'!#REF!,MATCH($B156,'For CSV - 2025 VentSpcFuncData'!$B$6:$B$111,0))</f>
        <v>#REF!</v>
      </c>
      <c r="O156" s="189" t="e">
        <f t="shared" ref="O156:O158" si="31">IF(SUM(K156,M156)=0,0,M156/K156*N156)</f>
        <v>#REF!</v>
      </c>
      <c r="P156" s="190" t="e">
        <f t="shared" ref="P156:P158" si="32">K156*O156/1000</f>
        <v>#REF!</v>
      </c>
      <c r="Q156" s="107" t="str">
        <f t="shared" ref="Q156:Q158" si="33">_xlfn.CONCAT(A156,",",B156)</f>
        <v>Healthcare Facility and Hospitals (Patient Room),Exhaust - Large-animal holding room</v>
      </c>
      <c r="R156" s="107">
        <f>INDEX('For CSV - 2025 SpcFuncData'!$BB$5:$BB$89,MATCH($A156,'For CSV - 2025 SpcFuncData'!$B$5:$B$88,0))</f>
        <v>333</v>
      </c>
      <c r="S156" s="107">
        <f>INDEX('For CSV - 2025 VentSpcFuncData'!$I$6:$I$111,MATCH($B156,'For CSV - 2025 VentSpcFuncData'!$B$6:$B$111,0))</f>
        <v>104</v>
      </c>
      <c r="T156" s="107">
        <f>MATCH($A156,'For CSV - 2025 SpcFuncData'!$B$5:$B$87,0)</f>
        <v>32</v>
      </c>
      <c r="U156" s="107">
        <v>0</v>
      </c>
      <c r="V156" s="191" t="str">
        <f t="shared" si="17"/>
        <v>2,              104,     "Exhaust - Large-animal holding room"</v>
      </c>
    </row>
    <row r="157" spans="1:22" s="107" customFormat="1" ht="13" x14ac:dyDescent="0.25">
      <c r="A157" s="192" t="s">
        <v>586</v>
      </c>
      <c r="B157" s="289" t="s">
        <v>1196</v>
      </c>
      <c r="C157" s="186">
        <f>VLOOKUP($B157,'2025 Ventilation List SORT'!$A$6:$I$101,2)</f>
        <v>0</v>
      </c>
      <c r="D157" s="186">
        <f>VLOOKUP($B157,'2025 Ventilation List SORT'!$A$6:$I$101,3)</f>
        <v>0</v>
      </c>
      <c r="E157" s="187">
        <f>VLOOKUP($B157,'2025 Ventilation List SORT'!$A$6:$I$101,4)</f>
        <v>0</v>
      </c>
      <c r="F157" s="187">
        <f>VLOOKUP($B157,'2025 Ventilation List SORT'!$A$6:$I$101,5)</f>
        <v>0</v>
      </c>
      <c r="G157" s="186">
        <f>VLOOKUP($B157,'2025 Ventilation List SORT'!$A$6:$I$101,6)</f>
        <v>2.25</v>
      </c>
      <c r="H157" s="187">
        <f>VLOOKUP($B157,'2025 Ventilation List SORT'!$A$6:$I$101,7)</f>
        <v>3</v>
      </c>
      <c r="I157" s="186">
        <f>VLOOKUP($B157,'2025 Ventilation List SORT'!$A$6:$I$101,8)</f>
        <v>0</v>
      </c>
      <c r="J157" s="188" t="str">
        <f>VLOOKUP($B157,'2025 Ventilation List SORT'!$A$6:$I$101,9)</f>
        <v>No</v>
      </c>
      <c r="K157" s="189">
        <f>INDEX('For CSV - 2025 SpcFuncData'!$D$5:$D$88,MATCH($A157,'For CSV - 2025 SpcFuncData'!$B$5:$B$87,0))*0.5</f>
        <v>5</v>
      </c>
      <c r="L157" s="189" t="e">
        <f>INDEX('For CSV - 2025 VentSpcFuncData'!#REF!,MATCH($B157,'For CSV - 2025 VentSpcFuncData'!$B$6:$B$111,0))</f>
        <v>#REF!</v>
      </c>
      <c r="M157" s="189" t="e">
        <f t="shared" si="30"/>
        <v>#REF!</v>
      </c>
      <c r="N157" s="189" t="e">
        <f>INDEX('For CSV - 2025 VentSpcFuncData'!#REF!,MATCH($B157,'For CSV - 2025 VentSpcFuncData'!$B$6:$B$111,0))</f>
        <v>#REF!</v>
      </c>
      <c r="O157" s="189" t="e">
        <f t="shared" si="31"/>
        <v>#REF!</v>
      </c>
      <c r="P157" s="190" t="e">
        <f t="shared" si="32"/>
        <v>#REF!</v>
      </c>
      <c r="Q157" s="107" t="str">
        <f t="shared" si="33"/>
        <v>Healthcare Facility and Hospitals (Patient Room),Exhaust - Small-animal-cage room (static cages)</v>
      </c>
      <c r="R157" s="107">
        <f>INDEX('For CSV - 2025 SpcFuncData'!$BB$5:$BB$89,MATCH($A157,'For CSV - 2025 SpcFuncData'!$B$5:$B$88,0))</f>
        <v>333</v>
      </c>
      <c r="S157" s="107">
        <f>INDEX('For CSV - 2025 VentSpcFuncData'!$I$6:$I$111,MATCH($B157,'For CSV - 2025 VentSpcFuncData'!$B$6:$B$111,0))</f>
        <v>105</v>
      </c>
      <c r="T157" s="107">
        <f>MATCH($A157,'For CSV - 2025 SpcFuncData'!$B$5:$B$87,0)</f>
        <v>32</v>
      </c>
      <c r="U157" s="107">
        <v>0</v>
      </c>
      <c r="V157" s="191" t="str">
        <f t="shared" si="17"/>
        <v>2,              105,     "Exhaust - Small-animal-cage room (static cages)"</v>
      </c>
    </row>
    <row r="158" spans="1:22" s="107" customFormat="1" ht="13" x14ac:dyDescent="0.25">
      <c r="A158" s="192" t="s">
        <v>586</v>
      </c>
      <c r="B158" s="289" t="s">
        <v>1197</v>
      </c>
      <c r="C158" s="186">
        <f>VLOOKUP($B158,'2025 Ventilation List SORT'!$A$6:$I$101,2)</f>
        <v>0</v>
      </c>
      <c r="D158" s="186">
        <f>VLOOKUP($B158,'2025 Ventilation List SORT'!$A$6:$I$101,3)</f>
        <v>0</v>
      </c>
      <c r="E158" s="187">
        <f>VLOOKUP($B158,'2025 Ventilation List SORT'!$A$6:$I$101,4)</f>
        <v>0</v>
      </c>
      <c r="F158" s="187">
        <f>VLOOKUP($B158,'2025 Ventilation List SORT'!$A$6:$I$101,5)</f>
        <v>0</v>
      </c>
      <c r="G158" s="186">
        <f>VLOOKUP($B158,'2025 Ventilation List SORT'!$A$6:$I$101,6)</f>
        <v>1.5</v>
      </c>
      <c r="H158" s="187">
        <f>VLOOKUP($B158,'2025 Ventilation List SORT'!$A$6:$I$101,7)</f>
        <v>3</v>
      </c>
      <c r="I158" s="186">
        <f>VLOOKUP($B158,'2025 Ventilation List SORT'!$A$6:$I$101,8)</f>
        <v>0</v>
      </c>
      <c r="J158" s="188" t="str">
        <f>VLOOKUP($B158,'2025 Ventilation List SORT'!$A$6:$I$101,9)</f>
        <v>No</v>
      </c>
      <c r="K158" s="189">
        <f>INDEX('For CSV - 2025 SpcFuncData'!$D$5:$D$88,MATCH($A158,'For CSV - 2025 SpcFuncData'!$B$5:$B$87,0))*0.5</f>
        <v>5</v>
      </c>
      <c r="L158" s="189" t="e">
        <f>INDEX('For CSV - 2025 VentSpcFuncData'!#REF!,MATCH($B158,'For CSV - 2025 VentSpcFuncData'!$B$6:$B$111,0))</f>
        <v>#REF!</v>
      </c>
      <c r="M158" s="189" t="e">
        <f t="shared" si="30"/>
        <v>#REF!</v>
      </c>
      <c r="N158" s="189" t="e">
        <f>INDEX('For CSV - 2025 VentSpcFuncData'!#REF!,MATCH($B158,'For CSV - 2025 VentSpcFuncData'!$B$6:$B$111,0))</f>
        <v>#REF!</v>
      </c>
      <c r="O158" s="189" t="e">
        <f t="shared" si="31"/>
        <v>#REF!</v>
      </c>
      <c r="P158" s="190" t="e">
        <f t="shared" si="32"/>
        <v>#REF!</v>
      </c>
      <c r="Q158" s="107" t="str">
        <f t="shared" si="33"/>
        <v>Healthcare Facility and Hospitals (Patient Room),Exhaust - Small-animal-cage room (ventilated cages)</v>
      </c>
      <c r="R158" s="107">
        <f>INDEX('For CSV - 2025 SpcFuncData'!$BB$5:$BB$89,MATCH($A158,'For CSV - 2025 SpcFuncData'!$B$5:$B$88,0))</f>
        <v>333</v>
      </c>
      <c r="S158" s="107">
        <f>INDEX('For CSV - 2025 VentSpcFuncData'!$I$6:$I$111,MATCH($B158,'For CSV - 2025 VentSpcFuncData'!$B$6:$B$111,0))</f>
        <v>106</v>
      </c>
      <c r="T158" s="107">
        <f>MATCH($A158,'For CSV - 2025 SpcFuncData'!$B$5:$B$87,0)</f>
        <v>32</v>
      </c>
      <c r="U158" s="107">
        <v>0</v>
      </c>
      <c r="V158" s="191" t="str">
        <f t="shared" si="17"/>
        <v>2,              106,     "Exhaust - Small-animal-cage room (ventilated cages)"</v>
      </c>
    </row>
    <row r="159" spans="1:22" ht="13" x14ac:dyDescent="0.25">
      <c r="A159" s="48" t="s">
        <v>587</v>
      </c>
      <c r="B159" s="270" t="s">
        <v>781</v>
      </c>
      <c r="C159" s="56">
        <f>VLOOKUP($B159,'2025 Ventilation List SORT'!$A$6:$I$101,2)</f>
        <v>5</v>
      </c>
      <c r="D159" s="56">
        <f>VLOOKUP($B159,'2025 Ventilation List SORT'!$A$6:$I$101,3)</f>
        <v>0.15</v>
      </c>
      <c r="E159" s="59">
        <f>VLOOKUP($B159,'2025 Ventilation List SORT'!$A$6:$I$101,4)</f>
        <v>0</v>
      </c>
      <c r="F159" s="59">
        <f>VLOOKUP($B159,'2025 Ventilation List SORT'!$A$6:$I$101,5)</f>
        <v>0</v>
      </c>
      <c r="G159" s="56">
        <f>VLOOKUP($B159,'2025 Ventilation List SORT'!$A$6:$I$101,6)</f>
        <v>0</v>
      </c>
      <c r="H159" s="59">
        <f>VLOOKUP($B159,'2025 Ventilation List SORT'!$A$6:$I$101,7)</f>
        <v>2</v>
      </c>
      <c r="I159" s="56" t="str">
        <f>VLOOKUP($B159,'2025 Ventilation List SORT'!$A$6:$I$101,8)</f>
        <v/>
      </c>
      <c r="J159" s="95" t="str">
        <f>VLOOKUP($B159,'2025 Ventilation List SORT'!$A$6:$I$101,9)</f>
        <v>No</v>
      </c>
      <c r="K159" s="146">
        <f>INDEX('For CSV - 2025 SpcFuncData'!$D$5:$D$88,MATCH($A159,'For CSV - 2025 SpcFuncData'!$B$5:$B$87,0))*0.5</f>
        <v>5</v>
      </c>
      <c r="L159" s="146" t="e">
        <f>INDEX('For CSV - 2025 VentSpcFuncData'!#REF!,MATCH($B159,'For CSV - 2025 VentSpcFuncData'!$B$6:$B$111,0))</f>
        <v>#REF!</v>
      </c>
      <c r="M159" s="146" t="e">
        <f t="shared" si="15"/>
        <v>#REF!</v>
      </c>
      <c r="N159" s="146" t="e">
        <f>INDEX('For CSV - 2025 VentSpcFuncData'!#REF!,MATCH($B159,'For CSV - 2025 VentSpcFuncData'!$B$6:$B$111,0))</f>
        <v>#REF!</v>
      </c>
      <c r="O159" s="146" t="e">
        <f t="shared" si="16"/>
        <v>#REF!</v>
      </c>
      <c r="P159" s="148" t="e">
        <f t="shared" si="13"/>
        <v>#REF!</v>
      </c>
      <c r="Q159" s="44" t="str">
        <f t="shared" si="14"/>
        <v>Healthcare Facility and Hospitals (Physical Therapy Room),Misc - All others</v>
      </c>
      <c r="R159" s="44">
        <f>INDEX('For CSV - 2025 SpcFuncData'!$BB$5:$BB$89,MATCH($A159,'For CSV - 2025 SpcFuncData'!$B$5:$B$88,0))</f>
        <v>334</v>
      </c>
      <c r="S159" s="44">
        <f>INDEX('For CSV - 2025 VentSpcFuncData'!$I$6:$I$111,MATCH($B159,'For CSV - 2025 VentSpcFuncData'!$B$6:$B$111,0))</f>
        <v>58</v>
      </c>
      <c r="T159" s="44">
        <f>MATCH($A159,'For CSV - 2025 SpcFuncData'!$B$5:$B$87,0)</f>
        <v>33</v>
      </c>
      <c r="U159" s="44">
        <v>0</v>
      </c>
      <c r="V159" t="str">
        <f>IF($A155&lt;&gt;$A159,$V$3&amp;$R159&amp;$W$3&amp;$S159&amp;$X$3&amp;TEXT($A159,0),IF($A159=$A155,$V$4&amp;$S159&amp;$W$4&amp;$X$4&amp;$B159&amp;""""))</f>
        <v>1, Spc:SpcFunc,        334,  58  ;  Healthcare Facility and Hospitals (Physical Therapy Room)</v>
      </c>
    </row>
    <row r="160" spans="1:22" ht="13" x14ac:dyDescent="0.25">
      <c r="A160" s="48" t="s">
        <v>587</v>
      </c>
      <c r="B160" s="270" t="s">
        <v>781</v>
      </c>
      <c r="C160" s="56">
        <f>VLOOKUP($B160,'2025 Ventilation List SORT'!$A$6:$I$101,2)</f>
        <v>5</v>
      </c>
      <c r="D160" s="56">
        <f>VLOOKUP($B160,'2025 Ventilation List SORT'!$A$6:$I$101,3)</f>
        <v>0.15</v>
      </c>
      <c r="E160" s="59">
        <f>VLOOKUP($B160,'2025 Ventilation List SORT'!$A$6:$I$101,4)</f>
        <v>0</v>
      </c>
      <c r="F160" s="59">
        <f>VLOOKUP($B160,'2025 Ventilation List SORT'!$A$6:$I$101,5)</f>
        <v>0</v>
      </c>
      <c r="G160" s="56">
        <f>VLOOKUP($B160,'2025 Ventilation List SORT'!$A$6:$I$101,6)</f>
        <v>0</v>
      </c>
      <c r="H160" s="59">
        <f>VLOOKUP($B160,'2025 Ventilation List SORT'!$A$6:$I$101,7)</f>
        <v>2</v>
      </c>
      <c r="I160" s="56" t="str">
        <f>VLOOKUP($B160,'2025 Ventilation List SORT'!$A$6:$I$101,8)</f>
        <v/>
      </c>
      <c r="J160" s="95" t="str">
        <f>VLOOKUP($B160,'2025 Ventilation List SORT'!$A$6:$I$101,9)</f>
        <v>No</v>
      </c>
      <c r="K160" s="146">
        <f>INDEX('For CSV - 2025 SpcFuncData'!$D$5:$D$88,MATCH($A160,'For CSV - 2025 SpcFuncData'!$B$5:$B$87,0))*0.5</f>
        <v>5</v>
      </c>
      <c r="L160" s="146" t="e">
        <f>INDEX('For CSV - 2025 VentSpcFuncData'!#REF!,MATCH($B160,'For CSV - 2025 VentSpcFuncData'!$B$6:$B$111,0))</f>
        <v>#REF!</v>
      </c>
      <c r="M160" s="146" t="e">
        <f t="shared" si="15"/>
        <v>#REF!</v>
      </c>
      <c r="N160" s="146" t="e">
        <f>INDEX('For CSV - 2025 VentSpcFuncData'!#REF!,MATCH($B160,'For CSV - 2025 VentSpcFuncData'!$B$6:$B$111,0))</f>
        <v>#REF!</v>
      </c>
      <c r="O160" s="146" t="e">
        <f t="shared" si="16"/>
        <v>#REF!</v>
      </c>
      <c r="P160" s="148" t="e">
        <f t="shared" si="13"/>
        <v>#REF!</v>
      </c>
      <c r="Q160" s="44" t="str">
        <f t="shared" si="14"/>
        <v>Healthcare Facility and Hospitals (Physical Therapy Room),Misc - All others</v>
      </c>
      <c r="R160" s="44">
        <f>INDEX('For CSV - 2025 SpcFuncData'!$BB$5:$BB$89,MATCH($A160,'For CSV - 2025 SpcFuncData'!$B$5:$B$88,0))</f>
        <v>334</v>
      </c>
      <c r="S160" s="44">
        <f>INDEX('For CSV - 2025 VentSpcFuncData'!$I$6:$I$111,MATCH($B160,'For CSV - 2025 VentSpcFuncData'!$B$6:$B$111,0))</f>
        <v>58</v>
      </c>
      <c r="T160" s="44">
        <f>MATCH($A160,'For CSV - 2025 SpcFuncData'!$B$5:$B$87,0)</f>
        <v>33</v>
      </c>
      <c r="U160" s="44">
        <v>0</v>
      </c>
      <c r="V160" t="str">
        <f t="shared" si="17"/>
        <v>2,              58,     "Misc - All others"</v>
      </c>
    </row>
    <row r="161" spans="1:22" ht="13" x14ac:dyDescent="0.25">
      <c r="A161" s="48" t="s">
        <v>588</v>
      </c>
      <c r="B161" s="270" t="s">
        <v>781</v>
      </c>
      <c r="C161" s="56">
        <f>VLOOKUP($B161,'2025 Ventilation List SORT'!$A$6:$I$101,2)</f>
        <v>5</v>
      </c>
      <c r="D161" s="56">
        <f>VLOOKUP($B161,'2025 Ventilation List SORT'!$A$6:$I$101,3)</f>
        <v>0.15</v>
      </c>
      <c r="E161" s="59">
        <f>VLOOKUP($B161,'2025 Ventilation List SORT'!$A$6:$I$101,4)</f>
        <v>0</v>
      </c>
      <c r="F161" s="59">
        <f>VLOOKUP($B161,'2025 Ventilation List SORT'!$A$6:$I$101,5)</f>
        <v>0</v>
      </c>
      <c r="G161" s="56">
        <f>VLOOKUP($B161,'2025 Ventilation List SORT'!$A$6:$I$101,6)</f>
        <v>0</v>
      </c>
      <c r="H161" s="59">
        <f>VLOOKUP($B161,'2025 Ventilation List SORT'!$A$6:$I$101,7)</f>
        <v>2</v>
      </c>
      <c r="I161" s="56" t="str">
        <f>VLOOKUP($B161,'2025 Ventilation List SORT'!$A$6:$I$101,8)</f>
        <v/>
      </c>
      <c r="J161" s="95" t="str">
        <f>VLOOKUP($B161,'2025 Ventilation List SORT'!$A$6:$I$101,9)</f>
        <v>No</v>
      </c>
      <c r="K161" s="146">
        <f>INDEX('For CSV - 2025 SpcFuncData'!$D$5:$D$88,MATCH($A161,'For CSV - 2025 SpcFuncData'!$B$5:$B$87,0))*0.5</f>
        <v>5</v>
      </c>
      <c r="L161" s="146" t="e">
        <f>INDEX('For CSV - 2025 VentSpcFuncData'!#REF!,MATCH($B161,'For CSV - 2025 VentSpcFuncData'!$B$6:$B$111,0))</f>
        <v>#REF!</v>
      </c>
      <c r="M161" s="146" t="e">
        <f t="shared" si="15"/>
        <v>#REF!</v>
      </c>
      <c r="N161" s="146" t="e">
        <f>INDEX('For CSV - 2025 VentSpcFuncData'!#REF!,MATCH($B161,'For CSV - 2025 VentSpcFuncData'!$B$6:$B$111,0))</f>
        <v>#REF!</v>
      </c>
      <c r="O161" s="146" t="e">
        <f t="shared" si="16"/>
        <v>#REF!</v>
      </c>
      <c r="P161" s="148" t="e">
        <f t="shared" si="13"/>
        <v>#REF!</v>
      </c>
      <c r="Q161" s="44" t="str">
        <f t="shared" si="14"/>
        <v>Healthcare Facility and Hospitals (Recovery Room),Misc - All others</v>
      </c>
      <c r="R161" s="44">
        <f>INDEX('For CSV - 2025 SpcFuncData'!$BB$5:$BB$89,MATCH($A161,'For CSV - 2025 SpcFuncData'!$B$5:$B$88,0))</f>
        <v>335</v>
      </c>
      <c r="S161" s="44">
        <f>INDEX('For CSV - 2025 VentSpcFuncData'!$I$6:$I$111,MATCH($B161,'For CSV - 2025 VentSpcFuncData'!$B$6:$B$111,0))</f>
        <v>58</v>
      </c>
      <c r="T161" s="44">
        <f>MATCH($A161,'For CSV - 2025 SpcFuncData'!$B$5:$B$87,0)</f>
        <v>34</v>
      </c>
      <c r="U161" s="44">
        <v>0</v>
      </c>
      <c r="V161" t="str">
        <f t="shared" si="17"/>
        <v>1, Spc:SpcFunc,        335,  58  ;  Healthcare Facility and Hospitals (Recovery Room)</v>
      </c>
    </row>
    <row r="162" spans="1:22" ht="13" x14ac:dyDescent="0.25">
      <c r="A162" s="48" t="s">
        <v>588</v>
      </c>
      <c r="B162" s="270" t="s">
        <v>781</v>
      </c>
      <c r="C162" s="56">
        <f>VLOOKUP($B162,'2025 Ventilation List SORT'!$A$6:$I$101,2)</f>
        <v>5</v>
      </c>
      <c r="D162" s="56">
        <f>VLOOKUP($B162,'2025 Ventilation List SORT'!$A$6:$I$101,3)</f>
        <v>0.15</v>
      </c>
      <c r="E162" s="59">
        <f>VLOOKUP($B162,'2025 Ventilation List SORT'!$A$6:$I$101,4)</f>
        <v>0</v>
      </c>
      <c r="F162" s="59">
        <f>VLOOKUP($B162,'2025 Ventilation List SORT'!$A$6:$I$101,5)</f>
        <v>0</v>
      </c>
      <c r="G162" s="56">
        <f>VLOOKUP($B162,'2025 Ventilation List SORT'!$A$6:$I$101,6)</f>
        <v>0</v>
      </c>
      <c r="H162" s="59">
        <f>VLOOKUP($B162,'2025 Ventilation List SORT'!$A$6:$I$101,7)</f>
        <v>2</v>
      </c>
      <c r="I162" s="56" t="str">
        <f>VLOOKUP($B162,'2025 Ventilation List SORT'!$A$6:$I$101,8)</f>
        <v/>
      </c>
      <c r="J162" s="95" t="str">
        <f>VLOOKUP($B162,'2025 Ventilation List SORT'!$A$6:$I$101,9)</f>
        <v>No</v>
      </c>
      <c r="K162" s="146">
        <f>INDEX('For CSV - 2025 SpcFuncData'!$D$5:$D$88,MATCH($A162,'For CSV - 2025 SpcFuncData'!$B$5:$B$87,0))*0.5</f>
        <v>5</v>
      </c>
      <c r="L162" s="146" t="e">
        <f>INDEX('For CSV - 2025 VentSpcFuncData'!#REF!,MATCH($B162,'For CSV - 2025 VentSpcFuncData'!$B$6:$B$111,0))</f>
        <v>#REF!</v>
      </c>
      <c r="M162" s="146" t="e">
        <f t="shared" si="15"/>
        <v>#REF!</v>
      </c>
      <c r="N162" s="146" t="e">
        <f>INDEX('For CSV - 2025 VentSpcFuncData'!#REF!,MATCH($B162,'For CSV - 2025 VentSpcFuncData'!$B$6:$B$111,0))</f>
        <v>#REF!</v>
      </c>
      <c r="O162" s="146" t="e">
        <f t="shared" si="16"/>
        <v>#REF!</v>
      </c>
      <c r="P162" s="148" t="e">
        <f t="shared" si="13"/>
        <v>#REF!</v>
      </c>
      <c r="Q162" s="44" t="str">
        <f t="shared" si="14"/>
        <v>Healthcare Facility and Hospitals (Recovery Room),Misc - All others</v>
      </c>
      <c r="R162" s="44">
        <f>INDEX('For CSV - 2025 SpcFuncData'!$BB$5:$BB$89,MATCH($A162,'For CSV - 2025 SpcFuncData'!$B$5:$B$88,0))</f>
        <v>335</v>
      </c>
      <c r="S162" s="44">
        <f>INDEX('For CSV - 2025 VentSpcFuncData'!$I$6:$I$111,MATCH($B162,'For CSV - 2025 VentSpcFuncData'!$B$6:$B$111,0))</f>
        <v>58</v>
      </c>
      <c r="T162" s="44">
        <f>MATCH($A162,'For CSV - 2025 SpcFuncData'!$B$5:$B$87,0)</f>
        <v>34</v>
      </c>
      <c r="U162" s="44">
        <v>0</v>
      </c>
      <c r="V162" t="str">
        <f t="shared" si="17"/>
        <v>2,              58,     "Misc - All others"</v>
      </c>
    </row>
    <row r="163" spans="1:22" s="107" customFormat="1" ht="13" x14ac:dyDescent="0.25">
      <c r="A163" s="192" t="s">
        <v>588</v>
      </c>
      <c r="B163" s="289" t="s">
        <v>1190</v>
      </c>
      <c r="C163" s="186">
        <f>VLOOKUP($B163,'2025 Ventilation List SORT'!$A$6:$I$101,2)</f>
        <v>0</v>
      </c>
      <c r="D163" s="186">
        <f>VLOOKUP($B163,'2025 Ventilation List SORT'!$A$6:$I$101,3)</f>
        <v>0</v>
      </c>
      <c r="E163" s="187">
        <f>VLOOKUP($B163,'2025 Ventilation List SORT'!$A$6:$I$101,4)</f>
        <v>0</v>
      </c>
      <c r="F163" s="187">
        <f>VLOOKUP($B163,'2025 Ventilation List SORT'!$A$6:$I$101,5)</f>
        <v>0</v>
      </c>
      <c r="G163" s="186">
        <f>VLOOKUP($B163,'2025 Ventilation List SORT'!$A$6:$I$101,6)</f>
        <v>1.5</v>
      </c>
      <c r="H163" s="187">
        <f>VLOOKUP($B163,'2025 Ventilation List SORT'!$A$6:$I$101,7)</f>
        <v>3</v>
      </c>
      <c r="I163" s="186">
        <f>VLOOKUP($B163,'2025 Ventilation List SORT'!$A$6:$I$101,8)</f>
        <v>0</v>
      </c>
      <c r="J163" s="188" t="str">
        <f>VLOOKUP($B163,'2025 Ventilation List SORT'!$A$6:$I$101,9)</f>
        <v>No</v>
      </c>
      <c r="K163" s="189">
        <f>INDEX('For CSV - 2025 SpcFuncData'!$D$5:$D$88,MATCH($A163,'For CSV - 2025 SpcFuncData'!$B$5:$B$87,0))*0.5</f>
        <v>5</v>
      </c>
      <c r="L163" s="189" t="e">
        <f>INDEX('For CSV - 2025 VentSpcFuncData'!#REF!,MATCH($B163,'For CSV - 2025 VentSpcFuncData'!$B$6:$B$111,0))</f>
        <v>#REF!</v>
      </c>
      <c r="M163" s="189" t="e">
        <f t="shared" ref="M163" si="34">IF(L163=0,K163,L163)</f>
        <v>#REF!</v>
      </c>
      <c r="N163" s="189" t="e">
        <f>INDEX('For CSV - 2025 VentSpcFuncData'!#REF!,MATCH($B163,'For CSV - 2025 VentSpcFuncData'!$B$6:$B$111,0))</f>
        <v>#REF!</v>
      </c>
      <c r="O163" s="189" t="e">
        <f t="shared" ref="O163" si="35">IF(SUM(K163,M163)=0,0,M163/K163*N163)</f>
        <v>#REF!</v>
      </c>
      <c r="P163" s="190" t="e">
        <f t="shared" ref="P163" si="36">K163*O163/1000</f>
        <v>#REF!</v>
      </c>
      <c r="Q163" s="107" t="str">
        <f t="shared" ref="Q163" si="37">_xlfn.CONCAT(A163,",",B163)</f>
        <v>Healthcare Facility and Hospitals (Recovery Room),Exhaust - Animal postoperative recovery room</v>
      </c>
      <c r="R163" s="107">
        <f>INDEX('For CSV - 2025 SpcFuncData'!$BB$5:$BB$89,MATCH($A163,'For CSV - 2025 SpcFuncData'!$B$5:$B$88,0))</f>
        <v>335</v>
      </c>
      <c r="S163" s="107">
        <f>INDEX('For CSV - 2025 VentSpcFuncData'!$I$6:$I$111,MATCH($B163,'For CSV - 2025 VentSpcFuncData'!$B$6:$B$111,0))</f>
        <v>99</v>
      </c>
      <c r="T163" s="107">
        <f>MATCH($A163,'For CSV - 2025 SpcFuncData'!$B$5:$B$87,0)</f>
        <v>34</v>
      </c>
      <c r="U163" s="107">
        <v>0</v>
      </c>
      <c r="V163" s="191" t="str">
        <f t="shared" si="17"/>
        <v>2,              99,     "Exhaust - Animal postoperative recovery room"</v>
      </c>
    </row>
    <row r="164" spans="1:22" ht="13" x14ac:dyDescent="0.25">
      <c r="A164" s="48" t="s">
        <v>622</v>
      </c>
      <c r="B164" s="270" t="s">
        <v>131</v>
      </c>
      <c r="C164" s="56">
        <f>VLOOKUP($B164,'2025 Ventilation List SORT'!$A$6:$I$101,2)</f>
        <v>1</v>
      </c>
      <c r="D164" s="56">
        <f>VLOOKUP($B164,'2025 Ventilation List SORT'!$A$6:$I$101,3)</f>
        <v>0.15</v>
      </c>
      <c r="E164" s="59">
        <f>VLOOKUP($B164,'2025 Ventilation List SORT'!$A$6:$I$101,4)</f>
        <v>0</v>
      </c>
      <c r="F164" s="59">
        <f>VLOOKUP($B164,'2025 Ventilation List SORT'!$A$6:$I$101,5)</f>
        <v>0</v>
      </c>
      <c r="G164" s="56">
        <f>VLOOKUP($B164,'2025 Ventilation List SORT'!$A$6:$I$101,6)</f>
        <v>0</v>
      </c>
      <c r="H164" s="59">
        <f>VLOOKUP($B164,'2025 Ventilation List SORT'!$A$6:$I$101,7)</f>
        <v>2</v>
      </c>
      <c r="I164" s="56" t="str">
        <f>VLOOKUP($B164,'2025 Ventilation List SORT'!$A$6:$I$101,8)</f>
        <v>B</v>
      </c>
      <c r="J164" s="95" t="str">
        <f>VLOOKUP($B164,'2025 Ventilation List SORT'!$A$6:$I$101,9)</f>
        <v>No</v>
      </c>
      <c r="K164" s="146">
        <f>INDEX('For CSV - 2025 SpcFuncData'!$D$5:$D$88,MATCH($A164,'For CSV - 2025 SpcFuncData'!$B$5:$B$87,0))*0.5</f>
        <v>2.5</v>
      </c>
      <c r="L164" s="146" t="e">
        <f>INDEX('For CSV - 2025 VentSpcFuncData'!#REF!,MATCH($B164,'For CSV - 2025 VentSpcFuncData'!$B$6:$B$111,0))</f>
        <v>#REF!</v>
      </c>
      <c r="M164" s="146" t="e">
        <f t="shared" si="15"/>
        <v>#REF!</v>
      </c>
      <c r="N164" s="146" t="e">
        <f>INDEX('For CSV - 2025 VentSpcFuncData'!#REF!,MATCH($B164,'For CSV - 2025 VentSpcFuncData'!$B$6:$B$111,0))</f>
        <v>#REF!</v>
      </c>
      <c r="O164" s="146" t="e">
        <f t="shared" si="16"/>
        <v>#REF!</v>
      </c>
      <c r="P164" s="148" t="e">
        <f t="shared" si="13"/>
        <v>#REF!</v>
      </c>
      <c r="Q164" s="44" t="str">
        <f t="shared" si="14"/>
        <v>High-Rise Residential Living Spaces,NA</v>
      </c>
      <c r="R164" s="44">
        <f>INDEX('For CSV - 2025 SpcFuncData'!$BB$5:$BB$89,MATCH($A164,'For CSV - 2025 SpcFuncData'!$B$5:$B$88,0))</f>
        <v>336</v>
      </c>
      <c r="S164" s="44">
        <f>INDEX('For CSV - 2025 VentSpcFuncData'!$I$6:$I$111,MATCH($B164,'For CSV - 2025 VentSpcFuncData'!$B$6:$B$111,0))</f>
        <v>96</v>
      </c>
      <c r="T164" s="44">
        <f>MATCH($A164,'For CSV - 2025 SpcFuncData'!$B$5:$B$87,0)</f>
        <v>35</v>
      </c>
      <c r="U164" s="44">
        <v>0</v>
      </c>
      <c r="V164" t="str">
        <f>IF($A162&lt;&gt;$A164,$V$3&amp;$R164&amp;$W$3&amp;$S164&amp;$X$3&amp;TEXT($A164,0),IF($A164=$A162,$V$4&amp;$S164&amp;$W$4&amp;$X$4&amp;$B164&amp;""""))</f>
        <v>1, Spc:SpcFunc,        336,  96  ;  High-Rise Residential Living Spaces</v>
      </c>
    </row>
    <row r="165" spans="1:22" ht="13" x14ac:dyDescent="0.25">
      <c r="A165" s="48" t="s">
        <v>622</v>
      </c>
      <c r="B165" s="270" t="s">
        <v>131</v>
      </c>
      <c r="C165" s="56">
        <f>VLOOKUP($B165,'2025 Ventilation List SORT'!$A$6:$I$101,2)</f>
        <v>1</v>
      </c>
      <c r="D165" s="56">
        <f>VLOOKUP($B165,'2025 Ventilation List SORT'!$A$6:$I$101,3)</f>
        <v>0.15</v>
      </c>
      <c r="E165" s="59">
        <f>VLOOKUP($B165,'2025 Ventilation List SORT'!$A$6:$I$101,4)</f>
        <v>0</v>
      </c>
      <c r="F165" s="59">
        <f>VLOOKUP($B165,'2025 Ventilation List SORT'!$A$6:$I$101,5)</f>
        <v>0</v>
      </c>
      <c r="G165" s="56">
        <f>VLOOKUP($B165,'2025 Ventilation List SORT'!$A$6:$I$101,6)</f>
        <v>0</v>
      </c>
      <c r="H165" s="59">
        <f>VLOOKUP($B165,'2025 Ventilation List SORT'!$A$6:$I$101,7)</f>
        <v>2</v>
      </c>
      <c r="I165" s="56" t="str">
        <f>VLOOKUP($B165,'2025 Ventilation List SORT'!$A$6:$I$101,8)</f>
        <v>B</v>
      </c>
      <c r="J165" s="95" t="str">
        <f>VLOOKUP($B165,'2025 Ventilation List SORT'!$A$6:$I$101,9)</f>
        <v>No</v>
      </c>
      <c r="K165" s="146">
        <f>INDEX('For CSV - 2025 SpcFuncData'!$D$5:$D$88,MATCH($A165,'For CSV - 2025 SpcFuncData'!$B$5:$B$87,0))*0.5</f>
        <v>2.5</v>
      </c>
      <c r="L165" s="146" t="e">
        <f>INDEX('For CSV - 2025 VentSpcFuncData'!#REF!,MATCH($B165,'For CSV - 2025 VentSpcFuncData'!$B$6:$B$111,0))</f>
        <v>#REF!</v>
      </c>
      <c r="M165" s="146" t="e">
        <f t="shared" si="15"/>
        <v>#REF!</v>
      </c>
      <c r="N165" s="146" t="e">
        <f>INDEX('For CSV - 2025 VentSpcFuncData'!#REF!,MATCH($B165,'For CSV - 2025 VentSpcFuncData'!$B$6:$B$111,0))</f>
        <v>#REF!</v>
      </c>
      <c r="O165" s="146" t="e">
        <f t="shared" si="16"/>
        <v>#REF!</v>
      </c>
      <c r="P165" s="148" t="e">
        <f t="shared" si="13"/>
        <v>#REF!</v>
      </c>
      <c r="Q165" s="44" t="str">
        <f t="shared" si="14"/>
        <v>High-Rise Residential Living Spaces,NA</v>
      </c>
      <c r="R165" s="44">
        <f>INDEX('For CSV - 2025 SpcFuncData'!$BB$5:$BB$89,MATCH($A165,'For CSV - 2025 SpcFuncData'!$B$5:$B$88,0))</f>
        <v>336</v>
      </c>
      <c r="S165" s="44">
        <f>INDEX('For CSV - 2025 VentSpcFuncData'!$I$6:$I$111,MATCH($B165,'For CSV - 2025 VentSpcFuncData'!$B$6:$B$111,0))</f>
        <v>96</v>
      </c>
      <c r="T165" s="44">
        <f>MATCH($A165,'For CSV - 2025 SpcFuncData'!$B$5:$B$87,0)</f>
        <v>35</v>
      </c>
      <c r="U165" s="44">
        <v>0</v>
      </c>
      <c r="V165" t="str">
        <f t="shared" si="17"/>
        <v>2,              96,     "NA"</v>
      </c>
    </row>
    <row r="166" spans="1:22" ht="13" x14ac:dyDescent="0.25">
      <c r="A166" s="48" t="s">
        <v>469</v>
      </c>
      <c r="B166" s="270" t="s">
        <v>928</v>
      </c>
      <c r="C166" s="56">
        <f>VLOOKUP($B166,'2025 Ventilation List SORT'!$A$6:$I$101,2)</f>
        <v>33</v>
      </c>
      <c r="D166" s="56">
        <f>VLOOKUP($B166,'2025 Ventilation List SORT'!$A$6:$I$101,3)</f>
        <v>0.15</v>
      </c>
      <c r="E166" s="59">
        <f>VLOOKUP($B166,'2025 Ventilation List SORT'!$A$6:$I$101,4)</f>
        <v>0</v>
      </c>
      <c r="F166" s="59">
        <f>VLOOKUP($B166,'2025 Ventilation List SORT'!$A$6:$I$101,5)</f>
        <v>0</v>
      </c>
      <c r="G166" s="56">
        <f>VLOOKUP($B166,'2025 Ventilation List SORT'!$A$6:$I$101,6)</f>
        <v>0</v>
      </c>
      <c r="H166" s="59">
        <f>VLOOKUP($B166,'2025 Ventilation List SORT'!$A$6:$I$101,7)</f>
        <v>1</v>
      </c>
      <c r="I166" s="56" t="str">
        <f>VLOOKUP($B166,'2025 Ventilation List SORT'!$A$6:$I$101,8)</f>
        <v>F</v>
      </c>
      <c r="J166" s="95" t="str">
        <f>VLOOKUP($B166,'2025 Ventilation List SORT'!$A$6:$I$101,9)</f>
        <v>No</v>
      </c>
      <c r="K166" s="146">
        <f>INDEX('For CSV - 2025 SpcFuncData'!$D$5:$D$88,MATCH($A166,'For CSV - 2025 SpcFuncData'!$B$5:$B$87,0))*0.5</f>
        <v>71.430000000000007</v>
      </c>
      <c r="L166" s="146" t="e">
        <f>INDEX('For CSV - 2025 VentSpcFuncData'!#REF!,MATCH($B166,'For CSV - 2025 VentSpcFuncData'!$B$6:$B$111,0))</f>
        <v>#REF!</v>
      </c>
      <c r="M166" s="146" t="e">
        <f t="shared" si="15"/>
        <v>#REF!</v>
      </c>
      <c r="N166" s="146" t="e">
        <f>INDEX('For CSV - 2025 VentSpcFuncData'!#REF!,MATCH($B166,'For CSV - 2025 VentSpcFuncData'!$B$6:$B$111,0))</f>
        <v>#REF!</v>
      </c>
      <c r="O166" s="146" t="e">
        <f t="shared" si="16"/>
        <v>#REF!</v>
      </c>
      <c r="P166" s="148" t="e">
        <f t="shared" si="13"/>
        <v>#REF!</v>
      </c>
      <c r="Q166" s="44" t="str">
        <f t="shared" si="14"/>
        <v>Hotel Function Area,Lodging - Multipurpose assembly</v>
      </c>
      <c r="R166" s="44">
        <f>INDEX('For CSV - 2025 SpcFuncData'!$BB$5:$BB$89,MATCH($A166,'For CSV - 2025 SpcFuncData'!$B$5:$B$88,0))</f>
        <v>337</v>
      </c>
      <c r="S166" s="44">
        <f>INDEX('For CSV - 2025 VentSpcFuncData'!$I$6:$I$111,MATCH($B166,'For CSV - 2025 VentSpcFuncData'!$B$6:$B$111,0))</f>
        <v>57</v>
      </c>
      <c r="T166" s="44">
        <f>MATCH($A166,'For CSV - 2025 SpcFuncData'!$B$5:$B$87,0)</f>
        <v>36</v>
      </c>
      <c r="U166" s="44">
        <v>0</v>
      </c>
      <c r="V166" t="str">
        <f t="shared" si="17"/>
        <v>1, Spc:SpcFunc,        337,  57  ;  Hotel Function Area</v>
      </c>
    </row>
    <row r="167" spans="1:22" ht="13" x14ac:dyDescent="0.25">
      <c r="A167" s="48" t="s">
        <v>469</v>
      </c>
      <c r="B167" s="270" t="s">
        <v>758</v>
      </c>
      <c r="C167" s="56">
        <f>VLOOKUP($B167,'2025 Ventilation List SORT'!$A$6:$I$101,2)</f>
        <v>33</v>
      </c>
      <c r="D167" s="56">
        <f>VLOOKUP($B167,'2025 Ventilation List SORT'!$A$6:$I$101,3)</f>
        <v>0.15</v>
      </c>
      <c r="E167" s="59">
        <f>VLOOKUP($B167,'2025 Ventilation List SORT'!$A$6:$I$101,4)</f>
        <v>0</v>
      </c>
      <c r="F167" s="59">
        <f>VLOOKUP($B167,'2025 Ventilation List SORT'!$A$6:$I$101,5)</f>
        <v>0</v>
      </c>
      <c r="G167" s="56">
        <f>VLOOKUP($B167,'2025 Ventilation List SORT'!$A$6:$I$101,6)</f>
        <v>0</v>
      </c>
      <c r="H167" s="59">
        <f>VLOOKUP($B167,'2025 Ventilation List SORT'!$A$6:$I$101,7)</f>
        <v>1</v>
      </c>
      <c r="I167" s="56" t="str">
        <f>VLOOKUP($B167,'2025 Ventilation List SORT'!$A$6:$I$101,8)</f>
        <v>F</v>
      </c>
      <c r="J167" s="95" t="str">
        <f>VLOOKUP($B167,'2025 Ventilation List SORT'!$A$6:$I$101,9)</f>
        <v>No</v>
      </c>
      <c r="K167" s="146">
        <f>INDEX('For CSV - 2025 SpcFuncData'!$D$5:$D$88,MATCH($A167,'For CSV - 2025 SpcFuncData'!$B$5:$B$87,0))*0.5</f>
        <v>71.430000000000007</v>
      </c>
      <c r="L167" s="146" t="e">
        <f>INDEX('For CSV - 2025 VentSpcFuncData'!#REF!,MATCH($B167,'For CSV - 2025 VentSpcFuncData'!$B$6:$B$111,0))</f>
        <v>#REF!</v>
      </c>
      <c r="M167" s="146" t="e">
        <f t="shared" si="15"/>
        <v>#REF!</v>
      </c>
      <c r="N167" s="146" t="e">
        <f>INDEX('For CSV - 2025 VentSpcFuncData'!#REF!,MATCH($B167,'For CSV - 2025 VentSpcFuncData'!$B$6:$B$111,0))</f>
        <v>#REF!</v>
      </c>
      <c r="O167" s="146" t="e">
        <f t="shared" si="16"/>
        <v>#REF!</v>
      </c>
      <c r="P167" s="148" t="e">
        <f t="shared" si="13"/>
        <v>#REF!</v>
      </c>
      <c r="Q167" s="44" t="str">
        <f t="shared" si="14"/>
        <v>Hotel Function Area,General - Conference/meeting</v>
      </c>
      <c r="R167" s="44">
        <f>INDEX('For CSV - 2025 SpcFuncData'!$BB$5:$BB$89,MATCH($A167,'For CSV - 2025 SpcFuncData'!$B$5:$B$88,0))</f>
        <v>337</v>
      </c>
      <c r="S167" s="44">
        <f>INDEX('For CSV - 2025 VentSpcFuncData'!$I$6:$I$111,MATCH($B167,'For CSV - 2025 VentSpcFuncData'!$B$6:$B$111,0))</f>
        <v>48</v>
      </c>
      <c r="T167" s="44">
        <f>MATCH($A167,'For CSV - 2025 SpcFuncData'!$B$5:$B$87,0)</f>
        <v>36</v>
      </c>
      <c r="U167" s="44">
        <v>0</v>
      </c>
      <c r="V167" t="str">
        <f t="shared" si="17"/>
        <v>2,              48,     "General - Conference/meeting"</v>
      </c>
    </row>
    <row r="168" spans="1:22" ht="13" x14ac:dyDescent="0.25">
      <c r="A168" s="48" t="s">
        <v>469</v>
      </c>
      <c r="B168" s="270" t="s">
        <v>765</v>
      </c>
      <c r="C168" s="56">
        <f>VLOOKUP($B168,'2025 Ventilation List SORT'!$A$6:$I$101,2)</f>
        <v>33</v>
      </c>
      <c r="D168" s="56">
        <f>VLOOKUP($B168,'2025 Ventilation List SORT'!$A$6:$I$101,3)</f>
        <v>0.15</v>
      </c>
      <c r="E168" s="59">
        <f>VLOOKUP($B168,'2025 Ventilation List SORT'!$A$6:$I$101,4)</f>
        <v>0</v>
      </c>
      <c r="F168" s="59">
        <f>VLOOKUP($B168,'2025 Ventilation List SORT'!$A$6:$I$101,5)</f>
        <v>0</v>
      </c>
      <c r="G168" s="56">
        <f>VLOOKUP($B168,'2025 Ventilation List SORT'!$A$6:$I$101,6)</f>
        <v>0</v>
      </c>
      <c r="H168" s="59">
        <f>VLOOKUP($B168,'2025 Ventilation List SORT'!$A$6:$I$101,7)</f>
        <v>1</v>
      </c>
      <c r="I168" s="56" t="str">
        <f>VLOOKUP($B168,'2025 Ventilation List SORT'!$A$6:$I$101,8)</f>
        <v>F</v>
      </c>
      <c r="J168" s="95" t="str">
        <f>VLOOKUP($B168,'2025 Ventilation List SORT'!$A$6:$I$101,9)</f>
        <v>No</v>
      </c>
      <c r="K168" s="146">
        <f>INDEX('For CSV - 2025 SpcFuncData'!$D$5:$D$88,MATCH($A168,'For CSV - 2025 SpcFuncData'!$B$5:$B$87,0))*0.5</f>
        <v>71.430000000000007</v>
      </c>
      <c r="L168" s="146" t="e">
        <f>INDEX('For CSV - 2025 VentSpcFuncData'!#REF!,MATCH($B168,'For CSV - 2025 VentSpcFuncData'!$B$6:$B$111,0))</f>
        <v>#REF!</v>
      </c>
      <c r="M168" s="146" t="e">
        <f t="shared" si="15"/>
        <v>#REF!</v>
      </c>
      <c r="N168" s="146" t="e">
        <f>INDEX('For CSV - 2025 VentSpcFuncData'!#REF!,MATCH($B168,'For CSV - 2025 VentSpcFuncData'!$B$6:$B$111,0))</f>
        <v>#REF!</v>
      </c>
      <c r="O168" s="146" t="e">
        <f t="shared" si="16"/>
        <v>#REF!</v>
      </c>
      <c r="P168" s="148" t="e">
        <f t="shared" si="13"/>
        <v>#REF!</v>
      </c>
      <c r="Q168" s="44" t="str">
        <f t="shared" si="14"/>
        <v>Hotel Function Area,Lodging - Lobbies/pre-function</v>
      </c>
      <c r="R168" s="44">
        <f>INDEX('For CSV - 2025 SpcFuncData'!$BB$5:$BB$89,MATCH($A168,'For CSV - 2025 SpcFuncData'!$B$5:$B$88,0))</f>
        <v>337</v>
      </c>
      <c r="S168" s="44">
        <f>INDEX('For CSV - 2025 VentSpcFuncData'!$I$6:$I$111,MATCH($B168,'For CSV - 2025 VentSpcFuncData'!$B$6:$B$111,0))</f>
        <v>56</v>
      </c>
      <c r="T168" s="44">
        <f>MATCH($A168,'For CSV - 2025 SpcFuncData'!$B$5:$B$87,0)</f>
        <v>36</v>
      </c>
      <c r="U168" s="44">
        <v>0</v>
      </c>
      <c r="V168" t="str">
        <f t="shared" si="17"/>
        <v>2,              56,     "Lodging - Lobbies/pre-function"</v>
      </c>
    </row>
    <row r="169" spans="1:22" ht="13" x14ac:dyDescent="0.25">
      <c r="A169" s="48" t="s">
        <v>469</v>
      </c>
      <c r="B169" s="270" t="s">
        <v>928</v>
      </c>
      <c r="C169" s="56">
        <f>VLOOKUP($B169,'2025 Ventilation List SORT'!$A$6:$I$101,2)</f>
        <v>33</v>
      </c>
      <c r="D169" s="56">
        <f>VLOOKUP($B169,'2025 Ventilation List SORT'!$A$6:$I$101,3)</f>
        <v>0.15</v>
      </c>
      <c r="E169" s="59">
        <f>VLOOKUP($B169,'2025 Ventilation List SORT'!$A$6:$I$101,4)</f>
        <v>0</v>
      </c>
      <c r="F169" s="59">
        <f>VLOOKUP($B169,'2025 Ventilation List SORT'!$A$6:$I$101,5)</f>
        <v>0</v>
      </c>
      <c r="G169" s="56">
        <f>VLOOKUP($B169,'2025 Ventilation List SORT'!$A$6:$I$101,6)</f>
        <v>0</v>
      </c>
      <c r="H169" s="59">
        <f>VLOOKUP($B169,'2025 Ventilation List SORT'!$A$6:$I$101,7)</f>
        <v>1</v>
      </c>
      <c r="I169" s="56" t="str">
        <f>VLOOKUP($B169,'2025 Ventilation List SORT'!$A$6:$I$101,8)</f>
        <v>F</v>
      </c>
      <c r="J169" s="95" t="str">
        <f>VLOOKUP($B169,'2025 Ventilation List SORT'!$A$6:$I$101,9)</f>
        <v>No</v>
      </c>
      <c r="K169" s="146">
        <f>INDEX('For CSV - 2025 SpcFuncData'!$D$5:$D$88,MATCH($A169,'For CSV - 2025 SpcFuncData'!$B$5:$B$87,0))*0.5</f>
        <v>71.430000000000007</v>
      </c>
      <c r="L169" s="146" t="e">
        <f>INDEX('For CSV - 2025 VentSpcFuncData'!#REF!,MATCH($B169,'For CSV - 2025 VentSpcFuncData'!$B$6:$B$111,0))</f>
        <v>#REF!</v>
      </c>
      <c r="M169" s="146" t="e">
        <f t="shared" si="15"/>
        <v>#REF!</v>
      </c>
      <c r="N169" s="146" t="e">
        <f>INDEX('For CSV - 2025 VentSpcFuncData'!#REF!,MATCH($B169,'For CSV - 2025 VentSpcFuncData'!$B$6:$B$111,0))</f>
        <v>#REF!</v>
      </c>
      <c r="O169" s="146" t="e">
        <f t="shared" si="16"/>
        <v>#REF!</v>
      </c>
      <c r="P169" s="148" t="e">
        <f t="shared" si="13"/>
        <v>#REF!</v>
      </c>
      <c r="Q169" s="44" t="str">
        <f t="shared" si="14"/>
        <v>Hotel Function Area,Lodging - Multipurpose assembly</v>
      </c>
      <c r="R169" s="44">
        <f>INDEX('For CSV - 2025 SpcFuncData'!$BB$5:$BB$89,MATCH($A169,'For CSV - 2025 SpcFuncData'!$B$5:$B$88,0))</f>
        <v>337</v>
      </c>
      <c r="S169" s="44">
        <f>INDEX('For CSV - 2025 VentSpcFuncData'!$I$6:$I$111,MATCH($B169,'For CSV - 2025 VentSpcFuncData'!$B$6:$B$111,0))</f>
        <v>57</v>
      </c>
      <c r="T169" s="44">
        <f>MATCH($A169,'For CSV - 2025 SpcFuncData'!$B$5:$B$87,0)</f>
        <v>36</v>
      </c>
      <c r="U169" s="44">
        <v>0</v>
      </c>
      <c r="V169" t="str">
        <f t="shared" si="17"/>
        <v>2,              57,     "Lodging - Multipurpose assembly"</v>
      </c>
    </row>
    <row r="170" spans="1:22" ht="13" x14ac:dyDescent="0.25">
      <c r="A170" s="48" t="s">
        <v>469</v>
      </c>
      <c r="B170" s="270" t="s">
        <v>834</v>
      </c>
      <c r="C170" s="56">
        <f>VLOOKUP($B170,'2025 Ventilation List SORT'!$A$6:$I$101,2)</f>
        <v>100</v>
      </c>
      <c r="D170" s="56">
        <f>VLOOKUP($B170,'2025 Ventilation List SORT'!$A$6:$I$101,3)</f>
        <v>0.15</v>
      </c>
      <c r="E170" s="59">
        <f>VLOOKUP($B170,'2025 Ventilation List SORT'!$A$6:$I$101,4)</f>
        <v>0</v>
      </c>
      <c r="F170" s="59">
        <f>VLOOKUP($B170,'2025 Ventilation List SORT'!$A$6:$I$101,5)</f>
        <v>0</v>
      </c>
      <c r="G170" s="56">
        <f>VLOOKUP($B170,'2025 Ventilation List SORT'!$A$6:$I$101,6)</f>
        <v>0</v>
      </c>
      <c r="H170" s="59">
        <f>VLOOKUP($B170,'2025 Ventilation List SORT'!$A$6:$I$101,7)</f>
        <v>2</v>
      </c>
      <c r="I170" s="56" t="str">
        <f>VLOOKUP($B170,'2025 Ventilation List SORT'!$A$6:$I$101,8)</f>
        <v>F</v>
      </c>
      <c r="J170" s="95" t="str">
        <f>VLOOKUP($B170,'2025 Ventilation List SORT'!$A$6:$I$101,9)</f>
        <v>No</v>
      </c>
      <c r="K170" s="146">
        <f>INDEX('For CSV - 2025 SpcFuncData'!$D$5:$D$88,MATCH($A170,'For CSV - 2025 SpcFuncData'!$B$5:$B$87,0))*0.5</f>
        <v>71.430000000000007</v>
      </c>
      <c r="L170" s="146" t="e">
        <f>INDEX('For CSV - 2025 VentSpcFuncData'!#REF!,MATCH($B170,'For CSV - 2025 VentSpcFuncData'!$B$6:$B$111,0))</f>
        <v>#REF!</v>
      </c>
      <c r="M170" s="146" t="e">
        <f t="shared" si="15"/>
        <v>#REF!</v>
      </c>
      <c r="N170" s="146" t="e">
        <f>INDEX('For CSV - 2025 VentSpcFuncData'!#REF!,MATCH($B170,'For CSV - 2025 VentSpcFuncData'!$B$6:$B$111,0))</f>
        <v>#REF!</v>
      </c>
      <c r="O170" s="146" t="e">
        <f t="shared" si="16"/>
        <v>#REF!</v>
      </c>
      <c r="P170" s="148" t="e">
        <f t="shared" si="13"/>
        <v>#REF!</v>
      </c>
      <c r="Q170" s="44" t="str">
        <f t="shared" si="14"/>
        <v>Hotel Function Area,Sports/Entertainment - Gambling casinos</v>
      </c>
      <c r="R170" s="44">
        <f>INDEX('For CSV - 2025 SpcFuncData'!$BB$5:$BB$89,MATCH($A170,'For CSV - 2025 SpcFuncData'!$B$5:$B$88,0))</f>
        <v>337</v>
      </c>
      <c r="S170" s="44">
        <f>INDEX('For CSV - 2025 VentSpcFuncData'!$I$6:$I$111,MATCH($B170,'For CSV - 2025 VentSpcFuncData'!$B$6:$B$111,0))</f>
        <v>87</v>
      </c>
      <c r="T170" s="44">
        <f>MATCH($A170,'For CSV - 2025 SpcFuncData'!$B$5:$B$87,0)</f>
        <v>36</v>
      </c>
      <c r="U170" s="44">
        <v>0</v>
      </c>
      <c r="V170" t="str">
        <f t="shared" si="17"/>
        <v>2,              87,     "Sports/Entertainment - Gambling casinos"</v>
      </c>
    </row>
    <row r="171" spans="1:22" ht="13" x14ac:dyDescent="0.25">
      <c r="A171" s="48" t="s">
        <v>623</v>
      </c>
      <c r="B171" s="270" t="s">
        <v>761</v>
      </c>
      <c r="C171" s="56">
        <f>VLOOKUP($B171,'2025 Ventilation List SORT'!$A$6:$I$101,2)</f>
        <v>3</v>
      </c>
      <c r="D171" s="56">
        <f>VLOOKUP($B171,'2025 Ventilation List SORT'!$A$6:$I$101,3)</f>
        <v>0.15</v>
      </c>
      <c r="E171" s="59">
        <f>VLOOKUP($B171,'2025 Ventilation List SORT'!$A$6:$I$101,4)</f>
        <v>0</v>
      </c>
      <c r="F171" s="59">
        <f>VLOOKUP($B171,'2025 Ventilation List SORT'!$A$6:$I$101,5)</f>
        <v>0</v>
      </c>
      <c r="G171" s="56">
        <f>VLOOKUP($B171,'2025 Ventilation List SORT'!$A$6:$I$101,6)</f>
        <v>0</v>
      </c>
      <c r="H171" s="59">
        <f>VLOOKUP($B171,'2025 Ventilation List SORT'!$A$6:$I$101,7)</f>
        <v>1</v>
      </c>
      <c r="I171" s="56" t="str">
        <f>VLOOKUP($B171,'2025 Ventilation List SORT'!$A$6:$I$101,8)</f>
        <v>F</v>
      </c>
      <c r="J171" s="95" t="str">
        <f>VLOOKUP($B171,'2025 Ventilation List SORT'!$A$6:$I$101,9)</f>
        <v>No</v>
      </c>
      <c r="K171" s="146">
        <f>INDEX('For CSV - 2025 SpcFuncData'!$D$5:$D$88,MATCH($A171,'For CSV - 2025 SpcFuncData'!$B$5:$B$87,0))*0.5</f>
        <v>2.5</v>
      </c>
      <c r="L171" s="146" t="e">
        <f>INDEX('For CSV - 2025 VentSpcFuncData'!#REF!,MATCH($B171,'For CSV - 2025 VentSpcFuncData'!$B$6:$B$111,0))</f>
        <v>#REF!</v>
      </c>
      <c r="M171" s="146" t="e">
        <f t="shared" si="15"/>
        <v>#REF!</v>
      </c>
      <c r="N171" s="146" t="e">
        <f>INDEX('For CSV - 2025 VentSpcFuncData'!#REF!,MATCH($B171,'For CSV - 2025 VentSpcFuncData'!$B$6:$B$111,0))</f>
        <v>#REF!</v>
      </c>
      <c r="O171" s="146" t="e">
        <f t="shared" si="16"/>
        <v>#REF!</v>
      </c>
      <c r="P171" s="148" t="e">
        <f t="shared" si="13"/>
        <v>#REF!</v>
      </c>
      <c r="Q171" s="44" t="str">
        <f t="shared" si="14"/>
        <v>Hotel/Motel Guest Room,Lodging - Bedroom/living room</v>
      </c>
      <c r="R171" s="44">
        <f>INDEX('For CSV - 2025 SpcFuncData'!$BB$5:$BB$89,MATCH($A171,'For CSV - 2025 SpcFuncData'!$B$5:$B$88,0))</f>
        <v>338</v>
      </c>
      <c r="S171" s="44">
        <f>INDEX('For CSV - 2025 VentSpcFuncData'!$I$6:$I$111,MATCH($B171,'For CSV - 2025 VentSpcFuncData'!$B$6:$B$111,0))</f>
        <v>53</v>
      </c>
      <c r="T171" s="44">
        <f>MATCH($A171,'For CSV - 2025 SpcFuncData'!$B$5:$B$87,0)</f>
        <v>37</v>
      </c>
      <c r="U171" s="44">
        <v>0</v>
      </c>
      <c r="V171" t="str">
        <f t="shared" si="17"/>
        <v>1, Spc:SpcFunc,        338,  53  ;  Hotel/Motel Guest Room</v>
      </c>
    </row>
    <row r="172" spans="1:22" ht="13" x14ac:dyDescent="0.25">
      <c r="A172" s="48" t="s">
        <v>623</v>
      </c>
      <c r="B172" s="270" t="s">
        <v>762</v>
      </c>
      <c r="C172" s="56">
        <f>VLOOKUP($B172,'2025 Ventilation List SORT'!$A$6:$I$101,2)</f>
        <v>5</v>
      </c>
      <c r="D172" s="56">
        <f>VLOOKUP($B172,'2025 Ventilation List SORT'!$A$6:$I$101,3)</f>
        <v>0.15</v>
      </c>
      <c r="E172" s="59">
        <f>VLOOKUP($B172,'2025 Ventilation List SORT'!$A$6:$I$101,4)</f>
        <v>0</v>
      </c>
      <c r="F172" s="59">
        <f>VLOOKUP($B172,'2025 Ventilation List SORT'!$A$6:$I$101,5)</f>
        <v>0</v>
      </c>
      <c r="G172" s="56">
        <f>VLOOKUP($B172,'2025 Ventilation List SORT'!$A$6:$I$101,6)</f>
        <v>0</v>
      </c>
      <c r="H172" s="59">
        <f>VLOOKUP($B172,'2025 Ventilation List SORT'!$A$6:$I$101,7)</f>
        <v>1</v>
      </c>
      <c r="I172" s="56" t="str">
        <f>VLOOKUP($B172,'2025 Ventilation List SORT'!$A$6:$I$101,8)</f>
        <v>F</v>
      </c>
      <c r="J172" s="95" t="str">
        <f>VLOOKUP($B172,'2025 Ventilation List SORT'!$A$6:$I$101,9)</f>
        <v>No</v>
      </c>
      <c r="K172" s="146">
        <f>INDEX('For CSV - 2025 SpcFuncData'!$D$5:$D$88,MATCH($A172,'For CSV - 2025 SpcFuncData'!$B$5:$B$87,0))*0.5</f>
        <v>2.5</v>
      </c>
      <c r="L172" s="146" t="e">
        <f>INDEX('For CSV - 2025 VentSpcFuncData'!#REF!,MATCH($B172,'For CSV - 2025 VentSpcFuncData'!$B$6:$B$111,0))</f>
        <v>#REF!</v>
      </c>
      <c r="M172" s="146" t="e">
        <f t="shared" si="15"/>
        <v>#REF!</v>
      </c>
      <c r="N172" s="146" t="e">
        <f>INDEX('For CSV - 2025 VentSpcFuncData'!#REF!,MATCH($B172,'For CSV - 2025 VentSpcFuncData'!$B$6:$B$111,0))</f>
        <v>#REF!</v>
      </c>
      <c r="O172" s="146" t="e">
        <f t="shared" si="16"/>
        <v>#REF!</v>
      </c>
      <c r="P172" s="148" t="e">
        <f t="shared" si="13"/>
        <v>#REF!</v>
      </c>
      <c r="Q172" s="44" t="str">
        <f t="shared" si="14"/>
        <v>Hotel/Motel Guest Room,Lodging - Barracks sleeping areas</v>
      </c>
      <c r="R172" s="44">
        <f>INDEX('For CSV - 2025 SpcFuncData'!$BB$5:$BB$89,MATCH($A172,'For CSV - 2025 SpcFuncData'!$B$5:$B$88,0))</f>
        <v>338</v>
      </c>
      <c r="S172" s="44">
        <f>INDEX('For CSV - 2025 VentSpcFuncData'!$I$6:$I$111,MATCH($B172,'For CSV - 2025 VentSpcFuncData'!$B$6:$B$111,0))</f>
        <v>52</v>
      </c>
      <c r="T172" s="44">
        <f>MATCH($A172,'For CSV - 2025 SpcFuncData'!$B$5:$B$87,0)</f>
        <v>37</v>
      </c>
      <c r="U172" s="44">
        <v>0</v>
      </c>
      <c r="V172" t="str">
        <f t="shared" si="17"/>
        <v>2,              52,     "Lodging - Barracks sleeping areas"</v>
      </c>
    </row>
    <row r="173" spans="1:22" ht="13" x14ac:dyDescent="0.25">
      <c r="A173" s="48" t="s">
        <v>623</v>
      </c>
      <c r="B173" s="270" t="s">
        <v>761</v>
      </c>
      <c r="C173" s="56">
        <f>VLOOKUP($B173,'2025 Ventilation List SORT'!$A$6:$I$101,2)</f>
        <v>3</v>
      </c>
      <c r="D173" s="56">
        <f>VLOOKUP($B173,'2025 Ventilation List SORT'!$A$6:$I$101,3)</f>
        <v>0.15</v>
      </c>
      <c r="E173" s="59">
        <f>VLOOKUP($B173,'2025 Ventilation List SORT'!$A$6:$I$101,4)</f>
        <v>0</v>
      </c>
      <c r="F173" s="59">
        <f>VLOOKUP($B173,'2025 Ventilation List SORT'!$A$6:$I$101,5)</f>
        <v>0</v>
      </c>
      <c r="G173" s="56">
        <f>VLOOKUP($B173,'2025 Ventilation List SORT'!$A$6:$I$101,6)</f>
        <v>0</v>
      </c>
      <c r="H173" s="59">
        <f>VLOOKUP($B173,'2025 Ventilation List SORT'!$A$6:$I$101,7)</f>
        <v>1</v>
      </c>
      <c r="I173" s="56" t="str">
        <f>VLOOKUP($B173,'2025 Ventilation List SORT'!$A$6:$I$101,8)</f>
        <v>F</v>
      </c>
      <c r="J173" s="95" t="str">
        <f>VLOOKUP($B173,'2025 Ventilation List SORT'!$A$6:$I$101,9)</f>
        <v>No</v>
      </c>
      <c r="K173" s="146">
        <f>INDEX('For CSV - 2025 SpcFuncData'!$D$5:$D$88,MATCH($A173,'For CSV - 2025 SpcFuncData'!$B$5:$B$87,0))*0.5</f>
        <v>2.5</v>
      </c>
      <c r="L173" s="146" t="e">
        <f>INDEX('For CSV - 2025 VentSpcFuncData'!#REF!,MATCH($B173,'For CSV - 2025 VentSpcFuncData'!$B$6:$B$111,0))</f>
        <v>#REF!</v>
      </c>
      <c r="M173" s="146" t="e">
        <f t="shared" si="15"/>
        <v>#REF!</v>
      </c>
      <c r="N173" s="146" t="e">
        <f>INDEX('For CSV - 2025 VentSpcFuncData'!#REF!,MATCH($B173,'For CSV - 2025 VentSpcFuncData'!$B$6:$B$111,0))</f>
        <v>#REF!</v>
      </c>
      <c r="O173" s="146" t="e">
        <f t="shared" si="16"/>
        <v>#REF!</v>
      </c>
      <c r="P173" s="148" t="e">
        <f t="shared" si="13"/>
        <v>#REF!</v>
      </c>
      <c r="Q173" s="44" t="str">
        <f t="shared" si="14"/>
        <v>Hotel/Motel Guest Room,Lodging - Bedroom/living room</v>
      </c>
      <c r="R173" s="44">
        <f>INDEX('For CSV - 2025 SpcFuncData'!$BB$5:$BB$89,MATCH($A173,'For CSV - 2025 SpcFuncData'!$B$5:$B$88,0))</f>
        <v>338</v>
      </c>
      <c r="S173" s="44">
        <f>INDEX('For CSV - 2025 VentSpcFuncData'!$I$6:$I$111,MATCH($B173,'For CSV - 2025 VentSpcFuncData'!$B$6:$B$111,0))</f>
        <v>53</v>
      </c>
      <c r="T173" s="44">
        <f>MATCH($A173,'For CSV - 2025 SpcFuncData'!$B$5:$B$87,0)</f>
        <v>37</v>
      </c>
      <c r="U173" s="44">
        <v>0</v>
      </c>
      <c r="V173" t="str">
        <f t="shared" si="17"/>
        <v>2,              53,     "Lodging - Bedroom/living room"</v>
      </c>
    </row>
    <row r="174" spans="1:22" ht="13" x14ac:dyDescent="0.25">
      <c r="A174" s="48" t="s">
        <v>577</v>
      </c>
      <c r="B174" s="270" t="s">
        <v>755</v>
      </c>
      <c r="C174" s="56">
        <f>VLOOKUP($B174,'2025 Ventilation List SORT'!$A$6:$I$101,2)</f>
        <v>3</v>
      </c>
      <c r="D174" s="56">
        <f>VLOOKUP($B174,'2025 Ventilation List SORT'!$A$6:$I$101,3)</f>
        <v>0.15</v>
      </c>
      <c r="E174" s="59">
        <f>VLOOKUP($B174,'2025 Ventilation List SORT'!$A$6:$I$101,4)</f>
        <v>0</v>
      </c>
      <c r="F174" s="59">
        <f>VLOOKUP($B174,'2025 Ventilation List SORT'!$A$6:$I$101,5)</f>
        <v>0</v>
      </c>
      <c r="G174" s="56">
        <f>VLOOKUP($B174,'2025 Ventilation List SORT'!$A$6:$I$101,6)</f>
        <v>0.7</v>
      </c>
      <c r="H174" s="59">
        <f>VLOOKUP($B174,'2025 Ventilation List SORT'!$A$6:$I$101,7)</f>
        <v>2</v>
      </c>
      <c r="I174" s="56" t="str">
        <f>VLOOKUP($B174,'2025 Ventilation List SORT'!$A$6:$I$101,8)</f>
        <v/>
      </c>
      <c r="J174" s="95" t="str">
        <f>VLOOKUP($B174,'2025 Ventilation List SORT'!$A$6:$I$101,9)</f>
        <v>Yes</v>
      </c>
      <c r="K174" s="146">
        <f>INDEX('For CSV - 2025 SpcFuncData'!$D$5:$D$88,MATCH($A174,'For CSV - 2025 SpcFuncData'!$B$5:$B$87,0))*0.5</f>
        <v>2.5</v>
      </c>
      <c r="L174" s="146" t="e">
        <f>INDEX('For CSV - 2025 VentSpcFuncData'!#REF!,MATCH($B174,'For CSV - 2025 VentSpcFuncData'!$B$6:$B$111,0))</f>
        <v>#REF!</v>
      </c>
      <c r="M174" s="146" t="e">
        <f t="shared" si="15"/>
        <v>#REF!</v>
      </c>
      <c r="N174" s="146" t="e">
        <f>INDEX('For CSV - 2025 VentSpcFuncData'!#REF!,MATCH($B174,'For CSV - 2025 VentSpcFuncData'!$B$6:$B$111,0))</f>
        <v>#REF!</v>
      </c>
      <c r="O174" s="146" t="e">
        <f t="shared" si="16"/>
        <v>#REF!</v>
      </c>
      <c r="P174" s="148" t="e">
        <f t="shared" si="13"/>
        <v>#REF!</v>
      </c>
      <c r="Q174" s="44" t="str">
        <f t="shared" si="14"/>
        <v>Kitchen/Food Preparation Area,Food Service - Kitchen (cooking)</v>
      </c>
      <c r="R174" s="44">
        <f>INDEX('For CSV - 2025 SpcFuncData'!$BB$5:$BB$89,MATCH($A174,'For CSV - 2025 SpcFuncData'!$B$5:$B$88,0))</f>
        <v>339</v>
      </c>
      <c r="S174" s="44">
        <f>INDEX('For CSV - 2025 VentSpcFuncData'!$I$6:$I$111,MATCH($B174,'For CSV - 2025 VentSpcFuncData'!$B$6:$B$111,0))</f>
        <v>44</v>
      </c>
      <c r="T174" s="44">
        <f>MATCH($A174,'For CSV - 2025 SpcFuncData'!$B$5:$B$87,0)</f>
        <v>38</v>
      </c>
      <c r="U174" s="44">
        <v>1</v>
      </c>
      <c r="V174" t="str">
        <f t="shared" si="17"/>
        <v>1, Spc:SpcFunc,        339,  44  ;  Kitchen/Food Preparation Area</v>
      </c>
    </row>
    <row r="175" spans="1:22" ht="13" x14ac:dyDescent="0.25">
      <c r="A175" s="48" t="s">
        <v>577</v>
      </c>
      <c r="B175" s="270" t="s">
        <v>755</v>
      </c>
      <c r="C175" s="56">
        <f>VLOOKUP($B175,'2025 Ventilation List SORT'!$A$6:$I$101,2)</f>
        <v>3</v>
      </c>
      <c r="D175" s="56">
        <f>VLOOKUP($B175,'2025 Ventilation List SORT'!$A$6:$I$101,3)</f>
        <v>0.15</v>
      </c>
      <c r="E175" s="59">
        <f>VLOOKUP($B175,'2025 Ventilation List SORT'!$A$6:$I$101,4)</f>
        <v>0</v>
      </c>
      <c r="F175" s="59">
        <f>VLOOKUP($B175,'2025 Ventilation List SORT'!$A$6:$I$101,5)</f>
        <v>0</v>
      </c>
      <c r="G175" s="56">
        <f>VLOOKUP($B175,'2025 Ventilation List SORT'!$A$6:$I$101,6)</f>
        <v>0.7</v>
      </c>
      <c r="H175" s="59">
        <f>VLOOKUP($B175,'2025 Ventilation List SORT'!$A$6:$I$101,7)</f>
        <v>2</v>
      </c>
      <c r="I175" s="56" t="str">
        <f>VLOOKUP($B175,'2025 Ventilation List SORT'!$A$6:$I$101,8)</f>
        <v/>
      </c>
      <c r="J175" s="95" t="str">
        <f>VLOOKUP($B175,'2025 Ventilation List SORT'!$A$6:$I$101,9)</f>
        <v>Yes</v>
      </c>
      <c r="K175" s="146">
        <f>INDEX('For CSV - 2025 SpcFuncData'!$D$5:$D$88,MATCH($A175,'For CSV - 2025 SpcFuncData'!$B$5:$B$87,0))*0.5</f>
        <v>2.5</v>
      </c>
      <c r="L175" s="146" t="e">
        <f>INDEX('For CSV - 2025 VentSpcFuncData'!#REF!,MATCH($B175,'For CSV - 2025 VentSpcFuncData'!$B$6:$B$111,0))</f>
        <v>#REF!</v>
      </c>
      <c r="M175" s="146" t="e">
        <f t="shared" si="15"/>
        <v>#REF!</v>
      </c>
      <c r="N175" s="146" t="e">
        <f>INDEX('For CSV - 2025 VentSpcFuncData'!#REF!,MATCH($B175,'For CSV - 2025 VentSpcFuncData'!$B$6:$B$111,0))</f>
        <v>#REF!</v>
      </c>
      <c r="O175" s="146" t="e">
        <f t="shared" si="16"/>
        <v>#REF!</v>
      </c>
      <c r="P175" s="148" t="e">
        <f t="shared" si="13"/>
        <v>#REF!</v>
      </c>
      <c r="Q175" s="44" t="str">
        <f t="shared" si="14"/>
        <v>Kitchen/Food Preparation Area,Food Service - Kitchen (cooking)</v>
      </c>
      <c r="R175" s="44">
        <f>INDEX('For CSV - 2025 SpcFuncData'!$BB$5:$BB$89,MATCH($A175,'For CSV - 2025 SpcFuncData'!$B$5:$B$88,0))</f>
        <v>339</v>
      </c>
      <c r="S175" s="44">
        <f>INDEX('For CSV - 2025 VentSpcFuncData'!$I$6:$I$111,MATCH($B175,'For CSV - 2025 VentSpcFuncData'!$B$6:$B$111,0))</f>
        <v>44</v>
      </c>
      <c r="T175" s="44">
        <f>MATCH($A175,'For CSV - 2025 SpcFuncData'!$B$5:$B$87,0)</f>
        <v>38</v>
      </c>
      <c r="U175" s="44">
        <v>1</v>
      </c>
      <c r="V175" t="str">
        <f t="shared" si="17"/>
        <v>2,              44,     "Food Service - Kitchen (cooking)"</v>
      </c>
    </row>
    <row r="176" spans="1:22" ht="13" x14ac:dyDescent="0.25">
      <c r="A176" s="48" t="s">
        <v>273</v>
      </c>
      <c r="B176" s="270" t="s">
        <v>794</v>
      </c>
      <c r="C176" s="56">
        <f>VLOOKUP($B176,'2025 Ventilation List SORT'!$A$6:$I$101,2)</f>
        <v>0</v>
      </c>
      <c r="D176" s="56">
        <f>VLOOKUP($B176,'2025 Ventilation List SORT'!$A$6:$I$101,3)</f>
        <v>0</v>
      </c>
      <c r="E176" s="59">
        <f>VLOOKUP($B176,'2025 Ventilation List SORT'!$A$6:$I$101,4)</f>
        <v>0</v>
      </c>
      <c r="F176" s="59">
        <f>VLOOKUP($B176,'2025 Ventilation List SORT'!$A$6:$I$101,5)</f>
        <v>0</v>
      </c>
      <c r="G176" s="56">
        <f>VLOOKUP($B176,'2025 Ventilation List SORT'!$A$6:$I$101,6)</f>
        <v>0.3</v>
      </c>
      <c r="H176" s="59">
        <f>VLOOKUP($B176,'2025 Ventilation List SORT'!$A$6:$I$101,7)</f>
        <v>2</v>
      </c>
      <c r="I176" s="56" t="str">
        <f>VLOOKUP($B176,'2025 Ventilation List SORT'!$A$6:$I$101,8)</f>
        <v/>
      </c>
      <c r="J176" s="95" t="str">
        <f>VLOOKUP($B176,'2025 Ventilation List SORT'!$A$6:$I$101,9)</f>
        <v>No</v>
      </c>
      <c r="K176" s="146">
        <f>INDEX('For CSV - 2025 SpcFuncData'!$D$5:$D$88,MATCH($A176,'For CSV - 2025 SpcFuncData'!$B$5:$B$87,0))*0.5</f>
        <v>2.5</v>
      </c>
      <c r="L176" s="146" t="e">
        <f>INDEX('For CSV - 2025 VentSpcFuncData'!#REF!,MATCH($B176,'For CSV - 2025 VentSpcFuncData'!$B$6:$B$111,0))</f>
        <v>#REF!</v>
      </c>
      <c r="M176" s="146" t="e">
        <f t="shared" si="15"/>
        <v>#REF!</v>
      </c>
      <c r="N176" s="146" t="e">
        <f>INDEX('For CSV - 2025 VentSpcFuncData'!#REF!,MATCH($B176,'For CSV - 2025 VentSpcFuncData'!$B$6:$B$111,0))</f>
        <v>#REF!</v>
      </c>
      <c r="O176" s="146" t="e">
        <f t="shared" si="16"/>
        <v>#REF!</v>
      </c>
      <c r="P176" s="148" t="e">
        <f t="shared" si="13"/>
        <v>#REF!</v>
      </c>
      <c r="Q176" s="44" t="str">
        <f t="shared" si="14"/>
        <v>Kitchenette or Residential Kitchen,Exhaust - Kitchenettes</v>
      </c>
      <c r="R176" s="44">
        <f>INDEX('For CSV - 2025 SpcFuncData'!$BB$5:$BB$89,MATCH($A176,'For CSV - 2025 SpcFuncData'!$B$5:$B$88,0))</f>
        <v>340</v>
      </c>
      <c r="S176" s="44">
        <f>INDEX('For CSV - 2025 VentSpcFuncData'!$I$6:$I$111,MATCH($B176,'For CSV - 2025 VentSpcFuncData'!$B$6:$B$111,0))</f>
        <v>31</v>
      </c>
      <c r="T176" s="44">
        <f>MATCH($A176,'For CSV - 2025 SpcFuncData'!$B$5:$B$87,0)</f>
        <v>39</v>
      </c>
      <c r="U176" s="44">
        <v>1</v>
      </c>
      <c r="V176" t="str">
        <f t="shared" si="17"/>
        <v>1, Spc:SpcFunc,        340,  31  ;  Kitchenette or Residential Kitchen</v>
      </c>
    </row>
    <row r="177" spans="1:22" ht="13" x14ac:dyDescent="0.25">
      <c r="A177" s="48" t="s">
        <v>273</v>
      </c>
      <c r="B177" s="270" t="s">
        <v>794</v>
      </c>
      <c r="C177" s="56">
        <f>VLOOKUP($B177,'2025 Ventilation List SORT'!$A$6:$I$101,2)</f>
        <v>0</v>
      </c>
      <c r="D177" s="56">
        <f>VLOOKUP($B177,'2025 Ventilation List SORT'!$A$6:$I$101,3)</f>
        <v>0</v>
      </c>
      <c r="E177" s="59">
        <f>VLOOKUP($B177,'2025 Ventilation List SORT'!$A$6:$I$101,4)</f>
        <v>0</v>
      </c>
      <c r="F177" s="59">
        <f>VLOOKUP($B177,'2025 Ventilation List SORT'!$A$6:$I$101,5)</f>
        <v>0</v>
      </c>
      <c r="G177" s="56">
        <f>VLOOKUP($B177,'2025 Ventilation List SORT'!$A$6:$I$101,6)</f>
        <v>0.3</v>
      </c>
      <c r="H177" s="59">
        <f>VLOOKUP($B177,'2025 Ventilation List SORT'!$A$6:$I$101,7)</f>
        <v>2</v>
      </c>
      <c r="I177" s="56" t="str">
        <f>VLOOKUP($B177,'2025 Ventilation List SORT'!$A$6:$I$101,8)</f>
        <v/>
      </c>
      <c r="J177" s="95" t="str">
        <f>VLOOKUP($B177,'2025 Ventilation List SORT'!$A$6:$I$101,9)</f>
        <v>No</v>
      </c>
      <c r="K177" s="146">
        <f>INDEX('For CSV - 2025 SpcFuncData'!$D$5:$D$88,MATCH($A177,'For CSV - 2025 SpcFuncData'!$B$5:$B$87,0))*0.5</f>
        <v>2.5</v>
      </c>
      <c r="L177" s="146" t="e">
        <f>INDEX('For CSV - 2025 VentSpcFuncData'!#REF!,MATCH($B177,'For CSV - 2025 VentSpcFuncData'!$B$6:$B$111,0))</f>
        <v>#REF!</v>
      </c>
      <c r="M177" s="146" t="e">
        <f t="shared" si="15"/>
        <v>#REF!</v>
      </c>
      <c r="N177" s="146" t="e">
        <f>INDEX('For CSV - 2025 VentSpcFuncData'!#REF!,MATCH($B177,'For CSV - 2025 VentSpcFuncData'!$B$6:$B$111,0))</f>
        <v>#REF!</v>
      </c>
      <c r="O177" s="146" t="e">
        <f t="shared" si="16"/>
        <v>#REF!</v>
      </c>
      <c r="P177" s="148" t="e">
        <f t="shared" si="13"/>
        <v>#REF!</v>
      </c>
      <c r="Q177" s="44" t="str">
        <f t="shared" si="14"/>
        <v>Kitchenette or Residential Kitchen,Exhaust - Kitchenettes</v>
      </c>
      <c r="R177" s="44">
        <f>INDEX('For CSV - 2025 SpcFuncData'!$BB$5:$BB$89,MATCH($A177,'For CSV - 2025 SpcFuncData'!$B$5:$B$88,0))</f>
        <v>340</v>
      </c>
      <c r="S177" s="44">
        <f>INDEX('For CSV - 2025 VentSpcFuncData'!$I$6:$I$111,MATCH($B177,'For CSV - 2025 VentSpcFuncData'!$B$6:$B$111,0))</f>
        <v>31</v>
      </c>
      <c r="T177" s="44">
        <f>MATCH($A177,'For CSV - 2025 SpcFuncData'!$B$5:$B$87,0)</f>
        <v>39</v>
      </c>
      <c r="U177" s="44">
        <v>1</v>
      </c>
      <c r="V177" t="str">
        <f t="shared" si="17"/>
        <v>2,              31,     "Exhaust - Kitchenettes"</v>
      </c>
    </row>
    <row r="178" spans="1:22" ht="13" x14ac:dyDescent="0.25">
      <c r="A178" s="57" t="s">
        <v>7</v>
      </c>
      <c r="B178" s="270" t="s">
        <v>826</v>
      </c>
      <c r="C178" s="56">
        <f>VLOOKUP($B178,'2025 Ventilation List SORT'!$A$6:$I$101,2)</f>
        <v>25</v>
      </c>
      <c r="D178" s="56">
        <f>VLOOKUP($B178,'2025 Ventilation List SORT'!$A$6:$I$101,3)</f>
        <v>0.15</v>
      </c>
      <c r="E178" s="59">
        <f>VLOOKUP($B178,'2025 Ventilation List SORT'!$A$6:$I$101,4)</f>
        <v>0</v>
      </c>
      <c r="F178" s="59">
        <f>VLOOKUP($B178,'2025 Ventilation List SORT'!$A$6:$I$101,5)</f>
        <v>0</v>
      </c>
      <c r="G178" s="56">
        <f>VLOOKUP($B178,'2025 Ventilation List SORT'!$A$6:$I$101,6)</f>
        <v>1</v>
      </c>
      <c r="H178" s="59">
        <f>VLOOKUP($B178,'2025 Ventilation List SORT'!$A$6:$I$101,7)</f>
        <v>2</v>
      </c>
      <c r="I178" s="56" t="str">
        <f>VLOOKUP($B178,'2025 Ventilation List SORT'!$A$6:$I$101,8)</f>
        <v/>
      </c>
      <c r="J178" s="95" t="str">
        <f>VLOOKUP($B178,'2025 Ventilation List SORT'!$A$6:$I$101,9)</f>
        <v>Yes</v>
      </c>
      <c r="K178" s="146">
        <f>INDEX('For CSV - 2025 SpcFuncData'!$D$5:$D$88,MATCH($A178,'For CSV - 2025 SpcFuncData'!$B$5:$B$87,0))*0.5</f>
        <v>5</v>
      </c>
      <c r="L178" s="146" t="e">
        <f>INDEX('For CSV - 2025 VentSpcFuncData'!#REF!,MATCH($B178,'For CSV - 2025 VentSpcFuncData'!$B$6:$B$111,0))</f>
        <v>#REF!</v>
      </c>
      <c r="M178" s="146" t="e">
        <f t="shared" si="15"/>
        <v>#REF!</v>
      </c>
      <c r="N178" s="146" t="e">
        <f>INDEX('For CSV - 2025 VentSpcFuncData'!#REF!,MATCH($B178,'For CSV - 2025 VentSpcFuncData'!$B$6:$B$111,0))</f>
        <v>#REF!</v>
      </c>
      <c r="O178" s="146" t="e">
        <f t="shared" si="16"/>
        <v>#REF!</v>
      </c>
      <c r="P178" s="148" t="e">
        <f t="shared" si="13"/>
        <v>#REF!</v>
      </c>
      <c r="Q178" s="44" t="str">
        <f t="shared" ref="Q178:Q186" si="38">_xlfn.CONCAT(A178,",",B178)</f>
        <v>Laboratory, Scientific,Education - University/college laboratories</v>
      </c>
      <c r="R178" s="44">
        <f>INDEX('For CSV - 2025 SpcFuncData'!$BB$5:$BB$89,MATCH($A178,'For CSV - 2025 SpcFuncData'!$B$5:$B$88,0))</f>
        <v>341</v>
      </c>
      <c r="S178" s="44">
        <f>INDEX('For CSV - 2025 VentSpcFuncData'!$I$6:$I$111,MATCH($B178,'For CSV - 2025 VentSpcFuncData'!$B$6:$B$111,0))</f>
        <v>22</v>
      </c>
      <c r="T178" s="44">
        <f>MATCH($A178,'For CSV - 2025 SpcFuncData'!$B$5:$B$87,0)</f>
        <v>40</v>
      </c>
      <c r="U178" s="44">
        <v>0</v>
      </c>
      <c r="V178" t="str">
        <f t="shared" si="17"/>
        <v>1, Spc:SpcFunc,        341,  22  ;  Laboratory, Scientific</v>
      </c>
    </row>
    <row r="179" spans="1:22" ht="13" x14ac:dyDescent="0.25">
      <c r="A179" s="48" t="s">
        <v>7</v>
      </c>
      <c r="B179" s="270" t="s">
        <v>825</v>
      </c>
      <c r="C179" s="56">
        <f>VLOOKUP($B179,'2025 Ventilation List SORT'!$A$6:$I$101,2)</f>
        <v>25</v>
      </c>
      <c r="D179" s="56">
        <f>VLOOKUP($B179,'2025 Ventilation List SORT'!$A$6:$I$101,3)</f>
        <v>0.15</v>
      </c>
      <c r="E179" s="59">
        <f>VLOOKUP($B179,'2025 Ventilation List SORT'!$A$6:$I$101,4)</f>
        <v>0</v>
      </c>
      <c r="F179" s="59">
        <f>VLOOKUP($B179,'2025 Ventilation List SORT'!$A$6:$I$101,5)</f>
        <v>0</v>
      </c>
      <c r="G179" s="56">
        <f>VLOOKUP($B179,'2025 Ventilation List SORT'!$A$6:$I$101,6)</f>
        <v>1</v>
      </c>
      <c r="H179" s="59">
        <f>VLOOKUP($B179,'2025 Ventilation List SORT'!$A$6:$I$101,7)</f>
        <v>2</v>
      </c>
      <c r="I179" s="56" t="str">
        <f>VLOOKUP($B179,'2025 Ventilation List SORT'!$A$6:$I$101,8)</f>
        <v/>
      </c>
      <c r="J179" s="95" t="str">
        <f>VLOOKUP($B179,'2025 Ventilation List SORT'!$A$6:$I$101,9)</f>
        <v>Yes</v>
      </c>
      <c r="K179" s="146">
        <f>INDEX('For CSV - 2025 SpcFuncData'!$D$5:$D$88,MATCH($A179,'For CSV - 2025 SpcFuncData'!$B$5:$B$87,0))*0.5</f>
        <v>5</v>
      </c>
      <c r="L179" s="146" t="e">
        <f>INDEX('For CSV - 2025 VentSpcFuncData'!#REF!,MATCH($B179,'For CSV - 2025 VentSpcFuncData'!$B$6:$B$111,0))</f>
        <v>#REF!</v>
      </c>
      <c r="M179" s="146" t="e">
        <f t="shared" si="15"/>
        <v>#REF!</v>
      </c>
      <c r="N179" s="146" t="e">
        <f>INDEX('For CSV - 2025 VentSpcFuncData'!#REF!,MATCH($B179,'For CSV - 2025 VentSpcFuncData'!$B$6:$B$111,0))</f>
        <v>#REF!</v>
      </c>
      <c r="O179" s="146" t="e">
        <f t="shared" si="16"/>
        <v>#REF!</v>
      </c>
      <c r="P179" s="148" t="e">
        <f t="shared" si="13"/>
        <v>#REF!</v>
      </c>
      <c r="Q179" s="44" t="str">
        <f t="shared" si="38"/>
        <v>Laboratory, Scientific,Education - Science laboratories</v>
      </c>
      <c r="R179" s="44">
        <f>INDEX('For CSV - 2025 SpcFuncData'!$BB$5:$BB$89,MATCH($A179,'For CSV - 2025 SpcFuncData'!$B$5:$B$88,0))</f>
        <v>341</v>
      </c>
      <c r="S179" s="44">
        <f>INDEX('For CSV - 2025 VentSpcFuncData'!$I$6:$I$111,MATCH($B179,'For CSV - 2025 VentSpcFuncData'!$B$6:$B$111,0))</f>
        <v>21</v>
      </c>
      <c r="T179" s="44">
        <f>MATCH($A179,'For CSV - 2025 SpcFuncData'!$B$5:$B$87,0)</f>
        <v>40</v>
      </c>
      <c r="U179" s="44">
        <v>0</v>
      </c>
      <c r="V179" t="str">
        <f t="shared" si="17"/>
        <v>2,              21,     "Education - Science laboratories"</v>
      </c>
    </row>
    <row r="180" spans="1:22" ht="13" x14ac:dyDescent="0.25">
      <c r="A180" s="48" t="s">
        <v>7</v>
      </c>
      <c r="B180" s="270" t="s">
        <v>826</v>
      </c>
      <c r="C180" s="56">
        <f>VLOOKUP($B180,'2025 Ventilation List SORT'!$A$6:$I$101,2)</f>
        <v>25</v>
      </c>
      <c r="D180" s="56">
        <f>VLOOKUP($B180,'2025 Ventilation List SORT'!$A$6:$I$101,3)</f>
        <v>0.15</v>
      </c>
      <c r="E180" s="59">
        <f>VLOOKUP($B180,'2025 Ventilation List SORT'!$A$6:$I$101,4)</f>
        <v>0</v>
      </c>
      <c r="F180" s="59">
        <f>VLOOKUP($B180,'2025 Ventilation List SORT'!$A$6:$I$101,5)</f>
        <v>0</v>
      </c>
      <c r="G180" s="56">
        <f>VLOOKUP($B180,'2025 Ventilation List SORT'!$A$6:$I$101,6)</f>
        <v>1</v>
      </c>
      <c r="H180" s="59">
        <f>VLOOKUP($B180,'2025 Ventilation List SORT'!$A$6:$I$101,7)</f>
        <v>2</v>
      </c>
      <c r="I180" s="56" t="str">
        <f>VLOOKUP($B180,'2025 Ventilation List SORT'!$A$6:$I$101,8)</f>
        <v/>
      </c>
      <c r="J180" s="95" t="str">
        <f>VLOOKUP($B180,'2025 Ventilation List SORT'!$A$6:$I$101,9)</f>
        <v>Yes</v>
      </c>
      <c r="K180" s="146">
        <f>INDEX('For CSV - 2025 SpcFuncData'!$D$5:$D$88,MATCH($A180,'For CSV - 2025 SpcFuncData'!$B$5:$B$87,0))*0.5</f>
        <v>5</v>
      </c>
      <c r="L180" s="146" t="e">
        <f>INDEX('For CSV - 2025 VentSpcFuncData'!#REF!,MATCH($B180,'For CSV - 2025 VentSpcFuncData'!$B$6:$B$111,0))</f>
        <v>#REF!</v>
      </c>
      <c r="M180" s="146" t="e">
        <f t="shared" si="15"/>
        <v>#REF!</v>
      </c>
      <c r="N180" s="146" t="e">
        <f>INDEX('For CSV - 2025 VentSpcFuncData'!#REF!,MATCH($B180,'For CSV - 2025 VentSpcFuncData'!$B$6:$B$111,0))</f>
        <v>#REF!</v>
      </c>
      <c r="O180" s="146" t="e">
        <f t="shared" si="16"/>
        <v>#REF!</v>
      </c>
      <c r="P180" s="148" t="e">
        <f t="shared" si="13"/>
        <v>#REF!</v>
      </c>
      <c r="Q180" s="44" t="str">
        <f t="shared" si="38"/>
        <v>Laboratory, Scientific,Education - University/college laboratories</v>
      </c>
      <c r="R180" s="44">
        <f>INDEX('For CSV - 2025 SpcFuncData'!$BB$5:$BB$89,MATCH($A180,'For CSV - 2025 SpcFuncData'!$B$5:$B$88,0))</f>
        <v>341</v>
      </c>
      <c r="S180" s="44">
        <f>INDEX('For CSV - 2025 VentSpcFuncData'!$I$6:$I$111,MATCH($B180,'For CSV - 2025 VentSpcFuncData'!$B$6:$B$111,0))</f>
        <v>22</v>
      </c>
      <c r="T180" s="44">
        <f>MATCH($A180,'For CSV - 2025 SpcFuncData'!$B$5:$B$87,0)</f>
        <v>40</v>
      </c>
      <c r="U180" s="44">
        <v>0</v>
      </c>
      <c r="V180" t="str">
        <f t="shared" si="17"/>
        <v>2,              22,     "Education - University/college laboratories"</v>
      </c>
    </row>
    <row r="181" spans="1:22" ht="13" x14ac:dyDescent="0.25">
      <c r="A181" s="48" t="s">
        <v>7</v>
      </c>
      <c r="B181" s="270" t="s">
        <v>775</v>
      </c>
      <c r="C181" s="56">
        <f>VLOOKUP($B181,'2025 Ventilation List SORT'!$A$6:$I$101,2)</f>
        <v>5</v>
      </c>
      <c r="D181" s="56">
        <f>VLOOKUP($B181,'2025 Ventilation List SORT'!$A$6:$I$101,3)</f>
        <v>0.15</v>
      </c>
      <c r="E181" s="59">
        <f>VLOOKUP($B181,'2025 Ventilation List SORT'!$A$6:$I$101,4)</f>
        <v>0</v>
      </c>
      <c r="F181" s="59">
        <f>VLOOKUP($B181,'2025 Ventilation List SORT'!$A$6:$I$101,5)</f>
        <v>0</v>
      </c>
      <c r="G181" s="56">
        <f>VLOOKUP($B181,'2025 Ventilation List SORT'!$A$6:$I$101,6)</f>
        <v>0</v>
      </c>
      <c r="H181" s="59">
        <f>VLOOKUP($B181,'2025 Ventilation List SORT'!$A$6:$I$101,7)</f>
        <v>3</v>
      </c>
      <c r="I181" s="56" t="str">
        <f>VLOOKUP($B181,'2025 Ventilation List SORT'!$A$6:$I$101,8)</f>
        <v/>
      </c>
      <c r="J181" s="95" t="str">
        <f>VLOOKUP($B181,'2025 Ventilation List SORT'!$A$6:$I$101,9)</f>
        <v>Yes</v>
      </c>
      <c r="K181" s="146">
        <f>INDEX('For CSV - 2025 SpcFuncData'!$D$5:$D$88,MATCH($A181,'For CSV - 2025 SpcFuncData'!$B$5:$B$87,0))*0.5</f>
        <v>5</v>
      </c>
      <c r="L181" s="146" t="e">
        <f>INDEX('For CSV - 2025 VentSpcFuncData'!#REF!,MATCH($B181,'For CSV - 2025 VentSpcFuncData'!$B$6:$B$111,0))</f>
        <v>#REF!</v>
      </c>
      <c r="M181" s="146" t="e">
        <f t="shared" si="15"/>
        <v>#REF!</v>
      </c>
      <c r="N181" s="146" t="e">
        <f>INDEX('For CSV - 2025 VentSpcFuncData'!#REF!,MATCH($B181,'For CSV - 2025 VentSpcFuncData'!$B$6:$B$111,0))</f>
        <v>#REF!</v>
      </c>
      <c r="O181" s="146" t="e">
        <f t="shared" si="16"/>
        <v>#REF!</v>
      </c>
      <c r="P181" s="148" t="e">
        <f t="shared" si="13"/>
        <v>#REF!</v>
      </c>
      <c r="Q181" s="44" t="str">
        <f t="shared" si="38"/>
        <v>Laboratory, Scientific,Misc - General manufacturing (excludes heavy industrial and process using chemicals)</v>
      </c>
      <c r="R181" s="44">
        <f>INDEX('For CSV - 2025 SpcFuncData'!$BB$5:$BB$89,MATCH($A181,'For CSV - 2025 SpcFuncData'!$B$5:$B$88,0))</f>
        <v>341</v>
      </c>
      <c r="S181" s="44">
        <f>INDEX('For CSV - 2025 VentSpcFuncData'!$I$6:$I$111,MATCH($B181,'For CSV - 2025 VentSpcFuncData'!$B$6:$B$111,0))</f>
        <v>63</v>
      </c>
      <c r="T181" s="44">
        <f>MATCH($A181,'For CSV - 2025 SpcFuncData'!$B$5:$B$87,0)</f>
        <v>40</v>
      </c>
      <c r="U181" s="44">
        <v>0</v>
      </c>
      <c r="V181" t="str">
        <f t="shared" si="17"/>
        <v>2,              63,     "Misc - General manufacturing (excludes heavy industrial and process using chemicals)"</v>
      </c>
    </row>
    <row r="182" spans="1:22" ht="13" x14ac:dyDescent="0.25">
      <c r="A182" s="48" t="s">
        <v>7</v>
      </c>
      <c r="B182" s="270" t="s">
        <v>887</v>
      </c>
      <c r="C182" s="56">
        <f>VLOOKUP($B182,'2025 Ventilation List SORT'!$A$6:$I$101,2)</f>
        <v>5</v>
      </c>
      <c r="D182" s="56">
        <f>VLOOKUP($B182,'2025 Ventilation List SORT'!$A$6:$I$101,3)</f>
        <v>0.15</v>
      </c>
      <c r="E182" s="59">
        <f>VLOOKUP($B182,'2025 Ventilation List SORT'!$A$6:$I$101,4)</f>
        <v>0</v>
      </c>
      <c r="F182" s="59">
        <f>VLOOKUP($B182,'2025 Ventilation List SORT'!$A$6:$I$101,5)</f>
        <v>0</v>
      </c>
      <c r="G182" s="56">
        <f>VLOOKUP($B182,'2025 Ventilation List SORT'!$A$6:$I$101,6)</f>
        <v>0</v>
      </c>
      <c r="H182" s="59">
        <f>VLOOKUP($B182,'2025 Ventilation List SORT'!$A$6:$I$101,7)</f>
        <v>2</v>
      </c>
      <c r="I182" s="56" t="str">
        <f>VLOOKUP($B182,'2025 Ventilation List SORT'!$A$6:$I$101,8)</f>
        <v/>
      </c>
      <c r="J182" s="95" t="str">
        <f>VLOOKUP($B182,'2025 Ventilation List SORT'!$A$6:$I$101,9)</f>
        <v>No</v>
      </c>
      <c r="K182" s="146">
        <f>INDEX('For CSV - 2025 SpcFuncData'!$D$5:$D$88,MATCH($A182,'For CSV - 2025 SpcFuncData'!$B$5:$B$87,0))*0.5</f>
        <v>5</v>
      </c>
      <c r="L182" s="146" t="e">
        <f>INDEX('For CSV - 2025 VentSpcFuncData'!#REF!,MATCH($B182,'For CSV - 2025 VentSpcFuncData'!$B$6:$B$111,0))</f>
        <v>#REF!</v>
      </c>
      <c r="M182" s="146" t="e">
        <f t="shared" si="15"/>
        <v>#REF!</v>
      </c>
      <c r="N182" s="146" t="e">
        <f>INDEX('For CSV - 2025 VentSpcFuncData'!#REF!,MATCH($B182,'For CSV - 2025 VentSpcFuncData'!$B$6:$B$111,0))</f>
        <v>#REF!</v>
      </c>
      <c r="O182" s="146" t="e">
        <f t="shared" si="16"/>
        <v>#REF!</v>
      </c>
      <c r="P182" s="148" t="e">
        <f t="shared" si="13"/>
        <v>#REF!</v>
      </c>
      <c r="Q182" s="44" t="str">
        <f t="shared" si="38"/>
        <v>Laboratory, Scientific,Misc - Pharmacy (preparation area)</v>
      </c>
      <c r="R182" s="44">
        <f>INDEX('For CSV - 2025 SpcFuncData'!$BB$5:$BB$89,MATCH($A182,'For CSV - 2025 SpcFuncData'!$B$5:$B$88,0))</f>
        <v>341</v>
      </c>
      <c r="S182" s="44">
        <f>INDEX('For CSV - 2025 VentSpcFuncData'!$I$6:$I$111,MATCH($B182,'For CSV - 2025 VentSpcFuncData'!$B$6:$B$111,0))</f>
        <v>64</v>
      </c>
      <c r="T182" s="44">
        <f>MATCH($A182,'For CSV - 2025 SpcFuncData'!$B$5:$B$87,0)</f>
        <v>40</v>
      </c>
      <c r="U182" s="44">
        <v>0</v>
      </c>
      <c r="V182" t="str">
        <f t="shared" si="17"/>
        <v>2,              64,     "Misc - Pharmacy (preparation area)"</v>
      </c>
    </row>
    <row r="183" spans="1:22" ht="13" x14ac:dyDescent="0.25">
      <c r="A183" s="48" t="s">
        <v>7</v>
      </c>
      <c r="B183" s="270" t="s">
        <v>781</v>
      </c>
      <c r="C183" s="56">
        <f>VLOOKUP($B183,'2025 Ventilation List SORT'!$A$6:$I$101,2)</f>
        <v>5</v>
      </c>
      <c r="D183" s="56">
        <f>VLOOKUP($B183,'2025 Ventilation List SORT'!$A$6:$I$101,3)</f>
        <v>0.15</v>
      </c>
      <c r="E183" s="59">
        <f>VLOOKUP($B183,'2025 Ventilation List SORT'!$A$6:$I$101,4)</f>
        <v>0</v>
      </c>
      <c r="F183" s="59">
        <f>VLOOKUP($B183,'2025 Ventilation List SORT'!$A$6:$I$101,5)</f>
        <v>0</v>
      </c>
      <c r="G183" s="56">
        <f>VLOOKUP($B183,'2025 Ventilation List SORT'!$A$6:$I$101,6)</f>
        <v>0</v>
      </c>
      <c r="H183" s="59">
        <f>VLOOKUP($B183,'2025 Ventilation List SORT'!$A$6:$I$101,7)</f>
        <v>2</v>
      </c>
      <c r="I183" s="56" t="str">
        <f>VLOOKUP($B183,'2025 Ventilation List SORT'!$A$6:$I$101,8)</f>
        <v/>
      </c>
      <c r="J183" s="95" t="str">
        <f>VLOOKUP($B183,'2025 Ventilation List SORT'!$A$6:$I$101,9)</f>
        <v>No</v>
      </c>
      <c r="K183" s="146">
        <f>INDEX('For CSV - 2025 SpcFuncData'!$D$5:$D$88,MATCH($A183,'For CSV - 2025 SpcFuncData'!$B$5:$B$87,0))*0.5</f>
        <v>5</v>
      </c>
      <c r="L183" s="146" t="e">
        <f>INDEX('For CSV - 2025 VentSpcFuncData'!#REF!,MATCH($B183,'For CSV - 2025 VentSpcFuncData'!$B$6:$B$111,0))</f>
        <v>#REF!</v>
      </c>
      <c r="M183" s="146" t="e">
        <f t="shared" si="15"/>
        <v>#REF!</v>
      </c>
      <c r="N183" s="146" t="e">
        <f>INDEX('For CSV - 2025 VentSpcFuncData'!#REF!,MATCH($B183,'For CSV - 2025 VentSpcFuncData'!$B$6:$B$111,0))</f>
        <v>#REF!</v>
      </c>
      <c r="O183" s="146" t="e">
        <f t="shared" si="16"/>
        <v>#REF!</v>
      </c>
      <c r="P183" s="148" t="e">
        <f t="shared" si="13"/>
        <v>#REF!</v>
      </c>
      <c r="Q183" s="44" t="str">
        <f t="shared" si="38"/>
        <v>Laboratory, Scientific,Misc - All others</v>
      </c>
      <c r="R183" s="44">
        <f>INDEX('For CSV - 2025 SpcFuncData'!$BB$5:$BB$89,MATCH($A183,'For CSV - 2025 SpcFuncData'!$B$5:$B$88,0))</f>
        <v>341</v>
      </c>
      <c r="S183" s="44">
        <f>INDEX('For CSV - 2025 VentSpcFuncData'!$I$6:$I$111,MATCH($B183,'For CSV - 2025 VentSpcFuncData'!$B$6:$B$111,0))</f>
        <v>58</v>
      </c>
      <c r="T183" s="44">
        <f>MATCH($A183,'For CSV - 2025 SpcFuncData'!$B$5:$B$87,0)</f>
        <v>40</v>
      </c>
      <c r="U183" s="44">
        <v>0</v>
      </c>
      <c r="V183" t="str">
        <f t="shared" si="17"/>
        <v>2,              58,     "Misc - All others"</v>
      </c>
    </row>
    <row r="184" spans="1:22" ht="13" x14ac:dyDescent="0.25">
      <c r="A184" s="48" t="s">
        <v>960</v>
      </c>
      <c r="B184" s="270" t="s">
        <v>763</v>
      </c>
      <c r="C184" s="56">
        <f>VLOOKUP($B184,'2025 Ventilation List SORT'!$A$6:$I$101,2)</f>
        <v>5</v>
      </c>
      <c r="D184" s="56">
        <f>VLOOKUP($B184,'2025 Ventilation List SORT'!$A$6:$I$101,3)</f>
        <v>0.15</v>
      </c>
      <c r="E184" s="59">
        <f>VLOOKUP($B184,'2025 Ventilation List SORT'!$A$6:$I$101,4)</f>
        <v>0</v>
      </c>
      <c r="F184" s="59">
        <f>VLOOKUP($B184,'2025 Ventilation List SORT'!$A$6:$I$101,5)</f>
        <v>0</v>
      </c>
      <c r="G184" s="56">
        <f>VLOOKUP($B184,'2025 Ventilation List SORT'!$A$6:$I$101,6)</f>
        <v>0</v>
      </c>
      <c r="H184" s="59">
        <f>VLOOKUP($B184,'2025 Ventilation List SORT'!$A$6:$I$101,7)</f>
        <v>2</v>
      </c>
      <c r="I184" s="56" t="str">
        <f>VLOOKUP($B184,'2025 Ventilation List SORT'!$A$6:$I$101,8)</f>
        <v/>
      </c>
      <c r="J184" s="95" t="str">
        <f>VLOOKUP($B184,'2025 Ventilation List SORT'!$A$6:$I$101,9)</f>
        <v>No</v>
      </c>
      <c r="K184" s="146">
        <f>INDEX('For CSV - 2025 SpcFuncData'!$D$5:$D$88,MATCH($A184,'For CSV - 2025 SpcFuncData'!$B$5:$B$87,0))*0.5</f>
        <v>5</v>
      </c>
      <c r="L184" s="146" t="e">
        <f>INDEX('For CSV - 2025 VentSpcFuncData'!#REF!,MATCH($B184,'For CSV - 2025 VentSpcFuncData'!$B$6:$B$111,0))</f>
        <v>#REF!</v>
      </c>
      <c r="M184" s="146" t="e">
        <f t="shared" si="15"/>
        <v>#REF!</v>
      </c>
      <c r="N184" s="146" t="e">
        <f>INDEX('For CSV - 2025 VentSpcFuncData'!#REF!,MATCH($B184,'For CSV - 2025 VentSpcFuncData'!$B$6:$B$111,0))</f>
        <v>#REF!</v>
      </c>
      <c r="O184" s="146" t="e">
        <f t="shared" si="16"/>
        <v>#REF!</v>
      </c>
      <c r="P184" s="148" t="e">
        <f t="shared" si="13"/>
        <v>#REF!</v>
      </c>
      <c r="Q184" s="44" t="str">
        <f t="shared" si="38"/>
        <v>Laundry Area,Lodging - Laundry rooms, central</v>
      </c>
      <c r="R184" s="44">
        <f>INDEX('For CSV - 2025 SpcFuncData'!$BB$5:$BB$89,MATCH($A184,'For CSV - 2025 SpcFuncData'!$B$5:$B$88,0))</f>
        <v>342</v>
      </c>
      <c r="S184" s="44">
        <f>INDEX('For CSV - 2025 VentSpcFuncData'!$I$6:$I$111,MATCH($B184,'For CSV - 2025 VentSpcFuncData'!$B$6:$B$111,0))</f>
        <v>55</v>
      </c>
      <c r="T184" s="44">
        <f>MATCH($A184,'For CSV - 2025 SpcFuncData'!$B$5:$B$87,0)</f>
        <v>41</v>
      </c>
      <c r="U184" s="44">
        <v>1</v>
      </c>
      <c r="V184" t="str">
        <f t="shared" si="17"/>
        <v>1, Spc:SpcFunc,        342,  55  ;  Laundry Area</v>
      </c>
    </row>
    <row r="185" spans="1:22" ht="13" x14ac:dyDescent="0.25">
      <c r="A185" s="48" t="s">
        <v>960</v>
      </c>
      <c r="B185" s="270" t="s">
        <v>801</v>
      </c>
      <c r="C185" s="56">
        <f>VLOOKUP($B185,'2025 Ventilation List SORT'!$A$6:$I$101,2)</f>
        <v>0</v>
      </c>
      <c r="D185" s="56">
        <f>VLOOKUP($B185,'2025 Ventilation List SORT'!$A$6:$I$101,3)</f>
        <v>0</v>
      </c>
      <c r="E185" s="59">
        <f>VLOOKUP($B185,'2025 Ventilation List SORT'!$A$6:$I$101,4)</f>
        <v>0</v>
      </c>
      <c r="F185" s="59">
        <f>VLOOKUP($B185,'2025 Ventilation List SORT'!$A$6:$I$101,5)</f>
        <v>0</v>
      </c>
      <c r="G185" s="56">
        <f>VLOOKUP($B185,'2025 Ventilation List SORT'!$A$6:$I$101,6)</f>
        <v>1</v>
      </c>
      <c r="H185" s="59">
        <f>VLOOKUP($B185,'2025 Ventilation List SORT'!$A$6:$I$101,7)</f>
        <v>3</v>
      </c>
      <c r="I185" s="56" t="str">
        <f>VLOOKUP($B185,'2025 Ventilation List SORT'!$A$6:$I$101,8)</f>
        <v>Exh. Note F</v>
      </c>
      <c r="J185" s="95" t="str">
        <f>VLOOKUP($B185,'2025 Ventilation List SORT'!$A$6:$I$101,9)</f>
        <v>No</v>
      </c>
      <c r="K185" s="146">
        <f>INDEX('For CSV - 2025 SpcFuncData'!$D$5:$D$88,MATCH($A185,'For CSV - 2025 SpcFuncData'!$B$5:$B$87,0))*0.5</f>
        <v>5</v>
      </c>
      <c r="L185" s="146" t="e">
        <f>INDEX('For CSV - 2025 VentSpcFuncData'!#REF!,MATCH($B185,'For CSV - 2025 VentSpcFuncData'!$B$6:$B$111,0))</f>
        <v>#REF!</v>
      </c>
      <c r="M185" s="146" t="e">
        <f t="shared" si="15"/>
        <v>#REF!</v>
      </c>
      <c r="N185" s="146" t="e">
        <f>INDEX('For CSV - 2025 VentSpcFuncData'!#REF!,MATCH($B185,'For CSV - 2025 VentSpcFuncData'!$B$6:$B$111,0))</f>
        <v>#REF!</v>
      </c>
      <c r="O185" s="146" t="e">
        <f t="shared" si="16"/>
        <v>#REF!</v>
      </c>
      <c r="P185" s="148" t="e">
        <f t="shared" si="13"/>
        <v>#REF!</v>
      </c>
      <c r="Q185" s="44" t="str">
        <f t="shared" si="38"/>
        <v>Laundry Area,Exhaust - Soiled laundry storage rooms</v>
      </c>
      <c r="R185" s="44">
        <f>INDEX('For CSV - 2025 SpcFuncData'!$BB$5:$BB$89,MATCH($A185,'For CSV - 2025 SpcFuncData'!$B$5:$B$88,0))</f>
        <v>342</v>
      </c>
      <c r="S185" s="44">
        <f>INDEX('For CSV - 2025 VentSpcFuncData'!$I$6:$I$111,MATCH($B185,'For CSV - 2025 VentSpcFuncData'!$B$6:$B$111,0))</f>
        <v>37</v>
      </c>
      <c r="T185" s="44">
        <f>MATCH($A185,'For CSV - 2025 SpcFuncData'!$B$5:$B$87,0)</f>
        <v>41</v>
      </c>
      <c r="U185" s="44">
        <v>1</v>
      </c>
      <c r="V185" t="str">
        <f t="shared" si="17"/>
        <v>2,              37,     "Exhaust - Soiled laundry storage rooms"</v>
      </c>
    </row>
    <row r="186" spans="1:22" ht="13" x14ac:dyDescent="0.25">
      <c r="A186" s="44" t="s">
        <v>960</v>
      </c>
      <c r="B186" s="270" t="s">
        <v>764</v>
      </c>
      <c r="C186" s="56">
        <f>VLOOKUP($B186,'2025 Ventilation List SORT'!$A$6:$I$101,2)</f>
        <v>5</v>
      </c>
      <c r="D186" s="56">
        <f>VLOOKUP($B186,'2025 Ventilation List SORT'!$A$6:$I$101,3)</f>
        <v>0.15</v>
      </c>
      <c r="E186" s="59">
        <f>VLOOKUP($B186,'2025 Ventilation List SORT'!$A$6:$I$101,4)</f>
        <v>0</v>
      </c>
      <c r="F186" s="59">
        <f>VLOOKUP($B186,'2025 Ventilation List SORT'!$A$6:$I$101,5)</f>
        <v>0</v>
      </c>
      <c r="G186" s="56">
        <f>VLOOKUP($B186,'2025 Ventilation List SORT'!$A$6:$I$101,6)</f>
        <v>0</v>
      </c>
      <c r="H186" s="59">
        <f>VLOOKUP($B186,'2025 Ventilation List SORT'!$A$6:$I$101,7)</f>
        <v>1</v>
      </c>
      <c r="I186" s="56" t="str">
        <f>VLOOKUP($B186,'2025 Ventilation List SORT'!$A$6:$I$101,8)</f>
        <v/>
      </c>
      <c r="J186" s="95" t="str">
        <f>VLOOKUP($B186,'2025 Ventilation List SORT'!$A$6:$I$101,9)</f>
        <v>No</v>
      </c>
      <c r="K186" s="146">
        <f>INDEX('For CSV - 2025 SpcFuncData'!$D$5:$D$88,MATCH($A186,'For CSV - 2025 SpcFuncData'!$B$5:$B$87,0))*0.5</f>
        <v>5</v>
      </c>
      <c r="L186" s="146" t="e">
        <f>INDEX('For CSV - 2025 VentSpcFuncData'!#REF!,MATCH($B186,'For CSV - 2025 VentSpcFuncData'!$B$6:$B$111,0))</f>
        <v>#REF!</v>
      </c>
      <c r="M186" s="146" t="e">
        <f t="shared" si="15"/>
        <v>#REF!</v>
      </c>
      <c r="N186" s="146" t="e">
        <f>INDEX('For CSV - 2025 VentSpcFuncData'!#REF!,MATCH($B186,'For CSV - 2025 VentSpcFuncData'!$B$6:$B$111,0))</f>
        <v>#REF!</v>
      </c>
      <c r="O186" s="146" t="e">
        <f t="shared" si="16"/>
        <v>#REF!</v>
      </c>
      <c r="P186" s="148" t="e">
        <f t="shared" si="13"/>
        <v>#REF!</v>
      </c>
      <c r="Q186" s="44" t="str">
        <f t="shared" si="38"/>
        <v>Laundry Area,Lodging - Laundry rooms within dwelling units</v>
      </c>
      <c r="R186" s="44">
        <f>INDEX('For CSV - 2025 SpcFuncData'!$BB$5:$BB$89,MATCH($A186,'For CSV - 2025 SpcFuncData'!$B$5:$B$88,0))</f>
        <v>342</v>
      </c>
      <c r="S186" s="44">
        <f>INDEX('For CSV - 2025 VentSpcFuncData'!$I$6:$I$111,MATCH($B186,'For CSV - 2025 VentSpcFuncData'!$B$6:$B$111,0))</f>
        <v>54</v>
      </c>
      <c r="T186" s="44">
        <f>MATCH($A186,'For CSV - 2025 SpcFuncData'!$B$5:$B$87,0)</f>
        <v>41</v>
      </c>
      <c r="U186" s="44">
        <v>1</v>
      </c>
      <c r="V186" t="str">
        <f t="shared" si="17"/>
        <v>2,              54,     "Lodging - Laundry rooms within dwelling units"</v>
      </c>
    </row>
    <row r="187" spans="1:22" ht="13" x14ac:dyDescent="0.25">
      <c r="A187" s="44" t="s">
        <v>960</v>
      </c>
      <c r="B187" s="270" t="s">
        <v>763</v>
      </c>
      <c r="C187" s="56">
        <f>VLOOKUP($B187,'2025 Ventilation List SORT'!$A$6:$I$101,2)</f>
        <v>5</v>
      </c>
      <c r="D187" s="56">
        <f>VLOOKUP($B187,'2025 Ventilation List SORT'!$A$6:$I$101,3)</f>
        <v>0.15</v>
      </c>
      <c r="E187" s="59">
        <f>VLOOKUP($B187,'2025 Ventilation List SORT'!$A$6:$I$101,4)</f>
        <v>0</v>
      </c>
      <c r="F187" s="59">
        <f>VLOOKUP($B187,'2025 Ventilation List SORT'!$A$6:$I$101,5)</f>
        <v>0</v>
      </c>
      <c r="G187" s="56">
        <f>VLOOKUP($B187,'2025 Ventilation List SORT'!$A$6:$I$101,6)</f>
        <v>0</v>
      </c>
      <c r="H187" s="59">
        <f>VLOOKUP($B187,'2025 Ventilation List SORT'!$A$6:$I$101,7)</f>
        <v>2</v>
      </c>
      <c r="I187" s="56" t="str">
        <f>VLOOKUP($B187,'2025 Ventilation List SORT'!$A$6:$I$101,8)</f>
        <v/>
      </c>
      <c r="J187" s="95" t="str">
        <f>VLOOKUP($B187,'2025 Ventilation List SORT'!$A$6:$I$101,9)</f>
        <v>No</v>
      </c>
      <c r="K187" s="146">
        <f>INDEX('For CSV - 2025 SpcFuncData'!$D$5:$D$88,MATCH($A187,'For CSV - 2025 SpcFuncData'!$B$5:$B$87,0))*0.5</f>
        <v>5</v>
      </c>
      <c r="L187" s="146" t="e">
        <f>INDEX('For CSV - 2025 VentSpcFuncData'!#REF!,MATCH($B187,'For CSV - 2025 VentSpcFuncData'!$B$6:$B$111,0))</f>
        <v>#REF!</v>
      </c>
      <c r="M187" s="146" t="e">
        <f t="shared" si="15"/>
        <v>#REF!</v>
      </c>
      <c r="N187" s="146" t="e">
        <f>INDEX('For CSV - 2025 VentSpcFuncData'!#REF!,MATCH($B187,'For CSV - 2025 VentSpcFuncData'!$B$6:$B$111,0))</f>
        <v>#REF!</v>
      </c>
      <c r="O187" s="146" t="e">
        <f t="shared" si="16"/>
        <v>#REF!</v>
      </c>
      <c r="P187" s="148" t="e">
        <f t="shared" si="13"/>
        <v>#REF!</v>
      </c>
      <c r="Q187" s="44" t="s">
        <v>970</v>
      </c>
      <c r="R187" s="44">
        <f>INDEX('For CSV - 2025 SpcFuncData'!$BB$5:$BB$89,MATCH($A187,'For CSV - 2025 SpcFuncData'!$B$5:$B$88,0))</f>
        <v>342</v>
      </c>
      <c r="S187" s="44">
        <f>INDEX('For CSV - 2025 VentSpcFuncData'!$I$6:$I$111,MATCH($B187,'For CSV - 2025 VentSpcFuncData'!$B$6:$B$111,0))</f>
        <v>55</v>
      </c>
      <c r="T187" s="44">
        <f>MATCH($A187,'For CSV - 2025 SpcFuncData'!$B$5:$B$87,0)</f>
        <v>41</v>
      </c>
      <c r="U187" s="44">
        <v>1</v>
      </c>
      <c r="V187" t="str">
        <f t="shared" si="17"/>
        <v>2,              55,     "Lodging - Laundry rooms, central"</v>
      </c>
    </row>
    <row r="188" spans="1:22" ht="13" x14ac:dyDescent="0.25">
      <c r="A188" s="44" t="s">
        <v>960</v>
      </c>
      <c r="B188" s="270" t="s">
        <v>787</v>
      </c>
      <c r="C188" s="56">
        <f>VLOOKUP($B188,'2025 Ventilation List SORT'!$A$6:$I$101,2)</f>
        <v>17</v>
      </c>
      <c r="D188" s="56">
        <f>VLOOKUP($B188,'2025 Ventilation List SORT'!$A$6:$I$101,3)</f>
        <v>0.3</v>
      </c>
      <c r="E188" s="59">
        <f>VLOOKUP($B188,'2025 Ventilation List SORT'!$A$6:$I$101,4)</f>
        <v>0</v>
      </c>
      <c r="F188" s="59">
        <f>VLOOKUP($B188,'2025 Ventilation List SORT'!$A$6:$I$101,5)</f>
        <v>0</v>
      </c>
      <c r="G188" s="56">
        <f>VLOOKUP($B188,'2025 Ventilation List SORT'!$A$6:$I$101,6)</f>
        <v>0</v>
      </c>
      <c r="H188" s="59">
        <f>VLOOKUP($B188,'2025 Ventilation List SORT'!$A$6:$I$101,7)</f>
        <v>2</v>
      </c>
      <c r="I188" s="56" t="str">
        <f>VLOOKUP($B188,'2025 Ventilation List SORT'!$A$6:$I$101,8)</f>
        <v/>
      </c>
      <c r="J188" s="95" t="str">
        <f>VLOOKUP($B188,'2025 Ventilation List SORT'!$A$6:$I$101,9)</f>
        <v>No</v>
      </c>
      <c r="K188" s="146">
        <f>INDEX('For CSV - 2025 SpcFuncData'!$D$5:$D$88,MATCH($A188,'For CSV - 2025 SpcFuncData'!$B$5:$B$87,0))*0.5</f>
        <v>5</v>
      </c>
      <c r="L188" s="146" t="e">
        <f>INDEX('For CSV - 2025 VentSpcFuncData'!#REF!,MATCH($B188,'For CSV - 2025 VentSpcFuncData'!$B$6:$B$111,0))</f>
        <v>#REF!</v>
      </c>
      <c r="M188" s="146" t="e">
        <f t="shared" si="15"/>
        <v>#REF!</v>
      </c>
      <c r="N188" s="146" t="e">
        <f>INDEX('For CSV - 2025 VentSpcFuncData'!#REF!,MATCH($B188,'For CSV - 2025 VentSpcFuncData'!$B$6:$B$111,0))</f>
        <v>#REF!</v>
      </c>
      <c r="O188" s="146" t="e">
        <f t="shared" si="16"/>
        <v>#REF!</v>
      </c>
      <c r="P188" s="148" t="e">
        <f t="shared" si="13"/>
        <v>#REF!</v>
      </c>
      <c r="Q188" s="44" t="str">
        <f t="shared" ref="Q188:Q219" si="39">_xlfn.CONCAT(A188,",",B188)</f>
        <v>Laundry Area,Retail - Coin-operated laundries</v>
      </c>
      <c r="R188" s="44">
        <f>INDEX('For CSV - 2025 SpcFuncData'!$BB$5:$BB$89,MATCH($A188,'For CSV - 2025 SpcFuncData'!$B$5:$B$88,0))</f>
        <v>342</v>
      </c>
      <c r="S188" s="44">
        <f>INDEX('For CSV - 2025 VentSpcFuncData'!$I$6:$I$111,MATCH($B188,'For CSV - 2025 VentSpcFuncData'!$B$6:$B$111,0))</f>
        <v>80</v>
      </c>
      <c r="T188" s="44">
        <f>MATCH($A188,'For CSV - 2025 SpcFuncData'!$B$5:$B$87,0)</f>
        <v>41</v>
      </c>
      <c r="U188" s="44">
        <v>1</v>
      </c>
      <c r="V188" t="str">
        <f t="shared" si="17"/>
        <v>2,              80,     "Retail - Coin-operated laundries"</v>
      </c>
    </row>
    <row r="189" spans="1:22" ht="13" x14ac:dyDescent="0.25">
      <c r="A189" s="44" t="s">
        <v>554</v>
      </c>
      <c r="B189" s="270" t="s">
        <v>829</v>
      </c>
      <c r="C189" s="56">
        <f>VLOOKUP($B189,'2025 Ventilation List SORT'!$A$6:$I$101,2)</f>
        <v>10</v>
      </c>
      <c r="D189" s="56">
        <f>VLOOKUP($B189,'2025 Ventilation List SORT'!$A$6:$I$101,3)</f>
        <v>0.15</v>
      </c>
      <c r="E189" s="59">
        <f>VLOOKUP($B189,'2025 Ventilation List SORT'!$A$6:$I$101,4)</f>
        <v>0</v>
      </c>
      <c r="F189" s="59">
        <f>VLOOKUP($B189,'2025 Ventilation List SORT'!$A$6:$I$101,5)</f>
        <v>0</v>
      </c>
      <c r="G189" s="56">
        <f>VLOOKUP($B189,'2025 Ventilation List SORT'!$A$6:$I$101,6)</f>
        <v>0</v>
      </c>
      <c r="H189" s="59">
        <f>VLOOKUP($B189,'2025 Ventilation List SORT'!$A$6:$I$101,7)</f>
        <v>1</v>
      </c>
      <c r="I189" s="56" t="str">
        <f>VLOOKUP($B189,'2025 Ventilation List SORT'!$A$6:$I$101,8)</f>
        <v/>
      </c>
      <c r="J189" s="95" t="str">
        <f>VLOOKUP($B189,'2025 Ventilation List SORT'!$A$6:$I$101,9)</f>
        <v>No</v>
      </c>
      <c r="K189" s="146">
        <f>INDEX('For CSV - 2025 SpcFuncData'!$D$5:$D$88,MATCH($A189,'For CSV - 2025 SpcFuncData'!$B$5:$B$87,0))*0.5</f>
        <v>10</v>
      </c>
      <c r="L189" s="146" t="e">
        <f>INDEX('For CSV - 2025 VentSpcFuncData'!#REF!,MATCH($B189,'For CSV - 2025 VentSpcFuncData'!$B$6:$B$111,0))</f>
        <v>#REF!</v>
      </c>
      <c r="M189" s="146" t="e">
        <f t="shared" si="15"/>
        <v>#REF!</v>
      </c>
      <c r="N189" s="146" t="e">
        <f>INDEX('For CSV - 2025 VentSpcFuncData'!#REF!,MATCH($B189,'For CSV - 2025 VentSpcFuncData'!$B$6:$B$111,0))</f>
        <v>#REF!</v>
      </c>
      <c r="O189" s="146" t="e">
        <f t="shared" si="16"/>
        <v>#REF!</v>
      </c>
      <c r="P189" s="148" t="e">
        <f t="shared" si="13"/>
        <v>#REF!</v>
      </c>
      <c r="Q189" s="44" t="str">
        <f t="shared" si="39"/>
        <v>Library (Reading Area),Assembly - Libraries (reading rooms and stack areas)</v>
      </c>
      <c r="R189" s="44">
        <f>INDEX('For CSV - 2025 SpcFuncData'!$BB$5:$BB$89,MATCH($A189,'For CSV - 2025 SpcFuncData'!$B$5:$B$88,0))</f>
        <v>343</v>
      </c>
      <c r="S189" s="44">
        <f>INDEX('For CSV - 2025 VentSpcFuncData'!$I$6:$I$111,MATCH($B189,'For CSV - 2025 VentSpcFuncData'!$B$6:$B$111,0))</f>
        <v>4</v>
      </c>
      <c r="T189" s="44">
        <f>MATCH($A189,'For CSV - 2025 SpcFuncData'!$B$5:$B$87,0)</f>
        <v>42</v>
      </c>
      <c r="U189" s="44">
        <v>0</v>
      </c>
      <c r="V189" t="str">
        <f t="shared" si="17"/>
        <v>1, Spc:SpcFunc,        343,  4  ;  Library (Reading Area)</v>
      </c>
    </row>
    <row r="190" spans="1:22" ht="13" x14ac:dyDescent="0.25">
      <c r="A190" s="44" t="s">
        <v>554</v>
      </c>
      <c r="B190" s="270" t="s">
        <v>829</v>
      </c>
      <c r="C190" s="56">
        <f>VLOOKUP($B190,'2025 Ventilation List SORT'!$A$6:$I$101,2)</f>
        <v>10</v>
      </c>
      <c r="D190" s="56">
        <f>VLOOKUP($B190,'2025 Ventilation List SORT'!$A$6:$I$101,3)</f>
        <v>0.15</v>
      </c>
      <c r="E190" s="59">
        <f>VLOOKUP($B190,'2025 Ventilation List SORT'!$A$6:$I$101,4)</f>
        <v>0</v>
      </c>
      <c r="F190" s="59">
        <f>VLOOKUP($B190,'2025 Ventilation List SORT'!$A$6:$I$101,5)</f>
        <v>0</v>
      </c>
      <c r="G190" s="56">
        <f>VLOOKUP($B190,'2025 Ventilation List SORT'!$A$6:$I$101,6)</f>
        <v>0</v>
      </c>
      <c r="H190" s="59">
        <f>VLOOKUP($B190,'2025 Ventilation List SORT'!$A$6:$I$101,7)</f>
        <v>1</v>
      </c>
      <c r="I190" s="56" t="str">
        <f>VLOOKUP($B190,'2025 Ventilation List SORT'!$A$6:$I$101,8)</f>
        <v/>
      </c>
      <c r="J190" s="95" t="str">
        <f>VLOOKUP($B190,'2025 Ventilation List SORT'!$A$6:$I$101,9)</f>
        <v>No</v>
      </c>
      <c r="K190" s="146">
        <f>INDEX('For CSV - 2025 SpcFuncData'!$D$5:$D$88,MATCH($A190,'For CSV - 2025 SpcFuncData'!$B$5:$B$87,0))*0.5</f>
        <v>10</v>
      </c>
      <c r="L190" s="146" t="e">
        <f>INDEX('For CSV - 2025 VentSpcFuncData'!#REF!,MATCH($B190,'For CSV - 2025 VentSpcFuncData'!$B$6:$B$111,0))</f>
        <v>#REF!</v>
      </c>
      <c r="M190" s="146" t="e">
        <f t="shared" si="15"/>
        <v>#REF!</v>
      </c>
      <c r="N190" s="146" t="e">
        <f>INDEX('For CSV - 2025 VentSpcFuncData'!#REF!,MATCH($B190,'For CSV - 2025 VentSpcFuncData'!$B$6:$B$111,0))</f>
        <v>#REF!</v>
      </c>
      <c r="O190" s="146" t="e">
        <f t="shared" si="16"/>
        <v>#REF!</v>
      </c>
      <c r="P190" s="148" t="e">
        <f t="shared" si="13"/>
        <v>#REF!</v>
      </c>
      <c r="Q190" s="44" t="str">
        <f t="shared" si="39"/>
        <v>Library (Reading Area),Assembly - Libraries (reading rooms and stack areas)</v>
      </c>
      <c r="R190" s="44">
        <f>INDEX('For CSV - 2025 SpcFuncData'!$BB$5:$BB$89,MATCH($A190,'For CSV - 2025 SpcFuncData'!$B$5:$B$88,0))</f>
        <v>343</v>
      </c>
      <c r="S190" s="44">
        <f>INDEX('For CSV - 2025 VentSpcFuncData'!$I$6:$I$111,MATCH($B190,'For CSV - 2025 VentSpcFuncData'!$B$6:$B$111,0))</f>
        <v>4</v>
      </c>
      <c r="T190" s="44">
        <f>MATCH($A190,'For CSV - 2025 SpcFuncData'!$B$5:$B$87,0)</f>
        <v>42</v>
      </c>
      <c r="U190" s="44">
        <v>0</v>
      </c>
      <c r="V190" t="str">
        <f t="shared" si="17"/>
        <v>2,              4,     "Assembly - Libraries (reading rooms and stack areas)"</v>
      </c>
    </row>
    <row r="191" spans="1:22" ht="13" x14ac:dyDescent="0.25">
      <c r="A191" s="44" t="s">
        <v>555</v>
      </c>
      <c r="B191" s="270" t="s">
        <v>829</v>
      </c>
      <c r="C191" s="56">
        <f>VLOOKUP($B191,'2025 Ventilation List SORT'!$A$6:$I$101,2)</f>
        <v>10</v>
      </c>
      <c r="D191" s="56">
        <f>VLOOKUP($B191,'2025 Ventilation List SORT'!$A$6:$I$101,3)</f>
        <v>0.15</v>
      </c>
      <c r="E191" s="59">
        <f>VLOOKUP($B191,'2025 Ventilation List SORT'!$A$6:$I$101,4)</f>
        <v>0</v>
      </c>
      <c r="F191" s="59">
        <f>VLOOKUP($B191,'2025 Ventilation List SORT'!$A$6:$I$101,5)</f>
        <v>0</v>
      </c>
      <c r="G191" s="56">
        <f>VLOOKUP($B191,'2025 Ventilation List SORT'!$A$6:$I$101,6)</f>
        <v>0</v>
      </c>
      <c r="H191" s="59">
        <f>VLOOKUP($B191,'2025 Ventilation List SORT'!$A$6:$I$101,7)</f>
        <v>1</v>
      </c>
      <c r="I191" s="56" t="str">
        <f>VLOOKUP($B191,'2025 Ventilation List SORT'!$A$6:$I$101,8)</f>
        <v/>
      </c>
      <c r="J191" s="95" t="str">
        <f>VLOOKUP($B191,'2025 Ventilation List SORT'!$A$6:$I$101,9)</f>
        <v>No</v>
      </c>
      <c r="K191" s="146">
        <f>INDEX('For CSV - 2025 SpcFuncData'!$D$5:$D$88,MATCH($A191,'For CSV - 2025 SpcFuncData'!$B$5:$B$87,0))*0.5</f>
        <v>5</v>
      </c>
      <c r="L191" s="146" t="e">
        <f>INDEX('For CSV - 2025 VentSpcFuncData'!#REF!,MATCH($B191,'For CSV - 2025 VentSpcFuncData'!$B$6:$B$111,0))</f>
        <v>#REF!</v>
      </c>
      <c r="M191" s="146" t="e">
        <f t="shared" si="15"/>
        <v>#REF!</v>
      </c>
      <c r="N191" s="146" t="e">
        <f>INDEX('For CSV - 2025 VentSpcFuncData'!#REF!,MATCH($B191,'For CSV - 2025 VentSpcFuncData'!$B$6:$B$111,0))</f>
        <v>#REF!</v>
      </c>
      <c r="O191" s="146" t="e">
        <f t="shared" si="16"/>
        <v>#REF!</v>
      </c>
      <c r="P191" s="148" t="e">
        <f t="shared" si="13"/>
        <v>#REF!</v>
      </c>
      <c r="Q191" s="44" t="str">
        <f t="shared" si="39"/>
        <v>Library (Stacks Area),Assembly - Libraries (reading rooms and stack areas)</v>
      </c>
      <c r="R191" s="44">
        <f>INDEX('For CSV - 2025 SpcFuncData'!$BB$5:$BB$89,MATCH($A191,'For CSV - 2025 SpcFuncData'!$B$5:$B$88,0))</f>
        <v>344</v>
      </c>
      <c r="S191" s="44">
        <f>INDEX('For CSV - 2025 VentSpcFuncData'!$I$6:$I$111,MATCH($B191,'For CSV - 2025 VentSpcFuncData'!$B$6:$B$111,0))</f>
        <v>4</v>
      </c>
      <c r="T191" s="44">
        <f>MATCH($A191,'For CSV - 2025 SpcFuncData'!$B$5:$B$87,0)</f>
        <v>43</v>
      </c>
      <c r="U191" s="44">
        <v>0</v>
      </c>
      <c r="V191" t="str">
        <f t="shared" si="17"/>
        <v>1, Spc:SpcFunc,        344,  4  ;  Library (Stacks Area)</v>
      </c>
    </row>
    <row r="192" spans="1:22" ht="13" x14ac:dyDescent="0.25">
      <c r="A192" s="44" t="s">
        <v>555</v>
      </c>
      <c r="B192" s="270" t="s">
        <v>829</v>
      </c>
      <c r="C192" s="56">
        <f>VLOOKUP($B192,'2025 Ventilation List SORT'!$A$6:$I$101,2)</f>
        <v>10</v>
      </c>
      <c r="D192" s="56">
        <f>VLOOKUP($B192,'2025 Ventilation List SORT'!$A$6:$I$101,3)</f>
        <v>0.15</v>
      </c>
      <c r="E192" s="59">
        <f>VLOOKUP($B192,'2025 Ventilation List SORT'!$A$6:$I$101,4)</f>
        <v>0</v>
      </c>
      <c r="F192" s="59">
        <f>VLOOKUP($B192,'2025 Ventilation List SORT'!$A$6:$I$101,5)</f>
        <v>0</v>
      </c>
      <c r="G192" s="56">
        <f>VLOOKUP($B192,'2025 Ventilation List SORT'!$A$6:$I$101,6)</f>
        <v>0</v>
      </c>
      <c r="H192" s="59">
        <f>VLOOKUP($B192,'2025 Ventilation List SORT'!$A$6:$I$101,7)</f>
        <v>1</v>
      </c>
      <c r="I192" s="56" t="str">
        <f>VLOOKUP($B192,'2025 Ventilation List SORT'!$A$6:$I$101,8)</f>
        <v/>
      </c>
      <c r="J192" s="95" t="str">
        <f>VLOOKUP($B192,'2025 Ventilation List SORT'!$A$6:$I$101,9)</f>
        <v>No</v>
      </c>
      <c r="K192" s="146">
        <f>INDEX('For CSV - 2025 SpcFuncData'!$D$5:$D$88,MATCH($A192,'For CSV - 2025 SpcFuncData'!$B$5:$B$87,0))*0.5</f>
        <v>5</v>
      </c>
      <c r="L192" s="146" t="e">
        <f>INDEX('For CSV - 2025 VentSpcFuncData'!#REF!,MATCH($B192,'For CSV - 2025 VentSpcFuncData'!$B$6:$B$111,0))</f>
        <v>#REF!</v>
      </c>
      <c r="M192" s="146" t="e">
        <f t="shared" si="15"/>
        <v>#REF!</v>
      </c>
      <c r="N192" s="146" t="e">
        <f>INDEX('For CSV - 2025 VentSpcFuncData'!#REF!,MATCH($B192,'For CSV - 2025 VentSpcFuncData'!$B$6:$B$111,0))</f>
        <v>#REF!</v>
      </c>
      <c r="O192" s="146" t="e">
        <f t="shared" si="16"/>
        <v>#REF!</v>
      </c>
      <c r="P192" s="148" t="e">
        <f t="shared" si="13"/>
        <v>#REF!</v>
      </c>
      <c r="Q192" s="44" t="str">
        <f t="shared" si="39"/>
        <v>Library (Stacks Area),Assembly - Libraries (reading rooms and stack areas)</v>
      </c>
      <c r="R192" s="44">
        <f>INDEX('For CSV - 2025 SpcFuncData'!$BB$5:$BB$89,MATCH($A192,'For CSV - 2025 SpcFuncData'!$B$5:$B$88,0))</f>
        <v>344</v>
      </c>
      <c r="S192" s="44">
        <f>INDEX('For CSV - 2025 VentSpcFuncData'!$I$6:$I$111,MATCH($B192,'For CSV - 2025 VentSpcFuncData'!$B$6:$B$111,0))</f>
        <v>4</v>
      </c>
      <c r="T192" s="44">
        <f>MATCH($A192,'For CSV - 2025 SpcFuncData'!$B$5:$B$87,0)</f>
        <v>43</v>
      </c>
      <c r="U192" s="44">
        <v>0</v>
      </c>
      <c r="V192" t="str">
        <f t="shared" si="17"/>
        <v>2,              4,     "Assembly - Libraries (reading rooms and stack areas)"</v>
      </c>
    </row>
    <row r="193" spans="1:22" ht="13" x14ac:dyDescent="0.25">
      <c r="A193" s="57" t="s">
        <v>12</v>
      </c>
      <c r="B193" s="270" t="s">
        <v>767</v>
      </c>
      <c r="C193" s="56">
        <f>VLOOKUP($B193,'2025 Ventilation List SORT'!$A$6:$I$101,2)</f>
        <v>33</v>
      </c>
      <c r="D193" s="56">
        <f>VLOOKUP($B193,'2025 Ventilation List SORT'!$A$6:$I$101,3)</f>
        <v>0.15</v>
      </c>
      <c r="E193" s="59">
        <f>VLOOKUP($B193,'2025 Ventilation List SORT'!$A$6:$I$101,4)</f>
        <v>0</v>
      </c>
      <c r="F193" s="59">
        <f>VLOOKUP($B193,'2025 Ventilation List SORT'!$A$6:$I$101,5)</f>
        <v>0</v>
      </c>
      <c r="G193" s="56">
        <f>VLOOKUP($B193,'2025 Ventilation List SORT'!$A$6:$I$101,6)</f>
        <v>0</v>
      </c>
      <c r="H193" s="59">
        <f>VLOOKUP($B193,'2025 Ventilation List SORT'!$A$6:$I$101,7)</f>
        <v>1</v>
      </c>
      <c r="I193" s="56" t="str">
        <f>VLOOKUP($B193,'2025 Ventilation List SORT'!$A$6:$I$101,8)</f>
        <v>F</v>
      </c>
      <c r="J193" s="95" t="str">
        <f>VLOOKUP($B193,'2025 Ventilation List SORT'!$A$6:$I$101,9)</f>
        <v>No</v>
      </c>
      <c r="K193" s="146">
        <f>INDEX('For CSV - 2025 SpcFuncData'!$D$5:$D$88,MATCH($A193,'For CSV - 2025 SpcFuncData'!$B$5:$B$87,0))*0.5</f>
        <v>33.335000000000001</v>
      </c>
      <c r="L193" s="146" t="e">
        <f>INDEX('For CSV - 2025 VentSpcFuncData'!#REF!,MATCH($B193,'For CSV - 2025 VentSpcFuncData'!$B$6:$B$111,0))</f>
        <v>#REF!</v>
      </c>
      <c r="M193" s="146" t="e">
        <f t="shared" si="15"/>
        <v>#REF!</v>
      </c>
      <c r="N193" s="146" t="e">
        <f>INDEX('For CSV - 2025 VentSpcFuncData'!#REF!,MATCH($B193,'For CSV - 2025 VentSpcFuncData'!$B$6:$B$111,0))</f>
        <v>#REF!</v>
      </c>
      <c r="O193" s="146" t="e">
        <f t="shared" si="16"/>
        <v>#REF!</v>
      </c>
      <c r="P193" s="148" t="e">
        <f t="shared" si="13"/>
        <v>#REF!</v>
      </c>
      <c r="Q193" s="44" t="str">
        <f t="shared" si="39"/>
        <v>Lobby, Main Entry,Office - Main entry lobbies</v>
      </c>
      <c r="R193" s="44">
        <f>INDEX('For CSV - 2025 SpcFuncData'!$BB$5:$BB$89,MATCH($A193,'For CSV - 2025 SpcFuncData'!$B$5:$B$88,0))</f>
        <v>345</v>
      </c>
      <c r="S193" s="44">
        <f>INDEX('For CSV - 2025 VentSpcFuncData'!$I$6:$I$111,MATCH($B193,'For CSV - 2025 VentSpcFuncData'!$B$6:$B$111,0))</f>
        <v>72</v>
      </c>
      <c r="T193" s="44">
        <f>MATCH($A193,'For CSV - 2025 SpcFuncData'!$B$5:$B$87,0)</f>
        <v>44</v>
      </c>
      <c r="U193" s="44">
        <v>1</v>
      </c>
      <c r="V193" t="str">
        <f t="shared" si="17"/>
        <v>1, Spc:SpcFunc,        345,  72  ;  Lobby, Main Entry</v>
      </c>
    </row>
    <row r="194" spans="1:22" ht="13" x14ac:dyDescent="0.25">
      <c r="A194" s="44" t="s">
        <v>12</v>
      </c>
      <c r="B194" s="270" t="s">
        <v>830</v>
      </c>
      <c r="C194" s="56">
        <f>VLOOKUP($B194,'2025 Ventilation List SORT'!$A$6:$I$101,2)</f>
        <v>33</v>
      </c>
      <c r="D194" s="56">
        <f>VLOOKUP($B194,'2025 Ventilation List SORT'!$A$6:$I$101,3)</f>
        <v>0.15</v>
      </c>
      <c r="E194" s="59">
        <f>VLOOKUP($B194,'2025 Ventilation List SORT'!$A$6:$I$101,4)</f>
        <v>0</v>
      </c>
      <c r="F194" s="59">
        <f>VLOOKUP($B194,'2025 Ventilation List SORT'!$A$6:$I$101,5)</f>
        <v>0</v>
      </c>
      <c r="G194" s="56">
        <f>VLOOKUP($B194,'2025 Ventilation List SORT'!$A$6:$I$101,6)</f>
        <v>0</v>
      </c>
      <c r="H194" s="59">
        <f>VLOOKUP($B194,'2025 Ventilation List SORT'!$A$6:$I$101,7)</f>
        <v>1</v>
      </c>
      <c r="I194" s="56" t="str">
        <f>VLOOKUP($B194,'2025 Ventilation List SORT'!$A$6:$I$101,8)</f>
        <v>F</v>
      </c>
      <c r="J194" s="95" t="str">
        <f>VLOOKUP($B194,'2025 Ventilation List SORT'!$A$6:$I$101,9)</f>
        <v>No</v>
      </c>
      <c r="K194" s="146">
        <f>INDEX('For CSV - 2025 SpcFuncData'!$D$5:$D$88,MATCH($A194,'For CSV - 2025 SpcFuncData'!$B$5:$B$87,0))*0.5</f>
        <v>33.335000000000001</v>
      </c>
      <c r="L194" s="146" t="e">
        <f>INDEX('For CSV - 2025 VentSpcFuncData'!#REF!,MATCH($B194,'For CSV - 2025 VentSpcFuncData'!$B$6:$B$111,0))</f>
        <v>#REF!</v>
      </c>
      <c r="M194" s="146" t="e">
        <f t="shared" si="15"/>
        <v>#REF!</v>
      </c>
      <c r="N194" s="146" t="e">
        <f>INDEX('For CSV - 2025 VentSpcFuncData'!#REF!,MATCH($B194,'For CSV - 2025 VentSpcFuncData'!$B$6:$B$111,0))</f>
        <v>#REF!</v>
      </c>
      <c r="O194" s="146" t="e">
        <f t="shared" si="16"/>
        <v>#REF!</v>
      </c>
      <c r="P194" s="148" t="e">
        <f t="shared" si="13"/>
        <v>#REF!</v>
      </c>
      <c r="Q194" s="44" t="str">
        <f t="shared" si="39"/>
        <v>Lobby, Main Entry,Assembly - Lobbies</v>
      </c>
      <c r="R194" s="44">
        <f>INDEX('For CSV - 2025 SpcFuncData'!$BB$5:$BB$89,MATCH($A194,'For CSV - 2025 SpcFuncData'!$B$5:$B$88,0))</f>
        <v>345</v>
      </c>
      <c r="S194" s="44">
        <f>INDEX('For CSV - 2025 VentSpcFuncData'!$I$6:$I$111,MATCH($B194,'For CSV - 2025 VentSpcFuncData'!$B$6:$B$111,0))</f>
        <v>5</v>
      </c>
      <c r="T194" s="44">
        <f>MATCH($A194,'For CSV - 2025 SpcFuncData'!$B$5:$B$87,0)</f>
        <v>44</v>
      </c>
      <c r="U194" s="44">
        <v>0</v>
      </c>
      <c r="V194" t="str">
        <f t="shared" si="17"/>
        <v>2,              5,     "Assembly - Lobbies"</v>
      </c>
    </row>
    <row r="195" spans="1:22" ht="13" x14ac:dyDescent="0.25">
      <c r="A195" s="44" t="s">
        <v>12</v>
      </c>
      <c r="B195" s="270" t="s">
        <v>765</v>
      </c>
      <c r="C195" s="56">
        <f>VLOOKUP($B195,'2025 Ventilation List SORT'!$A$6:$I$101,2)</f>
        <v>33</v>
      </c>
      <c r="D195" s="56">
        <f>VLOOKUP($B195,'2025 Ventilation List SORT'!$A$6:$I$101,3)</f>
        <v>0.15</v>
      </c>
      <c r="E195" s="59">
        <f>VLOOKUP($B195,'2025 Ventilation List SORT'!$A$6:$I$101,4)</f>
        <v>0</v>
      </c>
      <c r="F195" s="59">
        <f>VLOOKUP($B195,'2025 Ventilation List SORT'!$A$6:$I$101,5)</f>
        <v>0</v>
      </c>
      <c r="G195" s="56">
        <f>VLOOKUP($B195,'2025 Ventilation List SORT'!$A$6:$I$101,6)</f>
        <v>0</v>
      </c>
      <c r="H195" s="59">
        <f>VLOOKUP($B195,'2025 Ventilation List SORT'!$A$6:$I$101,7)</f>
        <v>1</v>
      </c>
      <c r="I195" s="56" t="str">
        <f>VLOOKUP($B195,'2025 Ventilation List SORT'!$A$6:$I$101,8)</f>
        <v>F</v>
      </c>
      <c r="J195" s="95" t="str">
        <f>VLOOKUP($B195,'2025 Ventilation List SORT'!$A$6:$I$101,9)</f>
        <v>No</v>
      </c>
      <c r="K195" s="146">
        <f>INDEX('For CSV - 2025 SpcFuncData'!$D$5:$D$88,MATCH($A195,'For CSV - 2025 SpcFuncData'!$B$5:$B$87,0))*0.5</f>
        <v>33.335000000000001</v>
      </c>
      <c r="L195" s="146" t="e">
        <f>INDEX('For CSV - 2025 VentSpcFuncData'!#REF!,MATCH($B195,'For CSV - 2025 VentSpcFuncData'!$B$6:$B$111,0))</f>
        <v>#REF!</v>
      </c>
      <c r="M195" s="146" t="e">
        <f t="shared" si="15"/>
        <v>#REF!</v>
      </c>
      <c r="N195" s="146" t="e">
        <f>INDEX('For CSV - 2025 VentSpcFuncData'!#REF!,MATCH($B195,'For CSV - 2025 VentSpcFuncData'!$B$6:$B$111,0))</f>
        <v>#REF!</v>
      </c>
      <c r="O195" s="146" t="e">
        <f t="shared" si="16"/>
        <v>#REF!</v>
      </c>
      <c r="P195" s="148" t="e">
        <f t="shared" si="13"/>
        <v>#REF!</v>
      </c>
      <c r="Q195" s="44" t="str">
        <f t="shared" si="39"/>
        <v>Lobby, Main Entry,Lodging - Lobbies/pre-function</v>
      </c>
      <c r="R195" s="44">
        <f>INDEX('For CSV - 2025 SpcFuncData'!$BB$5:$BB$89,MATCH($A195,'For CSV - 2025 SpcFuncData'!$B$5:$B$88,0))</f>
        <v>345</v>
      </c>
      <c r="S195" s="44">
        <f>INDEX('For CSV - 2025 VentSpcFuncData'!$I$6:$I$111,MATCH($B195,'For CSV - 2025 VentSpcFuncData'!$B$6:$B$111,0))</f>
        <v>56</v>
      </c>
      <c r="T195" s="44">
        <f>MATCH($A195,'For CSV - 2025 SpcFuncData'!$B$5:$B$87,0)</f>
        <v>44</v>
      </c>
      <c r="U195" s="44">
        <v>1</v>
      </c>
      <c r="V195" t="str">
        <f t="shared" si="17"/>
        <v>2,              56,     "Lodging - Lobbies/pre-function"</v>
      </c>
    </row>
    <row r="196" spans="1:22" ht="13" x14ac:dyDescent="0.25">
      <c r="A196" s="44" t="s">
        <v>12</v>
      </c>
      <c r="B196" s="270" t="s">
        <v>773</v>
      </c>
      <c r="C196" s="56">
        <f>VLOOKUP($B196,'2025 Ventilation List SORT'!$A$6:$I$101,2)</f>
        <v>5</v>
      </c>
      <c r="D196" s="56">
        <f>VLOOKUP($B196,'2025 Ventilation List SORT'!$A$6:$I$101,3)</f>
        <v>0.15</v>
      </c>
      <c r="E196" s="59">
        <f>VLOOKUP($B196,'2025 Ventilation List SORT'!$A$6:$I$101,4)</f>
        <v>0</v>
      </c>
      <c r="F196" s="59">
        <f>VLOOKUP($B196,'2025 Ventilation List SORT'!$A$6:$I$101,5)</f>
        <v>0</v>
      </c>
      <c r="G196" s="56">
        <f>VLOOKUP($B196,'2025 Ventilation List SORT'!$A$6:$I$101,6)</f>
        <v>0</v>
      </c>
      <c r="H196" s="59">
        <f>VLOOKUP($B196,'2025 Ventilation List SORT'!$A$6:$I$101,7)</f>
        <v>1</v>
      </c>
      <c r="I196" s="56" t="str">
        <f>VLOOKUP($B196,'2025 Ventilation List SORT'!$A$6:$I$101,8)</f>
        <v>F</v>
      </c>
      <c r="J196" s="95" t="str">
        <f>VLOOKUP($B196,'2025 Ventilation List SORT'!$A$6:$I$101,9)</f>
        <v>No</v>
      </c>
      <c r="K196" s="146">
        <f>INDEX('For CSV - 2025 SpcFuncData'!$D$5:$D$88,MATCH($A196,'For CSV - 2025 SpcFuncData'!$B$5:$B$87,0))*0.5</f>
        <v>33.335000000000001</v>
      </c>
      <c r="L196" s="146" t="e">
        <f>INDEX('For CSV - 2025 VentSpcFuncData'!#REF!,MATCH($B196,'For CSV - 2025 VentSpcFuncData'!$B$6:$B$111,0))</f>
        <v>#REF!</v>
      </c>
      <c r="M196" s="146" t="e">
        <f t="shared" si="15"/>
        <v>#REF!</v>
      </c>
      <c r="N196" s="146" t="e">
        <f>INDEX('For CSV - 2025 VentSpcFuncData'!#REF!,MATCH($B196,'For CSV - 2025 VentSpcFuncData'!$B$6:$B$111,0))</f>
        <v>#REF!</v>
      </c>
      <c r="O196" s="146" t="e">
        <f t="shared" si="16"/>
        <v>#REF!</v>
      </c>
      <c r="P196" s="148" t="e">
        <f t="shared" si="13"/>
        <v>#REF!</v>
      </c>
      <c r="Q196" s="44" t="str">
        <f t="shared" si="39"/>
        <v>Lobby, Main Entry,Misc - Banks or bank lobbies</v>
      </c>
      <c r="R196" s="44">
        <f>INDEX('For CSV - 2025 SpcFuncData'!$BB$5:$BB$89,MATCH($A196,'For CSV - 2025 SpcFuncData'!$B$5:$B$88,0))</f>
        <v>345</v>
      </c>
      <c r="S196" s="44">
        <f>INDEX('For CSV - 2025 VentSpcFuncData'!$I$6:$I$111,MATCH($B196,'For CSV - 2025 VentSpcFuncData'!$B$6:$B$111,0))</f>
        <v>60</v>
      </c>
      <c r="T196" s="44">
        <f>MATCH($A196,'For CSV - 2025 SpcFuncData'!$B$5:$B$87,0)</f>
        <v>44</v>
      </c>
      <c r="U196" s="44">
        <v>1</v>
      </c>
      <c r="V196" t="str">
        <f t="shared" si="17"/>
        <v>2,              60,     "Misc - Banks or bank lobbies"</v>
      </c>
    </row>
    <row r="197" spans="1:22" ht="13" x14ac:dyDescent="0.25">
      <c r="A197" s="44" t="s">
        <v>12</v>
      </c>
      <c r="B197" s="270" t="s">
        <v>767</v>
      </c>
      <c r="C197" s="56">
        <f>VLOOKUP($B197,'2025 Ventilation List SORT'!$A$6:$I$101,2)</f>
        <v>33</v>
      </c>
      <c r="D197" s="56">
        <f>VLOOKUP($B197,'2025 Ventilation List SORT'!$A$6:$I$101,3)</f>
        <v>0.15</v>
      </c>
      <c r="E197" s="59">
        <f>VLOOKUP($B197,'2025 Ventilation List SORT'!$A$6:$I$101,4)</f>
        <v>0</v>
      </c>
      <c r="F197" s="59">
        <f>VLOOKUP($B197,'2025 Ventilation List SORT'!$A$6:$I$101,5)</f>
        <v>0</v>
      </c>
      <c r="G197" s="56">
        <f>VLOOKUP($B197,'2025 Ventilation List SORT'!$A$6:$I$101,6)</f>
        <v>0</v>
      </c>
      <c r="H197" s="59">
        <f>VLOOKUP($B197,'2025 Ventilation List SORT'!$A$6:$I$101,7)</f>
        <v>1</v>
      </c>
      <c r="I197" s="56" t="str">
        <f>VLOOKUP($B197,'2025 Ventilation List SORT'!$A$6:$I$101,8)</f>
        <v>F</v>
      </c>
      <c r="J197" s="95" t="str">
        <f>VLOOKUP($B197,'2025 Ventilation List SORT'!$A$6:$I$101,9)</f>
        <v>No</v>
      </c>
      <c r="K197" s="146">
        <f>INDEX('For CSV - 2025 SpcFuncData'!$D$5:$D$88,MATCH($A197,'For CSV - 2025 SpcFuncData'!$B$5:$B$87,0))*0.5</f>
        <v>33.335000000000001</v>
      </c>
      <c r="L197" s="146" t="e">
        <f>INDEX('For CSV - 2025 VentSpcFuncData'!#REF!,MATCH($B197,'For CSV - 2025 VentSpcFuncData'!$B$6:$B$111,0))</f>
        <v>#REF!</v>
      </c>
      <c r="M197" s="146" t="e">
        <f t="shared" si="15"/>
        <v>#REF!</v>
      </c>
      <c r="N197" s="146" t="e">
        <f>INDEX('For CSV - 2025 VentSpcFuncData'!#REF!,MATCH($B197,'For CSV - 2025 VentSpcFuncData'!$B$6:$B$111,0))</f>
        <v>#REF!</v>
      </c>
      <c r="O197" s="146" t="e">
        <f t="shared" si="16"/>
        <v>#REF!</v>
      </c>
      <c r="P197" s="148" t="e">
        <f t="shared" si="13"/>
        <v>#REF!</v>
      </c>
      <c r="Q197" s="44" t="str">
        <f t="shared" si="39"/>
        <v>Lobby, Main Entry,Office - Main entry lobbies</v>
      </c>
      <c r="R197" s="44">
        <f>INDEX('For CSV - 2025 SpcFuncData'!$BB$5:$BB$89,MATCH($A197,'For CSV - 2025 SpcFuncData'!$B$5:$B$88,0))</f>
        <v>345</v>
      </c>
      <c r="S197" s="44">
        <f>INDEX('For CSV - 2025 VentSpcFuncData'!$I$6:$I$111,MATCH($B197,'For CSV - 2025 VentSpcFuncData'!$B$6:$B$111,0))</f>
        <v>72</v>
      </c>
      <c r="T197" s="44">
        <f>MATCH($A197,'For CSV - 2025 SpcFuncData'!$B$5:$B$87,0)</f>
        <v>44</v>
      </c>
      <c r="U197" s="44">
        <v>0</v>
      </c>
      <c r="V197" t="str">
        <f t="shared" si="17"/>
        <v>2,              72,     "Office - Main entry lobbies"</v>
      </c>
    </row>
    <row r="198" spans="1:22" ht="13" x14ac:dyDescent="0.25">
      <c r="A198" s="57" t="s">
        <v>557</v>
      </c>
      <c r="B198" s="270" t="s">
        <v>795</v>
      </c>
      <c r="C198" s="56">
        <f>VLOOKUP($B198,'2025 Ventilation List SORT'!$A$6:$I$101,2)</f>
        <v>0</v>
      </c>
      <c r="D198" s="56">
        <f>VLOOKUP($B198,'2025 Ventilation List SORT'!$A$6:$I$101,3)</f>
        <v>0</v>
      </c>
      <c r="E198" s="59">
        <f>VLOOKUP($B198,'2025 Ventilation List SORT'!$A$6:$I$101,4)</f>
        <v>0</v>
      </c>
      <c r="F198" s="59">
        <f>VLOOKUP($B198,'2025 Ventilation List SORT'!$A$6:$I$101,5)</f>
        <v>0</v>
      </c>
      <c r="G198" s="56">
        <f>VLOOKUP($B198,'2025 Ventilation List SORT'!$A$6:$I$101,6)</f>
        <v>0.5</v>
      </c>
      <c r="H198" s="59">
        <f>VLOOKUP($B198,'2025 Ventilation List SORT'!$A$6:$I$101,7)</f>
        <v>2</v>
      </c>
      <c r="I198" s="56" t="str">
        <f>VLOOKUP($B198,'2025 Ventilation List SORT'!$A$6:$I$101,8)</f>
        <v/>
      </c>
      <c r="J198" s="95" t="str">
        <f>VLOOKUP($B198,'2025 Ventilation List SORT'!$A$6:$I$101,9)</f>
        <v>No</v>
      </c>
      <c r="K198" s="146">
        <f>INDEX('For CSV - 2025 SpcFuncData'!$D$5:$D$88,MATCH($A198,'For CSV - 2025 SpcFuncData'!$B$5:$B$87,0))*0.5</f>
        <v>10</v>
      </c>
      <c r="L198" s="146" t="e">
        <f>INDEX('For CSV - 2025 VentSpcFuncData'!#REF!,MATCH($B198,'For CSV - 2025 VentSpcFuncData'!$B$6:$B$111,0))</f>
        <v>#REF!</v>
      </c>
      <c r="M198" s="146" t="e">
        <f t="shared" si="15"/>
        <v>#REF!</v>
      </c>
      <c r="N198" s="146" t="e">
        <f>INDEX('For CSV - 2025 VentSpcFuncData'!#REF!,MATCH($B198,'For CSV - 2025 VentSpcFuncData'!$B$6:$B$111,0))</f>
        <v>#REF!</v>
      </c>
      <c r="O198" s="146" t="e">
        <f t="shared" si="16"/>
        <v>#REF!</v>
      </c>
      <c r="P198" s="148" t="e">
        <f t="shared" si="13"/>
        <v>#REF!</v>
      </c>
      <c r="Q198" s="44" t="str">
        <f t="shared" si="39"/>
        <v>Locker Room,Exhaust - Locker rooms for athletic or industrial facilities</v>
      </c>
      <c r="R198" s="44">
        <f>INDEX('For CSV - 2025 SpcFuncData'!$BB$5:$BB$89,MATCH($A198,'For CSV - 2025 SpcFuncData'!$B$5:$B$88,0))</f>
        <v>346</v>
      </c>
      <c r="S198" s="44">
        <f>INDEX('For CSV - 2025 VentSpcFuncData'!$I$6:$I$111,MATCH($B198,'For CSV - 2025 VentSpcFuncData'!$B$6:$B$111,0))</f>
        <v>32</v>
      </c>
      <c r="T198" s="44">
        <f>MATCH($A198,'For CSV - 2025 SpcFuncData'!$B$5:$B$87,0)</f>
        <v>45</v>
      </c>
      <c r="U198" s="44">
        <v>1</v>
      </c>
      <c r="V198" t="str">
        <f t="shared" si="17"/>
        <v>1, Spc:SpcFunc,        346,  32  ;  Locker Room</v>
      </c>
    </row>
    <row r="199" spans="1:22" ht="13" x14ac:dyDescent="0.25">
      <c r="A199" s="57" t="s">
        <v>557</v>
      </c>
      <c r="B199" s="270" t="s">
        <v>796</v>
      </c>
      <c r="C199" s="56">
        <f>VLOOKUP($B199,'2025 Ventilation List SORT'!$A$6:$I$101,2)</f>
        <v>0</v>
      </c>
      <c r="D199" s="56">
        <f>VLOOKUP($B199,'2025 Ventilation List SORT'!$A$6:$I$101,3)</f>
        <v>0</v>
      </c>
      <c r="E199" s="59">
        <f>VLOOKUP($B199,'2025 Ventilation List SORT'!$A$6:$I$101,4)</f>
        <v>0</v>
      </c>
      <c r="F199" s="59">
        <f>VLOOKUP($B199,'2025 Ventilation List SORT'!$A$6:$I$101,5)</f>
        <v>0</v>
      </c>
      <c r="G199" s="56">
        <f>VLOOKUP($B199,'2025 Ventilation List SORT'!$A$6:$I$101,6)</f>
        <v>0.25</v>
      </c>
      <c r="H199" s="59">
        <f>VLOOKUP($B199,'2025 Ventilation List SORT'!$A$6:$I$101,7)</f>
        <v>2</v>
      </c>
      <c r="I199" s="56" t="str">
        <f>VLOOKUP($B199,'2025 Ventilation List SORT'!$A$6:$I$101,8)</f>
        <v/>
      </c>
      <c r="J199" s="95" t="str">
        <f>VLOOKUP($B199,'2025 Ventilation List SORT'!$A$6:$I$101,9)</f>
        <v>No</v>
      </c>
      <c r="K199" s="146">
        <f>INDEX('For CSV - 2025 SpcFuncData'!$D$5:$D$88,MATCH($A199,'For CSV - 2025 SpcFuncData'!$B$5:$B$87,0))*0.5</f>
        <v>10</v>
      </c>
      <c r="L199" s="146" t="e">
        <f>INDEX('For CSV - 2025 VentSpcFuncData'!#REF!,MATCH($B199,'For CSV - 2025 VentSpcFuncData'!$B$6:$B$111,0))</f>
        <v>#REF!</v>
      </c>
      <c r="M199" s="146" t="e">
        <f t="shared" si="15"/>
        <v>#REF!</v>
      </c>
      <c r="N199" s="146" t="e">
        <f>INDEX('For CSV - 2025 VentSpcFuncData'!#REF!,MATCH($B199,'For CSV - 2025 VentSpcFuncData'!$B$6:$B$111,0))</f>
        <v>#REF!</v>
      </c>
      <c r="O199" s="146" t="e">
        <f t="shared" si="16"/>
        <v>#REF!</v>
      </c>
      <c r="P199" s="148" t="e">
        <f t="shared" si="13"/>
        <v>#REF!</v>
      </c>
      <c r="Q199" s="44" t="str">
        <f t="shared" si="39"/>
        <v>Locker Room,Exhaust - All other locker rooms</v>
      </c>
      <c r="R199" s="44">
        <f>INDEX('For CSV - 2025 SpcFuncData'!$BB$5:$BB$89,MATCH($A199,'For CSV - 2025 SpcFuncData'!$B$5:$B$88,0))</f>
        <v>346</v>
      </c>
      <c r="S199" s="44">
        <f>INDEX('For CSV - 2025 VentSpcFuncData'!$I$6:$I$111,MATCH($B199,'For CSV - 2025 VentSpcFuncData'!$B$6:$B$111,0))</f>
        <v>24</v>
      </c>
      <c r="T199" s="44">
        <f>MATCH($A199,'For CSV - 2025 SpcFuncData'!$B$5:$B$87,0)</f>
        <v>45</v>
      </c>
      <c r="U199" s="44">
        <v>1</v>
      </c>
      <c r="V199" t="str">
        <f t="shared" si="17"/>
        <v>2,              24,     "Exhaust - All other locker rooms"</v>
      </c>
    </row>
    <row r="200" spans="1:22" ht="13" x14ac:dyDescent="0.25">
      <c r="A200" s="44" t="s">
        <v>557</v>
      </c>
      <c r="B200" s="270" t="s">
        <v>795</v>
      </c>
      <c r="C200" s="56">
        <f>VLOOKUP($B200,'2025 Ventilation List SORT'!$A$6:$I$101,2)</f>
        <v>0</v>
      </c>
      <c r="D200" s="56">
        <f>VLOOKUP($B200,'2025 Ventilation List SORT'!$A$6:$I$101,3)</f>
        <v>0</v>
      </c>
      <c r="E200" s="59">
        <f>VLOOKUP($B200,'2025 Ventilation List SORT'!$A$6:$I$101,4)</f>
        <v>0</v>
      </c>
      <c r="F200" s="59">
        <f>VLOOKUP($B200,'2025 Ventilation List SORT'!$A$6:$I$101,5)</f>
        <v>0</v>
      </c>
      <c r="G200" s="56">
        <f>VLOOKUP($B200,'2025 Ventilation List SORT'!$A$6:$I$101,6)</f>
        <v>0.5</v>
      </c>
      <c r="H200" s="59">
        <f>VLOOKUP($B200,'2025 Ventilation List SORT'!$A$6:$I$101,7)</f>
        <v>2</v>
      </c>
      <c r="I200" s="56" t="str">
        <f>VLOOKUP($B200,'2025 Ventilation List SORT'!$A$6:$I$101,8)</f>
        <v/>
      </c>
      <c r="J200" s="95" t="str">
        <f>VLOOKUP($B200,'2025 Ventilation List SORT'!$A$6:$I$101,9)</f>
        <v>No</v>
      </c>
      <c r="K200" s="146">
        <f>INDEX('For CSV - 2025 SpcFuncData'!$D$5:$D$88,MATCH($A200,'For CSV - 2025 SpcFuncData'!$B$5:$B$87,0))*0.5</f>
        <v>10</v>
      </c>
      <c r="L200" s="146" t="e">
        <f>INDEX('For CSV - 2025 VentSpcFuncData'!#REF!,MATCH($B200,'For CSV - 2025 VentSpcFuncData'!$B$6:$B$111,0))</f>
        <v>#REF!</v>
      </c>
      <c r="M200" s="146" t="e">
        <f t="shared" si="15"/>
        <v>#REF!</v>
      </c>
      <c r="N200" s="146" t="e">
        <f>INDEX('For CSV - 2025 VentSpcFuncData'!#REF!,MATCH($B200,'For CSV - 2025 VentSpcFuncData'!$B$6:$B$111,0))</f>
        <v>#REF!</v>
      </c>
      <c r="O200" s="146" t="e">
        <f t="shared" si="16"/>
        <v>#REF!</v>
      </c>
      <c r="P200" s="148" t="e">
        <f t="shared" si="13"/>
        <v>#REF!</v>
      </c>
      <c r="Q200" s="44" t="str">
        <f t="shared" si="39"/>
        <v>Locker Room,Exhaust - Locker rooms for athletic or industrial facilities</v>
      </c>
      <c r="R200" s="44">
        <f>INDEX('For CSV - 2025 SpcFuncData'!$BB$5:$BB$89,MATCH($A200,'For CSV - 2025 SpcFuncData'!$B$5:$B$88,0))</f>
        <v>346</v>
      </c>
      <c r="S200" s="44">
        <f>INDEX('For CSV - 2025 VentSpcFuncData'!$I$6:$I$111,MATCH($B200,'For CSV - 2025 VentSpcFuncData'!$B$6:$B$111,0))</f>
        <v>32</v>
      </c>
      <c r="T200" s="44">
        <f>MATCH($A200,'For CSV - 2025 SpcFuncData'!$B$5:$B$87,0)</f>
        <v>45</v>
      </c>
      <c r="U200" s="44">
        <v>0</v>
      </c>
      <c r="V200" t="str">
        <f t="shared" si="17"/>
        <v>2,              32,     "Exhaust - Locker rooms for athletic or industrial facilities"</v>
      </c>
    </row>
    <row r="201" spans="1:22" ht="13" x14ac:dyDescent="0.25">
      <c r="A201" s="44" t="s">
        <v>557</v>
      </c>
      <c r="B201" s="270" t="s">
        <v>797</v>
      </c>
      <c r="C201" s="56">
        <f>VLOOKUP($B201,'2025 Ventilation List SORT'!$A$6:$I$101,2)</f>
        <v>0</v>
      </c>
      <c r="D201" s="56">
        <f>VLOOKUP($B201,'2025 Ventilation List SORT'!$A$6:$I$101,3)</f>
        <v>0</v>
      </c>
      <c r="E201" s="59">
        <f>VLOOKUP($B201,'2025 Ventilation List SORT'!$A$6:$I$101,4)</f>
        <v>20</v>
      </c>
      <c r="F201" s="59">
        <f>VLOOKUP($B201,'2025 Ventilation List SORT'!$A$6:$I$101,5)</f>
        <v>50</v>
      </c>
      <c r="G201" s="56">
        <f>VLOOKUP($B201,'2025 Ventilation List SORT'!$A$6:$I$101,6)</f>
        <v>0</v>
      </c>
      <c r="H201" s="59">
        <f>VLOOKUP($B201,'2025 Ventilation List SORT'!$A$6:$I$101,7)</f>
        <v>2</v>
      </c>
      <c r="I201" s="56" t="str">
        <f>VLOOKUP($B201,'2025 Ventilation List SORT'!$A$6:$I$101,8)</f>
        <v>Exh. Note G,H</v>
      </c>
      <c r="J201" s="95" t="str">
        <f>VLOOKUP($B201,'2025 Ventilation List SORT'!$A$6:$I$101,9)</f>
        <v>No</v>
      </c>
      <c r="K201" s="146">
        <f>INDEX('For CSV - 2025 SpcFuncData'!$D$5:$D$88,MATCH($A201,'For CSV - 2025 SpcFuncData'!$B$5:$B$87,0))*0.5</f>
        <v>10</v>
      </c>
      <c r="L201" s="146" t="e">
        <f>INDEX('For CSV - 2025 VentSpcFuncData'!#REF!,MATCH($B201,'For CSV - 2025 VentSpcFuncData'!$B$6:$B$111,0))</f>
        <v>#REF!</v>
      </c>
      <c r="M201" s="146" t="e">
        <f t="shared" si="15"/>
        <v>#REF!</v>
      </c>
      <c r="N201" s="146" t="e">
        <f>INDEX('For CSV - 2025 VentSpcFuncData'!#REF!,MATCH($B201,'For CSV - 2025 VentSpcFuncData'!$B$6:$B$111,0))</f>
        <v>#REF!</v>
      </c>
      <c r="O201" s="146" t="e">
        <f t="shared" si="16"/>
        <v>#REF!</v>
      </c>
      <c r="P201" s="148" t="e">
        <f t="shared" si="13"/>
        <v>#REF!</v>
      </c>
      <c r="Q201" s="44" t="str">
        <f t="shared" si="39"/>
        <v>Locker Room,Exhaust - Shower rooms</v>
      </c>
      <c r="R201" s="44">
        <f>INDEX('For CSV - 2025 SpcFuncData'!$BB$5:$BB$89,MATCH($A201,'For CSV - 2025 SpcFuncData'!$B$5:$B$88,0))</f>
        <v>346</v>
      </c>
      <c r="S201" s="44">
        <f>INDEX('For CSV - 2025 VentSpcFuncData'!$I$6:$I$111,MATCH($B201,'For CSV - 2025 VentSpcFuncData'!$B$6:$B$111,0))</f>
        <v>36</v>
      </c>
      <c r="T201" s="44">
        <f>MATCH($A201,'For CSV - 2025 SpcFuncData'!$B$5:$B$87,0)</f>
        <v>45</v>
      </c>
      <c r="U201" s="44">
        <v>1</v>
      </c>
      <c r="V201" t="str">
        <f t="shared" si="17"/>
        <v>2,              36,     "Exhaust - Shower rooms"</v>
      </c>
    </row>
    <row r="202" spans="1:22" ht="13" x14ac:dyDescent="0.25">
      <c r="A202" s="44" t="s">
        <v>558</v>
      </c>
      <c r="B202" s="270" t="s">
        <v>756</v>
      </c>
      <c r="C202" s="56">
        <f>VLOOKUP($B202,'2025 Ventilation List SORT'!$A$6:$I$101,2)</f>
        <v>33</v>
      </c>
      <c r="D202" s="56">
        <f>VLOOKUP($B202,'2025 Ventilation List SORT'!$A$6:$I$101,3)</f>
        <v>0.15</v>
      </c>
      <c r="E202" s="59">
        <f>VLOOKUP($B202,'2025 Ventilation List SORT'!$A$6:$I$101,4)</f>
        <v>0</v>
      </c>
      <c r="F202" s="59">
        <f>VLOOKUP($B202,'2025 Ventilation List SORT'!$A$6:$I$101,5)</f>
        <v>0</v>
      </c>
      <c r="G202" s="56">
        <f>VLOOKUP($B202,'2025 Ventilation List SORT'!$A$6:$I$101,6)</f>
        <v>0</v>
      </c>
      <c r="H202" s="59">
        <f>VLOOKUP($B202,'2025 Ventilation List SORT'!$A$6:$I$101,7)</f>
        <v>1</v>
      </c>
      <c r="I202" s="56" t="str">
        <f>VLOOKUP($B202,'2025 Ventilation List SORT'!$A$6:$I$101,8)</f>
        <v>F</v>
      </c>
      <c r="J202" s="95" t="str">
        <f>VLOOKUP($B202,'2025 Ventilation List SORT'!$A$6:$I$101,9)</f>
        <v>No</v>
      </c>
      <c r="K202" s="146">
        <f>INDEX('For CSV - 2025 SpcFuncData'!$D$5:$D$88,MATCH($A202,'For CSV - 2025 SpcFuncData'!$B$5:$B$87,0))*0.5</f>
        <v>33.335000000000001</v>
      </c>
      <c r="L202" s="146" t="e">
        <f>INDEX('For CSV - 2025 VentSpcFuncData'!#REF!,MATCH($B202,'For CSV - 2025 VentSpcFuncData'!$B$6:$B$111,0))</f>
        <v>#REF!</v>
      </c>
      <c r="M202" s="146" t="e">
        <f t="shared" si="15"/>
        <v>#REF!</v>
      </c>
      <c r="N202" s="146" t="e">
        <f>INDEX('For CSV - 2025 VentSpcFuncData'!#REF!,MATCH($B202,'For CSV - 2025 VentSpcFuncData'!$B$6:$B$111,0))</f>
        <v>#REF!</v>
      </c>
      <c r="O202" s="146" t="e">
        <f t="shared" si="16"/>
        <v>#REF!</v>
      </c>
      <c r="P202" s="148" t="e">
        <f t="shared" si="13"/>
        <v>#REF!</v>
      </c>
      <c r="Q202" s="44" t="str">
        <f t="shared" si="39"/>
        <v>Lounge, Breakroom, or Waiting Area,General - Break rooms</v>
      </c>
      <c r="R202" s="44">
        <f>INDEX('For CSV - 2025 SpcFuncData'!$BB$5:$BB$89,MATCH($A202,'For CSV - 2025 SpcFuncData'!$B$5:$B$88,0))</f>
        <v>347</v>
      </c>
      <c r="S202" s="44">
        <f>INDEX('For CSV - 2025 VentSpcFuncData'!$I$6:$I$111,MATCH($B202,'For CSV - 2025 VentSpcFuncData'!$B$6:$B$111,0))</f>
        <v>46</v>
      </c>
      <c r="T202" s="44">
        <f>MATCH($A202,'For CSV - 2025 SpcFuncData'!$B$5:$B$87,0)</f>
        <v>46</v>
      </c>
      <c r="U202" s="44">
        <v>1</v>
      </c>
      <c r="V202" t="str">
        <f t="shared" si="17"/>
        <v>1, Spc:SpcFunc,        347,  46  ;  Lounge, Breakroom, or Waiting Area</v>
      </c>
    </row>
    <row r="203" spans="1:22" ht="13" x14ac:dyDescent="0.25">
      <c r="A203" s="44" t="s">
        <v>558</v>
      </c>
      <c r="B203" s="270" t="s">
        <v>756</v>
      </c>
      <c r="C203" s="56">
        <f>VLOOKUP($B203,'2025 Ventilation List SORT'!$A$6:$I$101,2)</f>
        <v>33</v>
      </c>
      <c r="D203" s="56">
        <f>VLOOKUP($B203,'2025 Ventilation List SORT'!$A$6:$I$101,3)</f>
        <v>0.15</v>
      </c>
      <c r="E203" s="59">
        <f>VLOOKUP($B203,'2025 Ventilation List SORT'!$A$6:$I$101,4)</f>
        <v>0</v>
      </c>
      <c r="F203" s="59">
        <f>VLOOKUP($B203,'2025 Ventilation List SORT'!$A$6:$I$101,5)</f>
        <v>0</v>
      </c>
      <c r="G203" s="56">
        <f>VLOOKUP($B203,'2025 Ventilation List SORT'!$A$6:$I$101,6)</f>
        <v>0</v>
      </c>
      <c r="H203" s="59">
        <f>VLOOKUP($B203,'2025 Ventilation List SORT'!$A$6:$I$101,7)</f>
        <v>1</v>
      </c>
      <c r="I203" s="56" t="str">
        <f>VLOOKUP($B203,'2025 Ventilation List SORT'!$A$6:$I$101,8)</f>
        <v>F</v>
      </c>
      <c r="J203" s="95" t="str">
        <f>VLOOKUP($B203,'2025 Ventilation List SORT'!$A$6:$I$101,9)</f>
        <v>No</v>
      </c>
      <c r="K203" s="146">
        <f>INDEX('For CSV - 2025 SpcFuncData'!$D$5:$D$88,MATCH($A203,'For CSV - 2025 SpcFuncData'!$B$5:$B$87,0))*0.5</f>
        <v>33.335000000000001</v>
      </c>
      <c r="L203" s="146" t="e">
        <f>INDEX('For CSV - 2025 VentSpcFuncData'!#REF!,MATCH($B203,'For CSV - 2025 VentSpcFuncData'!$B$6:$B$111,0))</f>
        <v>#REF!</v>
      </c>
      <c r="M203" s="146" t="e">
        <f t="shared" si="15"/>
        <v>#REF!</v>
      </c>
      <c r="N203" s="146" t="e">
        <f>INDEX('For CSV - 2025 VentSpcFuncData'!#REF!,MATCH($B203,'For CSV - 2025 VentSpcFuncData'!$B$6:$B$111,0))</f>
        <v>#REF!</v>
      </c>
      <c r="O203" s="146" t="e">
        <f t="shared" si="16"/>
        <v>#REF!</v>
      </c>
      <c r="P203" s="148" t="e">
        <f t="shared" si="13"/>
        <v>#REF!</v>
      </c>
      <c r="Q203" s="44" t="str">
        <f t="shared" si="39"/>
        <v>Lounge, Breakroom, or Waiting Area,General - Break rooms</v>
      </c>
      <c r="R203" s="44">
        <f>INDEX('For CSV - 2025 SpcFuncData'!$BB$5:$BB$89,MATCH($A203,'For CSV - 2025 SpcFuncData'!$B$5:$B$88,0))</f>
        <v>347</v>
      </c>
      <c r="S203" s="44">
        <f>INDEX('For CSV - 2025 VentSpcFuncData'!$I$6:$I$111,MATCH($B203,'For CSV - 2025 VentSpcFuncData'!$B$6:$B$111,0))</f>
        <v>46</v>
      </c>
      <c r="T203" s="44">
        <f>MATCH($A203,'For CSV - 2025 SpcFuncData'!$B$5:$B$87,0)</f>
        <v>46</v>
      </c>
      <c r="U203" s="44">
        <v>1</v>
      </c>
      <c r="V203" t="str">
        <f t="shared" si="17"/>
        <v>2,              46,     "General - Break rooms"</v>
      </c>
    </row>
    <row r="204" spans="1:22" ht="13" x14ac:dyDescent="0.25">
      <c r="A204" s="44" t="s">
        <v>558</v>
      </c>
      <c r="B204" s="270" t="s">
        <v>757</v>
      </c>
      <c r="C204" s="56">
        <f>VLOOKUP($B204,'2025 Ventilation List SORT'!$A$6:$I$101,2)</f>
        <v>33</v>
      </c>
      <c r="D204" s="56">
        <f>VLOOKUP($B204,'2025 Ventilation List SORT'!$A$6:$I$101,3)</f>
        <v>0.15</v>
      </c>
      <c r="E204" s="59">
        <f>VLOOKUP($B204,'2025 Ventilation List SORT'!$A$6:$I$101,4)</f>
        <v>0</v>
      </c>
      <c r="F204" s="59">
        <f>VLOOKUP($B204,'2025 Ventilation List SORT'!$A$6:$I$101,5)</f>
        <v>0</v>
      </c>
      <c r="G204" s="56">
        <f>VLOOKUP($B204,'2025 Ventilation List SORT'!$A$6:$I$101,6)</f>
        <v>0</v>
      </c>
      <c r="H204" s="59">
        <f>VLOOKUP($B204,'2025 Ventilation List SORT'!$A$6:$I$101,7)</f>
        <v>1</v>
      </c>
      <c r="I204" s="56" t="str">
        <f>VLOOKUP($B204,'2025 Ventilation List SORT'!$A$6:$I$101,8)</f>
        <v>F</v>
      </c>
      <c r="J204" s="95" t="str">
        <f>VLOOKUP($B204,'2025 Ventilation List SORT'!$A$6:$I$101,9)</f>
        <v>No</v>
      </c>
      <c r="K204" s="146">
        <f>INDEX('For CSV - 2025 SpcFuncData'!$D$5:$D$88,MATCH($A204,'For CSV - 2025 SpcFuncData'!$B$5:$B$87,0))*0.5</f>
        <v>33.335000000000001</v>
      </c>
      <c r="L204" s="146" t="e">
        <f>INDEX('For CSV - 2025 VentSpcFuncData'!#REF!,MATCH($B204,'For CSV - 2025 VentSpcFuncData'!$B$6:$B$111,0))</f>
        <v>#REF!</v>
      </c>
      <c r="M204" s="146" t="e">
        <f t="shared" si="15"/>
        <v>#REF!</v>
      </c>
      <c r="N204" s="146" t="e">
        <f>INDEX('For CSV - 2025 VentSpcFuncData'!#REF!,MATCH($B204,'For CSV - 2025 VentSpcFuncData'!$B$6:$B$111,0))</f>
        <v>#REF!</v>
      </c>
      <c r="O204" s="146" t="e">
        <f t="shared" si="16"/>
        <v>#REF!</v>
      </c>
      <c r="P204" s="148" t="e">
        <f t="shared" si="13"/>
        <v>#REF!</v>
      </c>
      <c r="Q204" s="44" t="str">
        <f t="shared" si="39"/>
        <v>Lounge, Breakroom, or Waiting Area,General - Coffee Stations</v>
      </c>
      <c r="R204" s="44">
        <f>INDEX('For CSV - 2025 SpcFuncData'!$BB$5:$BB$89,MATCH($A204,'For CSV - 2025 SpcFuncData'!$B$5:$B$88,0))</f>
        <v>347</v>
      </c>
      <c r="S204" s="44">
        <f>INDEX('For CSV - 2025 VentSpcFuncData'!$I$6:$I$111,MATCH($B204,'For CSV - 2025 VentSpcFuncData'!$B$6:$B$111,0))</f>
        <v>47</v>
      </c>
      <c r="T204" s="44">
        <f>MATCH($A204,'For CSV - 2025 SpcFuncData'!$B$5:$B$87,0)</f>
        <v>46</v>
      </c>
      <c r="U204" s="44">
        <v>1</v>
      </c>
      <c r="V204" t="str">
        <f t="shared" si="17"/>
        <v>2,              47,     "General - Coffee Stations"</v>
      </c>
    </row>
    <row r="205" spans="1:22" ht="13" x14ac:dyDescent="0.25">
      <c r="A205" s="44" t="s">
        <v>558</v>
      </c>
      <c r="B205" s="270" t="s">
        <v>781</v>
      </c>
      <c r="C205" s="56">
        <f>VLOOKUP($B205,'2025 Ventilation List SORT'!$A$6:$I$101,2)</f>
        <v>5</v>
      </c>
      <c r="D205" s="56">
        <f>VLOOKUP($B205,'2025 Ventilation List SORT'!$A$6:$I$101,3)</f>
        <v>0.15</v>
      </c>
      <c r="E205" s="59">
        <f>VLOOKUP($B205,'2025 Ventilation List SORT'!$A$6:$I$101,4)</f>
        <v>0</v>
      </c>
      <c r="F205" s="59">
        <f>VLOOKUP($B205,'2025 Ventilation List SORT'!$A$6:$I$101,5)</f>
        <v>0</v>
      </c>
      <c r="G205" s="56">
        <f>VLOOKUP($B205,'2025 Ventilation List SORT'!$A$6:$I$101,6)</f>
        <v>0</v>
      </c>
      <c r="H205" s="59">
        <f>VLOOKUP($B205,'2025 Ventilation List SORT'!$A$6:$I$101,7)</f>
        <v>2</v>
      </c>
      <c r="I205" s="56" t="str">
        <f>VLOOKUP($B205,'2025 Ventilation List SORT'!$A$6:$I$101,8)</f>
        <v/>
      </c>
      <c r="J205" s="95" t="str">
        <f>VLOOKUP($B205,'2025 Ventilation List SORT'!$A$6:$I$101,9)</f>
        <v>No</v>
      </c>
      <c r="K205" s="146">
        <f>INDEX('For CSV - 2025 SpcFuncData'!$D$5:$D$88,MATCH($A205,'For CSV - 2025 SpcFuncData'!$B$5:$B$87,0))*0.5</f>
        <v>33.335000000000001</v>
      </c>
      <c r="L205" s="146" t="e">
        <f>INDEX('For CSV - 2025 VentSpcFuncData'!#REF!,MATCH($B205,'For CSV - 2025 VentSpcFuncData'!$B$6:$B$111,0))</f>
        <v>#REF!</v>
      </c>
      <c r="M205" s="146" t="e">
        <f t="shared" si="15"/>
        <v>#REF!</v>
      </c>
      <c r="N205" s="146" t="e">
        <f>INDEX('For CSV - 2025 VentSpcFuncData'!#REF!,MATCH($B205,'For CSV - 2025 VentSpcFuncData'!$B$6:$B$111,0))</f>
        <v>#REF!</v>
      </c>
      <c r="O205" s="146" t="e">
        <f t="shared" si="16"/>
        <v>#REF!</v>
      </c>
      <c r="P205" s="148" t="e">
        <f t="shared" si="13"/>
        <v>#REF!</v>
      </c>
      <c r="Q205" s="44" t="str">
        <f t="shared" si="39"/>
        <v>Lounge, Breakroom, or Waiting Area,Misc - All others</v>
      </c>
      <c r="R205" s="44">
        <f>INDEX('For CSV - 2025 SpcFuncData'!$BB$5:$BB$89,MATCH($A205,'For CSV - 2025 SpcFuncData'!$B$5:$B$88,0))</f>
        <v>347</v>
      </c>
      <c r="S205" s="44">
        <f>INDEX('For CSV - 2025 VentSpcFuncData'!$I$6:$I$111,MATCH($B205,'For CSV - 2025 VentSpcFuncData'!$B$6:$B$111,0))</f>
        <v>58</v>
      </c>
      <c r="T205" s="44">
        <f>MATCH($A205,'For CSV - 2025 SpcFuncData'!$B$5:$B$87,0)</f>
        <v>46</v>
      </c>
      <c r="U205" s="44">
        <v>1</v>
      </c>
      <c r="V205" t="str">
        <f t="shared" si="17"/>
        <v>2,              58,     "Misc - All others"</v>
      </c>
    </row>
    <row r="206" spans="1:22" ht="13" x14ac:dyDescent="0.25">
      <c r="A206" s="44" t="s">
        <v>558</v>
      </c>
      <c r="B206" s="270" t="s">
        <v>779</v>
      </c>
      <c r="C206" s="56">
        <f>VLOOKUP($B206,'2025 Ventilation List SORT'!$A$6:$I$101,2)</f>
        <v>33</v>
      </c>
      <c r="D206" s="56">
        <f>VLOOKUP($B206,'2025 Ventilation List SORT'!$A$6:$I$101,3)</f>
        <v>0.15</v>
      </c>
      <c r="E206" s="59">
        <f>VLOOKUP($B206,'2025 Ventilation List SORT'!$A$6:$I$101,4)</f>
        <v>0</v>
      </c>
      <c r="F206" s="59">
        <f>VLOOKUP($B206,'2025 Ventilation List SORT'!$A$6:$I$101,5)</f>
        <v>0</v>
      </c>
      <c r="G206" s="56">
        <f>VLOOKUP($B206,'2025 Ventilation List SORT'!$A$6:$I$101,6)</f>
        <v>0</v>
      </c>
      <c r="H206" s="59">
        <f>VLOOKUP($B206,'2025 Ventilation List SORT'!$A$6:$I$101,7)</f>
        <v>1</v>
      </c>
      <c r="I206" s="56" t="str">
        <f>VLOOKUP($B206,'2025 Ventilation List SORT'!$A$6:$I$101,8)</f>
        <v>F</v>
      </c>
      <c r="J206" s="95" t="str">
        <f>VLOOKUP($B206,'2025 Ventilation List SORT'!$A$6:$I$101,9)</f>
        <v>No</v>
      </c>
      <c r="K206" s="146">
        <f>INDEX('For CSV - 2025 SpcFuncData'!$D$5:$D$88,MATCH($A206,'For CSV - 2025 SpcFuncData'!$B$5:$B$87,0))*0.5</f>
        <v>33.335000000000001</v>
      </c>
      <c r="L206" s="146" t="e">
        <f>INDEX('For CSV - 2025 VentSpcFuncData'!#REF!,MATCH($B206,'For CSV - 2025 VentSpcFuncData'!$B$6:$B$111,0))</f>
        <v>#REF!</v>
      </c>
      <c r="M206" s="146" t="e">
        <f t="shared" si="15"/>
        <v>#REF!</v>
      </c>
      <c r="N206" s="146" t="e">
        <f>INDEX('For CSV - 2025 VentSpcFuncData'!#REF!,MATCH($B206,'For CSV - 2025 VentSpcFuncData'!$B$6:$B$111,0))</f>
        <v>#REF!</v>
      </c>
      <c r="O206" s="146" t="e">
        <f t="shared" si="16"/>
        <v>#REF!</v>
      </c>
      <c r="P206" s="148" t="e">
        <f t="shared" si="13"/>
        <v>#REF!</v>
      </c>
      <c r="Q206" s="44" t="str">
        <f t="shared" si="39"/>
        <v>Lounge, Breakroom, or Waiting Area,Misc - Transportation waiting</v>
      </c>
      <c r="R206" s="44">
        <f>INDEX('For CSV - 2025 SpcFuncData'!$BB$5:$BB$89,MATCH($A206,'For CSV - 2025 SpcFuncData'!$B$5:$B$88,0))</f>
        <v>347</v>
      </c>
      <c r="S206" s="44">
        <f>INDEX('For CSV - 2025 VentSpcFuncData'!$I$6:$I$111,MATCH($B206,'For CSV - 2025 VentSpcFuncData'!$B$6:$B$111,0))</f>
        <v>69</v>
      </c>
      <c r="T206" s="44">
        <f>MATCH($A206,'For CSV - 2025 SpcFuncData'!$B$5:$B$87,0)</f>
        <v>46</v>
      </c>
      <c r="U206" s="44">
        <v>0</v>
      </c>
      <c r="V206" t="str">
        <f t="shared" si="17"/>
        <v>2,              69,     "Misc - Transportation waiting"</v>
      </c>
    </row>
    <row r="207" spans="1:22" ht="13" x14ac:dyDescent="0.25">
      <c r="A207" s="57" t="s">
        <v>558</v>
      </c>
      <c r="B207" s="270" t="s">
        <v>766</v>
      </c>
      <c r="C207" s="56">
        <f>VLOOKUP($B207,'2025 Ventilation List SORT'!$A$6:$I$101,2)</f>
        <v>33</v>
      </c>
      <c r="D207" s="56">
        <f>VLOOKUP($B207,'2025 Ventilation List SORT'!$A$6:$I$101,3)</f>
        <v>0.15</v>
      </c>
      <c r="E207" s="59">
        <f>VLOOKUP($B207,'2025 Ventilation List SORT'!$A$6:$I$101,4)</f>
        <v>0</v>
      </c>
      <c r="F207" s="59">
        <f>VLOOKUP($B207,'2025 Ventilation List SORT'!$A$6:$I$101,5)</f>
        <v>0</v>
      </c>
      <c r="G207" s="56">
        <f>VLOOKUP($B207,'2025 Ventilation List SORT'!$A$6:$I$101,6)</f>
        <v>0</v>
      </c>
      <c r="H207" s="59">
        <f>VLOOKUP($B207,'2025 Ventilation List SORT'!$A$6:$I$101,7)</f>
        <v>1</v>
      </c>
      <c r="I207" s="56" t="str">
        <f>VLOOKUP($B207,'2025 Ventilation List SORT'!$A$6:$I$101,8)</f>
        <v/>
      </c>
      <c r="J207" s="95" t="str">
        <f>VLOOKUP($B207,'2025 Ventilation List SORT'!$A$6:$I$101,9)</f>
        <v>No</v>
      </c>
      <c r="K207" s="146">
        <f>INDEX('For CSV - 2025 SpcFuncData'!$D$5:$D$88,MATCH($A207,'For CSV - 2025 SpcFuncData'!$B$5:$B$87,0))*0.5</f>
        <v>33.335000000000001</v>
      </c>
      <c r="L207" s="146" t="e">
        <f>INDEX('For CSV - 2025 VentSpcFuncData'!#REF!,MATCH($B207,'For CSV - 2025 VentSpcFuncData'!$B$6:$B$111,0))</f>
        <v>#REF!</v>
      </c>
      <c r="M207" s="146" t="e">
        <f t="shared" si="15"/>
        <v>#REF!</v>
      </c>
      <c r="N207" s="146" t="e">
        <f>INDEX('For CSV - 2025 VentSpcFuncData'!#REF!,MATCH($B207,'For CSV - 2025 VentSpcFuncData'!$B$6:$B$111,0))</f>
        <v>#REF!</v>
      </c>
      <c r="O207" s="146" t="e">
        <f t="shared" si="16"/>
        <v>#REF!</v>
      </c>
      <c r="P207" s="148" t="e">
        <f t="shared" si="13"/>
        <v>#REF!</v>
      </c>
      <c r="Q207" s="44" t="str">
        <f t="shared" si="39"/>
        <v>Lounge, Breakroom, or Waiting Area,Office - Breakrooms</v>
      </c>
      <c r="R207" s="44">
        <f>INDEX('For CSV - 2025 SpcFuncData'!$BB$5:$BB$89,MATCH($A207,'For CSV - 2025 SpcFuncData'!$B$5:$B$88,0))</f>
        <v>347</v>
      </c>
      <c r="S207" s="44">
        <f>INDEX('For CSV - 2025 VentSpcFuncData'!$I$6:$I$111,MATCH($B207,'For CSV - 2025 VentSpcFuncData'!$B$6:$B$111,0))</f>
        <v>71</v>
      </c>
      <c r="T207" s="44">
        <f>MATCH($A207,'For CSV - 2025 SpcFuncData'!$B$5:$B$87,0)</f>
        <v>46</v>
      </c>
      <c r="U207" s="44">
        <v>0</v>
      </c>
      <c r="V207" t="str">
        <f t="shared" si="17"/>
        <v>2,              71,     "Office - Breakrooms"</v>
      </c>
    </row>
    <row r="208" spans="1:22" ht="13" x14ac:dyDescent="0.25">
      <c r="A208" s="57" t="s">
        <v>558</v>
      </c>
      <c r="B208" s="270" t="s">
        <v>770</v>
      </c>
      <c r="C208" s="56">
        <f>VLOOKUP($B208,'2025 Ventilation List SORT'!$A$6:$I$101,2)</f>
        <v>5</v>
      </c>
      <c r="D208" s="56">
        <f>VLOOKUP($B208,'2025 Ventilation List SORT'!$A$6:$I$101,3)</f>
        <v>0.15</v>
      </c>
      <c r="E208" s="59">
        <f>VLOOKUP($B208,'2025 Ventilation List SORT'!$A$6:$I$101,4)</f>
        <v>0</v>
      </c>
      <c r="F208" s="59">
        <f>VLOOKUP($B208,'2025 Ventilation List SORT'!$A$6:$I$101,5)</f>
        <v>0</v>
      </c>
      <c r="G208" s="56">
        <f>VLOOKUP($B208,'2025 Ventilation List SORT'!$A$6:$I$101,6)</f>
        <v>0</v>
      </c>
      <c r="H208" s="59">
        <f>VLOOKUP($B208,'2025 Ventilation List SORT'!$A$6:$I$101,7)</f>
        <v>1</v>
      </c>
      <c r="I208" s="56" t="str">
        <f>VLOOKUP($B208,'2025 Ventilation List SORT'!$A$6:$I$101,8)</f>
        <v>F</v>
      </c>
      <c r="J208" s="95" t="str">
        <f>VLOOKUP($B208,'2025 Ventilation List SORT'!$A$6:$I$101,9)</f>
        <v>No</v>
      </c>
      <c r="K208" s="146">
        <f>INDEX('For CSV - 2025 SpcFuncData'!$D$5:$D$88,MATCH($A208,'For CSV - 2025 SpcFuncData'!$B$5:$B$87,0))*0.5</f>
        <v>33.335000000000001</v>
      </c>
      <c r="L208" s="146" t="e">
        <f>INDEX('For CSV - 2025 VentSpcFuncData'!#REF!,MATCH($B208,'For CSV - 2025 VentSpcFuncData'!$B$6:$B$111,0))</f>
        <v>#REF!</v>
      </c>
      <c r="M208" s="146" t="e">
        <f t="shared" si="15"/>
        <v>#REF!</v>
      </c>
      <c r="N208" s="146" t="e">
        <f>INDEX('For CSV - 2025 VentSpcFuncData'!#REF!,MATCH($B208,'For CSV - 2025 VentSpcFuncData'!$B$6:$B$111,0))</f>
        <v>#REF!</v>
      </c>
      <c r="O208" s="146" t="e">
        <f t="shared" si="16"/>
        <v>#REF!</v>
      </c>
      <c r="P208" s="148" t="e">
        <f t="shared" si="13"/>
        <v>#REF!</v>
      </c>
      <c r="Q208" s="44" t="str">
        <f t="shared" si="39"/>
        <v>Lounge, Breakroom, or Waiting Area,Office - Reception areas</v>
      </c>
      <c r="R208" s="44">
        <f>INDEX('For CSV - 2025 SpcFuncData'!$BB$5:$BB$89,MATCH($A208,'For CSV - 2025 SpcFuncData'!$B$5:$B$88,0))</f>
        <v>347</v>
      </c>
      <c r="S208" s="44">
        <f>INDEX('For CSV - 2025 VentSpcFuncData'!$I$6:$I$111,MATCH($B208,'For CSV - 2025 VentSpcFuncData'!$B$6:$B$111,0))</f>
        <v>75</v>
      </c>
      <c r="T208" s="44">
        <f>MATCH($A208,'For CSV - 2025 SpcFuncData'!$B$5:$B$87,0)</f>
        <v>46</v>
      </c>
      <c r="U208" s="44">
        <v>0</v>
      </c>
      <c r="V208" t="str">
        <f t="shared" si="17"/>
        <v>2,              75,     "Office - Reception areas"</v>
      </c>
    </row>
    <row r="209" spans="1:22" ht="13" x14ac:dyDescent="0.25">
      <c r="A209" s="57" t="s">
        <v>1101</v>
      </c>
      <c r="B209" s="270" t="s">
        <v>775</v>
      </c>
      <c r="C209" s="56">
        <f>VLOOKUP($B209,'2025 Ventilation List SORT'!$A$6:$I$101,2)</f>
        <v>5</v>
      </c>
      <c r="D209" s="56">
        <f>VLOOKUP($B209,'2025 Ventilation List SORT'!$A$6:$I$101,3)</f>
        <v>0.15</v>
      </c>
      <c r="E209" s="59">
        <f>VLOOKUP($B209,'2025 Ventilation List SORT'!$A$6:$I$101,4)</f>
        <v>0</v>
      </c>
      <c r="F209" s="59">
        <f>VLOOKUP($B209,'2025 Ventilation List SORT'!$A$6:$I$101,5)</f>
        <v>0</v>
      </c>
      <c r="G209" s="56">
        <f>VLOOKUP($B209,'2025 Ventilation List SORT'!$A$6:$I$101,6)</f>
        <v>0</v>
      </c>
      <c r="H209" s="59">
        <f>VLOOKUP($B209,'2025 Ventilation List SORT'!$A$6:$I$101,7)</f>
        <v>3</v>
      </c>
      <c r="I209" s="56" t="str">
        <f>VLOOKUP($B209,'2025 Ventilation List SORT'!$A$6:$I$101,8)</f>
        <v/>
      </c>
      <c r="J209" s="95" t="str">
        <f>VLOOKUP($B209,'2025 Ventilation List SORT'!$A$6:$I$101,9)</f>
        <v>Yes</v>
      </c>
      <c r="K209" s="146">
        <f>INDEX('For CSV - 2025 SpcFuncData'!$D$5:$D$88,MATCH($A209,'For CSV - 2025 SpcFuncData'!$B$5:$B$87,0))*0.5</f>
        <v>5</v>
      </c>
      <c r="L209" s="146" t="e">
        <f>INDEX('For CSV - 2025 VentSpcFuncData'!#REF!,MATCH($B209,'For CSV - 2025 VentSpcFuncData'!$B$6:$B$111,0))</f>
        <v>#REF!</v>
      </c>
      <c r="M209" s="146" t="e">
        <f t="shared" si="15"/>
        <v>#REF!</v>
      </c>
      <c r="N209" s="146" t="e">
        <f>INDEX('For CSV - 2025 VentSpcFuncData'!#REF!,MATCH($B209,'For CSV - 2025 VentSpcFuncData'!$B$6:$B$111,0))</f>
        <v>#REF!</v>
      </c>
      <c r="O209" s="146" t="e">
        <f t="shared" si="16"/>
        <v>#REF!</v>
      </c>
      <c r="P209" s="148" t="e">
        <f t="shared" si="13"/>
        <v>#REF!</v>
      </c>
      <c r="Q209" s="44" t="str">
        <f t="shared" si="39"/>
        <v>Manufacturing, Commercial &amp; Industrial Work Area (Low Bay),Misc - General manufacturing (excludes heavy industrial and process using chemicals)</v>
      </c>
      <c r="R209" s="44">
        <f>INDEX('For CSV - 2025 SpcFuncData'!$BB$5:$BB$89,MATCH($A209,'For CSV - 2025 SpcFuncData'!$B$5:$B$88,0))</f>
        <v>348</v>
      </c>
      <c r="S209" s="44">
        <f>INDEX('For CSV - 2025 VentSpcFuncData'!$I$6:$I$111,MATCH($B209,'For CSV - 2025 VentSpcFuncData'!$B$6:$B$111,0))</f>
        <v>63</v>
      </c>
      <c r="T209" s="44">
        <f>MATCH($A209,'For CSV - 2025 SpcFuncData'!$B$5:$B$87,0)</f>
        <v>47</v>
      </c>
      <c r="U209" s="44">
        <v>0</v>
      </c>
      <c r="V209" t="str">
        <f t="shared" si="17"/>
        <v>1, Spc:SpcFunc,        348,  63  ;  Manufacturing, Commercial &amp; Industrial Work Area (Low Bay)</v>
      </c>
    </row>
    <row r="210" spans="1:22" ht="13" x14ac:dyDescent="0.25">
      <c r="A210" s="57" t="s">
        <v>1101</v>
      </c>
      <c r="B210" s="270" t="s">
        <v>791</v>
      </c>
      <c r="C210" s="56">
        <f>VLOOKUP($B210,'2025 Ventilation List SORT'!$A$6:$I$101,2)</f>
        <v>0</v>
      </c>
      <c r="D210" s="56">
        <f>VLOOKUP($B210,'2025 Ventilation List SORT'!$A$6:$I$101,3)</f>
        <v>0</v>
      </c>
      <c r="E210" s="59">
        <f>VLOOKUP($B210,'2025 Ventilation List SORT'!$A$6:$I$101,4)</f>
        <v>0</v>
      </c>
      <c r="F210" s="59">
        <f>VLOOKUP($B210,'2025 Ventilation List SORT'!$A$6:$I$101,5)</f>
        <v>0</v>
      </c>
      <c r="G210" s="56">
        <f>VLOOKUP($B210,'2025 Ventilation List SORT'!$A$6:$I$101,6)</f>
        <v>0.5</v>
      </c>
      <c r="H210" s="59">
        <f>VLOOKUP($B210,'2025 Ventilation List SORT'!$A$6:$I$101,7)</f>
        <v>2</v>
      </c>
      <c r="I210" s="56" t="str">
        <f>VLOOKUP($B210,'2025 Ventilation List SORT'!$A$6:$I$101,8)</f>
        <v/>
      </c>
      <c r="J210" s="95" t="str">
        <f>VLOOKUP($B210,'2025 Ventilation List SORT'!$A$6:$I$101,9)</f>
        <v>No</v>
      </c>
      <c r="K210" s="146">
        <f>INDEX('For CSV - 2025 SpcFuncData'!$D$5:$D$88,MATCH($A210,'For CSV - 2025 SpcFuncData'!$B$5:$B$87,0))*0.5</f>
        <v>5</v>
      </c>
      <c r="L210" s="146" t="e">
        <f>INDEX('For CSV - 2025 VentSpcFuncData'!#REF!,MATCH($B210,'For CSV - 2025 VentSpcFuncData'!$B$6:$B$111,0))</f>
        <v>#REF!</v>
      </c>
      <c r="M210" s="146" t="e">
        <f t="shared" si="15"/>
        <v>#REF!</v>
      </c>
      <c r="N210" s="146" t="e">
        <f>INDEX('For CSV - 2025 VentSpcFuncData'!#REF!,MATCH($B210,'For CSV - 2025 VentSpcFuncData'!$B$6:$B$111,0))</f>
        <v>#REF!</v>
      </c>
      <c r="O210" s="146" t="e">
        <f t="shared" si="16"/>
        <v>#REF!</v>
      </c>
      <c r="P210" s="148" t="e">
        <f t="shared" ref="P210:P273" si="40">K210*O210/1000</f>
        <v>#REF!</v>
      </c>
      <c r="Q210" s="44" t="str">
        <f t="shared" si="39"/>
        <v>Manufacturing, Commercial &amp; Industrial Work Area (Low Bay),Exhaust - Copy, printing rooms</v>
      </c>
      <c r="R210" s="44">
        <f>INDEX('For CSV - 2025 SpcFuncData'!$BB$5:$BB$89,MATCH($A210,'For CSV - 2025 SpcFuncData'!$B$5:$B$88,0))</f>
        <v>348</v>
      </c>
      <c r="S210" s="44">
        <f>INDEX('For CSV - 2025 VentSpcFuncData'!$I$6:$I$111,MATCH($B210,'For CSV - 2025 VentSpcFuncData'!$B$6:$B$111,0))</f>
        <v>28</v>
      </c>
      <c r="T210" s="44">
        <f>MATCH($A210,'For CSV - 2025 SpcFuncData'!$B$5:$B$87,0)</f>
        <v>47</v>
      </c>
      <c r="U210" s="44">
        <v>0</v>
      </c>
      <c r="V210" t="str">
        <f t="shared" ref="V210:V274" si="41">IF($A209&lt;&gt;$A210,$V$3&amp;$R210&amp;$W$3&amp;$S210&amp;$X$3&amp;TEXT($A210,0),IF($A210=$A209,$V$4&amp;$S210&amp;$W$4&amp;$X$4&amp;$B210&amp;""""))</f>
        <v>2,              28,     "Exhaust - Copy, printing rooms"</v>
      </c>
    </row>
    <row r="211" spans="1:22" ht="13" x14ac:dyDescent="0.25">
      <c r="A211" s="57" t="s">
        <v>1101</v>
      </c>
      <c r="B211" s="270" t="s">
        <v>792</v>
      </c>
      <c r="C211" s="56">
        <f>VLOOKUP($B211,'2025 Ventilation List SORT'!$A$6:$I$101,2)</f>
        <v>0</v>
      </c>
      <c r="D211" s="56">
        <f>VLOOKUP($B211,'2025 Ventilation List SORT'!$A$6:$I$101,3)</f>
        <v>0</v>
      </c>
      <c r="E211" s="59">
        <f>VLOOKUP($B211,'2025 Ventilation List SORT'!$A$6:$I$101,4)</f>
        <v>0</v>
      </c>
      <c r="F211" s="59">
        <f>VLOOKUP($B211,'2025 Ventilation List SORT'!$A$6:$I$101,5)</f>
        <v>0</v>
      </c>
      <c r="G211" s="56">
        <f>VLOOKUP($B211,'2025 Ventilation List SORT'!$A$6:$I$101,6)</f>
        <v>1</v>
      </c>
      <c r="H211" s="59">
        <f>VLOOKUP($B211,'2025 Ventilation List SORT'!$A$6:$I$101,7)</f>
        <v>2</v>
      </c>
      <c r="I211" s="56" t="str">
        <f>VLOOKUP($B211,'2025 Ventilation List SORT'!$A$6:$I$101,8)</f>
        <v/>
      </c>
      <c r="J211" s="95" t="str">
        <f>VLOOKUP($B211,'2025 Ventilation List SORT'!$A$6:$I$101,9)</f>
        <v>No</v>
      </c>
      <c r="K211" s="146">
        <f>INDEX('For CSV - 2025 SpcFuncData'!$D$5:$D$88,MATCH($A211,'For CSV - 2025 SpcFuncData'!$B$5:$B$87,0))*0.5</f>
        <v>5</v>
      </c>
      <c r="L211" s="146" t="e">
        <f>INDEX('For CSV - 2025 VentSpcFuncData'!#REF!,MATCH($B211,'For CSV - 2025 VentSpcFuncData'!$B$6:$B$111,0))</f>
        <v>#REF!</v>
      </c>
      <c r="M211" s="146" t="e">
        <f t="shared" ref="M211:M275" si="42">IF(L211=0,K211,L211)</f>
        <v>#REF!</v>
      </c>
      <c r="N211" s="146" t="e">
        <f>INDEX('For CSV - 2025 VentSpcFuncData'!#REF!,MATCH($B211,'For CSV - 2025 VentSpcFuncData'!$B$6:$B$111,0))</f>
        <v>#REF!</v>
      </c>
      <c r="O211" s="146" t="e">
        <f t="shared" ref="O211:O274" si="43">IF(SUM(K211,M211)=0,0,M211/K211*N211)</f>
        <v>#REF!</v>
      </c>
      <c r="P211" s="148" t="e">
        <f t="shared" si="40"/>
        <v>#REF!</v>
      </c>
      <c r="Q211" s="44" t="str">
        <f t="shared" si="39"/>
        <v>Manufacturing, Commercial &amp; Industrial Work Area (Low Bay),Exhaust - Darkrooms</v>
      </c>
      <c r="R211" s="44">
        <f>INDEX('For CSV - 2025 SpcFuncData'!$BB$5:$BB$89,MATCH($A211,'For CSV - 2025 SpcFuncData'!$B$5:$B$88,0))</f>
        <v>348</v>
      </c>
      <c r="S211" s="44">
        <f>INDEX('For CSV - 2025 VentSpcFuncData'!$I$6:$I$111,MATCH($B211,'For CSV - 2025 VentSpcFuncData'!$B$6:$B$111,0))</f>
        <v>29</v>
      </c>
      <c r="T211" s="44">
        <f>MATCH($A211,'For CSV - 2025 SpcFuncData'!$B$5:$B$87,0)</f>
        <v>47</v>
      </c>
      <c r="U211" s="44">
        <v>0</v>
      </c>
      <c r="V211" t="str">
        <f t="shared" si="41"/>
        <v>2,              29,     "Exhaust - Darkrooms"</v>
      </c>
    </row>
    <row r="212" spans="1:22" ht="13" x14ac:dyDescent="0.25">
      <c r="A212" s="57" t="s">
        <v>1101</v>
      </c>
      <c r="B212" s="270" t="s">
        <v>793</v>
      </c>
      <c r="C212" s="56">
        <f>VLOOKUP($B212,'2025 Ventilation List SORT'!$A$6:$I$101,2)</f>
        <v>0</v>
      </c>
      <c r="D212" s="56">
        <f>VLOOKUP($B212,'2025 Ventilation List SORT'!$A$6:$I$101,3)</f>
        <v>0</v>
      </c>
      <c r="E212" s="59">
        <f>VLOOKUP($B212,'2025 Ventilation List SORT'!$A$6:$I$101,4)</f>
        <v>0</v>
      </c>
      <c r="F212" s="59">
        <f>VLOOKUP($B212,'2025 Ventilation List SORT'!$A$6:$I$101,5)</f>
        <v>0</v>
      </c>
      <c r="G212" s="56">
        <f>VLOOKUP($B212,'2025 Ventilation List SORT'!$A$6:$I$101,6)</f>
        <v>1</v>
      </c>
      <c r="H212" s="59">
        <f>VLOOKUP($B212,'2025 Ventilation List SORT'!$A$6:$I$101,7)</f>
        <v>3</v>
      </c>
      <c r="I212" s="56" t="str">
        <f>VLOOKUP($B212,'2025 Ventilation List SORT'!$A$6:$I$101,8)</f>
        <v/>
      </c>
      <c r="J212" s="95" t="str">
        <f>VLOOKUP($B212,'2025 Ventilation List SORT'!$A$6:$I$101,9)</f>
        <v>No</v>
      </c>
      <c r="K212" s="146">
        <f>INDEX('For CSV - 2025 SpcFuncData'!$D$5:$D$88,MATCH($A212,'For CSV - 2025 SpcFuncData'!$B$5:$B$87,0))*0.5</f>
        <v>5</v>
      </c>
      <c r="L212" s="146" t="e">
        <f>INDEX('For CSV - 2025 VentSpcFuncData'!#REF!,MATCH($B212,'For CSV - 2025 VentSpcFuncData'!$B$6:$B$111,0))</f>
        <v>#REF!</v>
      </c>
      <c r="M212" s="146" t="e">
        <f t="shared" si="42"/>
        <v>#REF!</v>
      </c>
      <c r="N212" s="146" t="e">
        <f>INDEX('For CSV - 2025 VentSpcFuncData'!#REF!,MATCH($B212,'For CSV - 2025 VentSpcFuncData'!$B$6:$B$111,0))</f>
        <v>#REF!</v>
      </c>
      <c r="O212" s="146" t="e">
        <f t="shared" si="43"/>
        <v>#REF!</v>
      </c>
      <c r="P212" s="148" t="e">
        <f t="shared" si="40"/>
        <v>#REF!</v>
      </c>
      <c r="Q212" s="44" t="str">
        <f t="shared" si="39"/>
        <v>Manufacturing, Commercial &amp; Industrial Work Area (Low Bay),Exhaust - Janitor closets, trash rooms, recycling</v>
      </c>
      <c r="R212" s="44">
        <f>INDEX('For CSV - 2025 SpcFuncData'!$BB$5:$BB$89,MATCH($A212,'For CSV - 2025 SpcFuncData'!$B$5:$B$88,0))</f>
        <v>348</v>
      </c>
      <c r="S212" s="44">
        <f>INDEX('For CSV - 2025 VentSpcFuncData'!$I$6:$I$111,MATCH($B212,'For CSV - 2025 VentSpcFuncData'!$B$6:$B$111,0))</f>
        <v>30</v>
      </c>
      <c r="T212" s="44">
        <f>MATCH($A212,'For CSV - 2025 SpcFuncData'!$B$5:$B$87,0)</f>
        <v>47</v>
      </c>
      <c r="U212" s="44">
        <v>0</v>
      </c>
      <c r="V212" t="str">
        <f t="shared" si="41"/>
        <v>2,              30,     "Exhaust - Janitor closets, trash rooms, recycling"</v>
      </c>
    </row>
    <row r="213" spans="1:22" ht="13" x14ac:dyDescent="0.25">
      <c r="A213" s="44" t="s">
        <v>1101</v>
      </c>
      <c r="B213" s="270" t="s">
        <v>798</v>
      </c>
      <c r="C213" s="56">
        <f>VLOOKUP($B213,'2025 Ventilation List SORT'!$A$6:$I$101,2)</f>
        <v>0</v>
      </c>
      <c r="D213" s="56">
        <f>VLOOKUP($B213,'2025 Ventilation List SORT'!$A$6:$I$101,3)</f>
        <v>0</v>
      </c>
      <c r="E213" s="59">
        <f>VLOOKUP($B213,'2025 Ventilation List SORT'!$A$6:$I$101,4)</f>
        <v>0</v>
      </c>
      <c r="F213" s="59">
        <f>VLOOKUP($B213,'2025 Ventilation List SORT'!$A$6:$I$101,5)</f>
        <v>0</v>
      </c>
      <c r="G213" s="56">
        <f>VLOOKUP($B213,'2025 Ventilation List SORT'!$A$6:$I$101,6)</f>
        <v>0</v>
      </c>
      <c r="H213" s="59">
        <f>VLOOKUP($B213,'2025 Ventilation List SORT'!$A$6:$I$101,7)</f>
        <v>4</v>
      </c>
      <c r="I213" s="56" t="str">
        <f>VLOOKUP($B213,'2025 Ventilation List SORT'!$A$6:$I$101,8)</f>
        <v>Exh. Note F</v>
      </c>
      <c r="J213" s="95" t="str">
        <f>VLOOKUP($B213,'2025 Ventilation List SORT'!$A$6:$I$101,9)</f>
        <v>No</v>
      </c>
      <c r="K213" s="146">
        <f>INDEX('For CSV - 2025 SpcFuncData'!$D$5:$D$88,MATCH($A213,'For CSV - 2025 SpcFuncData'!$B$5:$B$87,0))*0.5</f>
        <v>5</v>
      </c>
      <c r="L213" s="146" t="e">
        <f>INDEX('For CSV - 2025 VentSpcFuncData'!#REF!,MATCH($B213,'For CSV - 2025 VentSpcFuncData'!$B$6:$B$111,0))</f>
        <v>#REF!</v>
      </c>
      <c r="M213" s="146" t="e">
        <f t="shared" si="42"/>
        <v>#REF!</v>
      </c>
      <c r="N213" s="146" t="e">
        <f>INDEX('For CSV - 2025 VentSpcFuncData'!#REF!,MATCH($B213,'For CSV - 2025 VentSpcFuncData'!$B$6:$B$111,0))</f>
        <v>#REF!</v>
      </c>
      <c r="O213" s="146" t="e">
        <f t="shared" si="43"/>
        <v>#REF!</v>
      </c>
      <c r="P213" s="148" t="e">
        <f t="shared" si="40"/>
        <v>#REF!</v>
      </c>
      <c r="Q213" s="44" t="str">
        <f t="shared" si="39"/>
        <v>Manufacturing, Commercial &amp; Industrial Work Area (Low Bay),Exhaust - Paint spray booths</v>
      </c>
      <c r="R213" s="44">
        <f>INDEX('For CSV - 2025 SpcFuncData'!$BB$5:$BB$89,MATCH($A213,'For CSV - 2025 SpcFuncData'!$B$5:$B$88,0))</f>
        <v>348</v>
      </c>
      <c r="S213" s="44">
        <f>INDEX('For CSV - 2025 VentSpcFuncData'!$I$6:$I$111,MATCH($B213,'For CSV - 2025 VentSpcFuncData'!$B$6:$B$111,0))</f>
        <v>33</v>
      </c>
      <c r="T213" s="44">
        <f>MATCH($A213,'For CSV - 2025 SpcFuncData'!$B$5:$B$87,0)</f>
        <v>47</v>
      </c>
      <c r="U213" s="44">
        <v>0</v>
      </c>
      <c r="V213" t="str">
        <f t="shared" si="41"/>
        <v>2,              33,     "Exhaust - Paint spray booths"</v>
      </c>
    </row>
    <row r="214" spans="1:22" ht="13" x14ac:dyDescent="0.25">
      <c r="A214" s="44" t="s">
        <v>1101</v>
      </c>
      <c r="B214" s="270" t="s">
        <v>803</v>
      </c>
      <c r="C214" s="56">
        <f>VLOOKUP($B214,'2025 Ventilation List SORT'!$A$6:$I$101,2)</f>
        <v>0</v>
      </c>
      <c r="D214" s="56">
        <f>VLOOKUP($B214,'2025 Ventilation List SORT'!$A$6:$I$101,3)</f>
        <v>0</v>
      </c>
      <c r="E214" s="59">
        <f>VLOOKUP($B214,'2025 Ventilation List SORT'!$A$6:$I$101,4)</f>
        <v>0</v>
      </c>
      <c r="F214" s="59">
        <f>VLOOKUP($B214,'2025 Ventilation List SORT'!$A$6:$I$101,5)</f>
        <v>0</v>
      </c>
      <c r="G214" s="56">
        <f>VLOOKUP($B214,'2025 Ventilation List SORT'!$A$6:$I$101,6)</f>
        <v>0.5</v>
      </c>
      <c r="H214" s="59">
        <f>VLOOKUP($B214,'2025 Ventilation List SORT'!$A$6:$I$101,7)</f>
        <v>2</v>
      </c>
      <c r="I214" s="56">
        <f>VLOOKUP($B214,'2025 Ventilation List SORT'!$A$6:$I$101,8)</f>
        <v>0</v>
      </c>
      <c r="J214" s="95" t="str">
        <f>VLOOKUP($B214,'2025 Ventilation List SORT'!$A$6:$I$101,9)</f>
        <v>No</v>
      </c>
      <c r="K214" s="146">
        <f>INDEX('For CSV - 2025 SpcFuncData'!$D$5:$D$88,MATCH($A214,'For CSV - 2025 SpcFuncData'!$B$5:$B$87,0))*0.5</f>
        <v>5</v>
      </c>
      <c r="L214" s="146" t="e">
        <f>INDEX('For CSV - 2025 VentSpcFuncData'!#REF!,MATCH($B214,'For CSV - 2025 VentSpcFuncData'!$B$6:$B$111,0))</f>
        <v>#REF!</v>
      </c>
      <c r="M214" s="146" t="e">
        <f t="shared" si="42"/>
        <v>#REF!</v>
      </c>
      <c r="N214" s="146" t="e">
        <f>INDEX('For CSV - 2025 VentSpcFuncData'!#REF!,MATCH($B214,'For CSV - 2025 VentSpcFuncData'!$B$6:$B$111,0))</f>
        <v>#REF!</v>
      </c>
      <c r="O214" s="146" t="e">
        <f t="shared" si="43"/>
        <v>#REF!</v>
      </c>
      <c r="P214" s="148" t="e">
        <f t="shared" si="40"/>
        <v>#REF!</v>
      </c>
      <c r="Q214" s="44" t="str">
        <f t="shared" si="39"/>
        <v>Manufacturing, Commercial &amp; Industrial Work Area (Low Bay),Exhaust - Woodwork shop/classrooms</v>
      </c>
      <c r="R214" s="44">
        <f>INDEX('For CSV - 2025 SpcFuncData'!$BB$5:$BB$89,MATCH($A214,'For CSV - 2025 SpcFuncData'!$B$5:$B$88,0))</f>
        <v>348</v>
      </c>
      <c r="S214" s="44">
        <f>INDEX('For CSV - 2025 VentSpcFuncData'!$I$6:$I$111,MATCH($B214,'For CSV - 2025 VentSpcFuncData'!$B$6:$B$111,0))</f>
        <v>41</v>
      </c>
      <c r="T214" s="44">
        <f>MATCH($A214,'For CSV - 2025 SpcFuncData'!$B$5:$B$87,0)</f>
        <v>47</v>
      </c>
      <c r="U214" s="44">
        <v>0</v>
      </c>
      <c r="V214" t="str">
        <f t="shared" si="41"/>
        <v>2,              41,     "Exhaust - Woodwork shop/classrooms"</v>
      </c>
    </row>
    <row r="215" spans="1:22" ht="13" x14ac:dyDescent="0.25">
      <c r="A215" s="44" t="s">
        <v>1101</v>
      </c>
      <c r="B215" s="270" t="s">
        <v>763</v>
      </c>
      <c r="C215" s="56">
        <f>VLOOKUP($B215,'2025 Ventilation List SORT'!$A$6:$I$101,2)</f>
        <v>5</v>
      </c>
      <c r="D215" s="56">
        <f>VLOOKUP($B215,'2025 Ventilation List SORT'!$A$6:$I$101,3)</f>
        <v>0.15</v>
      </c>
      <c r="E215" s="59">
        <f>VLOOKUP($B215,'2025 Ventilation List SORT'!$A$6:$I$101,4)</f>
        <v>0</v>
      </c>
      <c r="F215" s="59">
        <f>VLOOKUP($B215,'2025 Ventilation List SORT'!$A$6:$I$101,5)</f>
        <v>0</v>
      </c>
      <c r="G215" s="56">
        <f>VLOOKUP($B215,'2025 Ventilation List SORT'!$A$6:$I$101,6)</f>
        <v>0</v>
      </c>
      <c r="H215" s="59">
        <f>VLOOKUP($B215,'2025 Ventilation List SORT'!$A$6:$I$101,7)</f>
        <v>2</v>
      </c>
      <c r="I215" s="56" t="str">
        <f>VLOOKUP($B215,'2025 Ventilation List SORT'!$A$6:$I$101,8)</f>
        <v/>
      </c>
      <c r="J215" s="95" t="str">
        <f>VLOOKUP($B215,'2025 Ventilation List SORT'!$A$6:$I$101,9)</f>
        <v>No</v>
      </c>
      <c r="K215" s="146">
        <f>INDEX('For CSV - 2025 SpcFuncData'!$D$5:$D$88,MATCH($A215,'For CSV - 2025 SpcFuncData'!$B$5:$B$87,0))*0.5</f>
        <v>5</v>
      </c>
      <c r="L215" s="146" t="e">
        <f>INDEX('For CSV - 2025 VentSpcFuncData'!#REF!,MATCH($B215,'For CSV - 2025 VentSpcFuncData'!$B$6:$B$111,0))</f>
        <v>#REF!</v>
      </c>
      <c r="M215" s="146" t="e">
        <f t="shared" si="42"/>
        <v>#REF!</v>
      </c>
      <c r="N215" s="146" t="e">
        <f>INDEX('For CSV - 2025 VentSpcFuncData'!#REF!,MATCH($B215,'For CSV - 2025 VentSpcFuncData'!$B$6:$B$111,0))</f>
        <v>#REF!</v>
      </c>
      <c r="O215" s="146" t="e">
        <f t="shared" si="43"/>
        <v>#REF!</v>
      </c>
      <c r="P215" s="148" t="e">
        <f t="shared" si="40"/>
        <v>#REF!</v>
      </c>
      <c r="Q215" s="44" t="str">
        <f t="shared" si="39"/>
        <v>Manufacturing, Commercial &amp; Industrial Work Area (Low Bay),Lodging - Laundry rooms, central</v>
      </c>
      <c r="R215" s="44">
        <f>INDEX('For CSV - 2025 SpcFuncData'!$BB$5:$BB$89,MATCH($A215,'For CSV - 2025 SpcFuncData'!$B$5:$B$88,0))</f>
        <v>348</v>
      </c>
      <c r="S215" s="44">
        <f>INDEX('For CSV - 2025 VentSpcFuncData'!$I$6:$I$111,MATCH($B215,'For CSV - 2025 VentSpcFuncData'!$B$6:$B$111,0))</f>
        <v>55</v>
      </c>
      <c r="T215" s="44">
        <f>MATCH($A215,'For CSV - 2025 SpcFuncData'!$B$5:$B$87,0)</f>
        <v>47</v>
      </c>
      <c r="U215" s="44">
        <v>0</v>
      </c>
      <c r="V215" t="str">
        <f t="shared" si="41"/>
        <v>2,              55,     "Lodging - Laundry rooms, central"</v>
      </c>
    </row>
    <row r="216" spans="1:22" ht="13" x14ac:dyDescent="0.25">
      <c r="A216" s="44" t="s">
        <v>1101</v>
      </c>
      <c r="B216" s="270" t="s">
        <v>781</v>
      </c>
      <c r="C216" s="56">
        <f>VLOOKUP($B216,'2025 Ventilation List SORT'!$A$6:$I$101,2)</f>
        <v>5</v>
      </c>
      <c r="D216" s="56">
        <f>VLOOKUP($B216,'2025 Ventilation List SORT'!$A$6:$I$101,3)</f>
        <v>0.15</v>
      </c>
      <c r="E216" s="59">
        <f>VLOOKUP($B216,'2025 Ventilation List SORT'!$A$6:$I$101,4)</f>
        <v>0</v>
      </c>
      <c r="F216" s="59">
        <f>VLOOKUP($B216,'2025 Ventilation List SORT'!$A$6:$I$101,5)</f>
        <v>0</v>
      </c>
      <c r="G216" s="56">
        <f>VLOOKUP($B216,'2025 Ventilation List SORT'!$A$6:$I$101,6)</f>
        <v>0</v>
      </c>
      <c r="H216" s="59">
        <f>VLOOKUP($B216,'2025 Ventilation List SORT'!$A$6:$I$101,7)</f>
        <v>2</v>
      </c>
      <c r="I216" s="56" t="str">
        <f>VLOOKUP($B216,'2025 Ventilation List SORT'!$A$6:$I$101,8)</f>
        <v/>
      </c>
      <c r="J216" s="95" t="str">
        <f>VLOOKUP($B216,'2025 Ventilation List SORT'!$A$6:$I$101,9)</f>
        <v>No</v>
      </c>
      <c r="K216" s="146">
        <f>INDEX('For CSV - 2025 SpcFuncData'!$D$5:$D$88,MATCH($A216,'For CSV - 2025 SpcFuncData'!$B$5:$B$87,0))*0.5</f>
        <v>5</v>
      </c>
      <c r="L216" s="146" t="e">
        <f>INDEX('For CSV - 2025 VentSpcFuncData'!#REF!,MATCH($B216,'For CSV - 2025 VentSpcFuncData'!$B$6:$B$111,0))</f>
        <v>#REF!</v>
      </c>
      <c r="M216" s="146" t="e">
        <f t="shared" si="42"/>
        <v>#REF!</v>
      </c>
      <c r="N216" s="146" t="e">
        <f>INDEX('For CSV - 2025 VentSpcFuncData'!#REF!,MATCH($B216,'For CSV - 2025 VentSpcFuncData'!$B$6:$B$111,0))</f>
        <v>#REF!</v>
      </c>
      <c r="O216" s="146" t="e">
        <f t="shared" si="43"/>
        <v>#REF!</v>
      </c>
      <c r="P216" s="148" t="e">
        <f t="shared" si="40"/>
        <v>#REF!</v>
      </c>
      <c r="Q216" s="44" t="str">
        <f t="shared" si="39"/>
        <v>Manufacturing, Commercial &amp; Industrial Work Area (Low Bay),Misc - All others</v>
      </c>
      <c r="R216" s="44">
        <f>INDEX('For CSV - 2025 SpcFuncData'!$BB$5:$BB$89,MATCH($A216,'For CSV - 2025 SpcFuncData'!$B$5:$B$88,0))</f>
        <v>348</v>
      </c>
      <c r="S216" s="44">
        <f>INDEX('For CSV - 2025 VentSpcFuncData'!$I$6:$I$111,MATCH($B216,'For CSV - 2025 VentSpcFuncData'!$B$6:$B$111,0))</f>
        <v>58</v>
      </c>
      <c r="T216" s="44">
        <f>MATCH($A216,'For CSV - 2025 SpcFuncData'!$B$5:$B$87,0)</f>
        <v>47</v>
      </c>
      <c r="U216" s="44">
        <v>0</v>
      </c>
      <c r="V216" t="str">
        <f t="shared" si="41"/>
        <v>2,              58,     "Misc - All others"</v>
      </c>
    </row>
    <row r="217" spans="1:22" ht="13" x14ac:dyDescent="0.25">
      <c r="A217" s="44" t="s">
        <v>1101</v>
      </c>
      <c r="B217" s="270" t="s">
        <v>775</v>
      </c>
      <c r="C217" s="56">
        <f>VLOOKUP($B217,'2025 Ventilation List SORT'!$A$6:$I$101,2)</f>
        <v>5</v>
      </c>
      <c r="D217" s="56">
        <f>VLOOKUP($B217,'2025 Ventilation List SORT'!$A$6:$I$101,3)</f>
        <v>0.15</v>
      </c>
      <c r="E217" s="59">
        <f>VLOOKUP($B217,'2025 Ventilation List SORT'!$A$6:$I$101,4)</f>
        <v>0</v>
      </c>
      <c r="F217" s="59">
        <f>VLOOKUP($B217,'2025 Ventilation List SORT'!$A$6:$I$101,5)</f>
        <v>0</v>
      </c>
      <c r="G217" s="56">
        <f>VLOOKUP($B217,'2025 Ventilation List SORT'!$A$6:$I$101,6)</f>
        <v>0</v>
      </c>
      <c r="H217" s="59">
        <f>VLOOKUP($B217,'2025 Ventilation List SORT'!$A$6:$I$101,7)</f>
        <v>3</v>
      </c>
      <c r="I217" s="56" t="str">
        <f>VLOOKUP($B217,'2025 Ventilation List SORT'!$A$6:$I$101,8)</f>
        <v/>
      </c>
      <c r="J217" s="95" t="str">
        <f>VLOOKUP($B217,'2025 Ventilation List SORT'!$A$6:$I$101,9)</f>
        <v>Yes</v>
      </c>
      <c r="K217" s="146">
        <f>INDEX('For CSV - 2025 SpcFuncData'!$D$5:$D$88,MATCH($A217,'For CSV - 2025 SpcFuncData'!$B$5:$B$87,0))*0.5</f>
        <v>5</v>
      </c>
      <c r="L217" s="146" t="e">
        <f>INDEX('For CSV - 2025 VentSpcFuncData'!#REF!,MATCH($B217,'For CSV - 2025 VentSpcFuncData'!$B$6:$B$111,0))</f>
        <v>#REF!</v>
      </c>
      <c r="M217" s="146" t="e">
        <f t="shared" si="42"/>
        <v>#REF!</v>
      </c>
      <c r="N217" s="146" t="e">
        <f>INDEX('For CSV - 2025 VentSpcFuncData'!#REF!,MATCH($B217,'For CSV - 2025 VentSpcFuncData'!$B$6:$B$111,0))</f>
        <v>#REF!</v>
      </c>
      <c r="O217" s="146" t="e">
        <f t="shared" si="43"/>
        <v>#REF!</v>
      </c>
      <c r="P217" s="148" t="e">
        <f t="shared" si="40"/>
        <v>#REF!</v>
      </c>
      <c r="Q217" s="44" t="str">
        <f t="shared" si="39"/>
        <v>Manufacturing, Commercial &amp; Industrial Work Area (Low Bay),Misc - General manufacturing (excludes heavy industrial and process using chemicals)</v>
      </c>
      <c r="R217" s="44">
        <f>INDEX('For CSV - 2025 SpcFuncData'!$BB$5:$BB$89,MATCH($A217,'For CSV - 2025 SpcFuncData'!$B$5:$B$88,0))</f>
        <v>348</v>
      </c>
      <c r="S217" s="44">
        <f>INDEX('For CSV - 2025 VentSpcFuncData'!$I$6:$I$111,MATCH($B217,'For CSV - 2025 VentSpcFuncData'!$B$6:$B$111,0))</f>
        <v>63</v>
      </c>
      <c r="T217" s="44">
        <f>MATCH($A217,'For CSV - 2025 SpcFuncData'!$B$5:$B$87,0)</f>
        <v>47</v>
      </c>
      <c r="U217" s="44">
        <v>0</v>
      </c>
      <c r="V217" t="str">
        <f t="shared" si="41"/>
        <v>2,              63,     "Misc - General manufacturing (excludes heavy industrial and process using chemicals)"</v>
      </c>
    </row>
    <row r="218" spans="1:22" ht="13" x14ac:dyDescent="0.25">
      <c r="A218" s="44" t="s">
        <v>1101</v>
      </c>
      <c r="B218" s="270" t="s">
        <v>929</v>
      </c>
      <c r="C218" s="56">
        <f>VLOOKUP($B218,'2025 Ventilation List SORT'!$A$6:$I$101,2)</f>
        <v>5</v>
      </c>
      <c r="D218" s="56">
        <f>VLOOKUP($B218,'2025 Ventilation List SORT'!$A$6:$I$101,3)</f>
        <v>0.15</v>
      </c>
      <c r="E218" s="59">
        <f>VLOOKUP($B218,'2025 Ventilation List SORT'!$A$6:$I$101,4)</f>
        <v>0</v>
      </c>
      <c r="F218" s="59">
        <f>VLOOKUP($B218,'2025 Ventilation List SORT'!$A$6:$I$101,5)</f>
        <v>0</v>
      </c>
      <c r="G218" s="56">
        <f>VLOOKUP($B218,'2025 Ventilation List SORT'!$A$6:$I$101,6)</f>
        <v>0</v>
      </c>
      <c r="H218" s="59">
        <f>VLOOKUP($B218,'2025 Ventilation List SORT'!$A$6:$I$101,7)</f>
        <v>2</v>
      </c>
      <c r="I218" s="56" t="str">
        <f>VLOOKUP($B218,'2025 Ventilation List SORT'!$A$6:$I$101,8)</f>
        <v/>
      </c>
      <c r="J218" s="95" t="str">
        <f>VLOOKUP($B218,'2025 Ventilation List SORT'!$A$6:$I$101,9)</f>
        <v>No</v>
      </c>
      <c r="K218" s="146">
        <f>INDEX('For CSV - 2025 SpcFuncData'!$D$5:$D$88,MATCH($A218,'For CSV - 2025 SpcFuncData'!$B$5:$B$87,0))*0.5</f>
        <v>5</v>
      </c>
      <c r="L218" s="146" t="e">
        <f>INDEX('For CSV - 2025 VentSpcFuncData'!#REF!,MATCH($B218,'For CSV - 2025 VentSpcFuncData'!$B$6:$B$111,0))</f>
        <v>#REF!</v>
      </c>
      <c r="M218" s="146" t="e">
        <f t="shared" si="42"/>
        <v>#REF!</v>
      </c>
      <c r="N218" s="146" t="e">
        <f>INDEX('For CSV - 2025 VentSpcFuncData'!#REF!,MATCH($B218,'For CSV - 2025 VentSpcFuncData'!$B$6:$B$111,0))</f>
        <v>#REF!</v>
      </c>
      <c r="O218" s="146" t="e">
        <f t="shared" si="43"/>
        <v>#REF!</v>
      </c>
      <c r="P218" s="148" t="e">
        <f t="shared" si="40"/>
        <v>#REF!</v>
      </c>
      <c r="Q218" s="44" t="str">
        <f t="shared" si="39"/>
        <v>Manufacturing, Commercial &amp; Industrial Work Area (Low Bay),Misc - Sorting, packing, light assembly</v>
      </c>
      <c r="R218" s="44">
        <f>INDEX('For CSV - 2025 SpcFuncData'!$BB$5:$BB$89,MATCH($A218,'For CSV - 2025 SpcFuncData'!$B$5:$B$88,0))</f>
        <v>348</v>
      </c>
      <c r="S218" s="44">
        <f>INDEX('For CSV - 2025 VentSpcFuncData'!$I$6:$I$111,MATCH($B218,'For CSV - 2025 VentSpcFuncData'!$B$6:$B$111,0))</f>
        <v>67</v>
      </c>
      <c r="T218" s="44">
        <f>MATCH($A218,'For CSV - 2025 SpcFuncData'!$B$5:$B$87,0)</f>
        <v>47</v>
      </c>
      <c r="U218" s="44">
        <v>0</v>
      </c>
      <c r="V218" t="str">
        <f t="shared" si="41"/>
        <v>2,              67,     "Misc - Sorting, packing, light assembly"</v>
      </c>
    </row>
    <row r="219" spans="1:22" ht="13" x14ac:dyDescent="0.25">
      <c r="A219" s="44" t="s">
        <v>1100</v>
      </c>
      <c r="B219" s="270" t="s">
        <v>775</v>
      </c>
      <c r="C219" s="56">
        <f>VLOOKUP($B219,'2025 Ventilation List SORT'!$A$6:$I$101,2)</f>
        <v>5</v>
      </c>
      <c r="D219" s="56">
        <f>VLOOKUP($B219,'2025 Ventilation List SORT'!$A$6:$I$101,3)</f>
        <v>0.15</v>
      </c>
      <c r="E219" s="59">
        <f>VLOOKUP($B219,'2025 Ventilation List SORT'!$A$6:$I$101,4)</f>
        <v>0</v>
      </c>
      <c r="F219" s="59">
        <f>VLOOKUP($B219,'2025 Ventilation List SORT'!$A$6:$I$101,5)</f>
        <v>0</v>
      </c>
      <c r="G219" s="56">
        <f>VLOOKUP($B219,'2025 Ventilation List SORT'!$A$6:$I$101,6)</f>
        <v>0</v>
      </c>
      <c r="H219" s="59">
        <f>VLOOKUP($B219,'2025 Ventilation List SORT'!$A$6:$I$101,7)</f>
        <v>3</v>
      </c>
      <c r="I219" s="56" t="str">
        <f>VLOOKUP($B219,'2025 Ventilation List SORT'!$A$6:$I$101,8)</f>
        <v/>
      </c>
      <c r="J219" s="95" t="str">
        <f>VLOOKUP($B219,'2025 Ventilation List SORT'!$A$6:$I$101,9)</f>
        <v>Yes</v>
      </c>
      <c r="K219" s="146">
        <f>INDEX('For CSV - 2025 SpcFuncData'!$D$5:$D$88,MATCH($A219,'For CSV - 2025 SpcFuncData'!$B$5:$B$87,0))*0.5</f>
        <v>5</v>
      </c>
      <c r="L219" s="146" t="e">
        <f>INDEX('For CSV - 2025 VentSpcFuncData'!#REF!,MATCH($B219,'For CSV - 2025 VentSpcFuncData'!$B$6:$B$111,0))</f>
        <v>#REF!</v>
      </c>
      <c r="M219" s="146" t="e">
        <f t="shared" si="42"/>
        <v>#REF!</v>
      </c>
      <c r="N219" s="146" t="e">
        <f>INDEX('For CSV - 2025 VentSpcFuncData'!#REF!,MATCH($B219,'For CSV - 2025 VentSpcFuncData'!$B$6:$B$111,0))</f>
        <v>#REF!</v>
      </c>
      <c r="O219" s="146" t="e">
        <f t="shared" si="43"/>
        <v>#REF!</v>
      </c>
      <c r="P219" s="148" t="e">
        <f t="shared" si="40"/>
        <v>#REF!</v>
      </c>
      <c r="Q219" s="44" t="str">
        <f t="shared" si="39"/>
        <v>Manufacturing, Commercial &amp; Industrial Work Area (High Bay),Misc - General manufacturing (excludes heavy industrial and process using chemicals)</v>
      </c>
      <c r="R219" s="44">
        <f>INDEX('For CSV - 2025 SpcFuncData'!$BB$5:$BB$89,MATCH($A219,'For CSV - 2025 SpcFuncData'!$B$5:$B$88,0))</f>
        <v>349</v>
      </c>
      <c r="S219" s="44">
        <f>INDEX('For CSV - 2025 VentSpcFuncData'!$I$6:$I$111,MATCH($B219,'For CSV - 2025 VentSpcFuncData'!$B$6:$B$111,0))</f>
        <v>63</v>
      </c>
      <c r="T219" s="44">
        <f>MATCH($A219,'For CSV - 2025 SpcFuncData'!$B$5:$B$87,0)</f>
        <v>48</v>
      </c>
      <c r="U219" s="44">
        <v>0</v>
      </c>
      <c r="V219" t="str">
        <f t="shared" si="41"/>
        <v>1, Spc:SpcFunc,        349,  63  ;  Manufacturing, Commercial &amp; Industrial Work Area (High Bay)</v>
      </c>
    </row>
    <row r="220" spans="1:22" ht="13" x14ac:dyDescent="0.25">
      <c r="A220" s="44" t="s">
        <v>1100</v>
      </c>
      <c r="B220" s="270" t="s">
        <v>791</v>
      </c>
      <c r="C220" s="56">
        <f>VLOOKUP($B220,'2025 Ventilation List SORT'!$A$6:$I$101,2)</f>
        <v>0</v>
      </c>
      <c r="D220" s="56">
        <f>VLOOKUP($B220,'2025 Ventilation List SORT'!$A$6:$I$101,3)</f>
        <v>0</v>
      </c>
      <c r="E220" s="59">
        <f>VLOOKUP($B220,'2025 Ventilation List SORT'!$A$6:$I$101,4)</f>
        <v>0</v>
      </c>
      <c r="F220" s="59">
        <f>VLOOKUP($B220,'2025 Ventilation List SORT'!$A$6:$I$101,5)</f>
        <v>0</v>
      </c>
      <c r="G220" s="56">
        <f>VLOOKUP($B220,'2025 Ventilation List SORT'!$A$6:$I$101,6)</f>
        <v>0.5</v>
      </c>
      <c r="H220" s="59">
        <f>VLOOKUP($B220,'2025 Ventilation List SORT'!$A$6:$I$101,7)</f>
        <v>2</v>
      </c>
      <c r="I220" s="56" t="str">
        <f>VLOOKUP($B220,'2025 Ventilation List SORT'!$A$6:$I$101,8)</f>
        <v/>
      </c>
      <c r="J220" s="95" t="str">
        <f>VLOOKUP($B220,'2025 Ventilation List SORT'!$A$6:$I$101,9)</f>
        <v>No</v>
      </c>
      <c r="K220" s="146">
        <f>INDEX('For CSV - 2025 SpcFuncData'!$D$5:$D$88,MATCH($A220,'For CSV - 2025 SpcFuncData'!$B$5:$B$87,0))*0.5</f>
        <v>5</v>
      </c>
      <c r="L220" s="146" t="e">
        <f>INDEX('For CSV - 2025 VentSpcFuncData'!#REF!,MATCH($B220,'For CSV - 2025 VentSpcFuncData'!$B$6:$B$111,0))</f>
        <v>#REF!</v>
      </c>
      <c r="M220" s="146" t="e">
        <f t="shared" si="42"/>
        <v>#REF!</v>
      </c>
      <c r="N220" s="146" t="e">
        <f>INDEX('For CSV - 2025 VentSpcFuncData'!#REF!,MATCH($B220,'For CSV - 2025 VentSpcFuncData'!$B$6:$B$111,0))</f>
        <v>#REF!</v>
      </c>
      <c r="O220" s="146" t="e">
        <f t="shared" si="43"/>
        <v>#REF!</v>
      </c>
      <c r="P220" s="148" t="e">
        <f t="shared" si="40"/>
        <v>#REF!</v>
      </c>
      <c r="Q220" s="44" t="str">
        <f t="shared" ref="Q220:Q251" si="44">_xlfn.CONCAT(A220,",",B220)</f>
        <v>Manufacturing, Commercial &amp; Industrial Work Area (High Bay),Exhaust - Copy, printing rooms</v>
      </c>
      <c r="R220" s="44">
        <f>INDEX('For CSV - 2025 SpcFuncData'!$BB$5:$BB$89,MATCH($A220,'For CSV - 2025 SpcFuncData'!$B$5:$B$88,0))</f>
        <v>349</v>
      </c>
      <c r="S220" s="44">
        <f>INDEX('For CSV - 2025 VentSpcFuncData'!$I$6:$I$111,MATCH($B220,'For CSV - 2025 VentSpcFuncData'!$B$6:$B$111,0))</f>
        <v>28</v>
      </c>
      <c r="T220" s="44">
        <f>MATCH($A220,'For CSV - 2025 SpcFuncData'!$B$5:$B$87,0)</f>
        <v>48</v>
      </c>
      <c r="U220" s="44">
        <v>0</v>
      </c>
      <c r="V220" t="str">
        <f t="shared" si="41"/>
        <v>2,              28,     "Exhaust - Copy, printing rooms"</v>
      </c>
    </row>
    <row r="221" spans="1:22" ht="13" x14ac:dyDescent="0.25">
      <c r="A221" s="44" t="s">
        <v>1100</v>
      </c>
      <c r="B221" s="270" t="s">
        <v>792</v>
      </c>
      <c r="C221" s="56">
        <f>VLOOKUP($B221,'2025 Ventilation List SORT'!$A$6:$I$101,2)</f>
        <v>0</v>
      </c>
      <c r="D221" s="56">
        <f>VLOOKUP($B221,'2025 Ventilation List SORT'!$A$6:$I$101,3)</f>
        <v>0</v>
      </c>
      <c r="E221" s="59">
        <f>VLOOKUP($B221,'2025 Ventilation List SORT'!$A$6:$I$101,4)</f>
        <v>0</v>
      </c>
      <c r="F221" s="59">
        <f>VLOOKUP($B221,'2025 Ventilation List SORT'!$A$6:$I$101,5)</f>
        <v>0</v>
      </c>
      <c r="G221" s="56">
        <f>VLOOKUP($B221,'2025 Ventilation List SORT'!$A$6:$I$101,6)</f>
        <v>1</v>
      </c>
      <c r="H221" s="59">
        <f>VLOOKUP($B221,'2025 Ventilation List SORT'!$A$6:$I$101,7)</f>
        <v>2</v>
      </c>
      <c r="I221" s="56" t="str">
        <f>VLOOKUP($B221,'2025 Ventilation List SORT'!$A$6:$I$101,8)</f>
        <v/>
      </c>
      <c r="J221" s="95" t="str">
        <f>VLOOKUP($B221,'2025 Ventilation List SORT'!$A$6:$I$101,9)</f>
        <v>No</v>
      </c>
      <c r="K221" s="146">
        <f>INDEX('For CSV - 2025 SpcFuncData'!$D$5:$D$88,MATCH($A221,'For CSV - 2025 SpcFuncData'!$B$5:$B$87,0))*0.5</f>
        <v>5</v>
      </c>
      <c r="L221" s="146" t="e">
        <f>INDEX('For CSV - 2025 VentSpcFuncData'!#REF!,MATCH($B221,'For CSV - 2025 VentSpcFuncData'!$B$6:$B$111,0))</f>
        <v>#REF!</v>
      </c>
      <c r="M221" s="146" t="e">
        <f t="shared" si="42"/>
        <v>#REF!</v>
      </c>
      <c r="N221" s="146" t="e">
        <f>INDEX('For CSV - 2025 VentSpcFuncData'!#REF!,MATCH($B221,'For CSV - 2025 VentSpcFuncData'!$B$6:$B$111,0))</f>
        <v>#REF!</v>
      </c>
      <c r="O221" s="146" t="e">
        <f t="shared" si="43"/>
        <v>#REF!</v>
      </c>
      <c r="P221" s="148" t="e">
        <f t="shared" si="40"/>
        <v>#REF!</v>
      </c>
      <c r="Q221" s="44" t="str">
        <f t="shared" si="44"/>
        <v>Manufacturing, Commercial &amp; Industrial Work Area (High Bay),Exhaust - Darkrooms</v>
      </c>
      <c r="R221" s="44">
        <f>INDEX('For CSV - 2025 SpcFuncData'!$BB$5:$BB$89,MATCH($A221,'For CSV - 2025 SpcFuncData'!$B$5:$B$88,0))</f>
        <v>349</v>
      </c>
      <c r="S221" s="44">
        <f>INDEX('For CSV - 2025 VentSpcFuncData'!$I$6:$I$111,MATCH($B221,'For CSV - 2025 VentSpcFuncData'!$B$6:$B$111,0))</f>
        <v>29</v>
      </c>
      <c r="T221" s="44">
        <f>MATCH($A221,'For CSV - 2025 SpcFuncData'!$B$5:$B$87,0)</f>
        <v>48</v>
      </c>
      <c r="U221" s="44">
        <v>0</v>
      </c>
      <c r="V221" t="str">
        <f t="shared" si="41"/>
        <v>2,              29,     "Exhaust - Darkrooms"</v>
      </c>
    </row>
    <row r="222" spans="1:22" ht="13" x14ac:dyDescent="0.25">
      <c r="A222" s="44" t="s">
        <v>1100</v>
      </c>
      <c r="B222" s="270" t="s">
        <v>798</v>
      </c>
      <c r="C222" s="56">
        <f>VLOOKUP($B222,'2025 Ventilation List SORT'!$A$6:$I$101,2)</f>
        <v>0</v>
      </c>
      <c r="D222" s="56">
        <f>VLOOKUP($B222,'2025 Ventilation List SORT'!$A$6:$I$101,3)</f>
        <v>0</v>
      </c>
      <c r="E222" s="59">
        <f>VLOOKUP($B222,'2025 Ventilation List SORT'!$A$6:$I$101,4)</f>
        <v>0</v>
      </c>
      <c r="F222" s="59">
        <f>VLOOKUP($B222,'2025 Ventilation List SORT'!$A$6:$I$101,5)</f>
        <v>0</v>
      </c>
      <c r="G222" s="56">
        <f>VLOOKUP($B222,'2025 Ventilation List SORT'!$A$6:$I$101,6)</f>
        <v>0</v>
      </c>
      <c r="H222" s="59">
        <f>VLOOKUP($B222,'2025 Ventilation List SORT'!$A$6:$I$101,7)</f>
        <v>4</v>
      </c>
      <c r="I222" s="56" t="str">
        <f>VLOOKUP($B222,'2025 Ventilation List SORT'!$A$6:$I$101,8)</f>
        <v>Exh. Note F</v>
      </c>
      <c r="J222" s="95" t="str">
        <f>VLOOKUP($B222,'2025 Ventilation List SORT'!$A$6:$I$101,9)</f>
        <v>No</v>
      </c>
      <c r="K222" s="146">
        <f>INDEX('For CSV - 2025 SpcFuncData'!$D$5:$D$88,MATCH($A222,'For CSV - 2025 SpcFuncData'!$B$5:$B$87,0))*0.5</f>
        <v>5</v>
      </c>
      <c r="L222" s="146" t="e">
        <f>INDEX('For CSV - 2025 VentSpcFuncData'!#REF!,MATCH($B222,'For CSV - 2025 VentSpcFuncData'!$B$6:$B$111,0))</f>
        <v>#REF!</v>
      </c>
      <c r="M222" s="146" t="e">
        <f t="shared" si="42"/>
        <v>#REF!</v>
      </c>
      <c r="N222" s="146" t="e">
        <f>INDEX('For CSV - 2025 VentSpcFuncData'!#REF!,MATCH($B222,'For CSV - 2025 VentSpcFuncData'!$B$6:$B$111,0))</f>
        <v>#REF!</v>
      </c>
      <c r="O222" s="146" t="e">
        <f t="shared" si="43"/>
        <v>#REF!</v>
      </c>
      <c r="P222" s="148" t="e">
        <f t="shared" si="40"/>
        <v>#REF!</v>
      </c>
      <c r="Q222" s="44" t="str">
        <f t="shared" si="44"/>
        <v>Manufacturing, Commercial &amp; Industrial Work Area (High Bay),Exhaust - Paint spray booths</v>
      </c>
      <c r="R222" s="44">
        <f>INDEX('For CSV - 2025 SpcFuncData'!$BB$5:$BB$89,MATCH($A222,'For CSV - 2025 SpcFuncData'!$B$5:$B$88,0))</f>
        <v>349</v>
      </c>
      <c r="S222" s="44">
        <f>INDEX('For CSV - 2025 VentSpcFuncData'!$I$6:$I$111,MATCH($B222,'For CSV - 2025 VentSpcFuncData'!$B$6:$B$111,0))</f>
        <v>33</v>
      </c>
      <c r="T222" s="44">
        <f>MATCH($A222,'For CSV - 2025 SpcFuncData'!$B$5:$B$87,0)</f>
        <v>48</v>
      </c>
      <c r="U222" s="44">
        <v>0</v>
      </c>
      <c r="V222" t="str">
        <f t="shared" si="41"/>
        <v>2,              33,     "Exhaust - Paint spray booths"</v>
      </c>
    </row>
    <row r="223" spans="1:22" ht="13" x14ac:dyDescent="0.25">
      <c r="A223" s="44" t="s">
        <v>1100</v>
      </c>
      <c r="B223" s="270" t="s">
        <v>803</v>
      </c>
      <c r="C223" s="56">
        <f>VLOOKUP($B223,'2025 Ventilation List SORT'!$A$6:$I$101,2)</f>
        <v>0</v>
      </c>
      <c r="D223" s="56">
        <f>VLOOKUP($B223,'2025 Ventilation List SORT'!$A$6:$I$101,3)</f>
        <v>0</v>
      </c>
      <c r="E223" s="59">
        <f>VLOOKUP($B223,'2025 Ventilation List SORT'!$A$6:$I$101,4)</f>
        <v>0</v>
      </c>
      <c r="F223" s="59">
        <f>VLOOKUP($B223,'2025 Ventilation List SORT'!$A$6:$I$101,5)</f>
        <v>0</v>
      </c>
      <c r="G223" s="56">
        <f>VLOOKUP($B223,'2025 Ventilation List SORT'!$A$6:$I$101,6)</f>
        <v>0.5</v>
      </c>
      <c r="H223" s="59">
        <f>VLOOKUP($B223,'2025 Ventilation List SORT'!$A$6:$I$101,7)</f>
        <v>2</v>
      </c>
      <c r="I223" s="56">
        <f>VLOOKUP($B223,'2025 Ventilation List SORT'!$A$6:$I$101,8)</f>
        <v>0</v>
      </c>
      <c r="J223" s="95" t="str">
        <f>VLOOKUP($B223,'2025 Ventilation List SORT'!$A$6:$I$101,9)</f>
        <v>No</v>
      </c>
      <c r="K223" s="146">
        <f>INDEX('For CSV - 2025 SpcFuncData'!$D$5:$D$88,MATCH($A223,'For CSV - 2025 SpcFuncData'!$B$5:$B$87,0))*0.5</f>
        <v>5</v>
      </c>
      <c r="L223" s="146" t="e">
        <f>INDEX('For CSV - 2025 VentSpcFuncData'!#REF!,MATCH($B223,'For CSV - 2025 VentSpcFuncData'!$B$6:$B$111,0))</f>
        <v>#REF!</v>
      </c>
      <c r="M223" s="146" t="e">
        <f t="shared" si="42"/>
        <v>#REF!</v>
      </c>
      <c r="N223" s="146" t="e">
        <f>INDEX('For CSV - 2025 VentSpcFuncData'!#REF!,MATCH($B223,'For CSV - 2025 VentSpcFuncData'!$B$6:$B$111,0))</f>
        <v>#REF!</v>
      </c>
      <c r="O223" s="146" t="e">
        <f t="shared" si="43"/>
        <v>#REF!</v>
      </c>
      <c r="P223" s="148" t="e">
        <f t="shared" si="40"/>
        <v>#REF!</v>
      </c>
      <c r="Q223" s="44" t="str">
        <f t="shared" si="44"/>
        <v>Manufacturing, Commercial &amp; Industrial Work Area (High Bay),Exhaust - Woodwork shop/classrooms</v>
      </c>
      <c r="R223" s="44">
        <f>INDEX('For CSV - 2025 SpcFuncData'!$BB$5:$BB$89,MATCH($A223,'For CSV - 2025 SpcFuncData'!$B$5:$B$88,0))</f>
        <v>349</v>
      </c>
      <c r="S223" s="44">
        <f>INDEX('For CSV - 2025 VentSpcFuncData'!$I$6:$I$111,MATCH($B223,'For CSV - 2025 VentSpcFuncData'!$B$6:$B$111,0))</f>
        <v>41</v>
      </c>
      <c r="T223" s="44">
        <f>MATCH($A223,'For CSV - 2025 SpcFuncData'!$B$5:$B$87,0)</f>
        <v>48</v>
      </c>
      <c r="U223" s="44">
        <v>0</v>
      </c>
      <c r="V223" t="str">
        <f t="shared" si="41"/>
        <v>2,              41,     "Exhaust - Woodwork shop/classrooms"</v>
      </c>
    </row>
    <row r="224" spans="1:22" ht="13" x14ac:dyDescent="0.25">
      <c r="A224" s="44" t="s">
        <v>1100</v>
      </c>
      <c r="B224" s="270" t="s">
        <v>781</v>
      </c>
      <c r="C224" s="56">
        <f>VLOOKUP($B224,'2025 Ventilation List SORT'!$A$6:$I$101,2)</f>
        <v>5</v>
      </c>
      <c r="D224" s="56">
        <f>VLOOKUP($B224,'2025 Ventilation List SORT'!$A$6:$I$101,3)</f>
        <v>0.15</v>
      </c>
      <c r="E224" s="59">
        <f>VLOOKUP($B224,'2025 Ventilation List SORT'!$A$6:$I$101,4)</f>
        <v>0</v>
      </c>
      <c r="F224" s="59">
        <f>VLOOKUP($B224,'2025 Ventilation List SORT'!$A$6:$I$101,5)</f>
        <v>0</v>
      </c>
      <c r="G224" s="56">
        <f>VLOOKUP($B224,'2025 Ventilation List SORT'!$A$6:$I$101,6)</f>
        <v>0</v>
      </c>
      <c r="H224" s="59">
        <f>VLOOKUP($B224,'2025 Ventilation List SORT'!$A$6:$I$101,7)</f>
        <v>2</v>
      </c>
      <c r="I224" s="56" t="str">
        <f>VLOOKUP($B224,'2025 Ventilation List SORT'!$A$6:$I$101,8)</f>
        <v/>
      </c>
      <c r="J224" s="95" t="str">
        <f>VLOOKUP($B224,'2025 Ventilation List SORT'!$A$6:$I$101,9)</f>
        <v>No</v>
      </c>
      <c r="K224" s="146">
        <f>INDEX('For CSV - 2025 SpcFuncData'!$D$5:$D$88,MATCH($A224,'For CSV - 2025 SpcFuncData'!$B$5:$B$87,0))*0.5</f>
        <v>5</v>
      </c>
      <c r="L224" s="146" t="e">
        <f>INDEX('For CSV - 2025 VentSpcFuncData'!#REF!,MATCH($B224,'For CSV - 2025 VentSpcFuncData'!$B$6:$B$111,0))</f>
        <v>#REF!</v>
      </c>
      <c r="M224" s="146" t="e">
        <f t="shared" si="42"/>
        <v>#REF!</v>
      </c>
      <c r="N224" s="146" t="e">
        <f>INDEX('For CSV - 2025 VentSpcFuncData'!#REF!,MATCH($B224,'For CSV - 2025 VentSpcFuncData'!$B$6:$B$111,0))</f>
        <v>#REF!</v>
      </c>
      <c r="O224" s="146" t="e">
        <f t="shared" si="43"/>
        <v>#REF!</v>
      </c>
      <c r="P224" s="148" t="e">
        <f t="shared" si="40"/>
        <v>#REF!</v>
      </c>
      <c r="Q224" s="44" t="str">
        <f t="shared" si="44"/>
        <v>Manufacturing, Commercial &amp; Industrial Work Area (High Bay),Misc - All others</v>
      </c>
      <c r="R224" s="44">
        <f>INDEX('For CSV - 2025 SpcFuncData'!$BB$5:$BB$89,MATCH($A224,'For CSV - 2025 SpcFuncData'!$B$5:$B$88,0))</f>
        <v>349</v>
      </c>
      <c r="S224" s="44">
        <f>INDEX('For CSV - 2025 VentSpcFuncData'!$I$6:$I$111,MATCH($B224,'For CSV - 2025 VentSpcFuncData'!$B$6:$B$111,0))</f>
        <v>58</v>
      </c>
      <c r="T224" s="44">
        <f>MATCH($A224,'For CSV - 2025 SpcFuncData'!$B$5:$B$87,0)</f>
        <v>48</v>
      </c>
      <c r="U224" s="44">
        <v>0</v>
      </c>
      <c r="V224" t="str">
        <f t="shared" si="41"/>
        <v>2,              58,     "Misc - All others"</v>
      </c>
    </row>
    <row r="225" spans="1:22" ht="13" x14ac:dyDescent="0.25">
      <c r="A225" s="44" t="s">
        <v>1100</v>
      </c>
      <c r="B225" s="270" t="s">
        <v>775</v>
      </c>
      <c r="C225" s="56">
        <f>VLOOKUP($B225,'2025 Ventilation List SORT'!$A$6:$I$101,2)</f>
        <v>5</v>
      </c>
      <c r="D225" s="56">
        <f>VLOOKUP($B225,'2025 Ventilation List SORT'!$A$6:$I$101,3)</f>
        <v>0.15</v>
      </c>
      <c r="E225" s="59">
        <f>VLOOKUP($B225,'2025 Ventilation List SORT'!$A$6:$I$101,4)</f>
        <v>0</v>
      </c>
      <c r="F225" s="59">
        <f>VLOOKUP($B225,'2025 Ventilation List SORT'!$A$6:$I$101,5)</f>
        <v>0</v>
      </c>
      <c r="G225" s="56">
        <f>VLOOKUP($B225,'2025 Ventilation List SORT'!$A$6:$I$101,6)</f>
        <v>0</v>
      </c>
      <c r="H225" s="59">
        <f>VLOOKUP($B225,'2025 Ventilation List SORT'!$A$6:$I$101,7)</f>
        <v>3</v>
      </c>
      <c r="I225" s="56" t="str">
        <f>VLOOKUP($B225,'2025 Ventilation List SORT'!$A$6:$I$101,8)</f>
        <v/>
      </c>
      <c r="J225" s="95" t="str">
        <f>VLOOKUP($B225,'2025 Ventilation List SORT'!$A$6:$I$101,9)</f>
        <v>Yes</v>
      </c>
      <c r="K225" s="146">
        <f>INDEX('For CSV - 2025 SpcFuncData'!$D$5:$D$88,MATCH($A225,'For CSV - 2025 SpcFuncData'!$B$5:$B$87,0))*0.5</f>
        <v>5</v>
      </c>
      <c r="L225" s="146" t="e">
        <f>INDEX('For CSV - 2025 VentSpcFuncData'!#REF!,MATCH($B225,'For CSV - 2025 VentSpcFuncData'!$B$6:$B$111,0))</f>
        <v>#REF!</v>
      </c>
      <c r="M225" s="146" t="e">
        <f t="shared" si="42"/>
        <v>#REF!</v>
      </c>
      <c r="N225" s="146" t="e">
        <f>INDEX('For CSV - 2025 VentSpcFuncData'!#REF!,MATCH($B225,'For CSV - 2025 VentSpcFuncData'!$B$6:$B$111,0))</f>
        <v>#REF!</v>
      </c>
      <c r="O225" s="146" t="e">
        <f t="shared" si="43"/>
        <v>#REF!</v>
      </c>
      <c r="P225" s="148" t="e">
        <f t="shared" si="40"/>
        <v>#REF!</v>
      </c>
      <c r="Q225" s="44" t="str">
        <f t="shared" si="44"/>
        <v>Manufacturing, Commercial &amp; Industrial Work Area (High Bay),Misc - General manufacturing (excludes heavy industrial and process using chemicals)</v>
      </c>
      <c r="R225" s="44">
        <f>INDEX('For CSV - 2025 SpcFuncData'!$BB$5:$BB$89,MATCH($A225,'For CSV - 2025 SpcFuncData'!$B$5:$B$88,0))</f>
        <v>349</v>
      </c>
      <c r="S225" s="44">
        <f>INDEX('For CSV - 2025 VentSpcFuncData'!$I$6:$I$111,MATCH($B225,'For CSV - 2025 VentSpcFuncData'!$B$6:$B$111,0))</f>
        <v>63</v>
      </c>
      <c r="T225" s="44">
        <f>MATCH($A225,'For CSV - 2025 SpcFuncData'!$B$5:$B$87,0)</f>
        <v>48</v>
      </c>
      <c r="U225" s="44">
        <v>0</v>
      </c>
      <c r="V225" t="str">
        <f t="shared" si="41"/>
        <v>2,              63,     "Misc - General manufacturing (excludes heavy industrial and process using chemicals)"</v>
      </c>
    </row>
    <row r="226" spans="1:22" ht="13" x14ac:dyDescent="0.25">
      <c r="A226" s="44" t="s">
        <v>1100</v>
      </c>
      <c r="B226" s="270" t="s">
        <v>929</v>
      </c>
      <c r="C226" s="56">
        <f>VLOOKUP($B226,'2025 Ventilation List SORT'!$A$6:$I$101,2)</f>
        <v>5</v>
      </c>
      <c r="D226" s="56">
        <f>VLOOKUP($B226,'2025 Ventilation List SORT'!$A$6:$I$101,3)</f>
        <v>0.15</v>
      </c>
      <c r="E226" s="59">
        <f>VLOOKUP($B226,'2025 Ventilation List SORT'!$A$6:$I$101,4)</f>
        <v>0</v>
      </c>
      <c r="F226" s="59">
        <f>VLOOKUP($B226,'2025 Ventilation List SORT'!$A$6:$I$101,5)</f>
        <v>0</v>
      </c>
      <c r="G226" s="56">
        <f>VLOOKUP($B226,'2025 Ventilation List SORT'!$A$6:$I$101,6)</f>
        <v>0</v>
      </c>
      <c r="H226" s="59">
        <f>VLOOKUP($B226,'2025 Ventilation List SORT'!$A$6:$I$101,7)</f>
        <v>2</v>
      </c>
      <c r="I226" s="56" t="str">
        <f>VLOOKUP($B226,'2025 Ventilation List SORT'!$A$6:$I$101,8)</f>
        <v/>
      </c>
      <c r="J226" s="95" t="str">
        <f>VLOOKUP($B226,'2025 Ventilation List SORT'!$A$6:$I$101,9)</f>
        <v>No</v>
      </c>
      <c r="K226" s="146">
        <f>INDEX('For CSV - 2025 SpcFuncData'!$D$5:$D$88,MATCH($A226,'For CSV - 2025 SpcFuncData'!$B$5:$B$87,0))*0.5</f>
        <v>5</v>
      </c>
      <c r="L226" s="146" t="e">
        <f>INDEX('For CSV - 2025 VentSpcFuncData'!#REF!,MATCH($B226,'For CSV - 2025 VentSpcFuncData'!$B$6:$B$111,0))</f>
        <v>#REF!</v>
      </c>
      <c r="M226" s="146" t="e">
        <f t="shared" si="42"/>
        <v>#REF!</v>
      </c>
      <c r="N226" s="146" t="e">
        <f>INDEX('For CSV - 2025 VentSpcFuncData'!#REF!,MATCH($B226,'For CSV - 2025 VentSpcFuncData'!$B$6:$B$111,0))</f>
        <v>#REF!</v>
      </c>
      <c r="O226" s="146" t="e">
        <f t="shared" si="43"/>
        <v>#REF!</v>
      </c>
      <c r="P226" s="148" t="e">
        <f t="shared" si="40"/>
        <v>#REF!</v>
      </c>
      <c r="Q226" s="44" t="str">
        <f t="shared" si="44"/>
        <v>Manufacturing, Commercial &amp; Industrial Work Area (High Bay),Misc - Sorting, packing, light assembly</v>
      </c>
      <c r="R226" s="44">
        <f>INDEX('For CSV - 2025 SpcFuncData'!$BB$5:$BB$89,MATCH($A226,'For CSV - 2025 SpcFuncData'!$B$5:$B$88,0))</f>
        <v>349</v>
      </c>
      <c r="S226" s="44">
        <f>INDEX('For CSV - 2025 VentSpcFuncData'!$I$6:$I$111,MATCH($B226,'For CSV - 2025 VentSpcFuncData'!$B$6:$B$111,0))</f>
        <v>67</v>
      </c>
      <c r="T226" s="44">
        <f>MATCH($A226,'For CSV - 2025 SpcFuncData'!$B$5:$B$87,0)</f>
        <v>48</v>
      </c>
      <c r="U226" s="44">
        <v>0</v>
      </c>
      <c r="V226" t="str">
        <f t="shared" si="41"/>
        <v>2,              67,     "Misc - Sorting, packing, light assembly"</v>
      </c>
    </row>
    <row r="227" spans="1:22" ht="13" x14ac:dyDescent="0.25">
      <c r="A227" s="44" t="s">
        <v>1102</v>
      </c>
      <c r="B227" s="270" t="s">
        <v>775</v>
      </c>
      <c r="C227" s="56">
        <f>VLOOKUP($B227,'2025 Ventilation List SORT'!$A$6:$I$101,2)</f>
        <v>5</v>
      </c>
      <c r="D227" s="56">
        <f>VLOOKUP($B227,'2025 Ventilation List SORT'!$A$6:$I$101,3)</f>
        <v>0.15</v>
      </c>
      <c r="E227" s="59">
        <f>VLOOKUP($B227,'2025 Ventilation List SORT'!$A$6:$I$101,4)</f>
        <v>0</v>
      </c>
      <c r="F227" s="59">
        <f>VLOOKUP($B227,'2025 Ventilation List SORT'!$A$6:$I$101,5)</f>
        <v>0</v>
      </c>
      <c r="G227" s="56">
        <f>VLOOKUP($B227,'2025 Ventilation List SORT'!$A$6:$I$101,6)</f>
        <v>0</v>
      </c>
      <c r="H227" s="59">
        <f>VLOOKUP($B227,'2025 Ventilation List SORT'!$A$6:$I$101,7)</f>
        <v>3</v>
      </c>
      <c r="I227" s="56" t="str">
        <f>VLOOKUP($B227,'2025 Ventilation List SORT'!$A$6:$I$101,8)</f>
        <v/>
      </c>
      <c r="J227" s="95" t="str">
        <f>VLOOKUP($B227,'2025 Ventilation List SORT'!$A$6:$I$101,9)</f>
        <v>Yes</v>
      </c>
      <c r="K227" s="146">
        <f>INDEX('For CSV - 2025 SpcFuncData'!$D$5:$D$88,MATCH($A227,'For CSV - 2025 SpcFuncData'!$B$5:$B$87,0))*0.5</f>
        <v>5</v>
      </c>
      <c r="L227" s="146" t="e">
        <f>INDEX('For CSV - 2025 VentSpcFuncData'!#REF!,MATCH($B227,'For CSV - 2025 VentSpcFuncData'!$B$6:$B$111,0))</f>
        <v>#REF!</v>
      </c>
      <c r="M227" s="146" t="e">
        <f t="shared" si="42"/>
        <v>#REF!</v>
      </c>
      <c r="N227" s="146" t="e">
        <f>INDEX('For CSV - 2025 VentSpcFuncData'!#REF!,MATCH($B227,'For CSV - 2025 VentSpcFuncData'!$B$6:$B$111,0))</f>
        <v>#REF!</v>
      </c>
      <c r="O227" s="146" t="e">
        <f t="shared" si="43"/>
        <v>#REF!</v>
      </c>
      <c r="P227" s="148" t="e">
        <f t="shared" si="40"/>
        <v>#REF!</v>
      </c>
      <c r="Q227" s="44" t="str">
        <f t="shared" si="44"/>
        <v>Manufacturing, Commercial &amp; Industrial Work Area (Precision),Misc - General manufacturing (excludes heavy industrial and process using chemicals)</v>
      </c>
      <c r="R227" s="44">
        <f>INDEX('For CSV - 2025 SpcFuncData'!$BB$5:$BB$89,MATCH($A227,'For CSV - 2025 SpcFuncData'!$B$5:$B$88,0))</f>
        <v>350</v>
      </c>
      <c r="S227" s="44">
        <f>INDEX('For CSV - 2025 VentSpcFuncData'!$I$6:$I$111,MATCH($B227,'For CSV - 2025 VentSpcFuncData'!$B$6:$B$111,0))</f>
        <v>63</v>
      </c>
      <c r="T227" s="44">
        <f>MATCH($A227,'For CSV - 2025 SpcFuncData'!$B$5:$B$87,0)</f>
        <v>49</v>
      </c>
      <c r="U227" s="44">
        <v>0</v>
      </c>
      <c r="V227" t="str">
        <f t="shared" si="41"/>
        <v>1, Spc:SpcFunc,        350,  63  ;  Manufacturing, Commercial &amp; Industrial Work Area (Precision)</v>
      </c>
    </row>
    <row r="228" spans="1:22" ht="13" x14ac:dyDescent="0.25">
      <c r="A228" s="44" t="s">
        <v>1102</v>
      </c>
      <c r="B228" s="270" t="s">
        <v>791</v>
      </c>
      <c r="C228" s="56">
        <f>VLOOKUP($B228,'2025 Ventilation List SORT'!$A$6:$I$101,2)</f>
        <v>0</v>
      </c>
      <c r="D228" s="56">
        <f>VLOOKUP($B228,'2025 Ventilation List SORT'!$A$6:$I$101,3)</f>
        <v>0</v>
      </c>
      <c r="E228" s="59">
        <f>VLOOKUP($B228,'2025 Ventilation List SORT'!$A$6:$I$101,4)</f>
        <v>0</v>
      </c>
      <c r="F228" s="59">
        <f>VLOOKUP($B228,'2025 Ventilation List SORT'!$A$6:$I$101,5)</f>
        <v>0</v>
      </c>
      <c r="G228" s="56">
        <f>VLOOKUP($B228,'2025 Ventilation List SORT'!$A$6:$I$101,6)</f>
        <v>0.5</v>
      </c>
      <c r="H228" s="59">
        <f>VLOOKUP($B228,'2025 Ventilation List SORT'!$A$6:$I$101,7)</f>
        <v>2</v>
      </c>
      <c r="I228" s="56" t="str">
        <f>VLOOKUP($B228,'2025 Ventilation List SORT'!$A$6:$I$101,8)</f>
        <v/>
      </c>
      <c r="J228" s="95" t="str">
        <f>VLOOKUP($B228,'2025 Ventilation List SORT'!$A$6:$I$101,9)</f>
        <v>No</v>
      </c>
      <c r="K228" s="146">
        <f>INDEX('For CSV - 2025 SpcFuncData'!$D$5:$D$88,MATCH($A228,'For CSV - 2025 SpcFuncData'!$B$5:$B$87,0))*0.5</f>
        <v>5</v>
      </c>
      <c r="L228" s="146" t="e">
        <f>INDEX('For CSV - 2025 VentSpcFuncData'!#REF!,MATCH($B228,'For CSV - 2025 VentSpcFuncData'!$B$6:$B$111,0))</f>
        <v>#REF!</v>
      </c>
      <c r="M228" s="146" t="e">
        <f t="shared" si="42"/>
        <v>#REF!</v>
      </c>
      <c r="N228" s="146" t="e">
        <f>INDEX('For CSV - 2025 VentSpcFuncData'!#REF!,MATCH($B228,'For CSV - 2025 VentSpcFuncData'!$B$6:$B$111,0))</f>
        <v>#REF!</v>
      </c>
      <c r="O228" s="146" t="e">
        <f t="shared" si="43"/>
        <v>#REF!</v>
      </c>
      <c r="P228" s="148" t="e">
        <f t="shared" si="40"/>
        <v>#REF!</v>
      </c>
      <c r="Q228" s="44" t="str">
        <f t="shared" si="44"/>
        <v>Manufacturing, Commercial &amp; Industrial Work Area (Precision),Exhaust - Copy, printing rooms</v>
      </c>
      <c r="R228" s="44">
        <f>INDEX('For CSV - 2025 SpcFuncData'!$BB$5:$BB$89,MATCH($A228,'For CSV - 2025 SpcFuncData'!$B$5:$B$88,0))</f>
        <v>350</v>
      </c>
      <c r="S228" s="44">
        <f>INDEX('For CSV - 2025 VentSpcFuncData'!$I$6:$I$111,MATCH($B228,'For CSV - 2025 VentSpcFuncData'!$B$6:$B$111,0))</f>
        <v>28</v>
      </c>
      <c r="T228" s="44">
        <f>MATCH($A228,'For CSV - 2025 SpcFuncData'!$B$5:$B$87,0)</f>
        <v>49</v>
      </c>
      <c r="U228" s="44">
        <v>0</v>
      </c>
      <c r="V228" t="str">
        <f t="shared" si="41"/>
        <v>2,              28,     "Exhaust - Copy, printing rooms"</v>
      </c>
    </row>
    <row r="229" spans="1:22" ht="13" x14ac:dyDescent="0.25">
      <c r="A229" s="44" t="s">
        <v>1102</v>
      </c>
      <c r="B229" s="270" t="s">
        <v>792</v>
      </c>
      <c r="C229" s="56">
        <f>VLOOKUP($B229,'2025 Ventilation List SORT'!$A$6:$I$101,2)</f>
        <v>0</v>
      </c>
      <c r="D229" s="56">
        <f>VLOOKUP($B229,'2025 Ventilation List SORT'!$A$6:$I$101,3)</f>
        <v>0</v>
      </c>
      <c r="E229" s="59">
        <f>VLOOKUP($B229,'2025 Ventilation List SORT'!$A$6:$I$101,4)</f>
        <v>0</v>
      </c>
      <c r="F229" s="59">
        <f>VLOOKUP($B229,'2025 Ventilation List SORT'!$A$6:$I$101,5)</f>
        <v>0</v>
      </c>
      <c r="G229" s="56">
        <f>VLOOKUP($B229,'2025 Ventilation List SORT'!$A$6:$I$101,6)</f>
        <v>1</v>
      </c>
      <c r="H229" s="59">
        <f>VLOOKUP($B229,'2025 Ventilation List SORT'!$A$6:$I$101,7)</f>
        <v>2</v>
      </c>
      <c r="I229" s="56" t="str">
        <f>VLOOKUP($B229,'2025 Ventilation List SORT'!$A$6:$I$101,8)</f>
        <v/>
      </c>
      <c r="J229" s="95" t="str">
        <f>VLOOKUP($B229,'2025 Ventilation List SORT'!$A$6:$I$101,9)</f>
        <v>No</v>
      </c>
      <c r="K229" s="146">
        <f>INDEX('For CSV - 2025 SpcFuncData'!$D$5:$D$88,MATCH($A229,'For CSV - 2025 SpcFuncData'!$B$5:$B$87,0))*0.5</f>
        <v>5</v>
      </c>
      <c r="L229" s="146" t="e">
        <f>INDEX('For CSV - 2025 VentSpcFuncData'!#REF!,MATCH($B229,'For CSV - 2025 VentSpcFuncData'!$B$6:$B$111,0))</f>
        <v>#REF!</v>
      </c>
      <c r="M229" s="146" t="e">
        <f t="shared" si="42"/>
        <v>#REF!</v>
      </c>
      <c r="N229" s="146" t="e">
        <f>INDEX('For CSV - 2025 VentSpcFuncData'!#REF!,MATCH($B229,'For CSV - 2025 VentSpcFuncData'!$B$6:$B$111,0))</f>
        <v>#REF!</v>
      </c>
      <c r="O229" s="146" t="e">
        <f t="shared" si="43"/>
        <v>#REF!</v>
      </c>
      <c r="P229" s="148" t="e">
        <f t="shared" si="40"/>
        <v>#REF!</v>
      </c>
      <c r="Q229" s="44" t="str">
        <f t="shared" si="44"/>
        <v>Manufacturing, Commercial &amp; Industrial Work Area (Precision),Exhaust - Darkrooms</v>
      </c>
      <c r="R229" s="44">
        <f>INDEX('For CSV - 2025 SpcFuncData'!$BB$5:$BB$89,MATCH($A229,'For CSV - 2025 SpcFuncData'!$B$5:$B$88,0))</f>
        <v>350</v>
      </c>
      <c r="S229" s="44">
        <f>INDEX('For CSV - 2025 VentSpcFuncData'!$I$6:$I$111,MATCH($B229,'For CSV - 2025 VentSpcFuncData'!$B$6:$B$111,0))</f>
        <v>29</v>
      </c>
      <c r="T229" s="44">
        <f>MATCH($A229,'For CSV - 2025 SpcFuncData'!$B$5:$B$87,0)</f>
        <v>49</v>
      </c>
      <c r="U229" s="44">
        <v>0</v>
      </c>
      <c r="V229" t="str">
        <f t="shared" si="41"/>
        <v>2,              29,     "Exhaust - Darkrooms"</v>
      </c>
    </row>
    <row r="230" spans="1:22" ht="13" x14ac:dyDescent="0.25">
      <c r="A230" s="44" t="s">
        <v>1102</v>
      </c>
      <c r="B230" s="270" t="s">
        <v>798</v>
      </c>
      <c r="C230" s="56">
        <f>VLOOKUP($B230,'2025 Ventilation List SORT'!$A$6:$I$101,2)</f>
        <v>0</v>
      </c>
      <c r="D230" s="56">
        <f>VLOOKUP($B230,'2025 Ventilation List SORT'!$A$6:$I$101,3)</f>
        <v>0</v>
      </c>
      <c r="E230" s="59">
        <f>VLOOKUP($B230,'2025 Ventilation List SORT'!$A$6:$I$101,4)</f>
        <v>0</v>
      </c>
      <c r="F230" s="59">
        <f>VLOOKUP($B230,'2025 Ventilation List SORT'!$A$6:$I$101,5)</f>
        <v>0</v>
      </c>
      <c r="G230" s="56">
        <f>VLOOKUP($B230,'2025 Ventilation List SORT'!$A$6:$I$101,6)</f>
        <v>0</v>
      </c>
      <c r="H230" s="59">
        <f>VLOOKUP($B230,'2025 Ventilation List SORT'!$A$6:$I$101,7)</f>
        <v>4</v>
      </c>
      <c r="I230" s="56" t="str">
        <f>VLOOKUP($B230,'2025 Ventilation List SORT'!$A$6:$I$101,8)</f>
        <v>Exh. Note F</v>
      </c>
      <c r="J230" s="95" t="str">
        <f>VLOOKUP($B230,'2025 Ventilation List SORT'!$A$6:$I$101,9)</f>
        <v>No</v>
      </c>
      <c r="K230" s="146">
        <f>INDEX('For CSV - 2025 SpcFuncData'!$D$5:$D$88,MATCH($A230,'For CSV - 2025 SpcFuncData'!$B$5:$B$87,0))*0.5</f>
        <v>5</v>
      </c>
      <c r="L230" s="146" t="e">
        <f>INDEX('For CSV - 2025 VentSpcFuncData'!#REF!,MATCH($B230,'For CSV - 2025 VentSpcFuncData'!$B$6:$B$111,0))</f>
        <v>#REF!</v>
      </c>
      <c r="M230" s="146" t="e">
        <f t="shared" si="42"/>
        <v>#REF!</v>
      </c>
      <c r="N230" s="146" t="e">
        <f>INDEX('For CSV - 2025 VentSpcFuncData'!#REF!,MATCH($B230,'For CSV - 2025 VentSpcFuncData'!$B$6:$B$111,0))</f>
        <v>#REF!</v>
      </c>
      <c r="O230" s="146" t="e">
        <f t="shared" si="43"/>
        <v>#REF!</v>
      </c>
      <c r="P230" s="148" t="e">
        <f t="shared" si="40"/>
        <v>#REF!</v>
      </c>
      <c r="Q230" s="44" t="str">
        <f t="shared" si="44"/>
        <v>Manufacturing, Commercial &amp; Industrial Work Area (Precision),Exhaust - Paint spray booths</v>
      </c>
      <c r="R230" s="44">
        <f>INDEX('For CSV - 2025 SpcFuncData'!$BB$5:$BB$89,MATCH($A230,'For CSV - 2025 SpcFuncData'!$B$5:$B$88,0))</f>
        <v>350</v>
      </c>
      <c r="S230" s="44">
        <f>INDEX('For CSV - 2025 VentSpcFuncData'!$I$6:$I$111,MATCH($B230,'For CSV - 2025 VentSpcFuncData'!$B$6:$B$111,0))</f>
        <v>33</v>
      </c>
      <c r="T230" s="44">
        <f>MATCH($A230,'For CSV - 2025 SpcFuncData'!$B$5:$B$87,0)</f>
        <v>49</v>
      </c>
      <c r="U230" s="44">
        <v>0</v>
      </c>
      <c r="V230" t="str">
        <f t="shared" si="41"/>
        <v>2,              33,     "Exhaust - Paint spray booths"</v>
      </c>
    </row>
    <row r="231" spans="1:22" ht="13" x14ac:dyDescent="0.25">
      <c r="A231" s="44" t="s">
        <v>1102</v>
      </c>
      <c r="B231" s="270" t="s">
        <v>803</v>
      </c>
      <c r="C231" s="56">
        <f>VLOOKUP($B231,'2025 Ventilation List SORT'!$A$6:$I$101,2)</f>
        <v>0</v>
      </c>
      <c r="D231" s="56">
        <f>VLOOKUP($B231,'2025 Ventilation List SORT'!$A$6:$I$101,3)</f>
        <v>0</v>
      </c>
      <c r="E231" s="59">
        <f>VLOOKUP($B231,'2025 Ventilation List SORT'!$A$6:$I$101,4)</f>
        <v>0</v>
      </c>
      <c r="F231" s="59">
        <f>VLOOKUP($B231,'2025 Ventilation List SORT'!$A$6:$I$101,5)</f>
        <v>0</v>
      </c>
      <c r="G231" s="56">
        <f>VLOOKUP($B231,'2025 Ventilation List SORT'!$A$6:$I$101,6)</f>
        <v>0.5</v>
      </c>
      <c r="H231" s="59">
        <f>VLOOKUP($B231,'2025 Ventilation List SORT'!$A$6:$I$101,7)</f>
        <v>2</v>
      </c>
      <c r="I231" s="56">
        <f>VLOOKUP($B231,'2025 Ventilation List SORT'!$A$6:$I$101,8)</f>
        <v>0</v>
      </c>
      <c r="J231" s="95" t="str">
        <f>VLOOKUP($B231,'2025 Ventilation List SORT'!$A$6:$I$101,9)</f>
        <v>No</v>
      </c>
      <c r="K231" s="146">
        <f>INDEX('For CSV - 2025 SpcFuncData'!$D$5:$D$88,MATCH($A231,'For CSV - 2025 SpcFuncData'!$B$5:$B$87,0))*0.5</f>
        <v>5</v>
      </c>
      <c r="L231" s="146" t="e">
        <f>INDEX('For CSV - 2025 VentSpcFuncData'!#REF!,MATCH($B231,'For CSV - 2025 VentSpcFuncData'!$B$6:$B$111,0))</f>
        <v>#REF!</v>
      </c>
      <c r="M231" s="146" t="e">
        <f t="shared" si="42"/>
        <v>#REF!</v>
      </c>
      <c r="N231" s="146" t="e">
        <f>INDEX('For CSV - 2025 VentSpcFuncData'!#REF!,MATCH($B231,'For CSV - 2025 VentSpcFuncData'!$B$6:$B$111,0))</f>
        <v>#REF!</v>
      </c>
      <c r="O231" s="146" t="e">
        <f t="shared" si="43"/>
        <v>#REF!</v>
      </c>
      <c r="P231" s="148" t="e">
        <f t="shared" si="40"/>
        <v>#REF!</v>
      </c>
      <c r="Q231" s="44" t="str">
        <f t="shared" si="44"/>
        <v>Manufacturing, Commercial &amp; Industrial Work Area (Precision),Exhaust - Woodwork shop/classrooms</v>
      </c>
      <c r="R231" s="44">
        <f>INDEX('For CSV - 2025 SpcFuncData'!$BB$5:$BB$89,MATCH($A231,'For CSV - 2025 SpcFuncData'!$B$5:$B$88,0))</f>
        <v>350</v>
      </c>
      <c r="S231" s="44">
        <f>INDEX('For CSV - 2025 VentSpcFuncData'!$I$6:$I$111,MATCH($B231,'For CSV - 2025 VentSpcFuncData'!$B$6:$B$111,0))</f>
        <v>41</v>
      </c>
      <c r="T231" s="44">
        <f>MATCH($A231,'For CSV - 2025 SpcFuncData'!$B$5:$B$87,0)</f>
        <v>49</v>
      </c>
      <c r="U231" s="44">
        <v>0</v>
      </c>
      <c r="V231" t="str">
        <f t="shared" si="41"/>
        <v>2,              41,     "Exhaust - Woodwork shop/classrooms"</v>
      </c>
    </row>
    <row r="232" spans="1:22" ht="13" x14ac:dyDescent="0.25">
      <c r="A232" s="44" t="s">
        <v>1102</v>
      </c>
      <c r="B232" s="270" t="s">
        <v>781</v>
      </c>
      <c r="C232" s="56">
        <f>VLOOKUP($B232,'2025 Ventilation List SORT'!$A$6:$I$101,2)</f>
        <v>5</v>
      </c>
      <c r="D232" s="56">
        <f>VLOOKUP($B232,'2025 Ventilation List SORT'!$A$6:$I$101,3)</f>
        <v>0.15</v>
      </c>
      <c r="E232" s="59">
        <f>VLOOKUP($B232,'2025 Ventilation List SORT'!$A$6:$I$101,4)</f>
        <v>0</v>
      </c>
      <c r="F232" s="59">
        <f>VLOOKUP($B232,'2025 Ventilation List SORT'!$A$6:$I$101,5)</f>
        <v>0</v>
      </c>
      <c r="G232" s="56">
        <f>VLOOKUP($B232,'2025 Ventilation List SORT'!$A$6:$I$101,6)</f>
        <v>0</v>
      </c>
      <c r="H232" s="59">
        <f>VLOOKUP($B232,'2025 Ventilation List SORT'!$A$6:$I$101,7)</f>
        <v>2</v>
      </c>
      <c r="I232" s="56" t="str">
        <f>VLOOKUP($B232,'2025 Ventilation List SORT'!$A$6:$I$101,8)</f>
        <v/>
      </c>
      <c r="J232" s="95" t="str">
        <f>VLOOKUP($B232,'2025 Ventilation List SORT'!$A$6:$I$101,9)</f>
        <v>No</v>
      </c>
      <c r="K232" s="146">
        <f>INDEX('For CSV - 2025 SpcFuncData'!$D$5:$D$88,MATCH($A232,'For CSV - 2025 SpcFuncData'!$B$5:$B$87,0))*0.5</f>
        <v>5</v>
      </c>
      <c r="L232" s="146" t="e">
        <f>INDEX('For CSV - 2025 VentSpcFuncData'!#REF!,MATCH($B232,'For CSV - 2025 VentSpcFuncData'!$B$6:$B$111,0))</f>
        <v>#REF!</v>
      </c>
      <c r="M232" s="146" t="e">
        <f t="shared" si="42"/>
        <v>#REF!</v>
      </c>
      <c r="N232" s="146" t="e">
        <f>INDEX('For CSV - 2025 VentSpcFuncData'!#REF!,MATCH($B232,'For CSV - 2025 VentSpcFuncData'!$B$6:$B$111,0))</f>
        <v>#REF!</v>
      </c>
      <c r="O232" s="146" t="e">
        <f t="shared" si="43"/>
        <v>#REF!</v>
      </c>
      <c r="P232" s="148" t="e">
        <f t="shared" si="40"/>
        <v>#REF!</v>
      </c>
      <c r="Q232" s="44" t="str">
        <f t="shared" si="44"/>
        <v>Manufacturing, Commercial &amp; Industrial Work Area (Precision),Misc - All others</v>
      </c>
      <c r="R232" s="44">
        <f>INDEX('For CSV - 2025 SpcFuncData'!$BB$5:$BB$89,MATCH($A232,'For CSV - 2025 SpcFuncData'!$B$5:$B$88,0))</f>
        <v>350</v>
      </c>
      <c r="S232" s="44">
        <f>INDEX('For CSV - 2025 VentSpcFuncData'!$I$6:$I$111,MATCH($B232,'For CSV - 2025 VentSpcFuncData'!$B$6:$B$111,0))</f>
        <v>58</v>
      </c>
      <c r="T232" s="44">
        <f>MATCH($A232,'For CSV - 2025 SpcFuncData'!$B$5:$B$87,0)</f>
        <v>49</v>
      </c>
      <c r="U232" s="44">
        <v>0</v>
      </c>
      <c r="V232" t="str">
        <f t="shared" si="41"/>
        <v>2,              58,     "Misc - All others"</v>
      </c>
    </row>
    <row r="233" spans="1:22" ht="13" x14ac:dyDescent="0.25">
      <c r="A233" s="44" t="s">
        <v>1102</v>
      </c>
      <c r="B233" s="270" t="s">
        <v>775</v>
      </c>
      <c r="C233" s="56">
        <f>VLOOKUP($B233,'2025 Ventilation List SORT'!$A$6:$I$101,2)</f>
        <v>5</v>
      </c>
      <c r="D233" s="56">
        <f>VLOOKUP($B233,'2025 Ventilation List SORT'!$A$6:$I$101,3)</f>
        <v>0.15</v>
      </c>
      <c r="E233" s="59">
        <f>VLOOKUP($B233,'2025 Ventilation List SORT'!$A$6:$I$101,4)</f>
        <v>0</v>
      </c>
      <c r="F233" s="59">
        <f>VLOOKUP($B233,'2025 Ventilation List SORT'!$A$6:$I$101,5)</f>
        <v>0</v>
      </c>
      <c r="G233" s="56">
        <f>VLOOKUP($B233,'2025 Ventilation List SORT'!$A$6:$I$101,6)</f>
        <v>0</v>
      </c>
      <c r="H233" s="59">
        <f>VLOOKUP($B233,'2025 Ventilation List SORT'!$A$6:$I$101,7)</f>
        <v>3</v>
      </c>
      <c r="I233" s="56" t="str">
        <f>VLOOKUP($B233,'2025 Ventilation List SORT'!$A$6:$I$101,8)</f>
        <v/>
      </c>
      <c r="J233" s="95" t="str">
        <f>VLOOKUP($B233,'2025 Ventilation List SORT'!$A$6:$I$101,9)</f>
        <v>Yes</v>
      </c>
      <c r="K233" s="146">
        <f>INDEX('For CSV - 2025 SpcFuncData'!$D$5:$D$88,MATCH($A233,'For CSV - 2025 SpcFuncData'!$B$5:$B$87,0))*0.5</f>
        <v>5</v>
      </c>
      <c r="L233" s="146" t="e">
        <f>INDEX('For CSV - 2025 VentSpcFuncData'!#REF!,MATCH($B233,'For CSV - 2025 VentSpcFuncData'!$B$6:$B$111,0))</f>
        <v>#REF!</v>
      </c>
      <c r="M233" s="146" t="e">
        <f t="shared" si="42"/>
        <v>#REF!</v>
      </c>
      <c r="N233" s="146" t="e">
        <f>INDEX('For CSV - 2025 VentSpcFuncData'!#REF!,MATCH($B233,'For CSV - 2025 VentSpcFuncData'!$B$6:$B$111,0))</f>
        <v>#REF!</v>
      </c>
      <c r="O233" s="146" t="e">
        <f t="shared" si="43"/>
        <v>#REF!</v>
      </c>
      <c r="P233" s="148" t="e">
        <f t="shared" si="40"/>
        <v>#REF!</v>
      </c>
      <c r="Q233" s="44" t="str">
        <f t="shared" si="44"/>
        <v>Manufacturing, Commercial &amp; Industrial Work Area (Precision),Misc - General manufacturing (excludes heavy industrial and process using chemicals)</v>
      </c>
      <c r="R233" s="44">
        <f>INDEX('For CSV - 2025 SpcFuncData'!$BB$5:$BB$89,MATCH($A233,'For CSV - 2025 SpcFuncData'!$B$5:$B$88,0))</f>
        <v>350</v>
      </c>
      <c r="S233" s="44">
        <f>INDEX('For CSV - 2025 VentSpcFuncData'!$I$6:$I$111,MATCH($B233,'For CSV - 2025 VentSpcFuncData'!$B$6:$B$111,0))</f>
        <v>63</v>
      </c>
      <c r="T233" s="44">
        <f>MATCH($A233,'For CSV - 2025 SpcFuncData'!$B$5:$B$87,0)</f>
        <v>49</v>
      </c>
      <c r="U233" s="44">
        <v>0</v>
      </c>
      <c r="V233" t="str">
        <f t="shared" si="41"/>
        <v>2,              63,     "Misc - General manufacturing (excludes heavy industrial and process using chemicals)"</v>
      </c>
    </row>
    <row r="234" spans="1:22" ht="13" x14ac:dyDescent="0.25">
      <c r="A234" s="44" t="s">
        <v>1102</v>
      </c>
      <c r="B234" s="270" t="s">
        <v>929</v>
      </c>
      <c r="C234" s="56">
        <f>VLOOKUP($B234,'2025 Ventilation List SORT'!$A$6:$I$101,2)</f>
        <v>5</v>
      </c>
      <c r="D234" s="56">
        <f>VLOOKUP($B234,'2025 Ventilation List SORT'!$A$6:$I$101,3)</f>
        <v>0.15</v>
      </c>
      <c r="E234" s="59">
        <f>VLOOKUP($B234,'2025 Ventilation List SORT'!$A$6:$I$101,4)</f>
        <v>0</v>
      </c>
      <c r="F234" s="59">
        <f>VLOOKUP($B234,'2025 Ventilation List SORT'!$A$6:$I$101,5)</f>
        <v>0</v>
      </c>
      <c r="G234" s="56">
        <f>VLOOKUP($B234,'2025 Ventilation List SORT'!$A$6:$I$101,6)</f>
        <v>0</v>
      </c>
      <c r="H234" s="59">
        <f>VLOOKUP($B234,'2025 Ventilation List SORT'!$A$6:$I$101,7)</f>
        <v>2</v>
      </c>
      <c r="I234" s="56" t="str">
        <f>VLOOKUP($B234,'2025 Ventilation List SORT'!$A$6:$I$101,8)</f>
        <v/>
      </c>
      <c r="J234" s="95" t="str">
        <f>VLOOKUP($B234,'2025 Ventilation List SORT'!$A$6:$I$101,9)</f>
        <v>No</v>
      </c>
      <c r="K234" s="146">
        <f>INDEX('For CSV - 2025 SpcFuncData'!$D$5:$D$88,MATCH($A234,'For CSV - 2025 SpcFuncData'!$B$5:$B$87,0))*0.5</f>
        <v>5</v>
      </c>
      <c r="L234" s="146" t="e">
        <f>INDEX('For CSV - 2025 VentSpcFuncData'!#REF!,MATCH($B234,'For CSV - 2025 VentSpcFuncData'!$B$6:$B$111,0))</f>
        <v>#REF!</v>
      </c>
      <c r="M234" s="146" t="e">
        <f t="shared" si="42"/>
        <v>#REF!</v>
      </c>
      <c r="N234" s="146" t="e">
        <f>INDEX('For CSV - 2025 VentSpcFuncData'!#REF!,MATCH($B234,'For CSV - 2025 VentSpcFuncData'!$B$6:$B$111,0))</f>
        <v>#REF!</v>
      </c>
      <c r="O234" s="146" t="e">
        <f t="shared" si="43"/>
        <v>#REF!</v>
      </c>
      <c r="P234" s="148" t="e">
        <f t="shared" si="40"/>
        <v>#REF!</v>
      </c>
      <c r="Q234" s="44" t="str">
        <f t="shared" si="44"/>
        <v>Manufacturing, Commercial &amp; Industrial Work Area (Precision),Misc - Sorting, packing, light assembly</v>
      </c>
      <c r="R234" s="44">
        <f>INDEX('For CSV - 2025 SpcFuncData'!$BB$5:$BB$89,MATCH($A234,'For CSV - 2025 SpcFuncData'!$B$5:$B$88,0))</f>
        <v>350</v>
      </c>
      <c r="S234" s="44">
        <f>INDEX('For CSV - 2025 VentSpcFuncData'!$I$6:$I$111,MATCH($B234,'For CSV - 2025 VentSpcFuncData'!$B$6:$B$111,0))</f>
        <v>67</v>
      </c>
      <c r="T234" s="44">
        <f>MATCH($A234,'For CSV - 2025 SpcFuncData'!$B$5:$B$87,0)</f>
        <v>49</v>
      </c>
      <c r="U234" s="44">
        <v>0</v>
      </c>
      <c r="V234" t="str">
        <f t="shared" si="41"/>
        <v>2,              67,     "Misc - Sorting, packing, light assembly"</v>
      </c>
    </row>
    <row r="235" spans="1:22" ht="13" x14ac:dyDescent="0.25">
      <c r="A235" s="44" t="s">
        <v>548</v>
      </c>
      <c r="B235" s="270" t="s">
        <v>831</v>
      </c>
      <c r="C235" s="56">
        <f>VLOOKUP($B235,'2025 Ventilation List SORT'!$A$6:$I$101,2)</f>
        <v>17</v>
      </c>
      <c r="D235" s="56">
        <f>VLOOKUP($B235,'2025 Ventilation List SORT'!$A$6:$I$101,3)</f>
        <v>0.15</v>
      </c>
      <c r="E235" s="59">
        <f>VLOOKUP($B235,'2025 Ventilation List SORT'!$A$6:$I$101,4)</f>
        <v>0</v>
      </c>
      <c r="F235" s="59">
        <f>VLOOKUP($B235,'2025 Ventilation List SORT'!$A$6:$I$101,5)</f>
        <v>0</v>
      </c>
      <c r="G235" s="56">
        <f>VLOOKUP($B235,'2025 Ventilation List SORT'!$A$6:$I$101,6)</f>
        <v>0</v>
      </c>
      <c r="H235" s="59">
        <f>VLOOKUP($B235,'2025 Ventilation List SORT'!$A$6:$I$101,7)</f>
        <v>1</v>
      </c>
      <c r="I235" s="56" t="str">
        <f>VLOOKUP($B235,'2025 Ventilation List SORT'!$A$6:$I$101,8)</f>
        <v>F</v>
      </c>
      <c r="J235" s="95" t="str">
        <f>VLOOKUP($B235,'2025 Ventilation List SORT'!$A$6:$I$101,9)</f>
        <v>No</v>
      </c>
      <c r="K235" s="146">
        <f>INDEX('For CSV - 2025 SpcFuncData'!$D$5:$D$88,MATCH($A235,'For CSV - 2025 SpcFuncData'!$B$5:$B$87,0))*0.5</f>
        <v>33.335000000000001</v>
      </c>
      <c r="L235" s="146" t="e">
        <f>INDEX('For CSV - 2025 VentSpcFuncData'!#REF!,MATCH($B235,'For CSV - 2025 VentSpcFuncData'!$B$6:$B$111,0))</f>
        <v>#REF!</v>
      </c>
      <c r="M235" s="146" t="e">
        <f t="shared" si="42"/>
        <v>#REF!</v>
      </c>
      <c r="N235" s="146" t="e">
        <f>INDEX('For CSV - 2025 VentSpcFuncData'!#REF!,MATCH($B235,'For CSV - 2025 VentSpcFuncData'!$B$6:$B$111,0))</f>
        <v>#REF!</v>
      </c>
      <c r="O235" s="146" t="e">
        <f t="shared" si="43"/>
        <v>#REF!</v>
      </c>
      <c r="P235" s="148" t="e">
        <f t="shared" si="40"/>
        <v>#REF!</v>
      </c>
      <c r="Q235" s="44" t="str">
        <f t="shared" si="44"/>
        <v>Museum Area (Exhibition/Display),Assembly - Museums/galleries</v>
      </c>
      <c r="R235" s="44">
        <f>INDEX('For CSV - 2025 SpcFuncData'!$BB$5:$BB$89,MATCH($A235,'For CSV - 2025 SpcFuncData'!$B$5:$B$88,0))</f>
        <v>351</v>
      </c>
      <c r="S235" s="44">
        <f>INDEX('For CSV - 2025 VentSpcFuncData'!$I$6:$I$111,MATCH($B235,'For CSV - 2025 VentSpcFuncData'!$B$6:$B$111,0))</f>
        <v>7</v>
      </c>
      <c r="T235" s="44">
        <f>MATCH($A235,'For CSV - 2025 SpcFuncData'!$B$5:$B$87,0)</f>
        <v>50</v>
      </c>
      <c r="U235" s="44">
        <v>0</v>
      </c>
      <c r="V235" t="str">
        <f t="shared" si="41"/>
        <v>1, Spc:SpcFunc,        351,  7  ;  Museum Area (Exhibition/Display)</v>
      </c>
    </row>
    <row r="236" spans="1:22" ht="13" x14ac:dyDescent="0.25">
      <c r="A236" s="44" t="s">
        <v>548</v>
      </c>
      <c r="B236" s="270" t="s">
        <v>925</v>
      </c>
      <c r="C236" s="56">
        <f>VLOOKUP($B236,'2025 Ventilation List SORT'!$A$6:$I$101,2)</f>
        <v>17</v>
      </c>
      <c r="D236" s="56">
        <f>VLOOKUP($B236,'2025 Ventilation List SORT'!$A$6:$I$101,3)</f>
        <v>0.15</v>
      </c>
      <c r="E236" s="59">
        <f>VLOOKUP($B236,'2025 Ventilation List SORT'!$A$6:$I$101,4)</f>
        <v>0</v>
      </c>
      <c r="F236" s="59">
        <f>VLOOKUP($B236,'2025 Ventilation List SORT'!$A$6:$I$101,5)</f>
        <v>0</v>
      </c>
      <c r="G236" s="56">
        <f>VLOOKUP($B236,'2025 Ventilation List SORT'!$A$6:$I$101,6)</f>
        <v>0</v>
      </c>
      <c r="H236" s="59">
        <f>VLOOKUP($B236,'2025 Ventilation List SORT'!$A$6:$I$101,7)</f>
        <v>1</v>
      </c>
      <c r="I236" s="56" t="str">
        <f>VLOOKUP($B236,'2025 Ventilation List SORT'!$A$6:$I$101,8)</f>
        <v/>
      </c>
      <c r="J236" s="95" t="str">
        <f>VLOOKUP($B236,'2025 Ventilation List SORT'!$A$6:$I$101,9)</f>
        <v>No</v>
      </c>
      <c r="K236" s="146">
        <f>INDEX('For CSV - 2025 SpcFuncData'!$D$5:$D$88,MATCH($A236,'For CSV - 2025 SpcFuncData'!$B$5:$B$87,0))*0.5</f>
        <v>33.335000000000001</v>
      </c>
      <c r="L236" s="146" t="e">
        <f>INDEX('For CSV - 2025 VentSpcFuncData'!#REF!,MATCH($B236,'For CSV - 2025 VentSpcFuncData'!$B$6:$B$111,0))</f>
        <v>#REF!</v>
      </c>
      <c r="M236" s="146" t="e">
        <f t="shared" si="42"/>
        <v>#REF!</v>
      </c>
      <c r="N236" s="146" t="e">
        <f>INDEX('For CSV - 2025 VentSpcFuncData'!#REF!,MATCH($B236,'For CSV - 2025 VentSpcFuncData'!$B$6:$B$111,0))</f>
        <v>#REF!</v>
      </c>
      <c r="O236" s="146" t="e">
        <f t="shared" si="43"/>
        <v>#REF!</v>
      </c>
      <c r="P236" s="148" t="e">
        <f t="shared" si="40"/>
        <v>#REF!</v>
      </c>
      <c r="Q236" s="44" t="str">
        <f t="shared" si="44"/>
        <v>Museum Area (Exhibition/Display),Assembly - Museums (childrens)</v>
      </c>
      <c r="R236" s="44">
        <f>INDEX('For CSV - 2025 SpcFuncData'!$BB$5:$BB$89,MATCH($A236,'For CSV - 2025 SpcFuncData'!$B$5:$B$88,0))</f>
        <v>351</v>
      </c>
      <c r="S236" s="44">
        <f>INDEX('For CSV - 2025 VentSpcFuncData'!$I$6:$I$111,MATCH($B236,'For CSV - 2025 VentSpcFuncData'!$B$6:$B$111,0))</f>
        <v>6</v>
      </c>
      <c r="T236" s="44">
        <f>MATCH($A236,'For CSV - 2025 SpcFuncData'!$B$5:$B$87,0)</f>
        <v>50</v>
      </c>
      <c r="U236" s="44">
        <v>0</v>
      </c>
      <c r="V236" t="str">
        <f t="shared" si="41"/>
        <v>2,              6,     "Assembly - Museums (childrens)"</v>
      </c>
    </row>
    <row r="237" spans="1:22" ht="13" x14ac:dyDescent="0.25">
      <c r="A237" s="44" t="s">
        <v>548</v>
      </c>
      <c r="B237" s="270" t="s">
        <v>831</v>
      </c>
      <c r="C237" s="56">
        <f>VLOOKUP($B237,'2025 Ventilation List SORT'!$A$6:$I$101,2)</f>
        <v>17</v>
      </c>
      <c r="D237" s="56">
        <f>VLOOKUP($B237,'2025 Ventilation List SORT'!$A$6:$I$101,3)</f>
        <v>0.15</v>
      </c>
      <c r="E237" s="59">
        <f>VLOOKUP($B237,'2025 Ventilation List SORT'!$A$6:$I$101,4)</f>
        <v>0</v>
      </c>
      <c r="F237" s="59">
        <f>VLOOKUP($B237,'2025 Ventilation List SORT'!$A$6:$I$101,5)</f>
        <v>0</v>
      </c>
      <c r="G237" s="56">
        <f>VLOOKUP($B237,'2025 Ventilation List SORT'!$A$6:$I$101,6)</f>
        <v>0</v>
      </c>
      <c r="H237" s="59">
        <f>VLOOKUP($B237,'2025 Ventilation List SORT'!$A$6:$I$101,7)</f>
        <v>1</v>
      </c>
      <c r="I237" s="56" t="str">
        <f>VLOOKUP($B237,'2025 Ventilation List SORT'!$A$6:$I$101,8)</f>
        <v>F</v>
      </c>
      <c r="J237" s="95" t="str">
        <f>VLOOKUP($B237,'2025 Ventilation List SORT'!$A$6:$I$101,9)</f>
        <v>No</v>
      </c>
      <c r="K237" s="146">
        <f>INDEX('For CSV - 2025 SpcFuncData'!$D$5:$D$88,MATCH($A237,'For CSV - 2025 SpcFuncData'!$B$5:$B$87,0))*0.5</f>
        <v>33.335000000000001</v>
      </c>
      <c r="L237" s="146" t="e">
        <f>INDEX('For CSV - 2025 VentSpcFuncData'!#REF!,MATCH($B237,'For CSV - 2025 VentSpcFuncData'!$B$6:$B$111,0))</f>
        <v>#REF!</v>
      </c>
      <c r="M237" s="146" t="e">
        <f t="shared" si="42"/>
        <v>#REF!</v>
      </c>
      <c r="N237" s="146" t="e">
        <f>INDEX('For CSV - 2025 VentSpcFuncData'!#REF!,MATCH($B237,'For CSV - 2025 VentSpcFuncData'!$B$6:$B$111,0))</f>
        <v>#REF!</v>
      </c>
      <c r="O237" s="146" t="e">
        <f t="shared" si="43"/>
        <v>#REF!</v>
      </c>
      <c r="P237" s="148" t="e">
        <f t="shared" si="40"/>
        <v>#REF!</v>
      </c>
      <c r="Q237" s="44" t="str">
        <f t="shared" si="44"/>
        <v>Museum Area (Exhibition/Display),Assembly - Museums/galleries</v>
      </c>
      <c r="R237" s="44">
        <f>INDEX('For CSV - 2025 SpcFuncData'!$BB$5:$BB$89,MATCH($A237,'For CSV - 2025 SpcFuncData'!$B$5:$B$88,0))</f>
        <v>351</v>
      </c>
      <c r="S237" s="44">
        <f>INDEX('For CSV - 2025 VentSpcFuncData'!$I$6:$I$111,MATCH($B237,'For CSV - 2025 VentSpcFuncData'!$B$6:$B$111,0))</f>
        <v>7</v>
      </c>
      <c r="T237" s="44">
        <f>MATCH($A237,'For CSV - 2025 SpcFuncData'!$B$5:$B$87,0)</f>
        <v>50</v>
      </c>
      <c r="U237" s="44">
        <v>0</v>
      </c>
      <c r="V237" t="str">
        <f t="shared" si="41"/>
        <v>2,              7,     "Assembly - Museums/galleries"</v>
      </c>
    </row>
    <row r="238" spans="1:22" ht="13" x14ac:dyDescent="0.25">
      <c r="A238" s="44" t="s">
        <v>549</v>
      </c>
      <c r="B238" s="270" t="s">
        <v>775</v>
      </c>
      <c r="C238" s="56">
        <f>VLOOKUP($B238,'2025 Ventilation List SORT'!$A$6:$I$101,2)</f>
        <v>5</v>
      </c>
      <c r="D238" s="56">
        <f>VLOOKUP($B238,'2025 Ventilation List SORT'!$A$6:$I$101,3)</f>
        <v>0.15</v>
      </c>
      <c r="E238" s="59">
        <f>VLOOKUP($B238,'2025 Ventilation List SORT'!$A$6:$I$101,4)</f>
        <v>0</v>
      </c>
      <c r="F238" s="59">
        <f>VLOOKUP($B238,'2025 Ventilation List SORT'!$A$6:$I$101,5)</f>
        <v>0</v>
      </c>
      <c r="G238" s="56">
        <f>VLOOKUP($B238,'2025 Ventilation List SORT'!$A$6:$I$101,6)</f>
        <v>0</v>
      </c>
      <c r="H238" s="59">
        <f>VLOOKUP($B238,'2025 Ventilation List SORT'!$A$6:$I$101,7)</f>
        <v>3</v>
      </c>
      <c r="I238" s="56" t="str">
        <f>VLOOKUP($B238,'2025 Ventilation List SORT'!$A$6:$I$101,8)</f>
        <v/>
      </c>
      <c r="J238" s="95" t="str">
        <f>VLOOKUP($B238,'2025 Ventilation List SORT'!$A$6:$I$101,9)</f>
        <v>Yes</v>
      </c>
      <c r="K238" s="146">
        <f>INDEX('For CSV - 2025 SpcFuncData'!$D$5:$D$88,MATCH($A238,'For CSV - 2025 SpcFuncData'!$B$5:$B$87,0))*0.5</f>
        <v>5</v>
      </c>
      <c r="L238" s="146" t="e">
        <f>INDEX('For CSV - 2025 VentSpcFuncData'!#REF!,MATCH($B238,'For CSV - 2025 VentSpcFuncData'!$B$6:$B$111,0))</f>
        <v>#REF!</v>
      </c>
      <c r="M238" s="146" t="e">
        <f t="shared" si="42"/>
        <v>#REF!</v>
      </c>
      <c r="N238" s="146" t="e">
        <f>INDEX('For CSV - 2025 VentSpcFuncData'!#REF!,MATCH($B238,'For CSV - 2025 VentSpcFuncData'!$B$6:$B$111,0))</f>
        <v>#REF!</v>
      </c>
      <c r="O238" s="146" t="e">
        <f t="shared" si="43"/>
        <v>#REF!</v>
      </c>
      <c r="P238" s="148" t="e">
        <f t="shared" si="40"/>
        <v>#REF!</v>
      </c>
      <c r="Q238" s="44" t="str">
        <f t="shared" si="44"/>
        <v>Museum Area (Restoration Room),Misc - General manufacturing (excludes heavy industrial and process using chemicals)</v>
      </c>
      <c r="R238" s="44">
        <f>INDEX('For CSV - 2025 SpcFuncData'!$BB$5:$BB$89,MATCH($A238,'For CSV - 2025 SpcFuncData'!$B$5:$B$88,0))</f>
        <v>352</v>
      </c>
      <c r="S238" s="44">
        <f>INDEX('For CSV - 2025 VentSpcFuncData'!$I$6:$I$111,MATCH($B238,'For CSV - 2025 VentSpcFuncData'!$B$6:$B$111,0))</f>
        <v>63</v>
      </c>
      <c r="T238" s="44">
        <f>MATCH($A238,'For CSV - 2025 SpcFuncData'!$B$5:$B$87,0)</f>
        <v>51</v>
      </c>
      <c r="U238" s="44">
        <v>0</v>
      </c>
      <c r="V238" t="str">
        <f t="shared" si="41"/>
        <v>1, Spc:SpcFunc,        352,  63  ;  Museum Area (Restoration Room)</v>
      </c>
    </row>
    <row r="239" spans="1:22" ht="13" x14ac:dyDescent="0.25">
      <c r="A239" s="44" t="s">
        <v>549</v>
      </c>
      <c r="B239" s="270" t="s">
        <v>816</v>
      </c>
      <c r="C239" s="56">
        <f>VLOOKUP($B239,'2025 Ventilation List SORT'!$A$6:$I$101,2)</f>
        <v>25</v>
      </c>
      <c r="D239" s="56">
        <f>VLOOKUP($B239,'2025 Ventilation List SORT'!$A$6:$I$101,3)</f>
        <v>0.15</v>
      </c>
      <c r="E239" s="59">
        <f>VLOOKUP($B239,'2025 Ventilation List SORT'!$A$6:$I$101,4)</f>
        <v>0</v>
      </c>
      <c r="F239" s="59">
        <f>VLOOKUP($B239,'2025 Ventilation List SORT'!$A$6:$I$101,5)</f>
        <v>0</v>
      </c>
      <c r="G239" s="56">
        <f>VLOOKUP($B239,'2025 Ventilation List SORT'!$A$6:$I$101,6)</f>
        <v>0.7</v>
      </c>
      <c r="H239" s="59">
        <f>VLOOKUP($B239,'2025 Ventilation List SORT'!$A$6:$I$101,7)</f>
        <v>2</v>
      </c>
      <c r="I239" s="56" t="str">
        <f>VLOOKUP($B239,'2025 Ventilation List SORT'!$A$6:$I$101,8)</f>
        <v/>
      </c>
      <c r="J239" s="95" t="str">
        <f>VLOOKUP($B239,'2025 Ventilation List SORT'!$A$6:$I$101,9)</f>
        <v>No</v>
      </c>
      <c r="K239" s="146">
        <f>INDEX('For CSV - 2025 SpcFuncData'!$D$5:$D$88,MATCH($A239,'For CSV - 2025 SpcFuncData'!$B$5:$B$87,0))*0.5</f>
        <v>5</v>
      </c>
      <c r="L239" s="146" t="e">
        <f>INDEX('For CSV - 2025 VentSpcFuncData'!#REF!,MATCH($B239,'For CSV - 2025 VentSpcFuncData'!$B$6:$B$111,0))</f>
        <v>#REF!</v>
      </c>
      <c r="M239" s="146" t="e">
        <f t="shared" si="42"/>
        <v>#REF!</v>
      </c>
      <c r="N239" s="146" t="e">
        <f>INDEX('For CSV - 2025 VentSpcFuncData'!#REF!,MATCH($B239,'For CSV - 2025 VentSpcFuncData'!$B$6:$B$111,0))</f>
        <v>#REF!</v>
      </c>
      <c r="O239" s="146" t="e">
        <f t="shared" si="43"/>
        <v>#REF!</v>
      </c>
      <c r="P239" s="148" t="e">
        <f t="shared" si="40"/>
        <v>#REF!</v>
      </c>
      <c r="Q239" s="44" t="str">
        <f t="shared" si="44"/>
        <v>Museum Area (Restoration Room),Education - Art classroom</v>
      </c>
      <c r="R239" s="44">
        <f>INDEX('For CSV - 2025 SpcFuncData'!$BB$5:$BB$89,MATCH($A239,'For CSV - 2025 SpcFuncData'!$B$5:$B$88,0))</f>
        <v>352</v>
      </c>
      <c r="S239" s="44">
        <f>INDEX('For CSV - 2025 VentSpcFuncData'!$I$6:$I$111,MATCH($B239,'For CSV - 2025 VentSpcFuncData'!$B$6:$B$111,0))</f>
        <v>9</v>
      </c>
      <c r="T239" s="44">
        <f>MATCH($A239,'For CSV - 2025 SpcFuncData'!$B$5:$B$87,0)</f>
        <v>51</v>
      </c>
      <c r="U239" s="44">
        <v>0</v>
      </c>
      <c r="V239" t="str">
        <f t="shared" si="41"/>
        <v>2,              9,     "Education - Art classroom"</v>
      </c>
    </row>
    <row r="240" spans="1:22" ht="13" x14ac:dyDescent="0.25">
      <c r="A240" s="44" t="s">
        <v>549</v>
      </c>
      <c r="B240" s="270" t="s">
        <v>825</v>
      </c>
      <c r="C240" s="56">
        <f>VLOOKUP($B240,'2025 Ventilation List SORT'!$A$6:$I$101,2)</f>
        <v>25</v>
      </c>
      <c r="D240" s="56">
        <f>VLOOKUP($B240,'2025 Ventilation List SORT'!$A$6:$I$101,3)</f>
        <v>0.15</v>
      </c>
      <c r="E240" s="59">
        <f>VLOOKUP($B240,'2025 Ventilation List SORT'!$A$6:$I$101,4)</f>
        <v>0</v>
      </c>
      <c r="F240" s="59">
        <f>VLOOKUP($B240,'2025 Ventilation List SORT'!$A$6:$I$101,5)</f>
        <v>0</v>
      </c>
      <c r="G240" s="56">
        <f>VLOOKUP($B240,'2025 Ventilation List SORT'!$A$6:$I$101,6)</f>
        <v>1</v>
      </c>
      <c r="H240" s="59">
        <f>VLOOKUP($B240,'2025 Ventilation List SORT'!$A$6:$I$101,7)</f>
        <v>2</v>
      </c>
      <c r="I240" s="56" t="str">
        <f>VLOOKUP($B240,'2025 Ventilation List SORT'!$A$6:$I$101,8)</f>
        <v/>
      </c>
      <c r="J240" s="95" t="str">
        <f>VLOOKUP($B240,'2025 Ventilation List SORT'!$A$6:$I$101,9)</f>
        <v>Yes</v>
      </c>
      <c r="K240" s="146">
        <f>INDEX('For CSV - 2025 SpcFuncData'!$D$5:$D$88,MATCH($A240,'For CSV - 2025 SpcFuncData'!$B$5:$B$87,0))*0.5</f>
        <v>5</v>
      </c>
      <c r="L240" s="146" t="e">
        <f>INDEX('For CSV - 2025 VentSpcFuncData'!#REF!,MATCH($B240,'For CSV - 2025 VentSpcFuncData'!$B$6:$B$111,0))</f>
        <v>#REF!</v>
      </c>
      <c r="M240" s="146" t="e">
        <f t="shared" si="42"/>
        <v>#REF!</v>
      </c>
      <c r="N240" s="146" t="e">
        <f>INDEX('For CSV - 2025 VentSpcFuncData'!#REF!,MATCH($B240,'For CSV - 2025 VentSpcFuncData'!$B$6:$B$111,0))</f>
        <v>#REF!</v>
      </c>
      <c r="O240" s="146" t="e">
        <f t="shared" si="43"/>
        <v>#REF!</v>
      </c>
      <c r="P240" s="148" t="e">
        <f t="shared" si="40"/>
        <v>#REF!</v>
      </c>
      <c r="Q240" s="44" t="str">
        <f t="shared" si="44"/>
        <v>Museum Area (Restoration Room),Education - Science laboratories</v>
      </c>
      <c r="R240" s="44">
        <f>INDEX('For CSV - 2025 SpcFuncData'!$BB$5:$BB$89,MATCH($A240,'For CSV - 2025 SpcFuncData'!$B$5:$B$88,0))</f>
        <v>352</v>
      </c>
      <c r="S240" s="44">
        <f>INDEX('For CSV - 2025 VentSpcFuncData'!$I$6:$I$111,MATCH($B240,'For CSV - 2025 VentSpcFuncData'!$B$6:$B$111,0))</f>
        <v>21</v>
      </c>
      <c r="T240" s="44">
        <f>MATCH($A240,'For CSV - 2025 SpcFuncData'!$B$5:$B$87,0)</f>
        <v>51</v>
      </c>
      <c r="U240" s="44">
        <v>0</v>
      </c>
      <c r="V240" t="str">
        <f t="shared" si="41"/>
        <v>2,              21,     "Education - Science laboratories"</v>
      </c>
    </row>
    <row r="241" spans="1:22" ht="13" x14ac:dyDescent="0.25">
      <c r="A241" s="57" t="s">
        <v>549</v>
      </c>
      <c r="B241" s="270" t="s">
        <v>826</v>
      </c>
      <c r="C241" s="56">
        <f>VLOOKUP($B241,'2025 Ventilation List SORT'!$A$6:$I$101,2)</f>
        <v>25</v>
      </c>
      <c r="D241" s="56">
        <f>VLOOKUP($B241,'2025 Ventilation List SORT'!$A$6:$I$101,3)</f>
        <v>0.15</v>
      </c>
      <c r="E241" s="59">
        <f>VLOOKUP($B241,'2025 Ventilation List SORT'!$A$6:$I$101,4)</f>
        <v>0</v>
      </c>
      <c r="F241" s="59">
        <f>VLOOKUP($B241,'2025 Ventilation List SORT'!$A$6:$I$101,5)</f>
        <v>0</v>
      </c>
      <c r="G241" s="56">
        <f>VLOOKUP($B241,'2025 Ventilation List SORT'!$A$6:$I$101,6)</f>
        <v>1</v>
      </c>
      <c r="H241" s="59">
        <f>VLOOKUP($B241,'2025 Ventilation List SORT'!$A$6:$I$101,7)</f>
        <v>2</v>
      </c>
      <c r="I241" s="56" t="str">
        <f>VLOOKUP($B241,'2025 Ventilation List SORT'!$A$6:$I$101,8)</f>
        <v/>
      </c>
      <c r="J241" s="95" t="str">
        <f>VLOOKUP($B241,'2025 Ventilation List SORT'!$A$6:$I$101,9)</f>
        <v>Yes</v>
      </c>
      <c r="K241" s="146">
        <f>INDEX('For CSV - 2025 SpcFuncData'!$D$5:$D$88,MATCH($A241,'For CSV - 2025 SpcFuncData'!$B$5:$B$87,0))*0.5</f>
        <v>5</v>
      </c>
      <c r="L241" s="146" t="e">
        <f>INDEX('For CSV - 2025 VentSpcFuncData'!#REF!,MATCH($B241,'For CSV - 2025 VentSpcFuncData'!$B$6:$B$111,0))</f>
        <v>#REF!</v>
      </c>
      <c r="M241" s="146" t="e">
        <f t="shared" si="42"/>
        <v>#REF!</v>
      </c>
      <c r="N241" s="146" t="e">
        <f>INDEX('For CSV - 2025 VentSpcFuncData'!#REF!,MATCH($B241,'For CSV - 2025 VentSpcFuncData'!$B$6:$B$111,0))</f>
        <v>#REF!</v>
      </c>
      <c r="O241" s="146" t="e">
        <f t="shared" si="43"/>
        <v>#REF!</v>
      </c>
      <c r="P241" s="148" t="e">
        <f t="shared" si="40"/>
        <v>#REF!</v>
      </c>
      <c r="Q241" s="44" t="str">
        <f t="shared" si="44"/>
        <v>Museum Area (Restoration Room),Education - University/college laboratories</v>
      </c>
      <c r="R241" s="44">
        <f>INDEX('For CSV - 2025 SpcFuncData'!$BB$5:$BB$89,MATCH($A241,'For CSV - 2025 SpcFuncData'!$B$5:$B$88,0))</f>
        <v>352</v>
      </c>
      <c r="S241" s="44">
        <f>INDEX('For CSV - 2025 VentSpcFuncData'!$I$6:$I$111,MATCH($B241,'For CSV - 2025 VentSpcFuncData'!$B$6:$B$111,0))</f>
        <v>22</v>
      </c>
      <c r="T241" s="44">
        <f>MATCH($A241,'For CSV - 2025 SpcFuncData'!$B$5:$B$87,0)</f>
        <v>51</v>
      </c>
      <c r="U241" s="44">
        <v>0</v>
      </c>
      <c r="V241" t="str">
        <f t="shared" si="41"/>
        <v>2,              22,     "Education - University/college laboratories"</v>
      </c>
    </row>
    <row r="242" spans="1:22" ht="13" x14ac:dyDescent="0.25">
      <c r="A242" s="57" t="s">
        <v>549</v>
      </c>
      <c r="B242" s="270" t="s">
        <v>828</v>
      </c>
      <c r="C242" s="56">
        <f>VLOOKUP($B242,'2025 Ventilation List SORT'!$A$6:$I$101,2)</f>
        <v>10</v>
      </c>
      <c r="D242" s="56">
        <f>VLOOKUP($B242,'2025 Ventilation List SORT'!$A$6:$I$101,3)</f>
        <v>0.15</v>
      </c>
      <c r="E242" s="59">
        <f>VLOOKUP($B242,'2025 Ventilation List SORT'!$A$6:$I$101,4)</f>
        <v>0</v>
      </c>
      <c r="F242" s="59">
        <f>VLOOKUP($B242,'2025 Ventilation List SORT'!$A$6:$I$101,5)</f>
        <v>0</v>
      </c>
      <c r="G242" s="56">
        <f>VLOOKUP($B242,'2025 Ventilation List SORT'!$A$6:$I$101,6)</f>
        <v>0.5</v>
      </c>
      <c r="H242" s="59">
        <f>VLOOKUP($B242,'2025 Ventilation List SORT'!$A$6:$I$101,7)</f>
        <v>2</v>
      </c>
      <c r="I242" s="56" t="str">
        <f>VLOOKUP($B242,'2025 Ventilation List SORT'!$A$6:$I$101,8)</f>
        <v/>
      </c>
      <c r="J242" s="95" t="str">
        <f>VLOOKUP($B242,'2025 Ventilation List SORT'!$A$6:$I$101,9)</f>
        <v>No</v>
      </c>
      <c r="K242" s="146">
        <f>INDEX('For CSV - 2025 SpcFuncData'!$D$5:$D$88,MATCH($A242,'For CSV - 2025 SpcFuncData'!$B$5:$B$87,0))*0.5</f>
        <v>5</v>
      </c>
      <c r="L242" s="146" t="e">
        <f>INDEX('For CSV - 2025 VentSpcFuncData'!#REF!,MATCH($B242,'For CSV - 2025 VentSpcFuncData'!$B$6:$B$111,0))</f>
        <v>#REF!</v>
      </c>
      <c r="M242" s="146" t="e">
        <f t="shared" si="42"/>
        <v>#REF!</v>
      </c>
      <c r="N242" s="146" t="e">
        <f>INDEX('For CSV - 2025 VentSpcFuncData'!#REF!,MATCH($B242,'For CSV - 2025 VentSpcFuncData'!$B$6:$B$111,0))</f>
        <v>#REF!</v>
      </c>
      <c r="O242" s="146" t="e">
        <f t="shared" si="43"/>
        <v>#REF!</v>
      </c>
      <c r="P242" s="148" t="e">
        <f t="shared" si="40"/>
        <v>#REF!</v>
      </c>
      <c r="Q242" s="44" t="str">
        <f t="shared" si="44"/>
        <v>Museum Area (Restoration Room),Education - Wood shop</v>
      </c>
      <c r="R242" s="44">
        <f>INDEX('For CSV - 2025 SpcFuncData'!$BB$5:$BB$89,MATCH($A242,'For CSV - 2025 SpcFuncData'!$B$5:$B$88,0))</f>
        <v>352</v>
      </c>
      <c r="S242" s="44">
        <f>INDEX('For CSV - 2025 VentSpcFuncData'!$I$6:$I$111,MATCH($B242,'For CSV - 2025 VentSpcFuncData'!$B$6:$B$111,0))</f>
        <v>23</v>
      </c>
      <c r="T242" s="44">
        <f>MATCH($A242,'For CSV - 2025 SpcFuncData'!$B$5:$B$87,0)</f>
        <v>51</v>
      </c>
      <c r="U242" s="44">
        <v>0</v>
      </c>
      <c r="V242" t="str">
        <f t="shared" si="41"/>
        <v>2,              23,     "Education - Wood shop"</v>
      </c>
    </row>
    <row r="243" spans="1:22" ht="13" x14ac:dyDescent="0.25">
      <c r="A243" s="57" t="s">
        <v>549</v>
      </c>
      <c r="B243" s="270" t="s">
        <v>791</v>
      </c>
      <c r="C243" s="56">
        <f>VLOOKUP($B243,'2025 Ventilation List SORT'!$A$6:$I$101,2)</f>
        <v>0</v>
      </c>
      <c r="D243" s="56">
        <f>VLOOKUP($B243,'2025 Ventilation List SORT'!$A$6:$I$101,3)</f>
        <v>0</v>
      </c>
      <c r="E243" s="59">
        <f>VLOOKUP($B243,'2025 Ventilation List SORT'!$A$6:$I$101,4)</f>
        <v>0</v>
      </c>
      <c r="F243" s="59">
        <f>VLOOKUP($B243,'2025 Ventilation List SORT'!$A$6:$I$101,5)</f>
        <v>0</v>
      </c>
      <c r="G243" s="56">
        <f>VLOOKUP($B243,'2025 Ventilation List SORT'!$A$6:$I$101,6)</f>
        <v>0.5</v>
      </c>
      <c r="H243" s="59">
        <f>VLOOKUP($B243,'2025 Ventilation List SORT'!$A$6:$I$101,7)</f>
        <v>2</v>
      </c>
      <c r="I243" s="56" t="str">
        <f>VLOOKUP($B243,'2025 Ventilation List SORT'!$A$6:$I$101,8)</f>
        <v/>
      </c>
      <c r="J243" s="95" t="str">
        <f>VLOOKUP($B243,'2025 Ventilation List SORT'!$A$6:$I$101,9)</f>
        <v>No</v>
      </c>
      <c r="K243" s="146">
        <f>INDEX('For CSV - 2025 SpcFuncData'!$D$5:$D$88,MATCH($A243,'For CSV - 2025 SpcFuncData'!$B$5:$B$87,0))*0.5</f>
        <v>5</v>
      </c>
      <c r="L243" s="146" t="e">
        <f>INDEX('For CSV - 2025 VentSpcFuncData'!#REF!,MATCH($B243,'For CSV - 2025 VentSpcFuncData'!$B$6:$B$111,0))</f>
        <v>#REF!</v>
      </c>
      <c r="M243" s="146" t="e">
        <f t="shared" si="42"/>
        <v>#REF!</v>
      </c>
      <c r="N243" s="146" t="e">
        <f>INDEX('For CSV - 2025 VentSpcFuncData'!#REF!,MATCH($B243,'For CSV - 2025 VentSpcFuncData'!$B$6:$B$111,0))</f>
        <v>#REF!</v>
      </c>
      <c r="O243" s="146" t="e">
        <f t="shared" si="43"/>
        <v>#REF!</v>
      </c>
      <c r="P243" s="148" t="e">
        <f t="shared" si="40"/>
        <v>#REF!</v>
      </c>
      <c r="Q243" s="44" t="str">
        <f t="shared" si="44"/>
        <v>Museum Area (Restoration Room),Exhaust - Copy, printing rooms</v>
      </c>
      <c r="R243" s="44">
        <f>INDEX('For CSV - 2025 SpcFuncData'!$BB$5:$BB$89,MATCH($A243,'For CSV - 2025 SpcFuncData'!$B$5:$B$88,0))</f>
        <v>352</v>
      </c>
      <c r="S243" s="44">
        <f>INDEX('For CSV - 2025 VentSpcFuncData'!$I$6:$I$111,MATCH($B243,'For CSV - 2025 VentSpcFuncData'!$B$6:$B$111,0))</f>
        <v>28</v>
      </c>
      <c r="T243" s="44">
        <f>MATCH($A243,'For CSV - 2025 SpcFuncData'!$B$5:$B$87,0)</f>
        <v>51</v>
      </c>
      <c r="U243" s="44">
        <v>0</v>
      </c>
      <c r="V243" t="str">
        <f t="shared" si="41"/>
        <v>2,              28,     "Exhaust - Copy, printing rooms"</v>
      </c>
    </row>
    <row r="244" spans="1:22" ht="13" x14ac:dyDescent="0.25">
      <c r="A244" s="57" t="s">
        <v>549</v>
      </c>
      <c r="B244" s="270" t="s">
        <v>792</v>
      </c>
      <c r="C244" s="56">
        <f>VLOOKUP($B244,'2025 Ventilation List SORT'!$A$6:$I$101,2)</f>
        <v>0</v>
      </c>
      <c r="D244" s="56">
        <f>VLOOKUP($B244,'2025 Ventilation List SORT'!$A$6:$I$101,3)</f>
        <v>0</v>
      </c>
      <c r="E244" s="59">
        <f>VLOOKUP($B244,'2025 Ventilation List SORT'!$A$6:$I$101,4)</f>
        <v>0</v>
      </c>
      <c r="F244" s="59">
        <f>VLOOKUP($B244,'2025 Ventilation List SORT'!$A$6:$I$101,5)</f>
        <v>0</v>
      </c>
      <c r="G244" s="56">
        <f>VLOOKUP($B244,'2025 Ventilation List SORT'!$A$6:$I$101,6)</f>
        <v>1</v>
      </c>
      <c r="H244" s="59">
        <f>VLOOKUP($B244,'2025 Ventilation List SORT'!$A$6:$I$101,7)</f>
        <v>2</v>
      </c>
      <c r="I244" s="56" t="str">
        <f>VLOOKUP($B244,'2025 Ventilation List SORT'!$A$6:$I$101,8)</f>
        <v/>
      </c>
      <c r="J244" s="95" t="str">
        <f>VLOOKUP($B244,'2025 Ventilation List SORT'!$A$6:$I$101,9)</f>
        <v>No</v>
      </c>
      <c r="K244" s="146">
        <f>INDEX('For CSV - 2025 SpcFuncData'!$D$5:$D$88,MATCH($A244,'For CSV - 2025 SpcFuncData'!$B$5:$B$87,0))*0.5</f>
        <v>5</v>
      </c>
      <c r="L244" s="146" t="e">
        <f>INDEX('For CSV - 2025 VentSpcFuncData'!#REF!,MATCH($B244,'For CSV - 2025 VentSpcFuncData'!$B$6:$B$111,0))</f>
        <v>#REF!</v>
      </c>
      <c r="M244" s="146" t="e">
        <f t="shared" si="42"/>
        <v>#REF!</v>
      </c>
      <c r="N244" s="146" t="e">
        <f>INDEX('For CSV - 2025 VentSpcFuncData'!#REF!,MATCH($B244,'For CSV - 2025 VentSpcFuncData'!$B$6:$B$111,0))</f>
        <v>#REF!</v>
      </c>
      <c r="O244" s="146" t="e">
        <f t="shared" si="43"/>
        <v>#REF!</v>
      </c>
      <c r="P244" s="148" t="e">
        <f t="shared" si="40"/>
        <v>#REF!</v>
      </c>
      <c r="Q244" s="44" t="str">
        <f t="shared" si="44"/>
        <v>Museum Area (Restoration Room),Exhaust - Darkrooms</v>
      </c>
      <c r="R244" s="44">
        <f>INDEX('For CSV - 2025 SpcFuncData'!$BB$5:$BB$89,MATCH($A244,'For CSV - 2025 SpcFuncData'!$B$5:$B$88,0))</f>
        <v>352</v>
      </c>
      <c r="S244" s="44">
        <f>INDEX('For CSV - 2025 VentSpcFuncData'!$I$6:$I$111,MATCH($B244,'For CSV - 2025 VentSpcFuncData'!$B$6:$B$111,0))</f>
        <v>29</v>
      </c>
      <c r="T244" s="44">
        <f>MATCH($A244,'For CSV - 2025 SpcFuncData'!$B$5:$B$87,0)</f>
        <v>51</v>
      </c>
      <c r="U244" s="44">
        <v>0</v>
      </c>
      <c r="V244" t="str">
        <f t="shared" si="41"/>
        <v>2,              29,     "Exhaust - Darkrooms"</v>
      </c>
    </row>
    <row r="245" spans="1:22" ht="13" x14ac:dyDescent="0.25">
      <c r="A245" s="57" t="s">
        <v>549</v>
      </c>
      <c r="B245" s="270" t="s">
        <v>803</v>
      </c>
      <c r="C245" s="56">
        <f>VLOOKUP($B245,'2025 Ventilation List SORT'!$A$6:$I$101,2)</f>
        <v>0</v>
      </c>
      <c r="D245" s="56">
        <f>VLOOKUP($B245,'2025 Ventilation List SORT'!$A$6:$I$101,3)</f>
        <v>0</v>
      </c>
      <c r="E245" s="59">
        <f>VLOOKUP($B245,'2025 Ventilation List SORT'!$A$6:$I$101,4)</f>
        <v>0</v>
      </c>
      <c r="F245" s="59">
        <f>VLOOKUP($B245,'2025 Ventilation List SORT'!$A$6:$I$101,5)</f>
        <v>0</v>
      </c>
      <c r="G245" s="56">
        <f>VLOOKUP($B245,'2025 Ventilation List SORT'!$A$6:$I$101,6)</f>
        <v>0.5</v>
      </c>
      <c r="H245" s="59">
        <f>VLOOKUP($B245,'2025 Ventilation List SORT'!$A$6:$I$101,7)</f>
        <v>2</v>
      </c>
      <c r="I245" s="56">
        <f>VLOOKUP($B245,'2025 Ventilation List SORT'!$A$6:$I$101,8)</f>
        <v>0</v>
      </c>
      <c r="J245" s="95" t="str">
        <f>VLOOKUP($B245,'2025 Ventilation List SORT'!$A$6:$I$101,9)</f>
        <v>No</v>
      </c>
      <c r="K245" s="146">
        <f>INDEX('For CSV - 2025 SpcFuncData'!$D$5:$D$88,MATCH($A245,'For CSV - 2025 SpcFuncData'!$B$5:$B$87,0))*0.5</f>
        <v>5</v>
      </c>
      <c r="L245" s="146" t="e">
        <f>INDEX('For CSV - 2025 VentSpcFuncData'!#REF!,MATCH($B245,'For CSV - 2025 VentSpcFuncData'!$B$6:$B$111,0))</f>
        <v>#REF!</v>
      </c>
      <c r="M245" s="146" t="e">
        <f t="shared" si="42"/>
        <v>#REF!</v>
      </c>
      <c r="N245" s="146" t="e">
        <f>INDEX('For CSV - 2025 VentSpcFuncData'!#REF!,MATCH($B245,'For CSV - 2025 VentSpcFuncData'!$B$6:$B$111,0))</f>
        <v>#REF!</v>
      </c>
      <c r="O245" s="146" t="e">
        <f t="shared" si="43"/>
        <v>#REF!</v>
      </c>
      <c r="P245" s="148" t="e">
        <f t="shared" si="40"/>
        <v>#REF!</v>
      </c>
      <c r="Q245" s="44" t="str">
        <f t="shared" si="44"/>
        <v>Museum Area (Restoration Room),Exhaust - Woodwork shop/classrooms</v>
      </c>
      <c r="R245" s="44">
        <f>INDEX('For CSV - 2025 SpcFuncData'!$BB$5:$BB$89,MATCH($A245,'For CSV - 2025 SpcFuncData'!$B$5:$B$88,0))</f>
        <v>352</v>
      </c>
      <c r="S245" s="44">
        <f>INDEX('For CSV - 2025 VentSpcFuncData'!$I$6:$I$111,MATCH($B245,'For CSV - 2025 VentSpcFuncData'!$B$6:$B$111,0))</f>
        <v>41</v>
      </c>
      <c r="T245" s="44">
        <f>MATCH($A245,'For CSV - 2025 SpcFuncData'!$B$5:$B$87,0)</f>
        <v>51</v>
      </c>
      <c r="U245" s="44">
        <v>0</v>
      </c>
      <c r="V245" t="str">
        <f t="shared" si="41"/>
        <v>2,              41,     "Exhaust - Woodwork shop/classrooms"</v>
      </c>
    </row>
    <row r="246" spans="1:22" ht="13" x14ac:dyDescent="0.25">
      <c r="A246" s="57" t="s">
        <v>549</v>
      </c>
      <c r="B246" s="270" t="s">
        <v>760</v>
      </c>
      <c r="C246" s="56">
        <f>VLOOKUP($B246,'2025 Ventilation List SORT'!$A$6:$I$101,2)</f>
        <v>2</v>
      </c>
      <c r="D246" s="56">
        <f>VLOOKUP($B246,'2025 Ventilation List SORT'!$A$6:$I$101,3)</f>
        <v>0.15</v>
      </c>
      <c r="E246" s="59">
        <f>VLOOKUP($B246,'2025 Ventilation List SORT'!$A$6:$I$101,4)</f>
        <v>0</v>
      </c>
      <c r="F246" s="59">
        <f>VLOOKUP($B246,'2025 Ventilation List SORT'!$A$6:$I$101,5)</f>
        <v>0</v>
      </c>
      <c r="G246" s="56">
        <f>VLOOKUP($B246,'2025 Ventilation List SORT'!$A$6:$I$101,6)</f>
        <v>0</v>
      </c>
      <c r="H246" s="59">
        <f>VLOOKUP($B246,'2025 Ventilation List SORT'!$A$6:$I$101,7)</f>
        <v>2</v>
      </c>
      <c r="I246" s="56" t="str">
        <f>VLOOKUP($B246,'2025 Ventilation List SORT'!$A$6:$I$101,8)</f>
        <v>B</v>
      </c>
      <c r="J246" s="95" t="str">
        <f>VLOOKUP($B246,'2025 Ventilation List SORT'!$A$6:$I$101,9)</f>
        <v>Yes</v>
      </c>
      <c r="K246" s="146">
        <f>INDEX('For CSV - 2025 SpcFuncData'!$D$5:$D$88,MATCH($A246,'For CSV - 2025 SpcFuncData'!$B$5:$B$87,0))*0.5</f>
        <v>5</v>
      </c>
      <c r="L246" s="146" t="e">
        <f>INDEX('For CSV - 2025 VentSpcFuncData'!#REF!,MATCH($B246,'For CSV - 2025 VentSpcFuncData'!$B$6:$B$111,0))</f>
        <v>#REF!</v>
      </c>
      <c r="M246" s="146" t="e">
        <f t="shared" si="42"/>
        <v>#REF!</v>
      </c>
      <c r="N246" s="146" t="e">
        <f>INDEX('For CSV - 2025 VentSpcFuncData'!#REF!,MATCH($B246,'For CSV - 2025 VentSpcFuncData'!$B$6:$B$111,0))</f>
        <v>#REF!</v>
      </c>
      <c r="O246" s="146" t="e">
        <f t="shared" si="43"/>
        <v>#REF!</v>
      </c>
      <c r="P246" s="148" t="e">
        <f t="shared" si="40"/>
        <v>#REF!</v>
      </c>
      <c r="Q246" s="44" t="str">
        <f t="shared" si="44"/>
        <v>Museum Area (Restoration Room),General - Occupiable storage rooms for liquids or gels</v>
      </c>
      <c r="R246" s="44">
        <f>INDEX('For CSV - 2025 SpcFuncData'!$BB$5:$BB$89,MATCH($A246,'For CSV - 2025 SpcFuncData'!$B$5:$B$88,0))</f>
        <v>352</v>
      </c>
      <c r="S246" s="44">
        <f>INDEX('For CSV - 2025 VentSpcFuncData'!$I$6:$I$111,MATCH($B246,'For CSV - 2025 VentSpcFuncData'!$B$6:$B$111,0))</f>
        <v>50</v>
      </c>
      <c r="T246" s="44">
        <f>MATCH($A246,'For CSV - 2025 SpcFuncData'!$B$5:$B$87,0)</f>
        <v>51</v>
      </c>
      <c r="U246" s="44">
        <v>0</v>
      </c>
      <c r="V246" t="str">
        <f t="shared" si="41"/>
        <v>2,              50,     "General - Occupiable storage rooms for liquids or gels"</v>
      </c>
    </row>
    <row r="247" spans="1:22" ht="13" x14ac:dyDescent="0.25">
      <c r="A247" s="57" t="s">
        <v>549</v>
      </c>
      <c r="B247" s="270" t="s">
        <v>781</v>
      </c>
      <c r="C247" s="56">
        <f>VLOOKUP($B247,'2025 Ventilation List SORT'!$A$6:$I$101,2)</f>
        <v>5</v>
      </c>
      <c r="D247" s="56">
        <f>VLOOKUP($B247,'2025 Ventilation List SORT'!$A$6:$I$101,3)</f>
        <v>0.15</v>
      </c>
      <c r="E247" s="59">
        <f>VLOOKUP($B247,'2025 Ventilation List SORT'!$A$6:$I$101,4)</f>
        <v>0</v>
      </c>
      <c r="F247" s="59">
        <f>VLOOKUP($B247,'2025 Ventilation List SORT'!$A$6:$I$101,5)</f>
        <v>0</v>
      </c>
      <c r="G247" s="56">
        <f>VLOOKUP($B247,'2025 Ventilation List SORT'!$A$6:$I$101,6)</f>
        <v>0</v>
      </c>
      <c r="H247" s="59">
        <f>VLOOKUP($B247,'2025 Ventilation List SORT'!$A$6:$I$101,7)</f>
        <v>2</v>
      </c>
      <c r="I247" s="56" t="str">
        <f>VLOOKUP($B247,'2025 Ventilation List SORT'!$A$6:$I$101,8)</f>
        <v/>
      </c>
      <c r="J247" s="95" t="str">
        <f>VLOOKUP($B247,'2025 Ventilation List SORT'!$A$6:$I$101,9)</f>
        <v>No</v>
      </c>
      <c r="K247" s="146">
        <f>INDEX('For CSV - 2025 SpcFuncData'!$D$5:$D$88,MATCH($A247,'For CSV - 2025 SpcFuncData'!$B$5:$B$87,0))*0.5</f>
        <v>5</v>
      </c>
      <c r="L247" s="146" t="e">
        <f>INDEX('For CSV - 2025 VentSpcFuncData'!#REF!,MATCH($B247,'For CSV - 2025 VentSpcFuncData'!$B$6:$B$111,0))</f>
        <v>#REF!</v>
      </c>
      <c r="M247" s="146" t="e">
        <f t="shared" si="42"/>
        <v>#REF!</v>
      </c>
      <c r="N247" s="146" t="e">
        <f>INDEX('For CSV - 2025 VentSpcFuncData'!#REF!,MATCH($B247,'For CSV - 2025 VentSpcFuncData'!$B$6:$B$111,0))</f>
        <v>#REF!</v>
      </c>
      <c r="O247" s="146" t="e">
        <f t="shared" si="43"/>
        <v>#REF!</v>
      </c>
      <c r="P247" s="148" t="e">
        <f t="shared" si="40"/>
        <v>#REF!</v>
      </c>
      <c r="Q247" s="44" t="str">
        <f t="shared" si="44"/>
        <v>Museum Area (Restoration Room),Misc - All others</v>
      </c>
      <c r="R247" s="44">
        <f>INDEX('For CSV - 2025 SpcFuncData'!$BB$5:$BB$89,MATCH($A247,'For CSV - 2025 SpcFuncData'!$B$5:$B$88,0))</f>
        <v>352</v>
      </c>
      <c r="S247" s="44">
        <f>INDEX('For CSV - 2025 VentSpcFuncData'!$I$6:$I$111,MATCH($B247,'For CSV - 2025 VentSpcFuncData'!$B$6:$B$111,0))</f>
        <v>58</v>
      </c>
      <c r="T247" s="44">
        <f>MATCH($A247,'For CSV - 2025 SpcFuncData'!$B$5:$B$87,0)</f>
        <v>51</v>
      </c>
      <c r="U247" s="44">
        <v>0</v>
      </c>
      <c r="V247" t="str">
        <f t="shared" si="41"/>
        <v>2,              58,     "Misc - All others"</v>
      </c>
    </row>
    <row r="248" spans="1:22" ht="13" x14ac:dyDescent="0.25">
      <c r="A248" s="57" t="s">
        <v>549</v>
      </c>
      <c r="B248" s="270" t="s">
        <v>775</v>
      </c>
      <c r="C248" s="56">
        <f>VLOOKUP($B248,'2025 Ventilation List SORT'!$A$6:$I$101,2)</f>
        <v>5</v>
      </c>
      <c r="D248" s="56">
        <f>VLOOKUP($B248,'2025 Ventilation List SORT'!$A$6:$I$101,3)</f>
        <v>0.15</v>
      </c>
      <c r="E248" s="59">
        <f>VLOOKUP($B248,'2025 Ventilation List SORT'!$A$6:$I$101,4)</f>
        <v>0</v>
      </c>
      <c r="F248" s="59">
        <f>VLOOKUP($B248,'2025 Ventilation List SORT'!$A$6:$I$101,5)</f>
        <v>0</v>
      </c>
      <c r="G248" s="56">
        <f>VLOOKUP($B248,'2025 Ventilation List SORT'!$A$6:$I$101,6)</f>
        <v>0</v>
      </c>
      <c r="H248" s="59">
        <f>VLOOKUP($B248,'2025 Ventilation List SORT'!$A$6:$I$101,7)</f>
        <v>3</v>
      </c>
      <c r="I248" s="56" t="str">
        <f>VLOOKUP($B248,'2025 Ventilation List SORT'!$A$6:$I$101,8)</f>
        <v/>
      </c>
      <c r="J248" s="95" t="str">
        <f>VLOOKUP($B248,'2025 Ventilation List SORT'!$A$6:$I$101,9)</f>
        <v>Yes</v>
      </c>
      <c r="K248" s="146">
        <f>INDEX('For CSV - 2025 SpcFuncData'!$D$5:$D$88,MATCH($A248,'For CSV - 2025 SpcFuncData'!$B$5:$B$87,0))*0.5</f>
        <v>5</v>
      </c>
      <c r="L248" s="146" t="e">
        <f>INDEX('For CSV - 2025 VentSpcFuncData'!#REF!,MATCH($B248,'For CSV - 2025 VentSpcFuncData'!$B$6:$B$111,0))</f>
        <v>#REF!</v>
      </c>
      <c r="M248" s="146" t="e">
        <f t="shared" si="42"/>
        <v>#REF!</v>
      </c>
      <c r="N248" s="146" t="e">
        <f>INDEX('For CSV - 2025 VentSpcFuncData'!#REF!,MATCH($B248,'For CSV - 2025 VentSpcFuncData'!$B$6:$B$111,0))</f>
        <v>#REF!</v>
      </c>
      <c r="O248" s="146" t="e">
        <f t="shared" si="43"/>
        <v>#REF!</v>
      </c>
      <c r="P248" s="148" t="e">
        <f t="shared" si="40"/>
        <v>#REF!</v>
      </c>
      <c r="Q248" s="44" t="str">
        <f t="shared" si="44"/>
        <v>Museum Area (Restoration Room),Misc - General manufacturing (excludes heavy industrial and process using chemicals)</v>
      </c>
      <c r="R248" s="44">
        <f>INDEX('For CSV - 2025 SpcFuncData'!$BB$5:$BB$89,MATCH($A248,'For CSV - 2025 SpcFuncData'!$B$5:$B$88,0))</f>
        <v>352</v>
      </c>
      <c r="S248" s="44">
        <f>INDEX('For CSV - 2025 VentSpcFuncData'!$I$6:$I$111,MATCH($B248,'For CSV - 2025 VentSpcFuncData'!$B$6:$B$111,0))</f>
        <v>63</v>
      </c>
      <c r="T248" s="44">
        <f>MATCH($A248,'For CSV - 2025 SpcFuncData'!$B$5:$B$87,0)</f>
        <v>51</v>
      </c>
      <c r="U248" s="44">
        <v>0</v>
      </c>
      <c r="V248" t="str">
        <f t="shared" si="41"/>
        <v>2,              63,     "Misc - General manufacturing (excludes heavy industrial and process using chemicals)"</v>
      </c>
    </row>
    <row r="249" spans="1:22" ht="13" x14ac:dyDescent="0.25">
      <c r="A249" s="57" t="s">
        <v>549</v>
      </c>
      <c r="B249" s="270" t="s">
        <v>776</v>
      </c>
      <c r="C249" s="56">
        <f>VLOOKUP($B249,'2025 Ventilation List SORT'!$A$6:$I$101,2)</f>
        <v>5</v>
      </c>
      <c r="D249" s="56">
        <f>VLOOKUP($B249,'2025 Ventilation List SORT'!$A$6:$I$101,3)</f>
        <v>0.15</v>
      </c>
      <c r="E249" s="59">
        <f>VLOOKUP($B249,'2025 Ventilation List SORT'!$A$6:$I$101,4)</f>
        <v>0</v>
      </c>
      <c r="F249" s="59">
        <f>VLOOKUP($B249,'2025 Ventilation List SORT'!$A$6:$I$101,5)</f>
        <v>0</v>
      </c>
      <c r="G249" s="56">
        <f>VLOOKUP($B249,'2025 Ventilation List SORT'!$A$6:$I$101,6)</f>
        <v>0</v>
      </c>
      <c r="H249" s="59">
        <f>VLOOKUP($B249,'2025 Ventilation List SORT'!$A$6:$I$101,7)</f>
        <v>1</v>
      </c>
      <c r="I249" s="56" t="str">
        <f>VLOOKUP($B249,'2025 Ventilation List SORT'!$A$6:$I$101,8)</f>
        <v/>
      </c>
      <c r="J249" s="95" t="str">
        <f>VLOOKUP($B249,'2025 Ventilation List SORT'!$A$6:$I$101,9)</f>
        <v>No</v>
      </c>
      <c r="K249" s="146">
        <f>INDEX('For CSV - 2025 SpcFuncData'!$D$5:$D$88,MATCH($A249,'For CSV - 2025 SpcFuncData'!$B$5:$B$87,0))*0.5</f>
        <v>5</v>
      </c>
      <c r="L249" s="146" t="e">
        <f>INDEX('For CSV - 2025 VentSpcFuncData'!#REF!,MATCH($B249,'For CSV - 2025 VentSpcFuncData'!$B$6:$B$111,0))</f>
        <v>#REF!</v>
      </c>
      <c r="M249" s="146" t="e">
        <f t="shared" si="42"/>
        <v>#REF!</v>
      </c>
      <c r="N249" s="146" t="e">
        <f>INDEX('For CSV - 2025 VentSpcFuncData'!#REF!,MATCH($B249,'For CSV - 2025 VentSpcFuncData'!$B$6:$B$111,0))</f>
        <v>#REF!</v>
      </c>
      <c r="O249" s="146" t="e">
        <f t="shared" si="43"/>
        <v>#REF!</v>
      </c>
      <c r="P249" s="148" t="e">
        <f t="shared" si="40"/>
        <v>#REF!</v>
      </c>
      <c r="Q249" s="44" t="str">
        <f t="shared" si="44"/>
        <v>Museum Area (Restoration Room),Misc - Photo studios</v>
      </c>
      <c r="R249" s="44">
        <f>INDEX('For CSV - 2025 SpcFuncData'!$BB$5:$BB$89,MATCH($A249,'For CSV - 2025 SpcFuncData'!$B$5:$B$88,0))</f>
        <v>352</v>
      </c>
      <c r="S249" s="44">
        <f>INDEX('For CSV - 2025 VentSpcFuncData'!$I$6:$I$111,MATCH($B249,'For CSV - 2025 VentSpcFuncData'!$B$6:$B$111,0))</f>
        <v>65</v>
      </c>
      <c r="T249" s="44">
        <f>MATCH($A249,'For CSV - 2025 SpcFuncData'!$B$5:$B$87,0)</f>
        <v>51</v>
      </c>
      <c r="U249" s="44">
        <v>0</v>
      </c>
      <c r="V249" t="str">
        <f t="shared" si="41"/>
        <v>2,              65,     "Misc - Photo studios"</v>
      </c>
    </row>
    <row r="250" spans="1:22" ht="13" x14ac:dyDescent="0.25">
      <c r="A250" s="57" t="s">
        <v>549</v>
      </c>
      <c r="B250" s="270" t="s">
        <v>929</v>
      </c>
      <c r="C250" s="56">
        <f>VLOOKUP($B250,'2025 Ventilation List SORT'!$A$6:$I$101,2)</f>
        <v>5</v>
      </c>
      <c r="D250" s="56">
        <f>VLOOKUP($B250,'2025 Ventilation List SORT'!$A$6:$I$101,3)</f>
        <v>0.15</v>
      </c>
      <c r="E250" s="59">
        <f>VLOOKUP($B250,'2025 Ventilation List SORT'!$A$6:$I$101,4)</f>
        <v>0</v>
      </c>
      <c r="F250" s="59">
        <f>VLOOKUP($B250,'2025 Ventilation List SORT'!$A$6:$I$101,5)</f>
        <v>0</v>
      </c>
      <c r="G250" s="56">
        <f>VLOOKUP($B250,'2025 Ventilation List SORT'!$A$6:$I$101,6)</f>
        <v>0</v>
      </c>
      <c r="H250" s="59">
        <f>VLOOKUP($B250,'2025 Ventilation List SORT'!$A$6:$I$101,7)</f>
        <v>2</v>
      </c>
      <c r="I250" s="56" t="str">
        <f>VLOOKUP($B250,'2025 Ventilation List SORT'!$A$6:$I$101,8)</f>
        <v/>
      </c>
      <c r="J250" s="95" t="str">
        <f>VLOOKUP($B250,'2025 Ventilation List SORT'!$A$6:$I$101,9)</f>
        <v>No</v>
      </c>
      <c r="K250" s="146">
        <f>INDEX('For CSV - 2025 SpcFuncData'!$D$5:$D$88,MATCH($A250,'For CSV - 2025 SpcFuncData'!$B$5:$B$87,0))*0.5</f>
        <v>5</v>
      </c>
      <c r="L250" s="146" t="e">
        <f>INDEX('For CSV - 2025 VentSpcFuncData'!#REF!,MATCH($B250,'For CSV - 2025 VentSpcFuncData'!$B$6:$B$111,0))</f>
        <v>#REF!</v>
      </c>
      <c r="M250" s="146" t="e">
        <f t="shared" si="42"/>
        <v>#REF!</v>
      </c>
      <c r="N250" s="146" t="e">
        <f>INDEX('For CSV - 2025 VentSpcFuncData'!#REF!,MATCH($B250,'For CSV - 2025 VentSpcFuncData'!$B$6:$B$111,0))</f>
        <v>#REF!</v>
      </c>
      <c r="O250" s="146" t="e">
        <f t="shared" si="43"/>
        <v>#REF!</v>
      </c>
      <c r="P250" s="148" t="e">
        <f t="shared" si="40"/>
        <v>#REF!</v>
      </c>
      <c r="Q250" s="44" t="str">
        <f t="shared" si="44"/>
        <v>Museum Area (Restoration Room),Misc - Sorting, packing, light assembly</v>
      </c>
      <c r="R250" s="44">
        <f>INDEX('For CSV - 2025 SpcFuncData'!$BB$5:$BB$89,MATCH($A250,'For CSV - 2025 SpcFuncData'!$B$5:$B$88,0))</f>
        <v>352</v>
      </c>
      <c r="S250" s="44">
        <f>INDEX('For CSV - 2025 VentSpcFuncData'!$I$6:$I$111,MATCH($B250,'For CSV - 2025 VentSpcFuncData'!$B$6:$B$111,0))</f>
        <v>67</v>
      </c>
      <c r="T250" s="44">
        <f>MATCH($A250,'For CSV - 2025 SpcFuncData'!$B$5:$B$87,0)</f>
        <v>51</v>
      </c>
      <c r="U250" s="44">
        <v>0</v>
      </c>
      <c r="V250" t="str">
        <f t="shared" si="41"/>
        <v>2,              67,     "Misc - Sorting, packing, light assembly"</v>
      </c>
    </row>
    <row r="251" spans="1:22" ht="13" x14ac:dyDescent="0.25">
      <c r="A251" s="57" t="s">
        <v>1278</v>
      </c>
      <c r="B251" s="270" t="s">
        <v>769</v>
      </c>
      <c r="C251" s="56">
        <f>VLOOKUP($B251,'2025 Ventilation List SORT'!$A$6:$I$101,2)</f>
        <v>5</v>
      </c>
      <c r="D251" s="56">
        <f>VLOOKUP($B251,'2025 Ventilation List SORT'!$A$6:$I$101,3)</f>
        <v>0.15</v>
      </c>
      <c r="E251" s="59">
        <f>VLOOKUP($B251,'2025 Ventilation List SORT'!$A$6:$I$101,4)</f>
        <v>0</v>
      </c>
      <c r="F251" s="59">
        <f>VLOOKUP($B251,'2025 Ventilation List SORT'!$A$6:$I$101,5)</f>
        <v>0</v>
      </c>
      <c r="G251" s="56">
        <f>VLOOKUP($B251,'2025 Ventilation List SORT'!$A$6:$I$101,6)</f>
        <v>0</v>
      </c>
      <c r="H251" s="59">
        <f>VLOOKUP($B251,'2025 Ventilation List SORT'!$A$6:$I$101,7)</f>
        <v>1</v>
      </c>
      <c r="I251" s="56" t="str">
        <f>VLOOKUP($B251,'2025 Ventilation List SORT'!$A$6:$I$101,8)</f>
        <v>F</v>
      </c>
      <c r="J251" s="95" t="str">
        <f>VLOOKUP($B251,'2025 Ventilation List SORT'!$A$6:$I$101,9)</f>
        <v>No</v>
      </c>
      <c r="K251" s="146">
        <f>INDEX('For CSV - 2025 SpcFuncData'!$D$5:$D$88,MATCH($A251,'For CSV - 2025 SpcFuncData'!$B$5:$B$87,0))*0.5</f>
        <v>5</v>
      </c>
      <c r="L251" s="146" t="e">
        <f>INDEX('For CSV - 2025 VentSpcFuncData'!#REF!,MATCH($B251,'For CSV - 2025 VentSpcFuncData'!$B$6:$B$111,0))</f>
        <v>#REF!</v>
      </c>
      <c r="M251" s="146" t="e">
        <f t="shared" si="42"/>
        <v>#REF!</v>
      </c>
      <c r="N251" s="146" t="e">
        <f>INDEX('For CSV - 2025 VentSpcFuncData'!#REF!,MATCH($B251,'For CSV - 2025 VentSpcFuncData'!$B$6:$B$111,0))</f>
        <v>#REF!</v>
      </c>
      <c r="O251" s="146" t="e">
        <f t="shared" si="43"/>
        <v>#REF!</v>
      </c>
      <c r="P251" s="148" t="e">
        <f t="shared" si="40"/>
        <v>#REF!</v>
      </c>
      <c r="Q251" s="44" t="str">
        <f t="shared" si="44"/>
        <v>Office Area (&lt;=250 square feet),Office - Office space</v>
      </c>
      <c r="R251" s="44">
        <f>INDEX('For CSV - 2025 SpcFuncData'!$BB$5:$BB$89,MATCH($A251,'For CSV - 2025 SpcFuncData'!$B$5:$B$88,0))</f>
        <v>354</v>
      </c>
      <c r="S251" s="44">
        <f>INDEX('For CSV - 2025 VentSpcFuncData'!$I$6:$I$111,MATCH($B251,'For CSV - 2025 VentSpcFuncData'!$B$6:$B$111,0))</f>
        <v>74</v>
      </c>
      <c r="T251" s="44">
        <f>MATCH($A251,'For CSV - 2025 SpcFuncData'!$B$5:$B$87,0)</f>
        <v>53</v>
      </c>
      <c r="U251" s="44">
        <v>1</v>
      </c>
      <c r="V251" t="str">
        <f t="shared" si="41"/>
        <v>1, Spc:SpcFunc,        354,  74  ;  Office Area (&lt;=250 square feet)</v>
      </c>
    </row>
    <row r="252" spans="1:22" ht="13" x14ac:dyDescent="0.25">
      <c r="A252" s="57" t="s">
        <v>1278</v>
      </c>
      <c r="B252" s="270" t="s">
        <v>769</v>
      </c>
      <c r="C252" s="56">
        <f>VLOOKUP($B252,'2025 Ventilation List SORT'!$A$6:$I$101,2)</f>
        <v>5</v>
      </c>
      <c r="D252" s="56">
        <f>VLOOKUP($B252,'2025 Ventilation List SORT'!$A$6:$I$101,3)</f>
        <v>0.15</v>
      </c>
      <c r="E252" s="59">
        <f>VLOOKUP($B252,'2025 Ventilation List SORT'!$A$6:$I$101,4)</f>
        <v>0</v>
      </c>
      <c r="F252" s="59">
        <f>VLOOKUP($B252,'2025 Ventilation List SORT'!$A$6:$I$101,5)</f>
        <v>0</v>
      </c>
      <c r="G252" s="56">
        <f>VLOOKUP($B252,'2025 Ventilation List SORT'!$A$6:$I$101,6)</f>
        <v>0</v>
      </c>
      <c r="H252" s="59">
        <f>VLOOKUP($B252,'2025 Ventilation List SORT'!$A$6:$I$101,7)</f>
        <v>1</v>
      </c>
      <c r="I252" s="56" t="str">
        <f>VLOOKUP($B252,'2025 Ventilation List SORT'!$A$6:$I$101,8)</f>
        <v>F</v>
      </c>
      <c r="J252" s="95" t="str">
        <f>VLOOKUP($B252,'2025 Ventilation List SORT'!$A$6:$I$101,9)</f>
        <v>No</v>
      </c>
      <c r="K252" s="146">
        <f>INDEX('For CSV - 2025 SpcFuncData'!$D$5:$D$88,MATCH($A252,'For CSV - 2025 SpcFuncData'!$B$5:$B$87,0))*0.5</f>
        <v>5</v>
      </c>
      <c r="L252" s="146" t="e">
        <f>INDEX('For CSV - 2025 VentSpcFuncData'!#REF!,MATCH($B252,'For CSV - 2025 VentSpcFuncData'!$B$6:$B$111,0))</f>
        <v>#REF!</v>
      </c>
      <c r="M252" s="146" t="e">
        <f t="shared" si="42"/>
        <v>#REF!</v>
      </c>
      <c r="N252" s="146" t="e">
        <f>INDEX('For CSV - 2025 VentSpcFuncData'!#REF!,MATCH($B252,'For CSV - 2025 VentSpcFuncData'!$B$6:$B$111,0))</f>
        <v>#REF!</v>
      </c>
      <c r="O252" s="146" t="e">
        <f t="shared" si="43"/>
        <v>#REF!</v>
      </c>
      <c r="P252" s="148" t="e">
        <f t="shared" si="40"/>
        <v>#REF!</v>
      </c>
      <c r="Q252" s="44" t="str">
        <f t="shared" ref="Q252:Q283" si="45">_xlfn.CONCAT(A252,",",B252)</f>
        <v>Office Area (&lt;=250 square feet),Office - Office space</v>
      </c>
      <c r="R252" s="44">
        <f>INDEX('For CSV - 2025 SpcFuncData'!$BB$5:$BB$89,MATCH($A252,'For CSV - 2025 SpcFuncData'!$B$5:$B$88,0))</f>
        <v>354</v>
      </c>
      <c r="S252" s="44">
        <f>INDEX('For CSV - 2025 VentSpcFuncData'!$I$6:$I$111,MATCH($B252,'For CSV - 2025 VentSpcFuncData'!$B$6:$B$111,0))</f>
        <v>74</v>
      </c>
      <c r="T252" s="44">
        <f>MATCH($A252,'For CSV - 2025 SpcFuncData'!$B$5:$B$87,0)</f>
        <v>53</v>
      </c>
      <c r="U252" s="44">
        <v>1</v>
      </c>
      <c r="V252" t="str">
        <f t="shared" si="41"/>
        <v>2,              74,     "Office - Office space"</v>
      </c>
    </row>
    <row r="253" spans="1:22" ht="13" x14ac:dyDescent="0.25">
      <c r="A253" s="44" t="s">
        <v>560</v>
      </c>
      <c r="B253" s="270" t="s">
        <v>769</v>
      </c>
      <c r="C253" s="56">
        <f>VLOOKUP($B253,'2025 Ventilation List SORT'!$A$6:$I$101,2)</f>
        <v>5</v>
      </c>
      <c r="D253" s="56">
        <f>VLOOKUP($B253,'2025 Ventilation List SORT'!$A$6:$I$101,3)</f>
        <v>0.15</v>
      </c>
      <c r="E253" s="59">
        <f>VLOOKUP($B253,'2025 Ventilation List SORT'!$A$6:$I$101,4)</f>
        <v>0</v>
      </c>
      <c r="F253" s="59">
        <f>VLOOKUP($B253,'2025 Ventilation List SORT'!$A$6:$I$101,5)</f>
        <v>0</v>
      </c>
      <c r="G253" s="56">
        <f>VLOOKUP($B253,'2025 Ventilation List SORT'!$A$6:$I$101,6)</f>
        <v>0</v>
      </c>
      <c r="H253" s="59">
        <f>VLOOKUP($B253,'2025 Ventilation List SORT'!$A$6:$I$101,7)</f>
        <v>1</v>
      </c>
      <c r="I253" s="56" t="str">
        <f>VLOOKUP($B253,'2025 Ventilation List SORT'!$A$6:$I$101,8)</f>
        <v>F</v>
      </c>
      <c r="J253" s="95" t="str">
        <f>VLOOKUP($B253,'2025 Ventilation List SORT'!$A$6:$I$101,9)</f>
        <v>No</v>
      </c>
      <c r="K253" s="146">
        <f>INDEX('For CSV - 2025 SpcFuncData'!$D$5:$D$88,MATCH($A253,'For CSV - 2025 SpcFuncData'!$B$5:$B$87,0))*0.5</f>
        <v>5</v>
      </c>
      <c r="L253" s="146" t="e">
        <f>INDEX('For CSV - 2025 VentSpcFuncData'!#REF!,MATCH($B253,'For CSV - 2025 VentSpcFuncData'!$B$6:$B$111,0))</f>
        <v>#REF!</v>
      </c>
      <c r="M253" s="146" t="e">
        <f t="shared" si="42"/>
        <v>#REF!</v>
      </c>
      <c r="N253" s="146" t="e">
        <f>INDEX('For CSV - 2025 VentSpcFuncData'!#REF!,MATCH($B253,'For CSV - 2025 VentSpcFuncData'!$B$6:$B$111,0))</f>
        <v>#REF!</v>
      </c>
      <c r="O253" s="146" t="e">
        <f t="shared" si="43"/>
        <v>#REF!</v>
      </c>
      <c r="P253" s="148" t="e">
        <f t="shared" si="40"/>
        <v>#REF!</v>
      </c>
      <c r="Q253" s="44" t="str">
        <f t="shared" si="45"/>
        <v>Office Area (&gt;250 square feet),Office - Office space</v>
      </c>
      <c r="R253" s="44">
        <f>INDEX('For CSV - 2025 SpcFuncData'!$BB$5:$BB$89,MATCH($A253,'For CSV - 2025 SpcFuncData'!$B$5:$B$88,0))</f>
        <v>353</v>
      </c>
      <c r="S253" s="44">
        <f>INDEX('For CSV - 2025 VentSpcFuncData'!$I$6:$I$111,MATCH($B253,'For CSV - 2025 VentSpcFuncData'!$B$6:$B$111,0))</f>
        <v>74</v>
      </c>
      <c r="T253" s="44">
        <f>MATCH($A253,'For CSV - 2025 SpcFuncData'!$B$5:$B$87,0)</f>
        <v>52</v>
      </c>
      <c r="U253" s="44">
        <v>1</v>
      </c>
      <c r="V253" t="str">
        <f t="shared" si="41"/>
        <v>1, Spc:SpcFunc,        353,  74  ;  Office Area (&gt;250 square feet)</v>
      </c>
    </row>
    <row r="254" spans="1:22" ht="13" x14ac:dyDescent="0.25">
      <c r="A254" s="44" t="s">
        <v>560</v>
      </c>
      <c r="B254" s="270" t="s">
        <v>769</v>
      </c>
      <c r="C254" s="56">
        <f>VLOOKUP($B254,'2025 Ventilation List SORT'!$A$6:$I$101,2)</f>
        <v>5</v>
      </c>
      <c r="D254" s="56">
        <f>VLOOKUP($B254,'2025 Ventilation List SORT'!$A$6:$I$101,3)</f>
        <v>0.15</v>
      </c>
      <c r="E254" s="59">
        <f>VLOOKUP($B254,'2025 Ventilation List SORT'!$A$6:$I$101,4)</f>
        <v>0</v>
      </c>
      <c r="F254" s="59">
        <f>VLOOKUP($B254,'2025 Ventilation List SORT'!$A$6:$I$101,5)</f>
        <v>0</v>
      </c>
      <c r="G254" s="56">
        <f>VLOOKUP($B254,'2025 Ventilation List SORT'!$A$6:$I$101,6)</f>
        <v>0</v>
      </c>
      <c r="H254" s="59">
        <f>VLOOKUP($B254,'2025 Ventilation List SORT'!$A$6:$I$101,7)</f>
        <v>1</v>
      </c>
      <c r="I254" s="56" t="str">
        <f>VLOOKUP($B254,'2025 Ventilation List SORT'!$A$6:$I$101,8)</f>
        <v>F</v>
      </c>
      <c r="J254" s="95" t="str">
        <f>VLOOKUP($B254,'2025 Ventilation List SORT'!$A$6:$I$101,9)</f>
        <v>No</v>
      </c>
      <c r="K254" s="146">
        <f>INDEX('For CSV - 2025 SpcFuncData'!$D$5:$D$88,MATCH($A254,'For CSV - 2025 SpcFuncData'!$B$5:$B$87,0))*0.5</f>
        <v>5</v>
      </c>
      <c r="L254" s="146" t="e">
        <f>INDEX('For CSV - 2025 VentSpcFuncData'!#REF!,MATCH($B254,'For CSV - 2025 VentSpcFuncData'!$B$6:$B$111,0))</f>
        <v>#REF!</v>
      </c>
      <c r="M254" s="146" t="e">
        <f t="shared" si="42"/>
        <v>#REF!</v>
      </c>
      <c r="N254" s="146" t="e">
        <f>INDEX('For CSV - 2025 VentSpcFuncData'!#REF!,MATCH($B254,'For CSV - 2025 VentSpcFuncData'!$B$6:$B$111,0))</f>
        <v>#REF!</v>
      </c>
      <c r="O254" s="146" t="e">
        <f t="shared" si="43"/>
        <v>#REF!</v>
      </c>
      <c r="P254" s="148" t="e">
        <f t="shared" si="40"/>
        <v>#REF!</v>
      </c>
      <c r="Q254" s="44" t="str">
        <f t="shared" si="45"/>
        <v>Office Area (&gt;250 square feet),Office - Office space</v>
      </c>
      <c r="R254" s="44">
        <f>INDEX('For CSV - 2025 SpcFuncData'!$BB$5:$BB$89,MATCH($A254,'For CSV - 2025 SpcFuncData'!$B$5:$B$88,0))</f>
        <v>353</v>
      </c>
      <c r="S254" s="44">
        <f>INDEX('For CSV - 2025 VentSpcFuncData'!$I$6:$I$111,MATCH($B254,'For CSV - 2025 VentSpcFuncData'!$B$6:$B$111,0))</f>
        <v>74</v>
      </c>
      <c r="T254" s="44">
        <f>MATCH($A254,'For CSV - 2025 SpcFuncData'!$B$5:$B$87,0)</f>
        <v>52</v>
      </c>
      <c r="U254" s="44">
        <v>1</v>
      </c>
      <c r="V254" t="str">
        <f t="shared" si="41"/>
        <v>2,              74,     "Office - Office space"</v>
      </c>
    </row>
    <row r="255" spans="1:22" ht="13" x14ac:dyDescent="0.25">
      <c r="A255" s="44" t="s">
        <v>1103</v>
      </c>
      <c r="B255" s="270" t="s">
        <v>799</v>
      </c>
      <c r="C255" s="56">
        <f>VLOOKUP($B255,'2025 Ventilation List SORT'!$A$6:$I$101,2)</f>
        <v>0</v>
      </c>
      <c r="D255" s="56">
        <f>VLOOKUP($B255,'2025 Ventilation List SORT'!$A$6:$I$101,3)</f>
        <v>0</v>
      </c>
      <c r="E255" s="59">
        <f>VLOOKUP($B255,'2025 Ventilation List SORT'!$A$6:$I$101,4)</f>
        <v>0</v>
      </c>
      <c r="F255" s="59">
        <f>VLOOKUP($B255,'2025 Ventilation List SORT'!$A$6:$I$101,5)</f>
        <v>0</v>
      </c>
      <c r="G255" s="56">
        <f>VLOOKUP($B255,'2025 Ventilation List SORT'!$A$6:$I$101,6)</f>
        <v>0.75</v>
      </c>
      <c r="H255" s="59">
        <f>VLOOKUP($B255,'2025 Ventilation List SORT'!$A$6:$I$101,7)</f>
        <v>2</v>
      </c>
      <c r="I255" s="56" t="str">
        <f>VLOOKUP($B255,'2025 Ventilation List SORT'!$A$6:$I$101,8)</f>
        <v>Exh. Note C</v>
      </c>
      <c r="J255" s="95" t="str">
        <f>VLOOKUP($B255,'2025 Ventilation List SORT'!$A$6:$I$101,9)</f>
        <v>Yes</v>
      </c>
      <c r="K255" s="146">
        <f>INDEX('For CSV - 2025 SpcFuncData'!$D$5:$D$88,MATCH($A255,'For CSV - 2025 SpcFuncData'!$B$5:$B$87,0))*0.5</f>
        <v>2.5</v>
      </c>
      <c r="L255" s="146" t="e">
        <f>INDEX('For CSV - 2025 VentSpcFuncData'!#REF!,MATCH($B255,'For CSV - 2025 VentSpcFuncData'!$B$6:$B$111,0))</f>
        <v>#REF!</v>
      </c>
      <c r="M255" s="146" t="e">
        <f t="shared" si="42"/>
        <v>#REF!</v>
      </c>
      <c r="N255" s="146" t="e">
        <f>INDEX('For CSV - 2025 VentSpcFuncData'!#REF!,MATCH($B255,'For CSV - 2025 VentSpcFuncData'!$B$6:$B$111,0))</f>
        <v>#REF!</v>
      </c>
      <c r="O255" s="146" t="e">
        <f t="shared" si="43"/>
        <v>#REF!</v>
      </c>
      <c r="P255" s="148" t="e">
        <f t="shared" si="40"/>
        <v>#REF!</v>
      </c>
      <c r="Q255" s="44" t="str">
        <f t="shared" si="45"/>
        <v>Parking Garage Area (Parking Zone and Ramps),Exhaust - Parking garages</v>
      </c>
      <c r="R255" s="44">
        <f>INDEX('For CSV - 2025 SpcFuncData'!$BB$5:$BB$89,MATCH($A255,'For CSV - 2025 SpcFuncData'!$B$5:$B$88,0))</f>
        <v>355</v>
      </c>
      <c r="S255" s="44">
        <f>INDEX('For CSV - 2025 VentSpcFuncData'!$I$6:$I$111,MATCH($B255,'For CSV - 2025 VentSpcFuncData'!$B$6:$B$111,0))</f>
        <v>34</v>
      </c>
      <c r="T255" s="44">
        <f>MATCH($A255,'For CSV - 2025 SpcFuncData'!$B$5:$B$87,0)</f>
        <v>54</v>
      </c>
      <c r="U255" s="44">
        <v>1</v>
      </c>
      <c r="V255" t="str">
        <f t="shared" si="41"/>
        <v>1, Spc:SpcFunc,        355,  34  ;  Parking Garage Area (Parking Zone and Ramps)</v>
      </c>
    </row>
    <row r="256" spans="1:22" ht="13" x14ac:dyDescent="0.25">
      <c r="A256" s="44" t="s">
        <v>1103</v>
      </c>
      <c r="B256" s="270" t="s">
        <v>799</v>
      </c>
      <c r="C256" s="56">
        <f>VLOOKUP($B256,'2025 Ventilation List SORT'!$A$6:$I$101,2)</f>
        <v>0</v>
      </c>
      <c r="D256" s="56">
        <f>VLOOKUP($B256,'2025 Ventilation List SORT'!$A$6:$I$101,3)</f>
        <v>0</v>
      </c>
      <c r="E256" s="59">
        <f>VLOOKUP($B256,'2025 Ventilation List SORT'!$A$6:$I$101,4)</f>
        <v>0</v>
      </c>
      <c r="F256" s="59">
        <f>VLOOKUP($B256,'2025 Ventilation List SORT'!$A$6:$I$101,5)</f>
        <v>0</v>
      </c>
      <c r="G256" s="56">
        <f>VLOOKUP($B256,'2025 Ventilation List SORT'!$A$6:$I$101,6)</f>
        <v>0.75</v>
      </c>
      <c r="H256" s="59">
        <f>VLOOKUP($B256,'2025 Ventilation List SORT'!$A$6:$I$101,7)</f>
        <v>2</v>
      </c>
      <c r="I256" s="56" t="str">
        <f>VLOOKUP($B256,'2025 Ventilation List SORT'!$A$6:$I$101,8)</f>
        <v>Exh. Note C</v>
      </c>
      <c r="J256" s="95" t="str">
        <f>VLOOKUP($B256,'2025 Ventilation List SORT'!$A$6:$I$101,9)</f>
        <v>Yes</v>
      </c>
      <c r="K256" s="146">
        <f>INDEX('For CSV - 2025 SpcFuncData'!$D$5:$D$88,MATCH($A256,'For CSV - 2025 SpcFuncData'!$B$5:$B$87,0))*0.5</f>
        <v>2.5</v>
      </c>
      <c r="L256" s="146" t="e">
        <f>INDEX('For CSV - 2025 VentSpcFuncData'!#REF!,MATCH($B256,'For CSV - 2025 VentSpcFuncData'!$B$6:$B$111,0))</f>
        <v>#REF!</v>
      </c>
      <c r="M256" s="146" t="e">
        <f t="shared" si="42"/>
        <v>#REF!</v>
      </c>
      <c r="N256" s="146" t="e">
        <f>INDEX('For CSV - 2025 VentSpcFuncData'!#REF!,MATCH($B256,'For CSV - 2025 VentSpcFuncData'!$B$6:$B$111,0))</f>
        <v>#REF!</v>
      </c>
      <c r="O256" s="146" t="e">
        <f t="shared" si="43"/>
        <v>#REF!</v>
      </c>
      <c r="P256" s="148" t="e">
        <f t="shared" si="40"/>
        <v>#REF!</v>
      </c>
      <c r="Q256" s="44" t="str">
        <f t="shared" si="45"/>
        <v>Parking Garage Area (Parking Zone and Ramps),Exhaust - Parking garages</v>
      </c>
      <c r="R256" s="44">
        <f>INDEX('For CSV - 2025 SpcFuncData'!$BB$5:$BB$89,MATCH($A256,'For CSV - 2025 SpcFuncData'!$B$5:$B$88,0))</f>
        <v>355</v>
      </c>
      <c r="S256" s="44">
        <f>INDEX('For CSV - 2025 VentSpcFuncData'!$I$6:$I$111,MATCH($B256,'For CSV - 2025 VentSpcFuncData'!$B$6:$B$111,0))</f>
        <v>34</v>
      </c>
      <c r="T256" s="44">
        <f>MATCH($A256,'For CSV - 2025 SpcFuncData'!$B$5:$B$87,0)</f>
        <v>54</v>
      </c>
      <c r="U256" s="44">
        <v>1</v>
      </c>
      <c r="V256" t="str">
        <f t="shared" si="41"/>
        <v>2,              34,     "Exhaust - Parking garages"</v>
      </c>
    </row>
    <row r="257" spans="1:22" ht="13" x14ac:dyDescent="0.25">
      <c r="A257" s="44" t="s">
        <v>874</v>
      </c>
      <c r="B257" s="270" t="s">
        <v>799</v>
      </c>
      <c r="C257" s="56">
        <f>VLOOKUP($B257,'2025 Ventilation List SORT'!$A$6:$I$101,2)</f>
        <v>0</v>
      </c>
      <c r="D257" s="56">
        <f>VLOOKUP($B257,'2025 Ventilation List SORT'!$A$6:$I$101,3)</f>
        <v>0</v>
      </c>
      <c r="E257" s="59">
        <f>VLOOKUP($B257,'2025 Ventilation List SORT'!$A$6:$I$101,4)</f>
        <v>0</v>
      </c>
      <c r="F257" s="59">
        <f>VLOOKUP($B257,'2025 Ventilation List SORT'!$A$6:$I$101,5)</f>
        <v>0</v>
      </c>
      <c r="G257" s="56">
        <f>VLOOKUP($B257,'2025 Ventilation List SORT'!$A$6:$I$101,6)</f>
        <v>0.75</v>
      </c>
      <c r="H257" s="59">
        <f>VLOOKUP($B257,'2025 Ventilation List SORT'!$A$6:$I$101,7)</f>
        <v>2</v>
      </c>
      <c r="I257" s="56" t="str">
        <f>VLOOKUP($B257,'2025 Ventilation List SORT'!$A$6:$I$101,8)</f>
        <v>Exh. Note C</v>
      </c>
      <c r="J257" s="95" t="str">
        <f>VLOOKUP($B257,'2025 Ventilation List SORT'!$A$6:$I$101,9)</f>
        <v>Yes</v>
      </c>
      <c r="K257" s="146">
        <f>INDEX('For CSV - 2025 SpcFuncData'!$D$5:$D$88,MATCH($A257,'For CSV - 2025 SpcFuncData'!$B$5:$B$87,0))*0.5</f>
        <v>2.5</v>
      </c>
      <c r="L257" s="146" t="e">
        <f>INDEX('For CSV - 2025 VentSpcFuncData'!#REF!,MATCH($B257,'For CSV - 2025 VentSpcFuncData'!$B$6:$B$111,0))</f>
        <v>#REF!</v>
      </c>
      <c r="M257" s="146" t="e">
        <f t="shared" si="42"/>
        <v>#REF!</v>
      </c>
      <c r="N257" s="146" t="e">
        <f>INDEX('For CSV - 2025 VentSpcFuncData'!#REF!,MATCH($B257,'For CSV - 2025 VentSpcFuncData'!$B$6:$B$111,0))</f>
        <v>#REF!</v>
      </c>
      <c r="O257" s="146" t="e">
        <f t="shared" si="43"/>
        <v>#REF!</v>
      </c>
      <c r="P257" s="148" t="e">
        <f t="shared" si="40"/>
        <v>#REF!</v>
      </c>
      <c r="Q257" s="44" t="str">
        <f t="shared" si="45"/>
        <v>Parking Garage Area (Daylight Adaptation Zones),Exhaust - Parking garages</v>
      </c>
      <c r="R257" s="44">
        <f>INDEX('For CSV - 2025 SpcFuncData'!$BB$5:$BB$89,MATCH($A257,'For CSV - 2025 SpcFuncData'!$B$5:$B$88,0))</f>
        <v>356</v>
      </c>
      <c r="S257" s="44">
        <f>INDEX('For CSV - 2025 VentSpcFuncData'!$I$6:$I$111,MATCH($B257,'For CSV - 2025 VentSpcFuncData'!$B$6:$B$111,0))</f>
        <v>34</v>
      </c>
      <c r="T257" s="44">
        <f>MATCH($A257,'For CSV - 2025 SpcFuncData'!$B$5:$B$87,0)</f>
        <v>55</v>
      </c>
      <c r="U257" s="44">
        <v>1</v>
      </c>
      <c r="V257" t="str">
        <f t="shared" si="41"/>
        <v>1, Spc:SpcFunc,        356,  34  ;  Parking Garage Area (Daylight Adaptation Zones)</v>
      </c>
    </row>
    <row r="258" spans="1:22" ht="13" x14ac:dyDescent="0.25">
      <c r="A258" s="44" t="s">
        <v>874</v>
      </c>
      <c r="B258" s="270" t="s">
        <v>799</v>
      </c>
      <c r="C258" s="56">
        <f>VLOOKUP($B258,'2025 Ventilation List SORT'!$A$6:$I$101,2)</f>
        <v>0</v>
      </c>
      <c r="D258" s="56">
        <f>VLOOKUP($B258,'2025 Ventilation List SORT'!$A$6:$I$101,3)</f>
        <v>0</v>
      </c>
      <c r="E258" s="59">
        <f>VLOOKUP($B258,'2025 Ventilation List SORT'!$A$6:$I$101,4)</f>
        <v>0</v>
      </c>
      <c r="F258" s="59">
        <f>VLOOKUP($B258,'2025 Ventilation List SORT'!$A$6:$I$101,5)</f>
        <v>0</v>
      </c>
      <c r="G258" s="56">
        <f>VLOOKUP($B258,'2025 Ventilation List SORT'!$A$6:$I$101,6)</f>
        <v>0.75</v>
      </c>
      <c r="H258" s="59">
        <f>VLOOKUP($B258,'2025 Ventilation List SORT'!$A$6:$I$101,7)</f>
        <v>2</v>
      </c>
      <c r="I258" s="56" t="str">
        <f>VLOOKUP($B258,'2025 Ventilation List SORT'!$A$6:$I$101,8)</f>
        <v>Exh. Note C</v>
      </c>
      <c r="J258" s="95" t="str">
        <f>VLOOKUP($B258,'2025 Ventilation List SORT'!$A$6:$I$101,9)</f>
        <v>Yes</v>
      </c>
      <c r="K258" s="146">
        <f>INDEX('For CSV - 2025 SpcFuncData'!$D$5:$D$88,MATCH($A258,'For CSV - 2025 SpcFuncData'!$B$5:$B$87,0))*0.5</f>
        <v>2.5</v>
      </c>
      <c r="L258" s="146" t="e">
        <f>INDEX('For CSV - 2025 VentSpcFuncData'!#REF!,MATCH($B258,'For CSV - 2025 VentSpcFuncData'!$B$6:$B$111,0))</f>
        <v>#REF!</v>
      </c>
      <c r="M258" s="146" t="e">
        <f t="shared" si="42"/>
        <v>#REF!</v>
      </c>
      <c r="N258" s="146" t="e">
        <f>INDEX('For CSV - 2025 VentSpcFuncData'!#REF!,MATCH($B258,'For CSV - 2025 VentSpcFuncData'!$B$6:$B$111,0))</f>
        <v>#REF!</v>
      </c>
      <c r="O258" s="146" t="e">
        <f t="shared" si="43"/>
        <v>#REF!</v>
      </c>
      <c r="P258" s="148" t="e">
        <f t="shared" si="40"/>
        <v>#REF!</v>
      </c>
      <c r="Q258" s="44" t="str">
        <f t="shared" si="45"/>
        <v>Parking Garage Area (Daylight Adaptation Zones),Exhaust - Parking garages</v>
      </c>
      <c r="R258" s="44">
        <f>INDEX('For CSV - 2025 SpcFuncData'!$BB$5:$BB$89,MATCH($A258,'For CSV - 2025 SpcFuncData'!$B$5:$B$88,0))</f>
        <v>356</v>
      </c>
      <c r="S258" s="44">
        <f>INDEX('For CSV - 2025 VentSpcFuncData'!$I$6:$I$111,MATCH($B258,'For CSV - 2025 VentSpcFuncData'!$B$6:$B$111,0))</f>
        <v>34</v>
      </c>
      <c r="T258" s="44">
        <f>MATCH($A258,'For CSV - 2025 SpcFuncData'!$B$5:$B$87,0)</f>
        <v>55</v>
      </c>
      <c r="U258" s="44">
        <v>1</v>
      </c>
      <c r="V258" t="str">
        <f t="shared" si="41"/>
        <v>2,              34,     "Exhaust - Parking garages"</v>
      </c>
    </row>
    <row r="259" spans="1:22" ht="13" x14ac:dyDescent="0.25">
      <c r="A259" s="44" t="s">
        <v>569</v>
      </c>
      <c r="B259" s="270" t="s">
        <v>887</v>
      </c>
      <c r="C259" s="56">
        <f>VLOOKUP($B259,'2025 Ventilation List SORT'!$A$6:$I$101,2)</f>
        <v>5</v>
      </c>
      <c r="D259" s="56">
        <f>VLOOKUP($B259,'2025 Ventilation List SORT'!$A$6:$I$101,3)</f>
        <v>0.15</v>
      </c>
      <c r="E259" s="59">
        <f>VLOOKUP($B259,'2025 Ventilation List SORT'!$A$6:$I$101,4)</f>
        <v>0</v>
      </c>
      <c r="F259" s="59">
        <f>VLOOKUP($B259,'2025 Ventilation List SORT'!$A$6:$I$101,5)</f>
        <v>0</v>
      </c>
      <c r="G259" s="56">
        <f>VLOOKUP($B259,'2025 Ventilation List SORT'!$A$6:$I$101,6)</f>
        <v>0</v>
      </c>
      <c r="H259" s="59">
        <f>VLOOKUP($B259,'2025 Ventilation List SORT'!$A$6:$I$101,7)</f>
        <v>2</v>
      </c>
      <c r="I259" s="56" t="str">
        <f>VLOOKUP($B259,'2025 Ventilation List SORT'!$A$6:$I$101,8)</f>
        <v/>
      </c>
      <c r="J259" s="95" t="str">
        <f>VLOOKUP($B259,'2025 Ventilation List SORT'!$A$6:$I$101,9)</f>
        <v>No</v>
      </c>
      <c r="K259" s="146">
        <f>INDEX('For CSV - 2025 SpcFuncData'!$D$5:$D$88,MATCH($A259,'For CSV - 2025 SpcFuncData'!$B$5:$B$87,0))*0.5</f>
        <v>5</v>
      </c>
      <c r="L259" s="146" t="e">
        <f>INDEX('For CSV - 2025 VentSpcFuncData'!#REF!,MATCH($B259,'For CSV - 2025 VentSpcFuncData'!$B$6:$B$111,0))</f>
        <v>#REF!</v>
      </c>
      <c r="M259" s="146" t="e">
        <f t="shared" si="42"/>
        <v>#REF!</v>
      </c>
      <c r="N259" s="146" t="e">
        <f>INDEX('For CSV - 2025 VentSpcFuncData'!#REF!,MATCH($B259,'For CSV - 2025 VentSpcFuncData'!$B$6:$B$111,0))</f>
        <v>#REF!</v>
      </c>
      <c r="O259" s="146" t="e">
        <f t="shared" si="43"/>
        <v>#REF!</v>
      </c>
      <c r="P259" s="148" t="e">
        <f t="shared" si="40"/>
        <v>#REF!</v>
      </c>
      <c r="Q259" s="44" t="str">
        <f t="shared" si="45"/>
        <v>Pharmacy Area,Misc - Pharmacy (preparation area)</v>
      </c>
      <c r="R259" s="44">
        <f>INDEX('For CSV - 2025 SpcFuncData'!$BB$5:$BB$89,MATCH($A259,'For CSV - 2025 SpcFuncData'!$B$5:$B$88,0))</f>
        <v>357</v>
      </c>
      <c r="S259" s="44">
        <f>INDEX('For CSV - 2025 VentSpcFuncData'!$I$6:$I$111,MATCH($B259,'For CSV - 2025 VentSpcFuncData'!$B$6:$B$111,0))</f>
        <v>64</v>
      </c>
      <c r="T259" s="44">
        <f>MATCH($A259,'For CSV - 2025 SpcFuncData'!$B$5:$B$87,0)</f>
        <v>56</v>
      </c>
      <c r="U259" s="44">
        <v>0</v>
      </c>
      <c r="V259" t="str">
        <f t="shared" si="41"/>
        <v>1, Spc:SpcFunc,        357,  64  ;  Pharmacy Area</v>
      </c>
    </row>
    <row r="260" spans="1:22" ht="13" x14ac:dyDescent="0.25">
      <c r="A260" s="44" t="s">
        <v>569</v>
      </c>
      <c r="B260" s="270" t="s">
        <v>887</v>
      </c>
      <c r="C260" s="56">
        <f>VLOOKUP($B260,'2025 Ventilation List SORT'!$A$6:$I$101,2)</f>
        <v>5</v>
      </c>
      <c r="D260" s="56">
        <f>VLOOKUP($B260,'2025 Ventilation List SORT'!$A$6:$I$101,3)</f>
        <v>0.15</v>
      </c>
      <c r="E260" s="59">
        <f>VLOOKUP($B260,'2025 Ventilation List SORT'!$A$6:$I$101,4)</f>
        <v>0</v>
      </c>
      <c r="F260" s="59">
        <f>VLOOKUP($B260,'2025 Ventilation List SORT'!$A$6:$I$101,5)</f>
        <v>0</v>
      </c>
      <c r="G260" s="56">
        <f>VLOOKUP($B260,'2025 Ventilation List SORT'!$A$6:$I$101,6)</f>
        <v>0</v>
      </c>
      <c r="H260" s="59">
        <f>VLOOKUP($B260,'2025 Ventilation List SORT'!$A$6:$I$101,7)</f>
        <v>2</v>
      </c>
      <c r="I260" s="56" t="str">
        <f>VLOOKUP($B260,'2025 Ventilation List SORT'!$A$6:$I$101,8)</f>
        <v/>
      </c>
      <c r="J260" s="95" t="str">
        <f>VLOOKUP($B260,'2025 Ventilation List SORT'!$A$6:$I$101,9)</f>
        <v>No</v>
      </c>
      <c r="K260" s="146">
        <f>INDEX('For CSV - 2025 SpcFuncData'!$D$5:$D$88,MATCH($A260,'For CSV - 2025 SpcFuncData'!$B$5:$B$87,0))*0.5</f>
        <v>5</v>
      </c>
      <c r="L260" s="146" t="e">
        <f>INDEX('For CSV - 2025 VentSpcFuncData'!#REF!,MATCH($B260,'For CSV - 2025 VentSpcFuncData'!$B$6:$B$111,0))</f>
        <v>#REF!</v>
      </c>
      <c r="M260" s="146" t="e">
        <f t="shared" si="42"/>
        <v>#REF!</v>
      </c>
      <c r="N260" s="146" t="e">
        <f>INDEX('For CSV - 2025 VentSpcFuncData'!#REF!,MATCH($B260,'For CSV - 2025 VentSpcFuncData'!$B$6:$B$111,0))</f>
        <v>#REF!</v>
      </c>
      <c r="O260" s="146" t="e">
        <f t="shared" si="43"/>
        <v>#REF!</v>
      </c>
      <c r="P260" s="148" t="e">
        <f t="shared" si="40"/>
        <v>#REF!</v>
      </c>
      <c r="Q260" s="44" t="str">
        <f t="shared" si="45"/>
        <v>Pharmacy Area,Misc - Pharmacy (preparation area)</v>
      </c>
      <c r="R260" s="44">
        <f>INDEX('For CSV - 2025 SpcFuncData'!$BB$5:$BB$89,MATCH($A260,'For CSV - 2025 SpcFuncData'!$B$5:$B$88,0))</f>
        <v>357</v>
      </c>
      <c r="S260" s="44">
        <f>INDEX('For CSV - 2025 VentSpcFuncData'!$I$6:$I$111,MATCH($B260,'For CSV - 2025 VentSpcFuncData'!$B$6:$B$111,0))</f>
        <v>64</v>
      </c>
      <c r="T260" s="44">
        <f>MATCH($A260,'For CSV - 2025 SpcFuncData'!$B$5:$B$87,0)</f>
        <v>56</v>
      </c>
      <c r="U260" s="44">
        <v>0</v>
      </c>
      <c r="V260" t="str">
        <f t="shared" si="41"/>
        <v>2,              64,     "Misc - Pharmacy (preparation area)"</v>
      </c>
    </row>
    <row r="261" spans="1:22" ht="13" x14ac:dyDescent="0.25">
      <c r="A261" s="44" t="s">
        <v>571</v>
      </c>
      <c r="B261" s="270" t="s">
        <v>786</v>
      </c>
      <c r="C261" s="56">
        <f>VLOOKUP($B261,'2025 Ventilation List SORT'!$A$6:$I$101,2)</f>
        <v>17</v>
      </c>
      <c r="D261" s="56">
        <f>VLOOKUP($B261,'2025 Ventilation List SORT'!$A$6:$I$101,3)</f>
        <v>0.2</v>
      </c>
      <c r="E261" s="59">
        <f>VLOOKUP($B261,'2025 Ventilation List SORT'!$A$6:$I$101,4)</f>
        <v>0</v>
      </c>
      <c r="F261" s="59">
        <f>VLOOKUP($B261,'2025 Ventilation List SORT'!$A$6:$I$101,5)</f>
        <v>0</v>
      </c>
      <c r="G261" s="56">
        <f>VLOOKUP($B261,'2025 Ventilation List SORT'!$A$6:$I$101,6)</f>
        <v>0</v>
      </c>
      <c r="H261" s="59">
        <f>VLOOKUP($B261,'2025 Ventilation List SORT'!$A$6:$I$101,7)</f>
        <v>1</v>
      </c>
      <c r="I261" s="56" t="str">
        <f>VLOOKUP($B261,'2025 Ventilation List SORT'!$A$6:$I$101,8)</f>
        <v>F</v>
      </c>
      <c r="J261" s="95" t="str">
        <f>VLOOKUP($B261,'2025 Ventilation List SORT'!$A$6:$I$101,9)</f>
        <v>No</v>
      </c>
      <c r="K261" s="146">
        <f>INDEX('For CSV - 2025 SpcFuncData'!$D$5:$D$88,MATCH($A261,'For CSV - 2025 SpcFuncData'!$B$5:$B$87,0))*0.5</f>
        <v>8.3350000000000009</v>
      </c>
      <c r="L261" s="146" t="e">
        <f>INDEX('For CSV - 2025 VentSpcFuncData'!#REF!,MATCH($B261,'For CSV - 2025 VentSpcFuncData'!$B$6:$B$111,0))</f>
        <v>#REF!</v>
      </c>
      <c r="M261" s="146" t="e">
        <f t="shared" si="42"/>
        <v>#REF!</v>
      </c>
      <c r="N261" s="146" t="e">
        <f>INDEX('For CSV - 2025 VentSpcFuncData'!#REF!,MATCH($B261,'For CSV - 2025 VentSpcFuncData'!$B$6:$B$111,0))</f>
        <v>#REF!</v>
      </c>
      <c r="O261" s="146" t="e">
        <f t="shared" si="43"/>
        <v>#REF!</v>
      </c>
      <c r="P261" s="148" t="e">
        <f t="shared" si="40"/>
        <v>#REF!</v>
      </c>
      <c r="Q261" s="44" t="str">
        <f t="shared" si="45"/>
        <v>Retail Sales Area (Grocery Sales),Retail - Supermarket</v>
      </c>
      <c r="R261" s="44">
        <f>INDEX('For CSV - 2025 SpcFuncData'!$BB$5:$BB$89,MATCH($A261,'For CSV - 2025 SpcFuncData'!$B$5:$B$88,0))</f>
        <v>358</v>
      </c>
      <c r="S261" s="44">
        <f>INDEX('For CSV - 2025 VentSpcFuncData'!$I$6:$I$111,MATCH($B261,'For CSV - 2025 VentSpcFuncData'!$B$6:$B$111,0))</f>
        <v>84</v>
      </c>
      <c r="T261" s="44">
        <f>MATCH($A261,'For CSV - 2025 SpcFuncData'!$B$5:$B$87,0)</f>
        <v>57</v>
      </c>
      <c r="U261" s="44">
        <v>0</v>
      </c>
      <c r="V261" t="str">
        <f t="shared" si="41"/>
        <v>1, Spc:SpcFunc,        358,  84  ;  Retail Sales Area (Grocery Sales)</v>
      </c>
    </row>
    <row r="262" spans="1:22" ht="13" x14ac:dyDescent="0.25">
      <c r="A262" s="44" t="s">
        <v>571</v>
      </c>
      <c r="B262" s="270" t="s">
        <v>786</v>
      </c>
      <c r="C262" s="56">
        <f>VLOOKUP($B262,'2025 Ventilation List SORT'!$A$6:$I$101,2)</f>
        <v>17</v>
      </c>
      <c r="D262" s="56">
        <f>VLOOKUP($B262,'2025 Ventilation List SORT'!$A$6:$I$101,3)</f>
        <v>0.2</v>
      </c>
      <c r="E262" s="59">
        <f>VLOOKUP($B262,'2025 Ventilation List SORT'!$A$6:$I$101,4)</f>
        <v>0</v>
      </c>
      <c r="F262" s="59">
        <f>VLOOKUP($B262,'2025 Ventilation List SORT'!$A$6:$I$101,5)</f>
        <v>0</v>
      </c>
      <c r="G262" s="56">
        <f>VLOOKUP($B262,'2025 Ventilation List SORT'!$A$6:$I$101,6)</f>
        <v>0</v>
      </c>
      <c r="H262" s="59">
        <f>VLOOKUP($B262,'2025 Ventilation List SORT'!$A$6:$I$101,7)</f>
        <v>1</v>
      </c>
      <c r="I262" s="56" t="str">
        <f>VLOOKUP($B262,'2025 Ventilation List SORT'!$A$6:$I$101,8)</f>
        <v>F</v>
      </c>
      <c r="J262" s="95" t="str">
        <f>VLOOKUP($B262,'2025 Ventilation List SORT'!$A$6:$I$101,9)</f>
        <v>No</v>
      </c>
      <c r="K262" s="146">
        <f>INDEX('For CSV - 2025 SpcFuncData'!$D$5:$D$88,MATCH($A262,'For CSV - 2025 SpcFuncData'!$B$5:$B$87,0))*0.5</f>
        <v>8.3350000000000009</v>
      </c>
      <c r="L262" s="146" t="e">
        <f>INDEX('For CSV - 2025 VentSpcFuncData'!#REF!,MATCH($B262,'For CSV - 2025 VentSpcFuncData'!$B$6:$B$111,0))</f>
        <v>#REF!</v>
      </c>
      <c r="M262" s="146" t="e">
        <f t="shared" si="42"/>
        <v>#REF!</v>
      </c>
      <c r="N262" s="146" t="e">
        <f>INDEX('For CSV - 2025 VentSpcFuncData'!#REF!,MATCH($B262,'For CSV - 2025 VentSpcFuncData'!$B$6:$B$111,0))</f>
        <v>#REF!</v>
      </c>
      <c r="O262" s="146" t="e">
        <f t="shared" si="43"/>
        <v>#REF!</v>
      </c>
      <c r="P262" s="148" t="e">
        <f t="shared" si="40"/>
        <v>#REF!</v>
      </c>
      <c r="Q262" s="44" t="str">
        <f t="shared" si="45"/>
        <v>Retail Sales Area (Grocery Sales),Retail - Supermarket</v>
      </c>
      <c r="R262" s="44">
        <f>INDEX('For CSV - 2025 SpcFuncData'!$BB$5:$BB$89,MATCH($A262,'For CSV - 2025 SpcFuncData'!$B$5:$B$88,0))</f>
        <v>358</v>
      </c>
      <c r="S262" s="44">
        <f>INDEX('For CSV - 2025 VentSpcFuncData'!$I$6:$I$111,MATCH($B262,'For CSV - 2025 VentSpcFuncData'!$B$6:$B$111,0))</f>
        <v>84</v>
      </c>
      <c r="T262" s="44">
        <f>MATCH($A262,'For CSV - 2025 SpcFuncData'!$B$5:$B$87,0)</f>
        <v>57</v>
      </c>
      <c r="U262" s="44">
        <v>0</v>
      </c>
      <c r="V262" t="str">
        <f t="shared" si="41"/>
        <v>2,              84,     "Retail - Supermarket"</v>
      </c>
    </row>
    <row r="263" spans="1:22" ht="13" x14ac:dyDescent="0.25">
      <c r="A263" s="44" t="s">
        <v>573</v>
      </c>
      <c r="B263" s="270" t="s">
        <v>1016</v>
      </c>
      <c r="C263" s="56">
        <f>VLOOKUP($B263,'2025 Ventilation List SORT'!$A$6:$I$101,2)</f>
        <v>17</v>
      </c>
      <c r="D263" s="56">
        <f>VLOOKUP($B263,'2025 Ventilation List SORT'!$A$6:$I$101,3)</f>
        <v>0.2</v>
      </c>
      <c r="E263" s="59">
        <f>VLOOKUP($B263,'2025 Ventilation List SORT'!$A$6:$I$101,4)</f>
        <v>0</v>
      </c>
      <c r="F263" s="59">
        <f>VLOOKUP($B263,'2025 Ventilation List SORT'!$A$6:$I$101,5)</f>
        <v>0</v>
      </c>
      <c r="G263" s="56">
        <f>VLOOKUP($B263,'2025 Ventilation List SORT'!$A$6:$I$101,6)</f>
        <v>0</v>
      </c>
      <c r="H263" s="59">
        <f>VLOOKUP($B263,'2025 Ventilation List SORT'!$A$6:$I$101,7)</f>
        <v>2</v>
      </c>
      <c r="I263" s="56" t="str">
        <f>VLOOKUP($B263,'2025 Ventilation List SORT'!$A$6:$I$101,8)</f>
        <v/>
      </c>
      <c r="J263" s="95" t="str">
        <f>VLOOKUP($B263,'2025 Ventilation List SORT'!$A$6:$I$101,9)</f>
        <v>No</v>
      </c>
      <c r="K263" s="146">
        <f>INDEX('For CSV - 2025 SpcFuncData'!$D$5:$D$88,MATCH($A263,'For CSV - 2025 SpcFuncData'!$B$5:$B$87,0))*0.5</f>
        <v>8.3350000000000009</v>
      </c>
      <c r="L263" s="146" t="e">
        <f>INDEX('For CSV - 2025 VentSpcFuncData'!#REF!,MATCH($B263,'For CSV - 2025 VentSpcFuncData'!$B$6:$B$111,0))</f>
        <v>#REF!</v>
      </c>
      <c r="M263" s="146" t="e">
        <f t="shared" si="42"/>
        <v>#REF!</v>
      </c>
      <c r="N263" s="146" t="e">
        <f>INDEX('For CSV - 2025 VentSpcFuncData'!#REF!,MATCH($B263,'For CSV - 2025 VentSpcFuncData'!$B$6:$B$111,0))</f>
        <v>#REF!</v>
      </c>
      <c r="O263" s="146" t="e">
        <f t="shared" si="43"/>
        <v>#REF!</v>
      </c>
      <c r="P263" s="148" t="e">
        <f t="shared" si="40"/>
        <v>#REF!</v>
      </c>
      <c r="Q263" s="44" t="str">
        <f t="shared" si="45"/>
        <v>Retail Sales Area (Retail Merchandise Sales),Retail - Sales</v>
      </c>
      <c r="R263" s="44">
        <f>INDEX('For CSV - 2025 SpcFuncData'!$BB$5:$BB$89,MATCH($A263,'For CSV - 2025 SpcFuncData'!$B$5:$B$88,0))</f>
        <v>359</v>
      </c>
      <c r="S263" s="44">
        <f>INDEX('For CSV - 2025 VentSpcFuncData'!$I$6:$I$111,MATCH($B263,'For CSV - 2025 VentSpcFuncData'!$B$6:$B$111,0))</f>
        <v>83</v>
      </c>
      <c r="T263" s="44">
        <f>MATCH($A263,'For CSV - 2025 SpcFuncData'!$B$5:$B$87,0)</f>
        <v>58</v>
      </c>
      <c r="U263" s="44">
        <v>0</v>
      </c>
      <c r="V263" t="str">
        <f t="shared" si="41"/>
        <v>1, Spc:SpcFunc,        359,  83  ;  Retail Sales Area (Retail Merchandise Sales)</v>
      </c>
    </row>
    <row r="264" spans="1:22" ht="13" x14ac:dyDescent="0.25">
      <c r="A264" s="44" t="s">
        <v>573</v>
      </c>
      <c r="B264" s="270" t="s">
        <v>1016</v>
      </c>
      <c r="C264" s="56">
        <f>VLOOKUP($B264,'2025 Ventilation List SORT'!$A$6:$I$101,2)</f>
        <v>17</v>
      </c>
      <c r="D264" s="56">
        <f>VLOOKUP($B264,'2025 Ventilation List SORT'!$A$6:$I$101,3)</f>
        <v>0.2</v>
      </c>
      <c r="E264" s="59">
        <f>VLOOKUP($B264,'2025 Ventilation List SORT'!$A$6:$I$101,4)</f>
        <v>0</v>
      </c>
      <c r="F264" s="59">
        <f>VLOOKUP($B264,'2025 Ventilation List SORT'!$A$6:$I$101,5)</f>
        <v>0</v>
      </c>
      <c r="G264" s="56">
        <f>VLOOKUP($B264,'2025 Ventilation List SORT'!$A$6:$I$101,6)</f>
        <v>0</v>
      </c>
      <c r="H264" s="59">
        <f>VLOOKUP($B264,'2025 Ventilation List SORT'!$A$6:$I$101,7)</f>
        <v>2</v>
      </c>
      <c r="I264" s="56" t="str">
        <f>VLOOKUP($B264,'2025 Ventilation List SORT'!$A$6:$I$101,8)</f>
        <v/>
      </c>
      <c r="J264" s="95" t="str">
        <f>VLOOKUP($B264,'2025 Ventilation List SORT'!$A$6:$I$101,9)</f>
        <v>No</v>
      </c>
      <c r="K264" s="146">
        <f>INDEX('For CSV - 2025 SpcFuncData'!$D$5:$D$88,MATCH($A264,'For CSV - 2025 SpcFuncData'!$B$5:$B$87,0))*0.5</f>
        <v>8.3350000000000009</v>
      </c>
      <c r="L264" s="146" t="e">
        <f>INDEX('For CSV - 2025 VentSpcFuncData'!#REF!,MATCH($B264,'For CSV - 2025 VentSpcFuncData'!$B$6:$B$111,0))</f>
        <v>#REF!</v>
      </c>
      <c r="M264" s="146" t="e">
        <f t="shared" si="42"/>
        <v>#REF!</v>
      </c>
      <c r="N264" s="146" t="e">
        <f>INDEX('For CSV - 2025 VentSpcFuncData'!#REF!,MATCH($B264,'For CSV - 2025 VentSpcFuncData'!$B$6:$B$111,0))</f>
        <v>#REF!</v>
      </c>
      <c r="O264" s="146" t="e">
        <f t="shared" si="43"/>
        <v>#REF!</v>
      </c>
      <c r="P264" s="148" t="e">
        <f t="shared" si="40"/>
        <v>#REF!</v>
      </c>
      <c r="Q264" s="44" t="str">
        <f t="shared" si="45"/>
        <v>Retail Sales Area (Retail Merchandise Sales),Retail - Sales</v>
      </c>
      <c r="R264" s="44">
        <f>INDEX('For CSV - 2025 SpcFuncData'!$BB$5:$BB$89,MATCH($A264,'For CSV - 2025 SpcFuncData'!$B$5:$B$88,0))</f>
        <v>359</v>
      </c>
      <c r="S264" s="44">
        <f>INDEX('For CSV - 2025 VentSpcFuncData'!$I$6:$I$111,MATCH($B264,'For CSV - 2025 VentSpcFuncData'!$B$6:$B$111,0))</f>
        <v>83</v>
      </c>
      <c r="T264" s="44">
        <f>MATCH($A264,'For CSV - 2025 SpcFuncData'!$B$5:$B$87,0)</f>
        <v>58</v>
      </c>
      <c r="U264" s="44">
        <v>0</v>
      </c>
      <c r="V264" t="str">
        <f t="shared" si="41"/>
        <v>2,              83,     "Retail - Sales"</v>
      </c>
    </row>
    <row r="265" spans="1:22" ht="13" x14ac:dyDescent="0.25">
      <c r="A265" s="44" t="s">
        <v>573</v>
      </c>
      <c r="B265" s="270" t="s">
        <v>785</v>
      </c>
      <c r="C265" s="56">
        <f>VLOOKUP($B265,'2025 Ventilation List SORT'!$A$6:$I$101,2)</f>
        <v>17</v>
      </c>
      <c r="D265" s="56">
        <f>VLOOKUP($B265,'2025 Ventilation List SORT'!$A$6:$I$101,3)</f>
        <v>0.2</v>
      </c>
      <c r="E265" s="59">
        <f>VLOOKUP($B265,'2025 Ventilation List SORT'!$A$6:$I$101,4)</f>
        <v>0</v>
      </c>
      <c r="F265" s="59">
        <f>VLOOKUP($B265,'2025 Ventilation List SORT'!$A$6:$I$101,5)</f>
        <v>0</v>
      </c>
      <c r="G265" s="56">
        <f>VLOOKUP($B265,'2025 Ventilation List SORT'!$A$6:$I$101,6)</f>
        <v>0.9</v>
      </c>
      <c r="H265" s="59">
        <f>VLOOKUP($B265,'2025 Ventilation List SORT'!$A$6:$I$101,7)</f>
        <v>2</v>
      </c>
      <c r="I265" s="56" t="str">
        <f>VLOOKUP($B265,'2025 Ventilation List SORT'!$A$6:$I$101,8)</f>
        <v/>
      </c>
      <c r="J265" s="95" t="str">
        <f>VLOOKUP($B265,'2025 Ventilation List SORT'!$A$6:$I$101,9)</f>
        <v>No</v>
      </c>
      <c r="K265" s="146">
        <f>INDEX('For CSV - 2025 SpcFuncData'!$D$5:$D$88,MATCH($A265,'For CSV - 2025 SpcFuncData'!$B$5:$B$87,0))*0.5</f>
        <v>8.3350000000000009</v>
      </c>
      <c r="L265" s="146" t="e">
        <f>INDEX('For CSV - 2025 VentSpcFuncData'!#REF!,MATCH($B265,'For CSV - 2025 VentSpcFuncData'!$B$6:$B$111,0))</f>
        <v>#REF!</v>
      </c>
      <c r="M265" s="146" t="e">
        <f t="shared" si="42"/>
        <v>#REF!</v>
      </c>
      <c r="N265" s="146" t="e">
        <f>INDEX('For CSV - 2025 VentSpcFuncData'!#REF!,MATCH($B265,'For CSV - 2025 VentSpcFuncData'!$B$6:$B$111,0))</f>
        <v>#REF!</v>
      </c>
      <c r="O265" s="146" t="e">
        <f t="shared" si="43"/>
        <v>#REF!</v>
      </c>
      <c r="P265" s="148" t="e">
        <f t="shared" si="40"/>
        <v>#REF!</v>
      </c>
      <c r="Q265" s="44" t="str">
        <f t="shared" si="45"/>
        <v>Retail Sales Area (Retail Merchandise Sales),Retail - Pet shops (animal areas)</v>
      </c>
      <c r="R265" s="44">
        <f>INDEX('For CSV - 2025 SpcFuncData'!$BB$5:$BB$89,MATCH($A265,'For CSV - 2025 SpcFuncData'!$B$5:$B$88,0))</f>
        <v>359</v>
      </c>
      <c r="S265" s="44">
        <f>INDEX('For CSV - 2025 VentSpcFuncData'!$I$6:$I$111,MATCH($B265,'For CSV - 2025 VentSpcFuncData'!$B$6:$B$111,0))</f>
        <v>82</v>
      </c>
      <c r="T265" s="44">
        <f>MATCH($A265,'For CSV - 2025 SpcFuncData'!$B$5:$B$87,0)</f>
        <v>58</v>
      </c>
      <c r="U265" s="44">
        <v>0</v>
      </c>
      <c r="V265" t="str">
        <f t="shared" si="41"/>
        <v>2,              82,     "Retail - Pet shops (animal areas)"</v>
      </c>
    </row>
    <row r="266" spans="1:22" ht="13" x14ac:dyDescent="0.25">
      <c r="A266" s="44" t="s">
        <v>574</v>
      </c>
      <c r="B266" s="270" t="s">
        <v>1016</v>
      </c>
      <c r="C266" s="56">
        <f>VLOOKUP($B266,'2025 Ventilation List SORT'!$A$6:$I$101,2)</f>
        <v>17</v>
      </c>
      <c r="D266" s="56">
        <f>VLOOKUP($B266,'2025 Ventilation List SORT'!$A$6:$I$101,3)</f>
        <v>0.2</v>
      </c>
      <c r="E266" s="59">
        <f>VLOOKUP($B266,'2025 Ventilation List SORT'!$A$6:$I$101,4)</f>
        <v>0</v>
      </c>
      <c r="F266" s="59">
        <f>VLOOKUP($B266,'2025 Ventilation List SORT'!$A$6:$I$101,5)</f>
        <v>0</v>
      </c>
      <c r="G266" s="56">
        <f>VLOOKUP($B266,'2025 Ventilation List SORT'!$A$6:$I$101,6)</f>
        <v>0</v>
      </c>
      <c r="H266" s="59">
        <f>VLOOKUP($B266,'2025 Ventilation List SORT'!$A$6:$I$101,7)</f>
        <v>2</v>
      </c>
      <c r="I266" s="56" t="str">
        <f>VLOOKUP($B266,'2025 Ventilation List SORT'!$A$6:$I$101,8)</f>
        <v/>
      </c>
      <c r="J266" s="95" t="str">
        <f>VLOOKUP($B266,'2025 Ventilation List SORT'!$A$6:$I$101,9)</f>
        <v>No</v>
      </c>
      <c r="K266" s="146">
        <f>INDEX('For CSV - 2025 SpcFuncData'!$D$5:$D$88,MATCH($A266,'For CSV - 2025 SpcFuncData'!$B$5:$B$87,0))*0.5</f>
        <v>8.3350000000000009</v>
      </c>
      <c r="L266" s="146" t="e">
        <f>INDEX('For CSV - 2025 VentSpcFuncData'!#REF!,MATCH($B266,'For CSV - 2025 VentSpcFuncData'!$B$6:$B$111,0))</f>
        <v>#REF!</v>
      </c>
      <c r="M266" s="146" t="e">
        <f t="shared" si="42"/>
        <v>#REF!</v>
      </c>
      <c r="N266" s="146" t="e">
        <f>INDEX('For CSV - 2025 VentSpcFuncData'!#REF!,MATCH($B266,'For CSV - 2025 VentSpcFuncData'!$B$6:$B$111,0))</f>
        <v>#REF!</v>
      </c>
      <c r="O266" s="146" t="e">
        <f t="shared" si="43"/>
        <v>#REF!</v>
      </c>
      <c r="P266" s="148" t="e">
        <f t="shared" si="40"/>
        <v>#REF!</v>
      </c>
      <c r="Q266" s="44" t="str">
        <f t="shared" si="45"/>
        <v>Retail Sales Area (Fitting Room),Retail - Sales</v>
      </c>
      <c r="R266" s="44">
        <f>INDEX('For CSV - 2025 SpcFuncData'!$BB$5:$BB$89,MATCH($A266,'For CSV - 2025 SpcFuncData'!$B$5:$B$88,0))</f>
        <v>360</v>
      </c>
      <c r="S266" s="44">
        <f>INDEX('For CSV - 2025 VentSpcFuncData'!$I$6:$I$111,MATCH($B266,'For CSV - 2025 VentSpcFuncData'!$B$6:$B$111,0))</f>
        <v>83</v>
      </c>
      <c r="T266" s="44">
        <f>MATCH($A266,'For CSV - 2025 SpcFuncData'!$B$5:$B$87,0)</f>
        <v>59</v>
      </c>
      <c r="U266" s="44">
        <v>0</v>
      </c>
      <c r="V266" t="str">
        <f t="shared" si="41"/>
        <v>1, Spc:SpcFunc,        360,  83  ;  Retail Sales Area (Fitting Room)</v>
      </c>
    </row>
    <row r="267" spans="1:22" ht="13" x14ac:dyDescent="0.25">
      <c r="A267" s="44" t="s">
        <v>574</v>
      </c>
      <c r="B267" s="270" t="s">
        <v>1016</v>
      </c>
      <c r="C267" s="56">
        <f>VLOOKUP($B267,'2025 Ventilation List SORT'!$A$6:$I$101,2)</f>
        <v>17</v>
      </c>
      <c r="D267" s="56">
        <f>VLOOKUP($B267,'2025 Ventilation List SORT'!$A$6:$I$101,3)</f>
        <v>0.2</v>
      </c>
      <c r="E267" s="59">
        <f>VLOOKUP($B267,'2025 Ventilation List SORT'!$A$6:$I$101,4)</f>
        <v>0</v>
      </c>
      <c r="F267" s="59">
        <f>VLOOKUP($B267,'2025 Ventilation List SORT'!$A$6:$I$101,5)</f>
        <v>0</v>
      </c>
      <c r="G267" s="56">
        <f>VLOOKUP($B267,'2025 Ventilation List SORT'!$A$6:$I$101,6)</f>
        <v>0</v>
      </c>
      <c r="H267" s="59">
        <f>VLOOKUP($B267,'2025 Ventilation List SORT'!$A$6:$I$101,7)</f>
        <v>2</v>
      </c>
      <c r="I267" s="56" t="str">
        <f>VLOOKUP($B267,'2025 Ventilation List SORT'!$A$6:$I$101,8)</f>
        <v/>
      </c>
      <c r="J267" s="95" t="str">
        <f>VLOOKUP($B267,'2025 Ventilation List SORT'!$A$6:$I$101,9)</f>
        <v>No</v>
      </c>
      <c r="K267" s="146">
        <f>INDEX('For CSV - 2025 SpcFuncData'!$D$5:$D$88,MATCH($A267,'For CSV - 2025 SpcFuncData'!$B$5:$B$87,0))*0.5</f>
        <v>8.3350000000000009</v>
      </c>
      <c r="L267" s="146" t="e">
        <f>INDEX('For CSV - 2025 VentSpcFuncData'!#REF!,MATCH($B267,'For CSV - 2025 VentSpcFuncData'!$B$6:$B$111,0))</f>
        <v>#REF!</v>
      </c>
      <c r="M267" s="146" t="e">
        <f t="shared" si="42"/>
        <v>#REF!</v>
      </c>
      <c r="N267" s="146" t="e">
        <f>INDEX('For CSV - 2025 VentSpcFuncData'!#REF!,MATCH($B267,'For CSV - 2025 VentSpcFuncData'!$B$6:$B$111,0))</f>
        <v>#REF!</v>
      </c>
      <c r="O267" s="146" t="e">
        <f t="shared" si="43"/>
        <v>#REF!</v>
      </c>
      <c r="P267" s="148" t="e">
        <f t="shared" si="40"/>
        <v>#REF!</v>
      </c>
      <c r="Q267" s="44" t="str">
        <f t="shared" si="45"/>
        <v>Retail Sales Area (Fitting Room),Retail - Sales</v>
      </c>
      <c r="R267" s="44">
        <f>INDEX('For CSV - 2025 SpcFuncData'!$BB$5:$BB$89,MATCH($A267,'For CSV - 2025 SpcFuncData'!$B$5:$B$88,0))</f>
        <v>360</v>
      </c>
      <c r="S267" s="44">
        <f>INDEX('For CSV - 2025 VentSpcFuncData'!$I$6:$I$111,MATCH($B267,'For CSV - 2025 VentSpcFuncData'!$B$6:$B$111,0))</f>
        <v>83</v>
      </c>
      <c r="T267" s="44">
        <f>MATCH($A267,'For CSV - 2025 SpcFuncData'!$B$5:$B$87,0)</f>
        <v>59</v>
      </c>
      <c r="U267" s="44">
        <v>0</v>
      </c>
      <c r="V267" t="str">
        <f t="shared" si="41"/>
        <v>2,              83,     "Retail - Sales"</v>
      </c>
    </row>
    <row r="268" spans="1:22" ht="13" x14ac:dyDescent="0.25">
      <c r="A268" s="57" t="s">
        <v>574</v>
      </c>
      <c r="B268" s="270" t="s">
        <v>781</v>
      </c>
      <c r="C268" s="56">
        <f>VLOOKUP($B268,'2025 Ventilation List SORT'!$A$6:$I$101,2)</f>
        <v>5</v>
      </c>
      <c r="D268" s="56">
        <f>VLOOKUP($B268,'2025 Ventilation List SORT'!$A$6:$I$101,3)</f>
        <v>0.15</v>
      </c>
      <c r="E268" s="59">
        <f>VLOOKUP($B268,'2025 Ventilation List SORT'!$A$6:$I$101,4)</f>
        <v>0</v>
      </c>
      <c r="F268" s="59">
        <f>VLOOKUP($B268,'2025 Ventilation List SORT'!$A$6:$I$101,5)</f>
        <v>0</v>
      </c>
      <c r="G268" s="56">
        <f>VLOOKUP($B268,'2025 Ventilation List SORT'!$A$6:$I$101,6)</f>
        <v>0</v>
      </c>
      <c r="H268" s="59">
        <f>VLOOKUP($B268,'2025 Ventilation List SORT'!$A$6:$I$101,7)</f>
        <v>2</v>
      </c>
      <c r="I268" s="56" t="str">
        <f>VLOOKUP($B268,'2025 Ventilation List SORT'!$A$6:$I$101,8)</f>
        <v/>
      </c>
      <c r="J268" s="95" t="str">
        <f>VLOOKUP($B268,'2025 Ventilation List SORT'!$A$6:$I$101,9)</f>
        <v>No</v>
      </c>
      <c r="K268" s="146">
        <f>INDEX('For CSV - 2025 SpcFuncData'!$D$5:$D$88,MATCH($A268,'For CSV - 2025 SpcFuncData'!$B$5:$B$87,0))*0.5</f>
        <v>8.3350000000000009</v>
      </c>
      <c r="L268" s="146" t="e">
        <f>INDEX('For CSV - 2025 VentSpcFuncData'!#REF!,MATCH($B268,'For CSV - 2025 VentSpcFuncData'!$B$6:$B$111,0))</f>
        <v>#REF!</v>
      </c>
      <c r="M268" s="146" t="e">
        <f t="shared" si="42"/>
        <v>#REF!</v>
      </c>
      <c r="N268" s="146" t="e">
        <f>INDEX('For CSV - 2025 VentSpcFuncData'!#REF!,MATCH($B268,'For CSV - 2025 VentSpcFuncData'!$B$6:$B$111,0))</f>
        <v>#REF!</v>
      </c>
      <c r="O268" s="146" t="e">
        <f t="shared" si="43"/>
        <v>#REF!</v>
      </c>
      <c r="P268" s="148" t="e">
        <f t="shared" si="40"/>
        <v>#REF!</v>
      </c>
      <c r="Q268" s="44" t="str">
        <f t="shared" si="45"/>
        <v>Retail Sales Area (Fitting Room),Misc - All others</v>
      </c>
      <c r="R268" s="44">
        <f>INDEX('For CSV - 2025 SpcFuncData'!$BB$5:$BB$89,MATCH($A268,'For CSV - 2025 SpcFuncData'!$B$5:$B$88,0))</f>
        <v>360</v>
      </c>
      <c r="S268" s="44">
        <f>INDEX('For CSV - 2025 VentSpcFuncData'!$I$6:$I$111,MATCH($B268,'For CSV - 2025 VentSpcFuncData'!$B$6:$B$111,0))</f>
        <v>58</v>
      </c>
      <c r="T268" s="44">
        <f>MATCH($A268,'For CSV - 2025 SpcFuncData'!$B$5:$B$87,0)</f>
        <v>59</v>
      </c>
      <c r="U268" s="44">
        <v>0</v>
      </c>
      <c r="V268" t="str">
        <f t="shared" si="41"/>
        <v>2,              58,     "Misc - All others"</v>
      </c>
    </row>
    <row r="269" spans="1:22" ht="13" x14ac:dyDescent="0.25">
      <c r="A269" s="44" t="s">
        <v>509</v>
      </c>
      <c r="B269" s="270" t="s">
        <v>923</v>
      </c>
      <c r="C269" s="56">
        <f>VLOOKUP($B269,'2025 Ventilation List SORT'!$A$6:$I$101,2)</f>
        <v>71</v>
      </c>
      <c r="D269" s="56">
        <f>VLOOKUP($B269,'2025 Ventilation List SORT'!$A$6:$I$101,3)</f>
        <v>0.15</v>
      </c>
      <c r="E269" s="59">
        <f>VLOOKUP($B269,'2025 Ventilation List SORT'!$A$6:$I$101,4)</f>
        <v>0</v>
      </c>
      <c r="F269" s="59">
        <f>VLOOKUP($B269,'2025 Ventilation List SORT'!$A$6:$I$101,5)</f>
        <v>0</v>
      </c>
      <c r="G269" s="56">
        <f>VLOOKUP($B269,'2025 Ventilation List SORT'!$A$6:$I$101,6)</f>
        <v>0</v>
      </c>
      <c r="H269" s="59">
        <f>VLOOKUP($B269,'2025 Ventilation List SORT'!$A$6:$I$101,7)</f>
        <v>1</v>
      </c>
      <c r="I269" s="56" t="str">
        <f>VLOOKUP($B269,'2025 Ventilation List SORT'!$A$6:$I$101,8)</f>
        <v>F</v>
      </c>
      <c r="J269" s="95" t="str">
        <f>VLOOKUP($B269,'2025 Ventilation List SORT'!$A$6:$I$101,9)</f>
        <v>No</v>
      </c>
      <c r="K269" s="146">
        <f>INDEX('For CSV - 2025 SpcFuncData'!$D$5:$D$88,MATCH($A269,'For CSV - 2025 SpcFuncData'!$B$5:$B$87,0))*0.5</f>
        <v>71.430000000000007</v>
      </c>
      <c r="L269" s="146" t="e">
        <f>INDEX('For CSV - 2025 VentSpcFuncData'!#REF!,MATCH($B269,'For CSV - 2025 VentSpcFuncData'!$B$6:$B$111,0))</f>
        <v>#REF!</v>
      </c>
      <c r="M269" s="146" t="e">
        <f t="shared" si="42"/>
        <v>#REF!</v>
      </c>
      <c r="N269" s="146" t="e">
        <f>INDEX('For CSV - 2025 VentSpcFuncData'!#REF!,MATCH($B269,'For CSV - 2025 VentSpcFuncData'!$B$6:$B$111,0))</f>
        <v>#REF!</v>
      </c>
      <c r="O269" s="146" t="e">
        <f t="shared" si="43"/>
        <v>#REF!</v>
      </c>
      <c r="P269" s="148" t="e">
        <f t="shared" si="40"/>
        <v>#REF!</v>
      </c>
      <c r="Q269" s="44" t="str">
        <f t="shared" si="45"/>
        <v>Religious Worship Area,Assembly - Places of religious worship</v>
      </c>
      <c r="R269" s="44">
        <f>INDEX('For CSV - 2025 SpcFuncData'!$BB$5:$BB$89,MATCH($A269,'For CSV - 2025 SpcFuncData'!$B$5:$B$88,0))</f>
        <v>361</v>
      </c>
      <c r="S269" s="44">
        <f>INDEX('For CSV - 2025 VentSpcFuncData'!$I$6:$I$111,MATCH($B269,'For CSV - 2025 VentSpcFuncData'!$B$6:$B$111,0))</f>
        <v>8</v>
      </c>
      <c r="T269" s="44">
        <f>MATCH($A269,'For CSV - 2025 SpcFuncData'!$B$5:$B$87,0)</f>
        <v>60</v>
      </c>
      <c r="U269" s="44">
        <v>0</v>
      </c>
      <c r="V269" t="str">
        <f t="shared" si="41"/>
        <v>1, Spc:SpcFunc,        361,  8  ;  Religious Worship Area</v>
      </c>
    </row>
    <row r="270" spans="1:22" ht="13" x14ac:dyDescent="0.25">
      <c r="A270" s="44" t="s">
        <v>509</v>
      </c>
      <c r="B270" s="270" t="s">
        <v>923</v>
      </c>
      <c r="C270" s="56">
        <f>VLOOKUP($B270,'2025 Ventilation List SORT'!$A$6:$I$101,2)</f>
        <v>71</v>
      </c>
      <c r="D270" s="56">
        <f>VLOOKUP($B270,'2025 Ventilation List SORT'!$A$6:$I$101,3)</f>
        <v>0.15</v>
      </c>
      <c r="E270" s="59">
        <f>VLOOKUP($B270,'2025 Ventilation List SORT'!$A$6:$I$101,4)</f>
        <v>0</v>
      </c>
      <c r="F270" s="59">
        <f>VLOOKUP($B270,'2025 Ventilation List SORT'!$A$6:$I$101,5)</f>
        <v>0</v>
      </c>
      <c r="G270" s="56">
        <f>VLOOKUP($B270,'2025 Ventilation List SORT'!$A$6:$I$101,6)</f>
        <v>0</v>
      </c>
      <c r="H270" s="59">
        <f>VLOOKUP($B270,'2025 Ventilation List SORT'!$A$6:$I$101,7)</f>
        <v>1</v>
      </c>
      <c r="I270" s="56" t="str">
        <f>VLOOKUP($B270,'2025 Ventilation List SORT'!$A$6:$I$101,8)</f>
        <v>F</v>
      </c>
      <c r="J270" s="95" t="str">
        <f>VLOOKUP($B270,'2025 Ventilation List SORT'!$A$6:$I$101,9)</f>
        <v>No</v>
      </c>
      <c r="K270" s="146">
        <f>INDEX('For CSV - 2025 SpcFuncData'!$D$5:$D$88,MATCH($A270,'For CSV - 2025 SpcFuncData'!$B$5:$B$87,0))*0.5</f>
        <v>71.430000000000007</v>
      </c>
      <c r="L270" s="146" t="e">
        <f>INDEX('For CSV - 2025 VentSpcFuncData'!#REF!,MATCH($B270,'For CSV - 2025 VentSpcFuncData'!$B$6:$B$111,0))</f>
        <v>#REF!</v>
      </c>
      <c r="M270" s="146" t="e">
        <f t="shared" si="42"/>
        <v>#REF!</v>
      </c>
      <c r="N270" s="146" t="e">
        <f>INDEX('For CSV - 2025 VentSpcFuncData'!#REF!,MATCH($B270,'For CSV - 2025 VentSpcFuncData'!$B$6:$B$111,0))</f>
        <v>#REF!</v>
      </c>
      <c r="O270" s="146" t="e">
        <f t="shared" si="43"/>
        <v>#REF!</v>
      </c>
      <c r="P270" s="148" t="e">
        <f t="shared" si="40"/>
        <v>#REF!</v>
      </c>
      <c r="Q270" s="44" t="str">
        <f t="shared" si="45"/>
        <v>Religious Worship Area,Assembly - Places of religious worship</v>
      </c>
      <c r="R270" s="44">
        <f>INDEX('For CSV - 2025 SpcFuncData'!$BB$5:$BB$89,MATCH($A270,'For CSV - 2025 SpcFuncData'!$B$5:$B$88,0))</f>
        <v>361</v>
      </c>
      <c r="S270" s="44">
        <f>INDEX('For CSV - 2025 VentSpcFuncData'!$I$6:$I$111,MATCH($B270,'For CSV - 2025 VentSpcFuncData'!$B$6:$B$111,0))</f>
        <v>8</v>
      </c>
      <c r="T270" s="44">
        <f>MATCH($A270,'For CSV - 2025 SpcFuncData'!$B$5:$B$87,0)</f>
        <v>60</v>
      </c>
      <c r="U270" s="44">
        <v>0</v>
      </c>
      <c r="V270" t="str">
        <f t="shared" si="41"/>
        <v>2,              8,     "Assembly - Places of religious worship"</v>
      </c>
    </row>
    <row r="271" spans="1:22" ht="13" x14ac:dyDescent="0.25">
      <c r="A271" s="44" t="s">
        <v>590</v>
      </c>
      <c r="B271" s="270" t="s">
        <v>884</v>
      </c>
      <c r="C271" s="56">
        <f>VLOOKUP($B271,'2025 Ventilation List SORT'!$A$6:$I$101,2)</f>
        <v>0</v>
      </c>
      <c r="D271" s="56">
        <f>VLOOKUP($B271,'2025 Ventilation List SORT'!$A$6:$I$101,3)</f>
        <v>0</v>
      </c>
      <c r="E271" s="59">
        <f>VLOOKUP($B271,'2025 Ventilation List SORT'!$A$6:$I$101,4)</f>
        <v>50</v>
      </c>
      <c r="F271" s="59">
        <f>VLOOKUP($B271,'2025 Ventilation List SORT'!$A$6:$I$101,5)</f>
        <v>70</v>
      </c>
      <c r="G271" s="56">
        <f>VLOOKUP($B271,'2025 Ventilation List SORT'!$A$6:$I$101,6)</f>
        <v>0</v>
      </c>
      <c r="H271" s="59">
        <f>VLOOKUP($B271,'2025 Ventilation List SORT'!$A$6:$I$101,7)</f>
        <v>2</v>
      </c>
      <c r="I271" s="56" t="str">
        <f>VLOOKUP($B271,'2025 Ventilation List SORT'!$A$6:$I$101,8)</f>
        <v>Exh. Note D</v>
      </c>
      <c r="J271" s="95" t="str">
        <f>VLOOKUP($B271,'2025 Ventilation List SORT'!$A$6:$I$101,9)</f>
        <v>No</v>
      </c>
      <c r="K271" s="146">
        <f>INDEX('For CSV - 2025 SpcFuncData'!$D$5:$D$88,MATCH($A271,'For CSV - 2025 SpcFuncData'!$B$5:$B$87,0))*0.5</f>
        <v>5</v>
      </c>
      <c r="L271" s="146" t="e">
        <f>INDEX('For CSV - 2025 VentSpcFuncData'!#REF!,MATCH($B271,'For CSV - 2025 VentSpcFuncData'!$B$6:$B$111,0))</f>
        <v>#REF!</v>
      </c>
      <c r="M271" s="146" t="e">
        <f t="shared" si="42"/>
        <v>#REF!</v>
      </c>
      <c r="N271" s="146" t="e">
        <f>INDEX('For CSV - 2025 VentSpcFuncData'!#REF!,MATCH($B271,'For CSV - 2025 VentSpcFuncData'!$B$6:$B$111,0))</f>
        <v>#REF!</v>
      </c>
      <c r="O271" s="146" t="e">
        <f t="shared" si="43"/>
        <v>#REF!</v>
      </c>
      <c r="P271" s="148" t="e">
        <f t="shared" si="40"/>
        <v>#REF!</v>
      </c>
      <c r="Q271" s="44" t="str">
        <f t="shared" si="45"/>
        <v>Restrooms,Exhaust - Toilets, public</v>
      </c>
      <c r="R271" s="44">
        <f>INDEX('For CSV - 2025 SpcFuncData'!$BB$5:$BB$89,MATCH($A271,'For CSV - 2025 SpcFuncData'!$B$5:$B$88,0))</f>
        <v>362</v>
      </c>
      <c r="S271" s="44">
        <f>INDEX('For CSV - 2025 VentSpcFuncData'!$I$6:$I$111,MATCH($B271,'For CSV - 2025 VentSpcFuncData'!$B$6:$B$111,0))</f>
        <v>40</v>
      </c>
      <c r="T271" s="44">
        <f>MATCH($A271,'For CSV - 2025 SpcFuncData'!$B$5:$B$87,0)</f>
        <v>61</v>
      </c>
      <c r="U271" s="44">
        <v>1</v>
      </c>
      <c r="V271" t="str">
        <f t="shared" si="41"/>
        <v>1, Spc:SpcFunc,        362,  40  ;  Restrooms</v>
      </c>
    </row>
    <row r="272" spans="1:22" ht="13" x14ac:dyDescent="0.25">
      <c r="A272" s="44" t="s">
        <v>590</v>
      </c>
      <c r="B272" s="270" t="s">
        <v>797</v>
      </c>
      <c r="C272" s="56">
        <f>VLOOKUP($B272,'2025 Ventilation List SORT'!$A$6:$I$101,2)</f>
        <v>0</v>
      </c>
      <c r="D272" s="56">
        <f>VLOOKUP($B272,'2025 Ventilation List SORT'!$A$6:$I$101,3)</f>
        <v>0</v>
      </c>
      <c r="E272" s="59">
        <f>VLOOKUP($B272,'2025 Ventilation List SORT'!$A$6:$I$101,4)</f>
        <v>20</v>
      </c>
      <c r="F272" s="59">
        <f>VLOOKUP($B272,'2025 Ventilation List SORT'!$A$6:$I$101,5)</f>
        <v>50</v>
      </c>
      <c r="G272" s="56">
        <f>VLOOKUP($B272,'2025 Ventilation List SORT'!$A$6:$I$101,6)</f>
        <v>0</v>
      </c>
      <c r="H272" s="59">
        <f>VLOOKUP($B272,'2025 Ventilation List SORT'!$A$6:$I$101,7)</f>
        <v>2</v>
      </c>
      <c r="I272" s="56" t="str">
        <f>VLOOKUP($B272,'2025 Ventilation List SORT'!$A$6:$I$101,8)</f>
        <v>Exh. Note G,H</v>
      </c>
      <c r="J272" s="95" t="str">
        <f>VLOOKUP($B272,'2025 Ventilation List SORT'!$A$6:$I$101,9)</f>
        <v>No</v>
      </c>
      <c r="K272" s="146">
        <f>INDEX('For CSV - 2025 SpcFuncData'!$D$5:$D$88,MATCH($A272,'For CSV - 2025 SpcFuncData'!$B$5:$B$87,0))*0.5</f>
        <v>5</v>
      </c>
      <c r="L272" s="146" t="e">
        <f>INDEX('For CSV - 2025 VentSpcFuncData'!#REF!,MATCH($B272,'For CSV - 2025 VentSpcFuncData'!$B$6:$B$111,0))</f>
        <v>#REF!</v>
      </c>
      <c r="M272" s="146" t="e">
        <f t="shared" si="42"/>
        <v>#REF!</v>
      </c>
      <c r="N272" s="146" t="e">
        <f>INDEX('For CSV - 2025 VentSpcFuncData'!#REF!,MATCH($B272,'For CSV - 2025 VentSpcFuncData'!$B$6:$B$111,0))</f>
        <v>#REF!</v>
      </c>
      <c r="O272" s="146" t="e">
        <f t="shared" si="43"/>
        <v>#REF!</v>
      </c>
      <c r="P272" s="148" t="e">
        <f t="shared" si="40"/>
        <v>#REF!</v>
      </c>
      <c r="Q272" s="44" t="str">
        <f t="shared" si="45"/>
        <v>Restrooms,Exhaust - Shower rooms</v>
      </c>
      <c r="R272" s="44">
        <f>INDEX('For CSV - 2025 SpcFuncData'!$BB$5:$BB$89,MATCH($A272,'For CSV - 2025 SpcFuncData'!$B$5:$B$88,0))</f>
        <v>362</v>
      </c>
      <c r="S272" s="44">
        <f>INDEX('For CSV - 2025 VentSpcFuncData'!$I$6:$I$111,MATCH($B272,'For CSV - 2025 VentSpcFuncData'!$B$6:$B$111,0))</f>
        <v>36</v>
      </c>
      <c r="T272" s="44">
        <f>MATCH($A272,'For CSV - 2025 SpcFuncData'!$B$5:$B$87,0)</f>
        <v>61</v>
      </c>
      <c r="U272" s="44">
        <v>1</v>
      </c>
      <c r="V272" t="str">
        <f t="shared" si="41"/>
        <v>2,              36,     "Exhaust - Shower rooms"</v>
      </c>
    </row>
    <row r="273" spans="1:22" ht="13" x14ac:dyDescent="0.25">
      <c r="A273" s="44" t="s">
        <v>590</v>
      </c>
      <c r="B273" s="270" t="s">
        <v>885</v>
      </c>
      <c r="C273" s="56">
        <f>VLOOKUP($B273,'2025 Ventilation List SORT'!$A$6:$I$101,2)</f>
        <v>0</v>
      </c>
      <c r="D273" s="56">
        <f>VLOOKUP($B273,'2025 Ventilation List SORT'!$A$6:$I$101,3)</f>
        <v>0</v>
      </c>
      <c r="E273" s="59">
        <f>VLOOKUP($B273,'2025 Ventilation List SORT'!$A$6:$I$101,4)</f>
        <v>25</v>
      </c>
      <c r="F273" s="59">
        <f>VLOOKUP($B273,'2025 Ventilation List SORT'!$A$6:$I$101,5)</f>
        <v>50</v>
      </c>
      <c r="G273" s="56">
        <f>VLOOKUP($B273,'2025 Ventilation List SORT'!$A$6:$I$101,6)</f>
        <v>0</v>
      </c>
      <c r="H273" s="59">
        <f>VLOOKUP($B273,'2025 Ventilation List SORT'!$A$6:$I$101,7)</f>
        <v>2</v>
      </c>
      <c r="I273" s="56" t="str">
        <f>VLOOKUP($B273,'2025 Ventilation List SORT'!$A$6:$I$101,8)</f>
        <v>Exh. Note E</v>
      </c>
      <c r="J273" s="95" t="str">
        <f>VLOOKUP($B273,'2025 Ventilation List SORT'!$A$6:$I$101,9)</f>
        <v>No</v>
      </c>
      <c r="K273" s="146">
        <f>INDEX('For CSV - 2025 SpcFuncData'!$D$5:$D$88,MATCH($A273,'For CSV - 2025 SpcFuncData'!$B$5:$B$87,0))*0.5</f>
        <v>5</v>
      </c>
      <c r="L273" s="146" t="e">
        <f>INDEX('For CSV - 2025 VentSpcFuncData'!#REF!,MATCH($B273,'For CSV - 2025 VentSpcFuncData'!$B$6:$B$111,0))</f>
        <v>#REF!</v>
      </c>
      <c r="M273" s="146" t="e">
        <f t="shared" si="42"/>
        <v>#REF!</v>
      </c>
      <c r="N273" s="146" t="e">
        <f>INDEX('For CSV - 2025 VentSpcFuncData'!#REF!,MATCH($B273,'For CSV - 2025 VentSpcFuncData'!$B$6:$B$111,0))</f>
        <v>#REF!</v>
      </c>
      <c r="O273" s="146" t="e">
        <f t="shared" si="43"/>
        <v>#REF!</v>
      </c>
      <c r="P273" s="148" t="e">
        <f t="shared" si="40"/>
        <v>#REF!</v>
      </c>
      <c r="Q273" s="44" t="str">
        <f t="shared" si="45"/>
        <v>Restrooms,Exhaust - Toilets, private</v>
      </c>
      <c r="R273" s="44">
        <f>INDEX('For CSV - 2025 SpcFuncData'!$BB$5:$BB$89,MATCH($A273,'For CSV - 2025 SpcFuncData'!$B$5:$B$88,0))</f>
        <v>362</v>
      </c>
      <c r="S273" s="44">
        <f>INDEX('For CSV - 2025 VentSpcFuncData'!$I$6:$I$111,MATCH($B273,'For CSV - 2025 VentSpcFuncData'!$B$6:$B$111,0))</f>
        <v>39</v>
      </c>
      <c r="T273" s="44">
        <f>MATCH($A273,'For CSV - 2025 SpcFuncData'!$B$5:$B$87,0)</f>
        <v>61</v>
      </c>
      <c r="U273" s="44">
        <v>1</v>
      </c>
      <c r="V273" t="str">
        <f t="shared" si="41"/>
        <v>2,              39,     "Exhaust - Toilets, private"</v>
      </c>
    </row>
    <row r="274" spans="1:22" ht="13" x14ac:dyDescent="0.25">
      <c r="A274" s="44" t="s">
        <v>590</v>
      </c>
      <c r="B274" s="270" t="s">
        <v>884</v>
      </c>
      <c r="C274" s="56">
        <f>VLOOKUP($B274,'2025 Ventilation List SORT'!$A$6:$I$101,2)</f>
        <v>0</v>
      </c>
      <c r="D274" s="56">
        <f>VLOOKUP($B274,'2025 Ventilation List SORT'!$A$6:$I$101,3)</f>
        <v>0</v>
      </c>
      <c r="E274" s="59">
        <f>VLOOKUP($B274,'2025 Ventilation List SORT'!$A$6:$I$101,4)</f>
        <v>50</v>
      </c>
      <c r="F274" s="59">
        <f>VLOOKUP($B274,'2025 Ventilation List SORT'!$A$6:$I$101,5)</f>
        <v>70</v>
      </c>
      <c r="G274" s="56">
        <f>VLOOKUP($B274,'2025 Ventilation List SORT'!$A$6:$I$101,6)</f>
        <v>0</v>
      </c>
      <c r="H274" s="59">
        <f>VLOOKUP($B274,'2025 Ventilation List SORT'!$A$6:$I$101,7)</f>
        <v>2</v>
      </c>
      <c r="I274" s="56" t="str">
        <f>VLOOKUP($B274,'2025 Ventilation List SORT'!$A$6:$I$101,8)</f>
        <v>Exh. Note D</v>
      </c>
      <c r="J274" s="95" t="str">
        <f>VLOOKUP($B274,'2025 Ventilation List SORT'!$A$6:$I$101,9)</f>
        <v>No</v>
      </c>
      <c r="K274" s="146">
        <f>INDEX('For CSV - 2025 SpcFuncData'!$D$5:$D$88,MATCH($A274,'For CSV - 2025 SpcFuncData'!$B$5:$B$87,0))*0.5</f>
        <v>5</v>
      </c>
      <c r="L274" s="146" t="e">
        <f>INDEX('For CSV - 2025 VentSpcFuncData'!#REF!,MATCH($B274,'For CSV - 2025 VentSpcFuncData'!$B$6:$B$111,0))</f>
        <v>#REF!</v>
      </c>
      <c r="M274" s="146" t="e">
        <f t="shared" si="42"/>
        <v>#REF!</v>
      </c>
      <c r="N274" s="146" t="e">
        <f>INDEX('For CSV - 2025 VentSpcFuncData'!#REF!,MATCH($B274,'For CSV - 2025 VentSpcFuncData'!$B$6:$B$111,0))</f>
        <v>#REF!</v>
      </c>
      <c r="O274" s="146" t="e">
        <f t="shared" si="43"/>
        <v>#REF!</v>
      </c>
      <c r="P274" s="148" t="e">
        <f t="shared" ref="P274:P346" si="46">K274*O274/1000</f>
        <v>#REF!</v>
      </c>
      <c r="Q274" s="44" t="str">
        <f t="shared" si="45"/>
        <v>Restrooms,Exhaust - Toilets, public</v>
      </c>
      <c r="R274" s="44">
        <f>INDEX('For CSV - 2025 SpcFuncData'!$BB$5:$BB$89,MATCH($A274,'For CSV - 2025 SpcFuncData'!$B$5:$B$88,0))</f>
        <v>362</v>
      </c>
      <c r="S274" s="44">
        <f>INDEX('For CSV - 2025 VentSpcFuncData'!$I$6:$I$111,MATCH($B274,'For CSV - 2025 VentSpcFuncData'!$B$6:$B$111,0))</f>
        <v>40</v>
      </c>
      <c r="T274" s="44">
        <f>MATCH($A274,'For CSV - 2025 SpcFuncData'!$B$5:$B$87,0)</f>
        <v>61</v>
      </c>
      <c r="U274" s="44">
        <v>1</v>
      </c>
      <c r="V274" t="str">
        <f t="shared" si="41"/>
        <v>2,              40,     "Exhaust - Toilets, public"</v>
      </c>
    </row>
    <row r="275" spans="1:22" ht="13" x14ac:dyDescent="0.25">
      <c r="A275" s="57" t="s">
        <v>593</v>
      </c>
      <c r="B275" s="270" t="s">
        <v>759</v>
      </c>
      <c r="C275" s="56">
        <f>VLOOKUP($B275,'2025 Ventilation List SORT'!$A$6:$I$101,2)</f>
        <v>5</v>
      </c>
      <c r="D275" s="56">
        <f>VLOOKUP($B275,'2025 Ventilation List SORT'!$A$6:$I$101,3)</f>
        <v>0.15</v>
      </c>
      <c r="E275" s="59">
        <f>VLOOKUP($B275,'2025 Ventilation List SORT'!$A$6:$I$101,4)</f>
        <v>0</v>
      </c>
      <c r="F275" s="59">
        <f>VLOOKUP($B275,'2025 Ventilation List SORT'!$A$6:$I$101,5)</f>
        <v>0</v>
      </c>
      <c r="G275" s="56">
        <f>VLOOKUP($B275,'2025 Ventilation List SORT'!$A$6:$I$101,6)</f>
        <v>0</v>
      </c>
      <c r="H275" s="59">
        <f>VLOOKUP($B275,'2025 Ventilation List SORT'!$A$6:$I$101,7)</f>
        <v>1</v>
      </c>
      <c r="I275" s="56" t="str">
        <f>VLOOKUP($B275,'2025 Ventilation List SORT'!$A$6:$I$101,8)</f>
        <v>F</v>
      </c>
      <c r="J275" s="95" t="str">
        <f>VLOOKUP($B275,'2025 Ventilation List SORT'!$A$6:$I$101,9)</f>
        <v>No</v>
      </c>
      <c r="K275" s="146">
        <f>INDEX('For CSV - 2025 SpcFuncData'!$D$5:$D$88,MATCH($A275,'For CSV - 2025 SpcFuncData'!$B$5:$B$87,0))*0.5</f>
        <v>5</v>
      </c>
      <c r="L275" s="146" t="e">
        <f>INDEX('For CSV - 2025 VentSpcFuncData'!#REF!,MATCH($B275,'For CSV - 2025 VentSpcFuncData'!$B$6:$B$111,0))</f>
        <v>#REF!</v>
      </c>
      <c r="M275" s="146" t="e">
        <f t="shared" si="42"/>
        <v>#REF!</v>
      </c>
      <c r="N275" s="146" t="e">
        <f>INDEX('For CSV - 2025 VentSpcFuncData'!#REF!,MATCH($B275,'For CSV - 2025 VentSpcFuncData'!$B$6:$B$111,0))</f>
        <v>#REF!</v>
      </c>
      <c r="O275" s="146" t="e">
        <f t="shared" ref="O275:O339" si="47">IF(SUM(K275,M275)=0,0,M275/K275*N275)</f>
        <v>#REF!</v>
      </c>
      <c r="P275" s="148" t="e">
        <f t="shared" si="46"/>
        <v>#REF!</v>
      </c>
      <c r="Q275" s="44" t="str">
        <f t="shared" si="45"/>
        <v>Stairwell,General - Corridors</v>
      </c>
      <c r="R275" s="44">
        <f>INDEX('For CSV - 2025 SpcFuncData'!$BB$5:$BB$89,MATCH($A275,'For CSV - 2025 SpcFuncData'!$B$5:$B$88,0))</f>
        <v>363</v>
      </c>
      <c r="S275" s="44">
        <f>INDEX('For CSV - 2025 VentSpcFuncData'!$I$6:$I$111,MATCH($B275,'For CSV - 2025 VentSpcFuncData'!$B$6:$B$111,0))</f>
        <v>49</v>
      </c>
      <c r="T275" s="44">
        <f>MATCH($A275,'For CSV - 2025 SpcFuncData'!$B$5:$B$87,0)</f>
        <v>62</v>
      </c>
      <c r="U275" s="44">
        <v>1</v>
      </c>
      <c r="V275" t="str">
        <f>IF($A273&lt;&gt;$A275,$V$3&amp;$R275&amp;$W$3&amp;$S275&amp;$X$3&amp;TEXT($A275,0),IF($A275=$A273,$V$4&amp;$S275&amp;$W$4&amp;$X$4&amp;$B275&amp;""""))</f>
        <v>1, Spc:SpcFunc,        363,  49  ;  Stairwell</v>
      </c>
    </row>
    <row r="276" spans="1:22" ht="13" x14ac:dyDescent="0.25">
      <c r="A276" s="57" t="s">
        <v>593</v>
      </c>
      <c r="B276" s="270" t="s">
        <v>759</v>
      </c>
      <c r="C276" s="56">
        <f>VLOOKUP($B276,'2025 Ventilation List SORT'!$A$6:$I$101,2)</f>
        <v>5</v>
      </c>
      <c r="D276" s="56">
        <f>VLOOKUP($B276,'2025 Ventilation List SORT'!$A$6:$I$101,3)</f>
        <v>0.15</v>
      </c>
      <c r="E276" s="59">
        <f>VLOOKUP($B276,'2025 Ventilation List SORT'!$A$6:$I$101,4)</f>
        <v>0</v>
      </c>
      <c r="F276" s="59">
        <f>VLOOKUP($B276,'2025 Ventilation List SORT'!$A$6:$I$101,5)</f>
        <v>0</v>
      </c>
      <c r="G276" s="56">
        <f>VLOOKUP($B276,'2025 Ventilation List SORT'!$A$6:$I$101,6)</f>
        <v>0</v>
      </c>
      <c r="H276" s="59">
        <f>VLOOKUP($B276,'2025 Ventilation List SORT'!$A$6:$I$101,7)</f>
        <v>1</v>
      </c>
      <c r="I276" s="56" t="str">
        <f>VLOOKUP($B276,'2025 Ventilation List SORT'!$A$6:$I$101,8)</f>
        <v>F</v>
      </c>
      <c r="J276" s="95" t="str">
        <f>VLOOKUP($B276,'2025 Ventilation List SORT'!$A$6:$I$101,9)</f>
        <v>No</v>
      </c>
      <c r="K276" s="146">
        <f>INDEX('For CSV - 2025 SpcFuncData'!$D$5:$D$88,MATCH($A276,'For CSV - 2025 SpcFuncData'!$B$5:$B$87,0))*0.5</f>
        <v>5</v>
      </c>
      <c r="L276" s="146" t="e">
        <f>INDEX('For CSV - 2025 VentSpcFuncData'!#REF!,MATCH($B276,'For CSV - 2025 VentSpcFuncData'!$B$6:$B$111,0))</f>
        <v>#REF!</v>
      </c>
      <c r="M276" s="146" t="e">
        <f t="shared" ref="M276:M348" si="48">IF(L276=0,K276,L276)</f>
        <v>#REF!</v>
      </c>
      <c r="N276" s="146" t="e">
        <f>INDEX('For CSV - 2025 VentSpcFuncData'!#REF!,MATCH($B276,'For CSV - 2025 VentSpcFuncData'!$B$6:$B$111,0))</f>
        <v>#REF!</v>
      </c>
      <c r="O276" s="146" t="e">
        <f t="shared" si="47"/>
        <v>#REF!</v>
      </c>
      <c r="P276" s="148" t="e">
        <f t="shared" si="46"/>
        <v>#REF!</v>
      </c>
      <c r="Q276" s="44" t="str">
        <f t="shared" si="45"/>
        <v>Stairwell,General - Corridors</v>
      </c>
      <c r="R276" s="44">
        <f>INDEX('For CSV - 2025 SpcFuncData'!$BB$5:$BB$89,MATCH($A276,'For CSV - 2025 SpcFuncData'!$B$5:$B$88,0))</f>
        <v>363</v>
      </c>
      <c r="S276" s="44">
        <f>INDEX('For CSV - 2025 VentSpcFuncData'!$I$6:$I$111,MATCH($B276,'For CSV - 2025 VentSpcFuncData'!$B$6:$B$111,0))</f>
        <v>49</v>
      </c>
      <c r="T276" s="44">
        <f>MATCH($A276,'For CSV - 2025 SpcFuncData'!$B$5:$B$87,0)</f>
        <v>62</v>
      </c>
      <c r="U276" s="44">
        <v>0</v>
      </c>
      <c r="V276" t="str">
        <f t="shared" ref="V276:V295" si="49">IF($A275&lt;&gt;$A276,$V$3&amp;$R276&amp;$W$3&amp;$S276&amp;$X$3&amp;TEXT($A276,0),IF($A276=$A275,$V$4&amp;$S276&amp;$W$4&amp;$X$4&amp;$B276&amp;""""))</f>
        <v>2,              49,     "General - Corridors"</v>
      </c>
    </row>
    <row r="277" spans="1:22" ht="13" x14ac:dyDescent="0.25">
      <c r="A277" s="57" t="s">
        <v>593</v>
      </c>
      <c r="B277" s="270" t="s">
        <v>873</v>
      </c>
      <c r="C277" s="56">
        <f>VLOOKUP($B277,'2025 Ventilation List SORT'!$A$6:$I$101,2)</f>
        <v>0</v>
      </c>
      <c r="D277" s="56">
        <f>VLOOKUP($B277,'2025 Ventilation List SORT'!$A$6:$I$101,3)</f>
        <v>0</v>
      </c>
      <c r="E277" s="59">
        <f>VLOOKUP($B277,'2025 Ventilation List SORT'!$A$6:$I$101,4)</f>
        <v>0</v>
      </c>
      <c r="F277" s="59">
        <f>VLOOKUP($B277,'2025 Ventilation List SORT'!$A$6:$I$101,5)</f>
        <v>0</v>
      </c>
      <c r="G277" s="56">
        <f>VLOOKUP($B277,'2025 Ventilation List SORT'!$A$6:$I$101,6)</f>
        <v>0</v>
      </c>
      <c r="H277" s="59">
        <f>VLOOKUP($B277,'2025 Ventilation List SORT'!$A$6:$I$101,7)</f>
        <v>1</v>
      </c>
      <c r="I277" s="56" t="str">
        <f>VLOOKUP($B277,'2025 Ventilation List SORT'!$A$6:$I$101,8)</f>
        <v/>
      </c>
      <c r="J277" s="95" t="str">
        <f>VLOOKUP($B277,'2025 Ventilation List SORT'!$A$6:$I$101,9)</f>
        <v>No</v>
      </c>
      <c r="K277" s="146">
        <f>INDEX('For CSV - 2025 SpcFuncData'!$D$5:$D$88,MATCH($A277,'For CSV - 2025 SpcFuncData'!$B$5:$B$87,0))*0.5</f>
        <v>5</v>
      </c>
      <c r="L277" s="146" t="e">
        <f>INDEX('For CSV - 2025 VentSpcFuncData'!#REF!,MATCH($B277,'For CSV - 2025 VentSpcFuncData'!$B$6:$B$111,0))</f>
        <v>#REF!</v>
      </c>
      <c r="M277" s="146" t="e">
        <f t="shared" si="48"/>
        <v>#REF!</v>
      </c>
      <c r="N277" s="146" t="e">
        <f>INDEX('For CSV - 2025 VentSpcFuncData'!#REF!,MATCH($B277,'For CSV - 2025 VentSpcFuncData'!$B$6:$B$111,0))</f>
        <v>#REF!</v>
      </c>
      <c r="O277" s="146" t="e">
        <f t="shared" si="47"/>
        <v>#REF!</v>
      </c>
      <c r="P277" s="148" t="e">
        <f t="shared" si="46"/>
        <v>#REF!</v>
      </c>
      <c r="Q277" s="44" t="str">
        <f t="shared" si="45"/>
        <v>Stairwell,General - Unoccupied</v>
      </c>
      <c r="R277" s="44">
        <f>INDEX('For CSV - 2025 SpcFuncData'!$BB$5:$BB$89,MATCH($A277,'For CSV - 2025 SpcFuncData'!$B$5:$B$88,0))</f>
        <v>363</v>
      </c>
      <c r="S277" s="44">
        <f>INDEX('For CSV - 2025 VentSpcFuncData'!$I$6:$I$111,MATCH($B277,'For CSV - 2025 VentSpcFuncData'!$B$6:$B$111,0))</f>
        <v>51</v>
      </c>
      <c r="T277" s="44">
        <f>MATCH($A277,'For CSV - 2025 SpcFuncData'!$B$5:$B$87,0)</f>
        <v>62</v>
      </c>
      <c r="U277" s="44">
        <v>1</v>
      </c>
      <c r="V277" t="str">
        <f t="shared" si="49"/>
        <v>2,              51,     "General - Unoccupied"</v>
      </c>
    </row>
    <row r="278" spans="1:22" ht="13" x14ac:dyDescent="0.25">
      <c r="A278" s="57" t="s">
        <v>593</v>
      </c>
      <c r="B278" s="270" t="s">
        <v>843</v>
      </c>
      <c r="C278" s="56">
        <f>VLOOKUP($B278,'2025 Ventilation List SORT'!$A$6:$I$101,2)</f>
        <v>5</v>
      </c>
      <c r="D278" s="56">
        <f>VLOOKUP($B278,'2025 Ventilation List SORT'!$A$6:$I$101,3)</f>
        <v>0.15</v>
      </c>
      <c r="E278" s="59">
        <f>VLOOKUP($B278,'2025 Ventilation List SORT'!$A$6:$I$101,4)</f>
        <v>0</v>
      </c>
      <c r="F278" s="59">
        <f>VLOOKUP($B278,'2025 Ventilation List SORT'!$A$6:$I$101,5)</f>
        <v>0</v>
      </c>
      <c r="G278" s="56">
        <f>VLOOKUP($B278,'2025 Ventilation List SORT'!$A$6:$I$101,6)</f>
        <v>0</v>
      </c>
      <c r="H278" s="59">
        <f>VLOOKUP($B278,'2025 Ventilation List SORT'!$A$6:$I$101,7)</f>
        <v>1</v>
      </c>
      <c r="I278" s="56" t="str">
        <f>VLOOKUP($B278,'2025 Ventilation List SORT'!$A$6:$I$101,8)</f>
        <v>F</v>
      </c>
      <c r="J278" s="95" t="str">
        <f>VLOOKUP($B278,'2025 Ventilation List SORT'!$A$6:$I$101,9)</f>
        <v>No</v>
      </c>
      <c r="K278" s="146">
        <f>INDEX('For CSV - 2025 SpcFuncData'!$D$5:$D$88,MATCH($A278,'For CSV - 2025 SpcFuncData'!$B$5:$B$87,0))*0.5</f>
        <v>5</v>
      </c>
      <c r="L278" s="146" t="e">
        <f>INDEX('For CSV - 2025 VentSpcFuncData'!#REF!,MATCH($B278,'For CSV - 2025 VentSpcFuncData'!$B$6:$B$111,0))</f>
        <v>#REF!</v>
      </c>
      <c r="M278" s="146" t="e">
        <f t="shared" si="48"/>
        <v>#REF!</v>
      </c>
      <c r="N278" s="146" t="e">
        <f>INDEX('For CSV - 2025 VentSpcFuncData'!#REF!,MATCH($B278,'For CSV - 2025 VentSpcFuncData'!$B$6:$B$111,0))</f>
        <v>#REF!</v>
      </c>
      <c r="O278" s="146" t="e">
        <f t="shared" si="47"/>
        <v>#REF!</v>
      </c>
      <c r="P278" s="148" t="e">
        <f t="shared" si="46"/>
        <v>#REF!</v>
      </c>
      <c r="Q278" s="44" t="str">
        <f t="shared" si="45"/>
        <v>Stairwell,Residential - Common corridors</v>
      </c>
      <c r="R278" s="44">
        <f>INDEX('For CSV - 2025 SpcFuncData'!$BB$5:$BB$89,MATCH($A278,'For CSV - 2025 SpcFuncData'!$B$5:$B$88,0))</f>
        <v>363</v>
      </c>
      <c r="S278" s="44">
        <f>INDEX('For CSV - 2025 VentSpcFuncData'!$I$6:$I$111,MATCH($B278,'For CSV - 2025 VentSpcFuncData'!$B$6:$B$111,0))</f>
        <v>77</v>
      </c>
      <c r="T278" s="44">
        <f>MATCH($A278,'For CSV - 2025 SpcFuncData'!$B$5:$B$87,0)</f>
        <v>62</v>
      </c>
      <c r="U278" s="44">
        <v>1</v>
      </c>
      <c r="V278" t="str">
        <f t="shared" si="49"/>
        <v>2,              77,     "Residential - Common corridors"</v>
      </c>
    </row>
    <row r="279" spans="1:22" ht="13" x14ac:dyDescent="0.25">
      <c r="A279" s="57" t="s">
        <v>1104</v>
      </c>
      <c r="B279" s="270" t="s">
        <v>780</v>
      </c>
      <c r="C279" s="56">
        <f>VLOOKUP($B279,'2025 Ventilation List SORT'!$A$6:$I$101,2)</f>
        <v>1</v>
      </c>
      <c r="D279" s="56">
        <f>VLOOKUP($B279,'2025 Ventilation List SORT'!$A$6:$I$101,3)</f>
        <v>0.15</v>
      </c>
      <c r="E279" s="59">
        <f>VLOOKUP($B279,'2025 Ventilation List SORT'!$A$6:$I$101,4)</f>
        <v>0</v>
      </c>
      <c r="F279" s="59">
        <f>VLOOKUP($B279,'2025 Ventilation List SORT'!$A$6:$I$101,5)</f>
        <v>0</v>
      </c>
      <c r="G279" s="56">
        <f>VLOOKUP($B279,'2025 Ventilation List SORT'!$A$6:$I$101,6)</f>
        <v>0</v>
      </c>
      <c r="H279" s="59">
        <f>VLOOKUP($B279,'2025 Ventilation List SORT'!$A$6:$I$101,7)</f>
        <v>2</v>
      </c>
      <c r="I279" s="56" t="str">
        <f>VLOOKUP($B279,'2025 Ventilation List SORT'!$A$6:$I$101,8)</f>
        <v>B</v>
      </c>
      <c r="J279" s="95" t="str">
        <f>VLOOKUP($B279,'2025 Ventilation List SORT'!$A$6:$I$101,9)</f>
        <v>No</v>
      </c>
      <c r="K279" s="146">
        <f>INDEX('For CSV - 2025 SpcFuncData'!$D$5:$D$88,MATCH($A279,'For CSV - 2025 SpcFuncData'!$B$5:$B$87,0))*0.5</f>
        <v>1</v>
      </c>
      <c r="L279" s="146" t="e">
        <f>INDEX('For CSV - 2025 VentSpcFuncData'!#REF!,MATCH($B279,'For CSV - 2025 VentSpcFuncData'!$B$6:$B$111,0))</f>
        <v>#REF!</v>
      </c>
      <c r="M279" s="146" t="e">
        <f t="shared" si="48"/>
        <v>#REF!</v>
      </c>
      <c r="N279" s="146" t="e">
        <f>INDEX('For CSV - 2025 VentSpcFuncData'!#REF!,MATCH($B279,'For CSV - 2025 VentSpcFuncData'!$B$6:$B$111,0))</f>
        <v>#REF!</v>
      </c>
      <c r="O279" s="146" t="e">
        <f t="shared" si="47"/>
        <v>#REF!</v>
      </c>
      <c r="P279" s="148" t="e">
        <f t="shared" si="46"/>
        <v>#REF!</v>
      </c>
      <c r="Q279" s="44" t="str">
        <f t="shared" si="45"/>
        <v>Storage, Commercial/Industrial (Warehouse),Misc - Warehouses</v>
      </c>
      <c r="R279" s="44">
        <f>INDEX('For CSV - 2025 SpcFuncData'!$BB$5:$BB$89,MATCH($A279,'For CSV - 2025 SpcFuncData'!$B$5:$B$88,0))</f>
        <v>364</v>
      </c>
      <c r="S279" s="44">
        <f>INDEX('For CSV - 2025 VentSpcFuncData'!$I$6:$I$111,MATCH($B279,'For CSV - 2025 VentSpcFuncData'!$B$6:$B$111,0))</f>
        <v>70</v>
      </c>
      <c r="T279" s="44">
        <f>MATCH($A279,'For CSV - 2025 SpcFuncData'!$B$5:$B$87,0)</f>
        <v>63</v>
      </c>
      <c r="U279" s="44">
        <v>0</v>
      </c>
      <c r="V279" t="str">
        <f t="shared" si="49"/>
        <v>1, Spc:SpcFunc,        364,  70  ;  Storage, Commercial/Industrial (Warehouse)</v>
      </c>
    </row>
    <row r="280" spans="1:22" ht="13" x14ac:dyDescent="0.25">
      <c r="A280" s="57" t="s">
        <v>1104</v>
      </c>
      <c r="B280" s="270" t="s">
        <v>802</v>
      </c>
      <c r="C280" s="56">
        <f>VLOOKUP($B280,'2025 Ventilation List SORT'!$A$6:$I$101,2)</f>
        <v>0</v>
      </c>
      <c r="D280" s="56">
        <f>VLOOKUP($B280,'2025 Ventilation List SORT'!$A$6:$I$101,3)</f>
        <v>0</v>
      </c>
      <c r="E280" s="59">
        <f>VLOOKUP($B280,'2025 Ventilation List SORT'!$A$6:$I$101,4)</f>
        <v>0</v>
      </c>
      <c r="F280" s="59">
        <f>VLOOKUP($B280,'2025 Ventilation List SORT'!$A$6:$I$101,5)</f>
        <v>0</v>
      </c>
      <c r="G280" s="56">
        <f>VLOOKUP($B280,'2025 Ventilation List SORT'!$A$6:$I$101,6)</f>
        <v>1.5</v>
      </c>
      <c r="H280" s="59">
        <f>VLOOKUP($B280,'2025 Ventilation List SORT'!$A$6:$I$101,7)</f>
        <v>4</v>
      </c>
      <c r="I280" s="56" t="str">
        <f>VLOOKUP($B280,'2025 Ventilation List SORT'!$A$6:$I$101,8)</f>
        <v>Exh. Note F</v>
      </c>
      <c r="J280" s="95" t="str">
        <f>VLOOKUP($B280,'2025 Ventilation List SORT'!$A$6:$I$101,9)</f>
        <v>Yes</v>
      </c>
      <c r="K280" s="146">
        <f>INDEX('For CSV - 2025 SpcFuncData'!$D$5:$D$88,MATCH($A280,'For CSV - 2025 SpcFuncData'!$B$5:$B$87,0))*0.5</f>
        <v>1</v>
      </c>
      <c r="L280" s="146" t="e">
        <f>INDEX('For CSV - 2025 VentSpcFuncData'!#REF!,MATCH($B280,'For CSV - 2025 VentSpcFuncData'!$B$6:$B$111,0))</f>
        <v>#REF!</v>
      </c>
      <c r="M280" s="146" t="e">
        <f t="shared" si="48"/>
        <v>#REF!</v>
      </c>
      <c r="N280" s="146" t="e">
        <f>INDEX('For CSV - 2025 VentSpcFuncData'!#REF!,MATCH($B280,'For CSV - 2025 VentSpcFuncData'!$B$6:$B$111,0))</f>
        <v>#REF!</v>
      </c>
      <c r="O280" s="146" t="e">
        <f t="shared" si="47"/>
        <v>#REF!</v>
      </c>
      <c r="P280" s="148" t="e">
        <f t="shared" si="46"/>
        <v>#REF!</v>
      </c>
      <c r="Q280" s="44" t="str">
        <f t="shared" si="45"/>
        <v>Storage, Commercial/Industrial (Warehouse),Exhaust - Storage rooms, chemical</v>
      </c>
      <c r="R280" s="44">
        <f>INDEX('For CSV - 2025 SpcFuncData'!$BB$5:$BB$89,MATCH($A280,'For CSV - 2025 SpcFuncData'!$B$5:$B$88,0))</f>
        <v>364</v>
      </c>
      <c r="S280" s="44">
        <f>INDEX('For CSV - 2025 VentSpcFuncData'!$I$6:$I$111,MATCH($B280,'For CSV - 2025 VentSpcFuncData'!$B$6:$B$111,0))</f>
        <v>38</v>
      </c>
      <c r="T280" s="44">
        <f>MATCH($A280,'For CSV - 2025 SpcFuncData'!$B$5:$B$87,0)</f>
        <v>63</v>
      </c>
      <c r="U280" s="44">
        <v>0</v>
      </c>
      <c r="V280" t="str">
        <f t="shared" si="49"/>
        <v>2,              38,     "Exhaust - Storage rooms, chemical"</v>
      </c>
    </row>
    <row r="281" spans="1:22" ht="13" x14ac:dyDescent="0.25">
      <c r="A281" s="57" t="s">
        <v>1104</v>
      </c>
      <c r="B281" s="270" t="s">
        <v>760</v>
      </c>
      <c r="C281" s="56">
        <f>VLOOKUP($B281,'2025 Ventilation List SORT'!$A$6:$I$101,2)</f>
        <v>2</v>
      </c>
      <c r="D281" s="56">
        <f>VLOOKUP($B281,'2025 Ventilation List SORT'!$A$6:$I$101,3)</f>
        <v>0.15</v>
      </c>
      <c r="E281" s="59">
        <f>VLOOKUP($B281,'2025 Ventilation List SORT'!$A$6:$I$101,4)</f>
        <v>0</v>
      </c>
      <c r="F281" s="59">
        <f>VLOOKUP($B281,'2025 Ventilation List SORT'!$A$6:$I$101,5)</f>
        <v>0</v>
      </c>
      <c r="G281" s="56">
        <f>VLOOKUP($B281,'2025 Ventilation List SORT'!$A$6:$I$101,6)</f>
        <v>0</v>
      </c>
      <c r="H281" s="59">
        <f>VLOOKUP($B281,'2025 Ventilation List SORT'!$A$6:$I$101,7)</f>
        <v>2</v>
      </c>
      <c r="I281" s="56" t="str">
        <f>VLOOKUP($B281,'2025 Ventilation List SORT'!$A$6:$I$101,8)</f>
        <v>B</v>
      </c>
      <c r="J281" s="95" t="str">
        <f>VLOOKUP($B281,'2025 Ventilation List SORT'!$A$6:$I$101,9)</f>
        <v>Yes</v>
      </c>
      <c r="K281" s="146">
        <f>INDEX('For CSV - 2025 SpcFuncData'!$D$5:$D$88,MATCH($A281,'For CSV - 2025 SpcFuncData'!$B$5:$B$87,0))*0.5</f>
        <v>1</v>
      </c>
      <c r="L281" s="146" t="e">
        <f>INDEX('For CSV - 2025 VentSpcFuncData'!#REF!,MATCH($B281,'For CSV - 2025 VentSpcFuncData'!$B$6:$B$111,0))</f>
        <v>#REF!</v>
      </c>
      <c r="M281" s="146" t="e">
        <f t="shared" si="48"/>
        <v>#REF!</v>
      </c>
      <c r="N281" s="146" t="e">
        <f>INDEX('For CSV - 2025 VentSpcFuncData'!#REF!,MATCH($B281,'For CSV - 2025 VentSpcFuncData'!$B$6:$B$111,0))</f>
        <v>#REF!</v>
      </c>
      <c r="O281" s="146" t="e">
        <f t="shared" si="47"/>
        <v>#REF!</v>
      </c>
      <c r="P281" s="148" t="e">
        <f t="shared" si="46"/>
        <v>#REF!</v>
      </c>
      <c r="Q281" s="44" t="str">
        <f t="shared" si="45"/>
        <v>Storage, Commercial/Industrial (Warehouse),General - Occupiable storage rooms for liquids or gels</v>
      </c>
      <c r="R281" s="44">
        <f>INDEX('For CSV - 2025 SpcFuncData'!$BB$5:$BB$89,MATCH($A281,'For CSV - 2025 SpcFuncData'!$B$5:$B$88,0))</f>
        <v>364</v>
      </c>
      <c r="S281" s="44">
        <f>INDEX('For CSV - 2025 VentSpcFuncData'!$I$6:$I$111,MATCH($B281,'For CSV - 2025 VentSpcFuncData'!$B$6:$B$111,0))</f>
        <v>50</v>
      </c>
      <c r="T281" s="44">
        <f>MATCH($A281,'For CSV - 2025 SpcFuncData'!$B$5:$B$87,0)</f>
        <v>63</v>
      </c>
      <c r="U281" s="44">
        <v>0</v>
      </c>
      <c r="V281" t="str">
        <f t="shared" si="49"/>
        <v>2,              50,     "General - Occupiable storage rooms for liquids or gels"</v>
      </c>
    </row>
    <row r="282" spans="1:22" ht="13" x14ac:dyDescent="0.25">
      <c r="A282" s="57" t="s">
        <v>1104</v>
      </c>
      <c r="B282" s="270" t="s">
        <v>781</v>
      </c>
      <c r="C282" s="56">
        <f>VLOOKUP($B282,'2025 Ventilation List SORT'!$A$6:$I$101,2)</f>
        <v>5</v>
      </c>
      <c r="D282" s="56">
        <f>VLOOKUP($B282,'2025 Ventilation List SORT'!$A$6:$I$101,3)</f>
        <v>0.15</v>
      </c>
      <c r="E282" s="59">
        <f>VLOOKUP($B282,'2025 Ventilation List SORT'!$A$6:$I$101,4)</f>
        <v>0</v>
      </c>
      <c r="F282" s="59">
        <f>VLOOKUP($B282,'2025 Ventilation List SORT'!$A$6:$I$101,5)</f>
        <v>0</v>
      </c>
      <c r="G282" s="56">
        <f>VLOOKUP($B282,'2025 Ventilation List SORT'!$A$6:$I$101,6)</f>
        <v>0</v>
      </c>
      <c r="H282" s="59">
        <f>VLOOKUP($B282,'2025 Ventilation List SORT'!$A$6:$I$101,7)</f>
        <v>2</v>
      </c>
      <c r="I282" s="56" t="str">
        <f>VLOOKUP($B282,'2025 Ventilation List SORT'!$A$6:$I$101,8)</f>
        <v/>
      </c>
      <c r="J282" s="95" t="str">
        <f>VLOOKUP($B282,'2025 Ventilation List SORT'!$A$6:$I$101,9)</f>
        <v>No</v>
      </c>
      <c r="K282" s="146">
        <f>INDEX('For CSV - 2025 SpcFuncData'!$D$5:$D$88,MATCH($A282,'For CSV - 2025 SpcFuncData'!$B$5:$B$87,0))*0.5</f>
        <v>1</v>
      </c>
      <c r="L282" s="146" t="e">
        <f>INDEX('For CSV - 2025 VentSpcFuncData'!#REF!,MATCH($B282,'For CSV - 2025 VentSpcFuncData'!$B$6:$B$111,0))</f>
        <v>#REF!</v>
      </c>
      <c r="M282" s="146" t="e">
        <f t="shared" si="48"/>
        <v>#REF!</v>
      </c>
      <c r="N282" s="146" t="e">
        <f>INDEX('For CSV - 2025 VentSpcFuncData'!#REF!,MATCH($B282,'For CSV - 2025 VentSpcFuncData'!$B$6:$B$111,0))</f>
        <v>#REF!</v>
      </c>
      <c r="O282" s="146" t="e">
        <f t="shared" si="47"/>
        <v>#REF!</v>
      </c>
      <c r="P282" s="148" t="e">
        <f t="shared" si="46"/>
        <v>#REF!</v>
      </c>
      <c r="Q282" s="44" t="str">
        <f t="shared" si="45"/>
        <v>Storage, Commercial/Industrial (Warehouse),Misc - All others</v>
      </c>
      <c r="R282" s="44">
        <f>INDEX('For CSV - 2025 SpcFuncData'!$BB$5:$BB$89,MATCH($A282,'For CSV - 2025 SpcFuncData'!$B$5:$B$88,0))</f>
        <v>364</v>
      </c>
      <c r="S282" s="44">
        <f>INDEX('For CSV - 2025 VentSpcFuncData'!$I$6:$I$111,MATCH($B282,'For CSV - 2025 VentSpcFuncData'!$B$6:$B$111,0))</f>
        <v>58</v>
      </c>
      <c r="T282" s="44">
        <f>MATCH($A282,'For CSV - 2025 SpcFuncData'!$B$5:$B$87,0)</f>
        <v>63</v>
      </c>
      <c r="U282" s="44">
        <v>0</v>
      </c>
      <c r="V282" t="str">
        <f t="shared" si="49"/>
        <v>2,              58,     "Misc - All others"</v>
      </c>
    </row>
    <row r="283" spans="1:22" ht="13" x14ac:dyDescent="0.25">
      <c r="A283" s="57" t="s">
        <v>1104</v>
      </c>
      <c r="B283" s="270" t="s">
        <v>780</v>
      </c>
      <c r="C283" s="56">
        <f>VLOOKUP($B283,'2025 Ventilation List SORT'!$A$6:$I$101,2)</f>
        <v>1</v>
      </c>
      <c r="D283" s="56">
        <f>VLOOKUP($B283,'2025 Ventilation List SORT'!$A$6:$I$101,3)</f>
        <v>0.15</v>
      </c>
      <c r="E283" s="59">
        <f>VLOOKUP($B283,'2025 Ventilation List SORT'!$A$6:$I$101,4)</f>
        <v>0</v>
      </c>
      <c r="F283" s="59">
        <f>VLOOKUP($B283,'2025 Ventilation List SORT'!$A$6:$I$101,5)</f>
        <v>0</v>
      </c>
      <c r="G283" s="56">
        <f>VLOOKUP($B283,'2025 Ventilation List SORT'!$A$6:$I$101,6)</f>
        <v>0</v>
      </c>
      <c r="H283" s="59">
        <f>VLOOKUP($B283,'2025 Ventilation List SORT'!$A$6:$I$101,7)</f>
        <v>2</v>
      </c>
      <c r="I283" s="56" t="str">
        <f>VLOOKUP($B283,'2025 Ventilation List SORT'!$A$6:$I$101,8)</f>
        <v>B</v>
      </c>
      <c r="J283" s="95" t="str">
        <f>VLOOKUP($B283,'2025 Ventilation List SORT'!$A$6:$I$101,9)</f>
        <v>No</v>
      </c>
      <c r="K283" s="146">
        <f>INDEX('For CSV - 2025 SpcFuncData'!$D$5:$D$88,MATCH($A283,'For CSV - 2025 SpcFuncData'!$B$5:$B$87,0))*0.5</f>
        <v>1</v>
      </c>
      <c r="L283" s="146" t="e">
        <f>INDEX('For CSV - 2025 VentSpcFuncData'!#REF!,MATCH($B283,'For CSV - 2025 VentSpcFuncData'!$B$6:$B$111,0))</f>
        <v>#REF!</v>
      </c>
      <c r="M283" s="146" t="e">
        <f t="shared" si="48"/>
        <v>#REF!</v>
      </c>
      <c r="N283" s="146" t="e">
        <f>INDEX('For CSV - 2025 VentSpcFuncData'!#REF!,MATCH($B283,'For CSV - 2025 VentSpcFuncData'!$B$6:$B$111,0))</f>
        <v>#REF!</v>
      </c>
      <c r="O283" s="146" t="e">
        <f t="shared" si="47"/>
        <v>#REF!</v>
      </c>
      <c r="P283" s="148" t="e">
        <f t="shared" si="46"/>
        <v>#REF!</v>
      </c>
      <c r="Q283" s="44" t="str">
        <f t="shared" si="45"/>
        <v>Storage, Commercial/Industrial (Warehouse),Misc - Warehouses</v>
      </c>
      <c r="R283" s="44">
        <f>INDEX('For CSV - 2025 SpcFuncData'!$BB$5:$BB$89,MATCH($A283,'For CSV - 2025 SpcFuncData'!$B$5:$B$88,0))</f>
        <v>364</v>
      </c>
      <c r="S283" s="44">
        <f>INDEX('For CSV - 2025 VentSpcFuncData'!$I$6:$I$111,MATCH($B283,'For CSV - 2025 VentSpcFuncData'!$B$6:$B$111,0))</f>
        <v>70</v>
      </c>
      <c r="T283" s="44">
        <f>MATCH($A283,'For CSV - 2025 SpcFuncData'!$B$5:$B$87,0)</f>
        <v>63</v>
      </c>
      <c r="U283" s="44">
        <v>0</v>
      </c>
      <c r="V283" t="str">
        <f t="shared" si="49"/>
        <v>2,              70,     "Misc - Warehouses"</v>
      </c>
    </row>
    <row r="284" spans="1:22" ht="13" x14ac:dyDescent="0.25">
      <c r="A284" s="57" t="s">
        <v>1104</v>
      </c>
      <c r="B284" s="270" t="s">
        <v>768</v>
      </c>
      <c r="C284" s="56">
        <f>VLOOKUP($B284,'2025 Ventilation List SORT'!$A$6:$I$101,2)</f>
        <v>2</v>
      </c>
      <c r="D284" s="56">
        <f>VLOOKUP($B284,'2025 Ventilation List SORT'!$A$6:$I$101,3)</f>
        <v>0.15</v>
      </c>
      <c r="E284" s="59">
        <f>VLOOKUP($B284,'2025 Ventilation List SORT'!$A$6:$I$101,4)</f>
        <v>0</v>
      </c>
      <c r="F284" s="59">
        <f>VLOOKUP($B284,'2025 Ventilation List SORT'!$A$6:$I$101,5)</f>
        <v>0</v>
      </c>
      <c r="G284" s="56">
        <f>VLOOKUP($B284,'2025 Ventilation List SORT'!$A$6:$I$101,6)</f>
        <v>0</v>
      </c>
      <c r="H284" s="59">
        <f>VLOOKUP($B284,'2025 Ventilation List SORT'!$A$6:$I$101,7)</f>
        <v>1</v>
      </c>
      <c r="I284" s="56" t="str">
        <f>VLOOKUP($B284,'2025 Ventilation List SORT'!$A$6:$I$101,8)</f>
        <v/>
      </c>
      <c r="J284" s="95" t="str">
        <f>VLOOKUP($B284,'2025 Ventilation List SORT'!$A$6:$I$101,9)</f>
        <v>No</v>
      </c>
      <c r="K284" s="146">
        <f>INDEX('For CSV - 2025 SpcFuncData'!$D$5:$D$88,MATCH($A284,'For CSV - 2025 SpcFuncData'!$B$5:$B$87,0))*0.5</f>
        <v>1</v>
      </c>
      <c r="L284" s="146" t="e">
        <f>INDEX('For CSV - 2025 VentSpcFuncData'!#REF!,MATCH($B284,'For CSV - 2025 VentSpcFuncData'!$B$6:$B$111,0))</f>
        <v>#REF!</v>
      </c>
      <c r="M284" s="146" t="e">
        <f t="shared" si="48"/>
        <v>#REF!</v>
      </c>
      <c r="N284" s="146" t="e">
        <f>INDEX('For CSV - 2025 VentSpcFuncData'!#REF!,MATCH($B284,'For CSV - 2025 VentSpcFuncData'!$B$6:$B$111,0))</f>
        <v>#REF!</v>
      </c>
      <c r="O284" s="146" t="e">
        <f t="shared" si="47"/>
        <v>#REF!</v>
      </c>
      <c r="P284" s="148" t="e">
        <f t="shared" si="46"/>
        <v>#REF!</v>
      </c>
      <c r="Q284" s="44" t="str">
        <f t="shared" ref="Q284:Q316" si="50">_xlfn.CONCAT(A284,",",B284)</f>
        <v>Storage, Commercial/Industrial (Warehouse),Office - Occupiable storage rooms for dry materials</v>
      </c>
      <c r="R284" s="44">
        <f>INDEX('For CSV - 2025 SpcFuncData'!$BB$5:$BB$89,MATCH($A284,'For CSV - 2025 SpcFuncData'!$B$5:$B$88,0))</f>
        <v>364</v>
      </c>
      <c r="S284" s="44">
        <f>INDEX('For CSV - 2025 VentSpcFuncData'!$I$6:$I$111,MATCH($B284,'For CSV - 2025 VentSpcFuncData'!$B$6:$B$111,0))</f>
        <v>73</v>
      </c>
      <c r="T284" s="44">
        <f>MATCH($A284,'For CSV - 2025 SpcFuncData'!$B$5:$B$87,0)</f>
        <v>63</v>
      </c>
      <c r="U284" s="44">
        <v>0</v>
      </c>
      <c r="V284" t="str">
        <f t="shared" si="49"/>
        <v>2,              73,     "Office - Occupiable storage rooms for dry materials"</v>
      </c>
    </row>
    <row r="285" spans="1:22" ht="13" x14ac:dyDescent="0.25">
      <c r="A285" s="57" t="s">
        <v>1120</v>
      </c>
      <c r="B285" s="270" t="s">
        <v>930</v>
      </c>
      <c r="C285" s="56">
        <f>VLOOKUP($B285,'2025 Ventilation List SORT'!$A$6:$I$101,2)</f>
        <v>0</v>
      </c>
      <c r="D285" s="56">
        <f>VLOOKUP($B285,'2025 Ventilation List SORT'!$A$6:$I$101,3)</f>
        <v>0</v>
      </c>
      <c r="E285" s="59">
        <f>VLOOKUP($B285,'2025 Ventilation List SORT'!$A$6:$I$101,4)</f>
        <v>0</v>
      </c>
      <c r="F285" s="59">
        <f>VLOOKUP($B285,'2025 Ventilation List SORT'!$A$6:$I$101,5)</f>
        <v>0</v>
      </c>
      <c r="G285" s="56">
        <f>VLOOKUP($B285,'2025 Ventilation List SORT'!$A$6:$I$101,6)</f>
        <v>0</v>
      </c>
      <c r="H285" s="59">
        <f>VLOOKUP($B285,'2025 Ventilation List SORT'!$A$6:$I$101,7)</f>
        <v>2</v>
      </c>
      <c r="I285" s="56" t="str">
        <f>VLOOKUP($B285,'2025 Ventilation List SORT'!$A$6:$I$101,8)</f>
        <v>E</v>
      </c>
      <c r="J285" s="95" t="str">
        <f>VLOOKUP($B285,'2025 Ventilation List SORT'!$A$6:$I$101,9)</f>
        <v>No</v>
      </c>
      <c r="K285" s="146">
        <f>INDEX('For CSV - 2025 SpcFuncData'!$D$5:$D$88,MATCH($A285,'For CSV - 2025 SpcFuncData'!$B$5:$B$87,0))*0.5</f>
        <v>0</v>
      </c>
      <c r="L285" s="146" t="e">
        <f>INDEX('For CSV - 2025 VentSpcFuncData'!#REF!,MATCH($B285,'For CSV - 2025 VentSpcFuncData'!$B$6:$B$111,0))</f>
        <v>#REF!</v>
      </c>
      <c r="M285" s="146" t="e">
        <f t="shared" si="48"/>
        <v>#REF!</v>
      </c>
      <c r="N285" s="146" t="e">
        <f>INDEX('For CSV - 2025 VentSpcFuncData'!#REF!,MATCH($B285,'For CSV - 2025 VentSpcFuncData'!$B$6:$B$111,0))</f>
        <v>#REF!</v>
      </c>
      <c r="O285" s="146" t="e">
        <f t="shared" si="47"/>
        <v>#REF!</v>
      </c>
      <c r="P285" s="148" t="e">
        <f t="shared" si="46"/>
        <v>#REF!</v>
      </c>
      <c r="Q285" s="44" t="str">
        <f t="shared" si="50"/>
        <v>Storage, Commercial/Industrial (Refrigerated),Misc - Freezer and refrigerated spaces (&lt;50F)</v>
      </c>
      <c r="R285" s="44">
        <f>INDEX('For CSV - 2025 SpcFuncData'!$BB$5:$BB$89,MATCH($A285,'For CSV - 2025 SpcFuncData'!$B$5:$B$88,0))</f>
        <v>365</v>
      </c>
      <c r="S285" s="44">
        <f>INDEX('For CSV - 2025 VentSpcFuncData'!$I$6:$I$111,MATCH($B285,'For CSV - 2025 VentSpcFuncData'!$B$6:$B$111,0))</f>
        <v>62</v>
      </c>
      <c r="T285" s="44">
        <f>MATCH($A285,'For CSV - 2025 SpcFuncData'!$B$5:$B$87,0)</f>
        <v>64</v>
      </c>
      <c r="U285" s="44">
        <v>0</v>
      </c>
      <c r="V285" t="str">
        <f t="shared" si="49"/>
        <v>1, Spc:SpcFunc,        365,  62  ;  Storage, Commercial/Industrial (Refrigerated)</v>
      </c>
    </row>
    <row r="286" spans="1:22" ht="13" x14ac:dyDescent="0.25">
      <c r="A286" s="57" t="s">
        <v>1120</v>
      </c>
      <c r="B286" s="270" t="s">
        <v>800</v>
      </c>
      <c r="C286" s="56">
        <f>VLOOKUP($B286,'2025 Ventilation List SORT'!$A$6:$I$101,2)</f>
        <v>0</v>
      </c>
      <c r="D286" s="56">
        <f>VLOOKUP($B286,'2025 Ventilation List SORT'!$A$6:$I$101,3)</f>
        <v>0</v>
      </c>
      <c r="E286" s="59">
        <f>VLOOKUP($B286,'2025 Ventilation List SORT'!$A$6:$I$101,4)</f>
        <v>0</v>
      </c>
      <c r="F286" s="59">
        <f>VLOOKUP($B286,'2025 Ventilation List SORT'!$A$6:$I$101,5)</f>
        <v>0</v>
      </c>
      <c r="G286" s="56">
        <f>VLOOKUP($B286,'2025 Ventilation List SORT'!$A$6:$I$101,6)</f>
        <v>0</v>
      </c>
      <c r="H286" s="59">
        <f>VLOOKUP($B286,'2025 Ventilation List SORT'!$A$6:$I$101,7)</f>
        <v>3</v>
      </c>
      <c r="I286" s="56" t="str">
        <f>VLOOKUP($B286,'2025 Ventilation List SORT'!$A$6:$I$101,8)</f>
        <v>Exh. Note F</v>
      </c>
      <c r="J286" s="95" t="str">
        <f>VLOOKUP($B286,'2025 Ventilation List SORT'!$A$6:$I$101,9)</f>
        <v>Yes</v>
      </c>
      <c r="K286" s="146">
        <f>INDEX('For CSV - 2025 SpcFuncData'!$D$5:$D$88,MATCH($A286,'For CSV - 2025 SpcFuncData'!$B$5:$B$87,0))*0.5</f>
        <v>0</v>
      </c>
      <c r="L286" s="146" t="e">
        <f>INDEX('For CSV - 2025 VentSpcFuncData'!#REF!,MATCH($B286,'For CSV - 2025 VentSpcFuncData'!$B$6:$B$111,0))</f>
        <v>#REF!</v>
      </c>
      <c r="M286" s="146" t="e">
        <f t="shared" si="48"/>
        <v>#REF!</v>
      </c>
      <c r="N286" s="146" t="e">
        <f>INDEX('For CSV - 2025 VentSpcFuncData'!#REF!,MATCH($B286,'For CSV - 2025 VentSpcFuncData'!$B$6:$B$111,0))</f>
        <v>#REF!</v>
      </c>
      <c r="O286" s="146" t="e">
        <f t="shared" si="47"/>
        <v>#REF!</v>
      </c>
      <c r="P286" s="148" t="e">
        <f t="shared" si="46"/>
        <v>#REF!</v>
      </c>
      <c r="Q286" s="44" t="str">
        <f t="shared" si="50"/>
        <v>Storage, Commercial/Industrial (Refrigerated),Exhaust - Refrigerating machinery rooms</v>
      </c>
      <c r="R286" s="44">
        <f>INDEX('For CSV - 2025 SpcFuncData'!$BB$5:$BB$89,MATCH($A286,'For CSV - 2025 SpcFuncData'!$B$5:$B$88,0))</f>
        <v>365</v>
      </c>
      <c r="S286" s="44">
        <f>INDEX('For CSV - 2025 VentSpcFuncData'!$I$6:$I$111,MATCH($B286,'For CSV - 2025 VentSpcFuncData'!$B$6:$B$111,0))</f>
        <v>35</v>
      </c>
      <c r="T286" s="44">
        <f>MATCH($A286,'For CSV - 2025 SpcFuncData'!$B$5:$B$87,0)</f>
        <v>64</v>
      </c>
      <c r="U286" s="44">
        <v>0</v>
      </c>
      <c r="V286" t="str">
        <f t="shared" si="49"/>
        <v>2,              35,     "Exhaust - Refrigerating machinery rooms"</v>
      </c>
    </row>
    <row r="287" spans="1:22" ht="13" x14ac:dyDescent="0.25">
      <c r="A287" s="57" t="s">
        <v>1120</v>
      </c>
      <c r="B287" s="270" t="s">
        <v>781</v>
      </c>
      <c r="C287" s="56">
        <f>VLOOKUP($B287,'2025 Ventilation List SORT'!$A$6:$I$101,2)</f>
        <v>5</v>
      </c>
      <c r="D287" s="56">
        <f>VLOOKUP($B287,'2025 Ventilation List SORT'!$A$6:$I$101,3)</f>
        <v>0.15</v>
      </c>
      <c r="E287" s="59">
        <f>VLOOKUP($B287,'2025 Ventilation List SORT'!$A$6:$I$101,4)</f>
        <v>0</v>
      </c>
      <c r="F287" s="59">
        <f>VLOOKUP($B287,'2025 Ventilation List SORT'!$A$6:$I$101,5)</f>
        <v>0</v>
      </c>
      <c r="G287" s="56">
        <f>VLOOKUP($B287,'2025 Ventilation List SORT'!$A$6:$I$101,6)</f>
        <v>0</v>
      </c>
      <c r="H287" s="59">
        <f>VLOOKUP($B287,'2025 Ventilation List SORT'!$A$6:$I$101,7)</f>
        <v>2</v>
      </c>
      <c r="I287" s="56" t="str">
        <f>VLOOKUP($B287,'2025 Ventilation List SORT'!$A$6:$I$101,8)</f>
        <v/>
      </c>
      <c r="J287" s="95" t="str">
        <f>VLOOKUP($B287,'2025 Ventilation List SORT'!$A$6:$I$101,9)</f>
        <v>No</v>
      </c>
      <c r="K287" s="146">
        <f>INDEX('For CSV - 2025 SpcFuncData'!$D$5:$D$88,MATCH($A287,'For CSV - 2025 SpcFuncData'!$B$5:$B$87,0))*0.5</f>
        <v>0</v>
      </c>
      <c r="L287" s="146" t="e">
        <f>INDEX('For CSV - 2025 VentSpcFuncData'!#REF!,MATCH($B287,'For CSV - 2025 VentSpcFuncData'!$B$6:$B$111,0))</f>
        <v>#REF!</v>
      </c>
      <c r="M287" s="146" t="e">
        <f t="shared" si="48"/>
        <v>#REF!</v>
      </c>
      <c r="N287" s="146" t="e">
        <f>INDEX('For CSV - 2025 VentSpcFuncData'!#REF!,MATCH($B287,'For CSV - 2025 VentSpcFuncData'!$B$6:$B$111,0))</f>
        <v>#REF!</v>
      </c>
      <c r="O287" s="146" t="e">
        <f t="shared" si="47"/>
        <v>#REF!</v>
      </c>
      <c r="P287" s="148" t="e">
        <f t="shared" si="46"/>
        <v>#REF!</v>
      </c>
      <c r="Q287" s="44" t="str">
        <f t="shared" si="50"/>
        <v>Storage, Commercial/Industrial (Refrigerated),Misc - All others</v>
      </c>
      <c r="R287" s="44">
        <f>INDEX('For CSV - 2025 SpcFuncData'!$BB$5:$BB$89,MATCH($A287,'For CSV - 2025 SpcFuncData'!$B$5:$B$88,0))</f>
        <v>365</v>
      </c>
      <c r="S287" s="44">
        <f>INDEX('For CSV - 2025 VentSpcFuncData'!$I$6:$I$111,MATCH($B287,'For CSV - 2025 VentSpcFuncData'!$B$6:$B$111,0))</f>
        <v>58</v>
      </c>
      <c r="T287" s="44">
        <f>MATCH($A287,'For CSV - 2025 SpcFuncData'!$B$5:$B$87,0)</f>
        <v>64</v>
      </c>
      <c r="U287" s="44">
        <v>0</v>
      </c>
      <c r="V287" t="str">
        <f t="shared" si="49"/>
        <v>2,              58,     "Misc - All others"</v>
      </c>
    </row>
    <row r="288" spans="1:22" ht="13" x14ac:dyDescent="0.25">
      <c r="A288" s="57" t="s">
        <v>1120</v>
      </c>
      <c r="B288" s="270" t="s">
        <v>930</v>
      </c>
      <c r="C288" s="56">
        <f>VLOOKUP($B288,'2025 Ventilation List SORT'!$A$6:$I$101,2)</f>
        <v>0</v>
      </c>
      <c r="D288" s="56">
        <f>VLOOKUP($B288,'2025 Ventilation List SORT'!$A$6:$I$101,3)</f>
        <v>0</v>
      </c>
      <c r="E288" s="59">
        <f>VLOOKUP($B288,'2025 Ventilation List SORT'!$A$6:$I$101,4)</f>
        <v>0</v>
      </c>
      <c r="F288" s="59">
        <f>VLOOKUP($B288,'2025 Ventilation List SORT'!$A$6:$I$101,5)</f>
        <v>0</v>
      </c>
      <c r="G288" s="56">
        <f>VLOOKUP($B288,'2025 Ventilation List SORT'!$A$6:$I$101,6)</f>
        <v>0</v>
      </c>
      <c r="H288" s="59">
        <f>VLOOKUP($B288,'2025 Ventilation List SORT'!$A$6:$I$101,7)</f>
        <v>2</v>
      </c>
      <c r="I288" s="56" t="str">
        <f>VLOOKUP($B288,'2025 Ventilation List SORT'!$A$6:$I$101,8)</f>
        <v>E</v>
      </c>
      <c r="J288" s="95" t="str">
        <f>VLOOKUP($B288,'2025 Ventilation List SORT'!$A$6:$I$101,9)</f>
        <v>No</v>
      </c>
      <c r="K288" s="146">
        <f>INDEX('For CSV - 2025 SpcFuncData'!$D$5:$D$88,MATCH($A288,'For CSV - 2025 SpcFuncData'!$B$5:$B$87,0))*0.5</f>
        <v>0</v>
      </c>
      <c r="L288" s="146" t="e">
        <f>INDEX('For CSV - 2025 VentSpcFuncData'!#REF!,MATCH($B288,'For CSV - 2025 VentSpcFuncData'!$B$6:$B$111,0))</f>
        <v>#REF!</v>
      </c>
      <c r="M288" s="146" t="e">
        <f t="shared" si="48"/>
        <v>#REF!</v>
      </c>
      <c r="N288" s="146" t="e">
        <f>INDEX('For CSV - 2025 VentSpcFuncData'!#REF!,MATCH($B288,'For CSV - 2025 VentSpcFuncData'!$B$6:$B$111,0))</f>
        <v>#REF!</v>
      </c>
      <c r="O288" s="146" t="e">
        <f t="shared" si="47"/>
        <v>#REF!</v>
      </c>
      <c r="P288" s="148" t="e">
        <f t="shared" si="46"/>
        <v>#REF!</v>
      </c>
      <c r="Q288" s="44" t="str">
        <f t="shared" si="50"/>
        <v>Storage, Commercial/Industrial (Refrigerated),Misc - Freezer and refrigerated spaces (&lt;50F)</v>
      </c>
      <c r="R288" s="44">
        <f>INDEX('For CSV - 2025 SpcFuncData'!$BB$5:$BB$89,MATCH($A288,'For CSV - 2025 SpcFuncData'!$B$5:$B$88,0))</f>
        <v>365</v>
      </c>
      <c r="S288" s="44">
        <f>INDEX('For CSV - 2025 VentSpcFuncData'!$I$6:$I$111,MATCH($B288,'For CSV - 2025 VentSpcFuncData'!$B$6:$B$111,0))</f>
        <v>62</v>
      </c>
      <c r="T288" s="44">
        <f>MATCH($A288,'For CSV - 2025 SpcFuncData'!$B$5:$B$87,0)</f>
        <v>64</v>
      </c>
      <c r="U288" s="44">
        <v>0</v>
      </c>
      <c r="V288" t="str">
        <f t="shared" si="49"/>
        <v>2,              62,     "Misc - Freezer and refrigerated spaces (&lt;50F)"</v>
      </c>
    </row>
    <row r="289" spans="1:22" ht="13" x14ac:dyDescent="0.25">
      <c r="A289" s="57" t="s">
        <v>1105</v>
      </c>
      <c r="B289" s="270" t="s">
        <v>777</v>
      </c>
      <c r="C289" s="56">
        <f>VLOOKUP($B289,'2025 Ventilation List SORT'!$A$6:$I$101,2)</f>
        <v>5</v>
      </c>
      <c r="D289" s="56">
        <f>VLOOKUP($B289,'2025 Ventilation List SORT'!$A$6:$I$101,3)</f>
        <v>0.15</v>
      </c>
      <c r="E289" s="59">
        <f>VLOOKUP($B289,'2025 Ventilation List SORT'!$A$6:$I$101,4)</f>
        <v>0</v>
      </c>
      <c r="F289" s="59">
        <f>VLOOKUP($B289,'2025 Ventilation List SORT'!$A$6:$I$101,5)</f>
        <v>0</v>
      </c>
      <c r="G289" s="56">
        <f>VLOOKUP($B289,'2025 Ventilation List SORT'!$A$6:$I$101,6)</f>
        <v>0</v>
      </c>
      <c r="H289" s="59">
        <f>VLOOKUP($B289,'2025 Ventilation List SORT'!$A$6:$I$101,7)</f>
        <v>2</v>
      </c>
      <c r="I289" s="56" t="str">
        <f>VLOOKUP($B289,'2025 Ventilation List SORT'!$A$6:$I$101,8)</f>
        <v>B</v>
      </c>
      <c r="J289" s="95" t="str">
        <f>VLOOKUP($B289,'2025 Ventilation List SORT'!$A$6:$I$101,9)</f>
        <v>No</v>
      </c>
      <c r="K289" s="146">
        <f>INDEX('For CSV - 2025 SpcFuncData'!$D$5:$D$88,MATCH($A289,'For CSV - 2025 SpcFuncData'!$B$5:$B$87,0))*0.5</f>
        <v>2.5</v>
      </c>
      <c r="L289" s="146" t="e">
        <f>INDEX('For CSV - 2025 VentSpcFuncData'!#REF!,MATCH($B289,'For CSV - 2025 VentSpcFuncData'!$B$6:$B$111,0))</f>
        <v>#REF!</v>
      </c>
      <c r="M289" s="146" t="e">
        <f t="shared" si="48"/>
        <v>#REF!</v>
      </c>
      <c r="N289" s="146" t="e">
        <f>INDEX('For CSV - 2025 VentSpcFuncData'!#REF!,MATCH($B289,'For CSV - 2025 VentSpcFuncData'!$B$6:$B$111,0))</f>
        <v>#REF!</v>
      </c>
      <c r="O289" s="146" t="e">
        <f t="shared" si="47"/>
        <v>#REF!</v>
      </c>
      <c r="P289" s="148" t="e">
        <f t="shared" si="46"/>
        <v>#REF!</v>
      </c>
      <c r="Q289" s="44" t="str">
        <f t="shared" si="50"/>
        <v>Storage, Commercial/Industrial (Shipping &amp; Handling),Misc - Shipping/receiving</v>
      </c>
      <c r="R289" s="44">
        <f>INDEX('For CSV - 2025 SpcFuncData'!$BB$5:$BB$89,MATCH($A289,'For CSV - 2025 SpcFuncData'!$B$5:$B$88,0))</f>
        <v>366</v>
      </c>
      <c r="S289" s="44">
        <f>INDEX('For CSV - 2025 VentSpcFuncData'!$I$6:$I$111,MATCH($B289,'For CSV - 2025 VentSpcFuncData'!$B$6:$B$111,0))</f>
        <v>66</v>
      </c>
      <c r="T289" s="44">
        <f>MATCH($A289,'For CSV - 2025 SpcFuncData'!$B$5:$B$87,0)</f>
        <v>65</v>
      </c>
      <c r="U289" s="44">
        <v>0</v>
      </c>
      <c r="V289" t="str">
        <f t="shared" si="49"/>
        <v>1, Spc:SpcFunc,        366,  66  ;  Storage, Commercial/Industrial (Shipping &amp; Handling)</v>
      </c>
    </row>
    <row r="290" spans="1:22" ht="13" x14ac:dyDescent="0.25">
      <c r="A290" s="57" t="s">
        <v>1105</v>
      </c>
      <c r="B290" s="270" t="s">
        <v>777</v>
      </c>
      <c r="C290" s="56">
        <f>VLOOKUP($B290,'2025 Ventilation List SORT'!$A$6:$I$101,2)</f>
        <v>5</v>
      </c>
      <c r="D290" s="56">
        <f>VLOOKUP($B290,'2025 Ventilation List SORT'!$A$6:$I$101,3)</f>
        <v>0.15</v>
      </c>
      <c r="E290" s="59">
        <f>VLOOKUP($B290,'2025 Ventilation List SORT'!$A$6:$I$101,4)</f>
        <v>0</v>
      </c>
      <c r="F290" s="59">
        <f>VLOOKUP($B290,'2025 Ventilation List SORT'!$A$6:$I$101,5)</f>
        <v>0</v>
      </c>
      <c r="G290" s="56">
        <f>VLOOKUP($B290,'2025 Ventilation List SORT'!$A$6:$I$101,6)</f>
        <v>0</v>
      </c>
      <c r="H290" s="59">
        <f>VLOOKUP($B290,'2025 Ventilation List SORT'!$A$6:$I$101,7)</f>
        <v>2</v>
      </c>
      <c r="I290" s="56" t="str">
        <f>VLOOKUP($B290,'2025 Ventilation List SORT'!$A$6:$I$101,8)</f>
        <v>B</v>
      </c>
      <c r="J290" s="95" t="str">
        <f>VLOOKUP($B290,'2025 Ventilation List SORT'!$A$6:$I$101,9)</f>
        <v>No</v>
      </c>
      <c r="K290" s="146">
        <f>INDEX('For CSV - 2025 SpcFuncData'!$D$5:$D$88,MATCH($A290,'For CSV - 2025 SpcFuncData'!$B$5:$B$87,0))*0.5</f>
        <v>2.5</v>
      </c>
      <c r="L290" s="146" t="e">
        <f>INDEX('For CSV - 2025 VentSpcFuncData'!#REF!,MATCH($B290,'For CSV - 2025 VentSpcFuncData'!$B$6:$B$111,0))</f>
        <v>#REF!</v>
      </c>
      <c r="M290" s="146" t="e">
        <f t="shared" si="48"/>
        <v>#REF!</v>
      </c>
      <c r="N290" s="146" t="e">
        <f>INDEX('For CSV - 2025 VentSpcFuncData'!#REF!,MATCH($B290,'For CSV - 2025 VentSpcFuncData'!$B$6:$B$111,0))</f>
        <v>#REF!</v>
      </c>
      <c r="O290" s="146" t="e">
        <f t="shared" si="47"/>
        <v>#REF!</v>
      </c>
      <c r="P290" s="148" t="e">
        <f t="shared" si="46"/>
        <v>#REF!</v>
      </c>
      <c r="Q290" s="44" t="str">
        <f t="shared" si="50"/>
        <v>Storage, Commercial/Industrial (Shipping &amp; Handling),Misc - Shipping/receiving</v>
      </c>
      <c r="R290" s="44">
        <f>INDEX('For CSV - 2025 SpcFuncData'!$BB$5:$BB$89,MATCH($A290,'For CSV - 2025 SpcFuncData'!$B$5:$B$88,0))</f>
        <v>366</v>
      </c>
      <c r="S290" s="44">
        <f>INDEX('For CSV - 2025 VentSpcFuncData'!$I$6:$I$111,MATCH($B290,'For CSV - 2025 VentSpcFuncData'!$B$6:$B$111,0))</f>
        <v>66</v>
      </c>
      <c r="T290" s="44">
        <f>MATCH($A290,'For CSV - 2025 SpcFuncData'!$B$5:$B$87,0)</f>
        <v>65</v>
      </c>
      <c r="U290" s="44">
        <v>0</v>
      </c>
      <c r="V290" t="str">
        <f t="shared" si="49"/>
        <v>2,              66,     "Misc - Shipping/receiving"</v>
      </c>
    </row>
    <row r="291" spans="1:22" ht="13" x14ac:dyDescent="0.25">
      <c r="A291" s="57" t="str">
        <f>'For CSV - 2025 SpcFuncData'!B70</f>
        <v>Storage, General</v>
      </c>
      <c r="B291" s="270" t="str">
        <f>B346</f>
        <v>Misc - All others</v>
      </c>
      <c r="C291" s="56">
        <f>VLOOKUP($B291,'2025 Ventilation List SORT'!$A$6:$I$101,2)</f>
        <v>5</v>
      </c>
      <c r="D291" s="56">
        <f>VLOOKUP($B291,'2025 Ventilation List SORT'!$A$6:$I$101,3)</f>
        <v>0.15</v>
      </c>
      <c r="E291" s="59">
        <f>VLOOKUP($B291,'2025 Ventilation List SORT'!$A$6:$I$101,4)</f>
        <v>0</v>
      </c>
      <c r="F291" s="59">
        <f>VLOOKUP($B291,'2025 Ventilation List SORT'!$A$6:$I$101,5)</f>
        <v>0</v>
      </c>
      <c r="G291" s="56">
        <f>VLOOKUP($B291,'2025 Ventilation List SORT'!$A$6:$I$101,6)</f>
        <v>0</v>
      </c>
      <c r="H291" s="59">
        <f>VLOOKUP($B291,'2025 Ventilation List SORT'!$A$6:$I$101,7)</f>
        <v>2</v>
      </c>
      <c r="I291" s="56" t="str">
        <f>VLOOKUP($B291,'2025 Ventilation List SORT'!$A$6:$I$101,8)</f>
        <v/>
      </c>
      <c r="J291" s="95" t="str">
        <f>VLOOKUP($B291,'2025 Ventilation List SORT'!$A$6:$I$101,9)</f>
        <v>No</v>
      </c>
      <c r="K291" s="146">
        <f>INDEX('For CSV - 2025 SpcFuncData'!$D$5:$D$88,MATCH($A291,'For CSV - 2025 SpcFuncData'!$B$5:$B$87,0))*0.5</f>
        <v>0</v>
      </c>
      <c r="L291" s="146" t="e">
        <f>INDEX('For CSV - 2025 VentSpcFuncData'!#REF!,MATCH($B291,'For CSV - 2025 VentSpcFuncData'!$B$6:$B$111,0))</f>
        <v>#REF!</v>
      </c>
      <c r="M291" s="146" t="e">
        <f t="shared" ref="M291:M295" si="51">IF(L291=0,K291,L291)</f>
        <v>#REF!</v>
      </c>
      <c r="N291" s="146" t="e">
        <f>INDEX('For CSV - 2025 VentSpcFuncData'!#REF!,MATCH($B291,'For CSV - 2025 VentSpcFuncData'!$B$6:$B$111,0))</f>
        <v>#REF!</v>
      </c>
      <c r="O291" s="146" t="e">
        <f t="shared" si="47"/>
        <v>#REF!</v>
      </c>
      <c r="P291" s="148" t="e">
        <f t="shared" ref="P291:P295" si="52">K291*O291/1000</f>
        <v>#REF!</v>
      </c>
      <c r="Q291" s="44" t="str">
        <f t="shared" si="50"/>
        <v>Storage, General,Misc - All others</v>
      </c>
      <c r="R291" s="44">
        <f>INDEX('For CSV - 2025 SpcFuncData'!$BB$5:$BB$89,MATCH($A291,'For CSV - 2025 SpcFuncData'!$B$5:$B$88,0))</f>
        <v>380</v>
      </c>
      <c r="S291" s="44">
        <f>INDEX('For CSV - 2025 VentSpcFuncData'!$I$6:$I$111,MATCH($B291,'For CSV - 2025 VentSpcFuncData'!$B$6:$B$111,0))</f>
        <v>58</v>
      </c>
      <c r="T291" s="44">
        <f>MATCH($A291,'For CSV - 2025 SpcFuncData'!$B$5:$B$87,0)</f>
        <v>66</v>
      </c>
      <c r="U291" s="44">
        <v>1</v>
      </c>
      <c r="V291" t="str">
        <f t="shared" si="49"/>
        <v>1, Spc:SpcFunc,        380,  58  ;  Storage, General</v>
      </c>
    </row>
    <row r="292" spans="1:22" ht="13" x14ac:dyDescent="0.25">
      <c r="A292" s="57" t="str">
        <f>A291</f>
        <v>Storage, General</v>
      </c>
      <c r="B292" s="270" t="s">
        <v>793</v>
      </c>
      <c r="C292" s="56">
        <f>VLOOKUP($B292,'2025 Ventilation List SORT'!$A$6:$I$101,2)</f>
        <v>0</v>
      </c>
      <c r="D292" s="56">
        <f>VLOOKUP($B292,'2025 Ventilation List SORT'!$A$6:$I$101,3)</f>
        <v>0</v>
      </c>
      <c r="E292" s="59">
        <f>VLOOKUP($B292,'2025 Ventilation List SORT'!$A$6:$I$101,4)</f>
        <v>0</v>
      </c>
      <c r="F292" s="59">
        <f>VLOOKUP($B292,'2025 Ventilation List SORT'!$A$6:$I$101,5)</f>
        <v>0</v>
      </c>
      <c r="G292" s="56">
        <f>VLOOKUP($B292,'2025 Ventilation List SORT'!$A$6:$I$101,6)</f>
        <v>1</v>
      </c>
      <c r="H292" s="59">
        <f>VLOOKUP($B292,'2025 Ventilation List SORT'!$A$6:$I$101,7)</f>
        <v>3</v>
      </c>
      <c r="I292" s="56" t="str">
        <f>VLOOKUP($B292,'2025 Ventilation List SORT'!$A$6:$I$101,8)</f>
        <v/>
      </c>
      <c r="J292" s="95" t="str">
        <f>VLOOKUP($B292,'2025 Ventilation List SORT'!$A$6:$I$101,9)</f>
        <v>No</v>
      </c>
      <c r="K292" s="146">
        <f>INDEX('For CSV - 2025 SpcFuncData'!$D$5:$D$88,MATCH($A292,'For CSV - 2025 SpcFuncData'!$B$5:$B$87,0))*0.5</f>
        <v>0</v>
      </c>
      <c r="L292" s="146" t="e">
        <f>INDEX('For CSV - 2025 VentSpcFuncData'!#REF!,MATCH($B292,'For CSV - 2025 VentSpcFuncData'!$B$6:$B$111,0))</f>
        <v>#REF!</v>
      </c>
      <c r="M292" s="146" t="e">
        <f t="shared" ref="M292" si="53">IF(L292=0,K292,L292)</f>
        <v>#REF!</v>
      </c>
      <c r="N292" s="146" t="e">
        <f>INDEX('For CSV - 2025 VentSpcFuncData'!#REF!,MATCH($B292,'For CSV - 2025 VentSpcFuncData'!$B$6:$B$111,0))</f>
        <v>#REF!</v>
      </c>
      <c r="O292" s="146" t="e">
        <f t="shared" ref="O292" si="54">IF(SUM(K292,M292)=0,0,M292/K292*N292)</f>
        <v>#REF!</v>
      </c>
      <c r="P292" s="148" t="e">
        <f t="shared" ref="P292" si="55">K292*O292/1000</f>
        <v>#REF!</v>
      </c>
      <c r="Q292" s="44" t="str">
        <f t="shared" ref="Q292" si="56">_xlfn.CONCAT(A292,",",B292)</f>
        <v>Storage, General,Exhaust - Janitor closets, trash rooms, recycling</v>
      </c>
      <c r="R292" s="44">
        <f>INDEX('For CSV - 2025 SpcFuncData'!$BB$5:$BB$89,MATCH($A292,'For CSV - 2025 SpcFuncData'!$B$5:$B$88,0))</f>
        <v>380</v>
      </c>
      <c r="S292" s="44">
        <f>INDEX('For CSV - 2025 VentSpcFuncData'!$I$6:$I$111,MATCH($B292,'For CSV - 2025 VentSpcFuncData'!$B$6:$B$111,0))</f>
        <v>30</v>
      </c>
      <c r="T292" s="44">
        <f>MATCH($A292,'For CSV - 2025 SpcFuncData'!$B$5:$B$87,0)</f>
        <v>66</v>
      </c>
      <c r="U292" s="44">
        <v>1</v>
      </c>
      <c r="V292" t="str">
        <f t="shared" si="49"/>
        <v>2,              30,     "Exhaust - Janitor closets, trash rooms, recycling"</v>
      </c>
    </row>
    <row r="293" spans="1:22" ht="13" x14ac:dyDescent="0.25">
      <c r="A293" s="57" t="str">
        <f>A292</f>
        <v>Storage, General</v>
      </c>
      <c r="B293" s="270" t="str">
        <f t="shared" ref="B293:B295" si="57">B347</f>
        <v>Exhaust - Storage rooms, chemical</v>
      </c>
      <c r="C293" s="56">
        <f>VLOOKUP($B293,'2025 Ventilation List SORT'!$A$6:$I$101,2)</f>
        <v>0</v>
      </c>
      <c r="D293" s="56">
        <f>VLOOKUP($B293,'2025 Ventilation List SORT'!$A$6:$I$101,3)</f>
        <v>0</v>
      </c>
      <c r="E293" s="59">
        <f>VLOOKUP($B293,'2025 Ventilation List SORT'!$A$6:$I$101,4)</f>
        <v>0</v>
      </c>
      <c r="F293" s="59">
        <f>VLOOKUP($B293,'2025 Ventilation List SORT'!$A$6:$I$101,5)</f>
        <v>0</v>
      </c>
      <c r="G293" s="56">
        <f>VLOOKUP($B293,'2025 Ventilation List SORT'!$A$6:$I$101,6)</f>
        <v>1.5</v>
      </c>
      <c r="H293" s="59">
        <f>VLOOKUP($B293,'2025 Ventilation List SORT'!$A$6:$I$101,7)</f>
        <v>4</v>
      </c>
      <c r="I293" s="56" t="str">
        <f>VLOOKUP($B293,'2025 Ventilation List SORT'!$A$6:$I$101,8)</f>
        <v>Exh. Note F</v>
      </c>
      <c r="J293" s="95" t="str">
        <f>VLOOKUP($B293,'2025 Ventilation List SORT'!$A$6:$I$101,9)</f>
        <v>Yes</v>
      </c>
      <c r="K293" s="146">
        <f>INDEX('For CSV - 2025 SpcFuncData'!$D$5:$D$88,MATCH($A293,'For CSV - 2025 SpcFuncData'!$B$5:$B$87,0))*0.5</f>
        <v>0</v>
      </c>
      <c r="L293" s="146" t="e">
        <f>INDEX('For CSV - 2025 VentSpcFuncData'!#REF!,MATCH($B293,'For CSV - 2025 VentSpcFuncData'!$B$6:$B$111,0))</f>
        <v>#REF!</v>
      </c>
      <c r="M293" s="146" t="e">
        <f t="shared" si="51"/>
        <v>#REF!</v>
      </c>
      <c r="N293" s="146" t="e">
        <f>INDEX('For CSV - 2025 VentSpcFuncData'!#REF!,MATCH($B293,'For CSV - 2025 VentSpcFuncData'!$B$6:$B$111,0))</f>
        <v>#REF!</v>
      </c>
      <c r="O293" s="146" t="e">
        <f t="shared" si="47"/>
        <v>#REF!</v>
      </c>
      <c r="P293" s="148" t="e">
        <f t="shared" si="52"/>
        <v>#REF!</v>
      </c>
      <c r="Q293" s="44" t="str">
        <f t="shared" si="50"/>
        <v>Storage, General,Exhaust - Storage rooms, chemical</v>
      </c>
      <c r="R293" s="44">
        <f>INDEX('For CSV - 2025 SpcFuncData'!$BB$5:$BB$89,MATCH($A293,'For CSV - 2025 SpcFuncData'!$B$5:$B$88,0))</f>
        <v>380</v>
      </c>
      <c r="S293" s="44">
        <f>INDEX('For CSV - 2025 VentSpcFuncData'!$I$6:$I$111,MATCH($B293,'For CSV - 2025 VentSpcFuncData'!$B$6:$B$111,0))</f>
        <v>38</v>
      </c>
      <c r="T293" s="44">
        <f>MATCH($A293,'For CSV - 2025 SpcFuncData'!$B$5:$B$87,0)</f>
        <v>66</v>
      </c>
      <c r="U293" s="44">
        <v>1</v>
      </c>
      <c r="V293" t="str">
        <f>IF($A291&lt;&gt;$A293,$V$3&amp;$R293&amp;$W$3&amp;$S293&amp;$X$3&amp;TEXT($A293,0),IF($A293=$A291,$V$4&amp;$S293&amp;$W$4&amp;$X$4&amp;$B293&amp;""""))</f>
        <v>2,              38,     "Exhaust - Storage rooms, chemical"</v>
      </c>
    </row>
    <row r="294" spans="1:22" ht="13" x14ac:dyDescent="0.25">
      <c r="A294" s="57" t="str">
        <f>A293</f>
        <v>Storage, General</v>
      </c>
      <c r="B294" s="270" t="str">
        <f t="shared" si="57"/>
        <v>General - Occupiable storage rooms for liquids or gels</v>
      </c>
      <c r="C294" s="56">
        <f>VLOOKUP($B294,'2025 Ventilation List SORT'!$A$6:$I$101,2)</f>
        <v>2</v>
      </c>
      <c r="D294" s="56">
        <f>VLOOKUP($B294,'2025 Ventilation List SORT'!$A$6:$I$101,3)</f>
        <v>0.15</v>
      </c>
      <c r="E294" s="59">
        <f>VLOOKUP($B294,'2025 Ventilation List SORT'!$A$6:$I$101,4)</f>
        <v>0</v>
      </c>
      <c r="F294" s="59">
        <f>VLOOKUP($B294,'2025 Ventilation List SORT'!$A$6:$I$101,5)</f>
        <v>0</v>
      </c>
      <c r="G294" s="56">
        <f>VLOOKUP($B294,'2025 Ventilation List SORT'!$A$6:$I$101,6)</f>
        <v>0</v>
      </c>
      <c r="H294" s="59">
        <f>VLOOKUP($B294,'2025 Ventilation List SORT'!$A$6:$I$101,7)</f>
        <v>2</v>
      </c>
      <c r="I294" s="56" t="str">
        <f>VLOOKUP($B294,'2025 Ventilation List SORT'!$A$6:$I$101,8)</f>
        <v>B</v>
      </c>
      <c r="J294" s="95" t="str">
        <f>VLOOKUP($B294,'2025 Ventilation List SORT'!$A$6:$I$101,9)</f>
        <v>Yes</v>
      </c>
      <c r="K294" s="146">
        <f>INDEX('For CSV - 2025 SpcFuncData'!$D$5:$D$88,MATCH($A294,'For CSV - 2025 SpcFuncData'!$B$5:$B$87,0))*0.5</f>
        <v>0</v>
      </c>
      <c r="L294" s="146" t="e">
        <f>INDEX('For CSV - 2025 VentSpcFuncData'!#REF!,MATCH($B294,'For CSV - 2025 VentSpcFuncData'!$B$6:$B$111,0))</f>
        <v>#REF!</v>
      </c>
      <c r="M294" s="146" t="e">
        <f t="shared" si="51"/>
        <v>#REF!</v>
      </c>
      <c r="N294" s="146" t="e">
        <f>INDEX('For CSV - 2025 VentSpcFuncData'!#REF!,MATCH($B294,'For CSV - 2025 VentSpcFuncData'!$B$6:$B$111,0))</f>
        <v>#REF!</v>
      </c>
      <c r="O294" s="146" t="e">
        <f t="shared" si="47"/>
        <v>#REF!</v>
      </c>
      <c r="P294" s="148" t="e">
        <f t="shared" si="52"/>
        <v>#REF!</v>
      </c>
      <c r="Q294" s="44" t="str">
        <f t="shared" si="50"/>
        <v>Storage, General,General - Occupiable storage rooms for liquids or gels</v>
      </c>
      <c r="R294" s="44">
        <f>INDEX('For CSV - 2025 SpcFuncData'!$BB$5:$BB$89,MATCH($A294,'For CSV - 2025 SpcFuncData'!$B$5:$B$88,0))</f>
        <v>380</v>
      </c>
      <c r="S294" s="44">
        <f>INDEX('For CSV - 2025 VentSpcFuncData'!$I$6:$I$111,MATCH($B294,'For CSV - 2025 VentSpcFuncData'!$B$6:$B$111,0))</f>
        <v>50</v>
      </c>
      <c r="T294" s="44">
        <f>MATCH($A294,'For CSV - 2025 SpcFuncData'!$B$5:$B$87,0)</f>
        <v>66</v>
      </c>
      <c r="U294" s="44">
        <v>1</v>
      </c>
      <c r="V294" t="str">
        <f t="shared" si="49"/>
        <v>2,              50,     "General - Occupiable storage rooms for liquids or gels"</v>
      </c>
    </row>
    <row r="295" spans="1:22" ht="13" x14ac:dyDescent="0.25">
      <c r="A295" s="57" t="str">
        <f>A294</f>
        <v>Storage, General</v>
      </c>
      <c r="B295" s="270" t="str">
        <f t="shared" si="57"/>
        <v>Misc - All others</v>
      </c>
      <c r="C295" s="56">
        <f>VLOOKUP($B295,'2025 Ventilation List SORT'!$A$6:$I$101,2)</f>
        <v>5</v>
      </c>
      <c r="D295" s="56">
        <f>VLOOKUP($B295,'2025 Ventilation List SORT'!$A$6:$I$101,3)</f>
        <v>0.15</v>
      </c>
      <c r="E295" s="59">
        <f>VLOOKUP($B295,'2025 Ventilation List SORT'!$A$6:$I$101,4)</f>
        <v>0</v>
      </c>
      <c r="F295" s="59">
        <f>VLOOKUP($B295,'2025 Ventilation List SORT'!$A$6:$I$101,5)</f>
        <v>0</v>
      </c>
      <c r="G295" s="56">
        <f>VLOOKUP($B295,'2025 Ventilation List SORT'!$A$6:$I$101,6)</f>
        <v>0</v>
      </c>
      <c r="H295" s="59">
        <f>VLOOKUP($B295,'2025 Ventilation List SORT'!$A$6:$I$101,7)</f>
        <v>2</v>
      </c>
      <c r="I295" s="56" t="str">
        <f>VLOOKUP($B295,'2025 Ventilation List SORT'!$A$6:$I$101,8)</f>
        <v/>
      </c>
      <c r="J295" s="95" t="str">
        <f>VLOOKUP($B295,'2025 Ventilation List SORT'!$A$6:$I$101,9)</f>
        <v>No</v>
      </c>
      <c r="K295" s="146">
        <f>INDEX('For CSV - 2025 SpcFuncData'!$D$5:$D$88,MATCH($A295,'For CSV - 2025 SpcFuncData'!$B$5:$B$87,0))*0.5</f>
        <v>0</v>
      </c>
      <c r="L295" s="146" t="e">
        <f>INDEX('For CSV - 2025 VentSpcFuncData'!#REF!,MATCH($B295,'For CSV - 2025 VentSpcFuncData'!$B$6:$B$111,0))</f>
        <v>#REF!</v>
      </c>
      <c r="M295" s="146" t="e">
        <f t="shared" si="51"/>
        <v>#REF!</v>
      </c>
      <c r="N295" s="146" t="e">
        <f>INDEX('For CSV - 2025 VentSpcFuncData'!#REF!,MATCH($B295,'For CSV - 2025 VentSpcFuncData'!$B$6:$B$111,0))</f>
        <v>#REF!</v>
      </c>
      <c r="O295" s="146" t="e">
        <f t="shared" si="47"/>
        <v>#REF!</v>
      </c>
      <c r="P295" s="148" t="e">
        <f t="shared" si="52"/>
        <v>#REF!</v>
      </c>
      <c r="Q295" s="44" t="str">
        <f t="shared" si="50"/>
        <v>Storage, General,Misc - All others</v>
      </c>
      <c r="R295" s="44">
        <f>INDEX('For CSV - 2025 SpcFuncData'!$BB$5:$BB$89,MATCH($A295,'For CSV - 2025 SpcFuncData'!$B$5:$B$88,0))</f>
        <v>380</v>
      </c>
      <c r="S295" s="44">
        <f>INDEX('For CSV - 2025 VentSpcFuncData'!$I$6:$I$111,MATCH($B295,'For CSV - 2025 VentSpcFuncData'!$B$6:$B$111,0))</f>
        <v>58</v>
      </c>
      <c r="T295" s="44">
        <f>MATCH($A295,'For CSV - 2025 SpcFuncData'!$B$5:$B$87,0)</f>
        <v>66</v>
      </c>
      <c r="U295" s="44">
        <v>1</v>
      </c>
      <c r="V295" t="str">
        <f t="shared" si="49"/>
        <v>2,              58,     "Misc - All others"</v>
      </c>
    </row>
    <row r="296" spans="1:22" ht="13" x14ac:dyDescent="0.25">
      <c r="A296" s="57" t="s">
        <v>889</v>
      </c>
      <c r="B296" s="270" t="s">
        <v>836</v>
      </c>
      <c r="C296" s="56">
        <f>VLOOKUP($B296,'2025 Ventilation List SORT'!$A$6:$I$101,2)</f>
        <v>100</v>
      </c>
      <c r="D296" s="56">
        <f>VLOOKUP($B296,'2025 Ventilation List SORT'!$A$6:$I$101,3)</f>
        <v>0.15</v>
      </c>
      <c r="E296" s="59">
        <f>VLOOKUP($B296,'2025 Ventilation List SORT'!$A$6:$I$101,4)</f>
        <v>0</v>
      </c>
      <c r="F296" s="59">
        <f>VLOOKUP($B296,'2025 Ventilation List SORT'!$A$6:$I$101,5)</f>
        <v>0</v>
      </c>
      <c r="G296" s="56">
        <f>VLOOKUP($B296,'2025 Ventilation List SORT'!$A$6:$I$101,6)</f>
        <v>0</v>
      </c>
      <c r="H296" s="59">
        <f>VLOOKUP($B296,'2025 Ventilation List SORT'!$A$6:$I$101,7)</f>
        <v>2</v>
      </c>
      <c r="I296" s="56" t="str">
        <f>VLOOKUP($B296,'2025 Ventilation List SORT'!$A$6:$I$101,8)</f>
        <v>F</v>
      </c>
      <c r="J296" s="95" t="str">
        <f>VLOOKUP($B296,'2025 Ventilation List SORT'!$A$6:$I$101,9)</f>
        <v>No</v>
      </c>
      <c r="K296" s="146">
        <f>INDEX('For CSV - 2025 SpcFuncData'!$D$5:$D$88,MATCH($A296,'For CSV - 2025 SpcFuncData'!$B$5:$B$87,0))*0.5</f>
        <v>40</v>
      </c>
      <c r="L296" s="146" t="e">
        <f>INDEX('For CSV - 2025 VentSpcFuncData'!#REF!,MATCH($B296,'For CSV - 2025 VentSpcFuncData'!$B$6:$B$111,0))</f>
        <v>#REF!</v>
      </c>
      <c r="M296" s="146" t="e">
        <f t="shared" si="48"/>
        <v>#REF!</v>
      </c>
      <c r="N296" s="146" t="e">
        <f>INDEX('For CSV - 2025 VentSpcFuncData'!#REF!,MATCH($B296,'For CSV - 2025 VentSpcFuncData'!$B$6:$B$111,0))</f>
        <v>#REF!</v>
      </c>
      <c r="O296" s="146" t="e">
        <f t="shared" si="47"/>
        <v>#REF!</v>
      </c>
      <c r="P296" s="148" t="e">
        <f t="shared" si="46"/>
        <v>#REF!</v>
      </c>
      <c r="Q296" s="44" t="str">
        <f t="shared" si="50"/>
        <v>Sports Arena - Playing Area (&gt; 5,000 Spectators),Sports/Entertainment - Gym, sports arena (play area)</v>
      </c>
      <c r="R296" s="44">
        <f>INDEX('For CSV - 2025 SpcFuncData'!$BB$5:$BB$89,MATCH($A296,'For CSV - 2025 SpcFuncData'!$B$5:$B$88,0))</f>
        <v>367</v>
      </c>
      <c r="S296" s="44">
        <f>INDEX('For CSV - 2025 VentSpcFuncData'!$I$6:$I$111,MATCH($B296,'For CSV - 2025 VentSpcFuncData'!$B$6:$B$111,0))</f>
        <v>89</v>
      </c>
      <c r="T296" s="44">
        <f>MATCH($A296,'For CSV - 2025 SpcFuncData'!$B$5:$B$87,0)</f>
        <v>67</v>
      </c>
      <c r="U296" s="44">
        <v>0</v>
      </c>
      <c r="V296" t="str">
        <f>IF($A290&lt;&gt;$A296,$V$3&amp;$R296&amp;$W$3&amp;$S296&amp;$X$3&amp;TEXT($A296,0),IF($A296=$A290,$V$4&amp;$S296&amp;$W$4&amp;$X$4&amp;$B296&amp;""""))</f>
        <v>1, Spc:SpcFunc,        367,  89  ;  Sports Arena - Playing Area (&gt; 5,000 Spectators)</v>
      </c>
    </row>
    <row r="297" spans="1:22" ht="13" x14ac:dyDescent="0.25">
      <c r="A297" s="57" t="s">
        <v>889</v>
      </c>
      <c r="B297" s="270" t="s">
        <v>788</v>
      </c>
      <c r="C297" s="56">
        <f>VLOOKUP($B297,'2025 Ventilation List SORT'!$A$6:$I$101,2)</f>
        <v>0</v>
      </c>
      <c r="D297" s="56">
        <f>VLOOKUP($B297,'2025 Ventilation List SORT'!$A$6:$I$101,3)</f>
        <v>0</v>
      </c>
      <c r="E297" s="59">
        <f>VLOOKUP($B297,'2025 Ventilation List SORT'!$A$6:$I$101,4)</f>
        <v>0</v>
      </c>
      <c r="F297" s="59">
        <f>VLOOKUP($B297,'2025 Ventilation List SORT'!$A$6:$I$101,5)</f>
        <v>0</v>
      </c>
      <c r="G297" s="56">
        <f>VLOOKUP($B297,'2025 Ventilation List SORT'!$A$6:$I$101,6)</f>
        <v>0.5</v>
      </c>
      <c r="H297" s="59">
        <f>VLOOKUP($B297,'2025 Ventilation List SORT'!$A$6:$I$101,7)</f>
        <v>1</v>
      </c>
      <c r="I297" s="56" t="str">
        <f>VLOOKUP($B297,'2025 Ventilation List SORT'!$A$6:$I$101,8)</f>
        <v>Exh. Note B</v>
      </c>
      <c r="J297" s="95" t="str">
        <f>VLOOKUP($B297,'2025 Ventilation List SORT'!$A$6:$I$101,9)</f>
        <v>No</v>
      </c>
      <c r="K297" s="146">
        <f>INDEX('For CSV - 2025 SpcFuncData'!$D$5:$D$88,MATCH($A297,'For CSV - 2025 SpcFuncData'!$B$5:$B$87,0))*0.5</f>
        <v>40</v>
      </c>
      <c r="L297" s="146" t="e">
        <f>INDEX('For CSV - 2025 VentSpcFuncData'!#REF!,MATCH($B297,'For CSV - 2025 VentSpcFuncData'!$B$6:$B$111,0))</f>
        <v>#REF!</v>
      </c>
      <c r="M297" s="146" t="e">
        <f t="shared" si="48"/>
        <v>#REF!</v>
      </c>
      <c r="N297" s="146" t="e">
        <f>INDEX('For CSV - 2025 VentSpcFuncData'!#REF!,MATCH($B297,'For CSV - 2025 VentSpcFuncData'!$B$6:$B$111,0))</f>
        <v>#REF!</v>
      </c>
      <c r="O297" s="146" t="e">
        <f t="shared" si="47"/>
        <v>#REF!</v>
      </c>
      <c r="P297" s="148" t="e">
        <f t="shared" si="46"/>
        <v>#REF!</v>
      </c>
      <c r="Q297" s="44" t="str">
        <f t="shared" si="50"/>
        <v>Sports Arena - Playing Area (&gt; 5,000 Spectators),Exhaust - Arenas</v>
      </c>
      <c r="R297" s="44">
        <f>INDEX('For CSV - 2025 SpcFuncData'!$BB$5:$BB$89,MATCH($A297,'For CSV - 2025 SpcFuncData'!$B$5:$B$88,0))</f>
        <v>367</v>
      </c>
      <c r="S297" s="44">
        <f>INDEX('For CSV - 2025 VentSpcFuncData'!$I$6:$I$111,MATCH($B297,'For CSV - 2025 VentSpcFuncData'!$B$6:$B$111,0))</f>
        <v>25</v>
      </c>
      <c r="T297" s="44">
        <f>MATCH($A297,'For CSV - 2025 SpcFuncData'!$B$5:$B$87,0)</f>
        <v>67</v>
      </c>
      <c r="U297" s="44">
        <v>0</v>
      </c>
      <c r="V297" t="str">
        <f t="shared" ref="V297:V328" si="58">IF($A296&lt;&gt;$A297,$V$3&amp;$R297&amp;$W$3&amp;$S297&amp;$X$3&amp;TEXT($A297,0),IF($A297=$A296,$V$4&amp;$S297&amp;$W$4&amp;$X$4&amp;$B297&amp;""""))</f>
        <v>2,              25,     "Exhaust - Arenas"</v>
      </c>
    </row>
    <row r="298" spans="1:22" ht="13" x14ac:dyDescent="0.25">
      <c r="A298" s="57" t="s">
        <v>889</v>
      </c>
      <c r="B298" s="270" t="s">
        <v>836</v>
      </c>
      <c r="C298" s="56">
        <f>VLOOKUP($B298,'2025 Ventilation List SORT'!$A$6:$I$101,2)</f>
        <v>100</v>
      </c>
      <c r="D298" s="56">
        <f>VLOOKUP($B298,'2025 Ventilation List SORT'!$A$6:$I$101,3)</f>
        <v>0.15</v>
      </c>
      <c r="E298" s="59">
        <f>VLOOKUP($B298,'2025 Ventilation List SORT'!$A$6:$I$101,4)</f>
        <v>0</v>
      </c>
      <c r="F298" s="59">
        <f>VLOOKUP($B298,'2025 Ventilation List SORT'!$A$6:$I$101,5)</f>
        <v>0</v>
      </c>
      <c r="G298" s="56">
        <f>VLOOKUP($B298,'2025 Ventilation List SORT'!$A$6:$I$101,6)</f>
        <v>0</v>
      </c>
      <c r="H298" s="59">
        <f>VLOOKUP($B298,'2025 Ventilation List SORT'!$A$6:$I$101,7)</f>
        <v>2</v>
      </c>
      <c r="I298" s="56" t="str">
        <f>VLOOKUP($B298,'2025 Ventilation List SORT'!$A$6:$I$101,8)</f>
        <v>F</v>
      </c>
      <c r="J298" s="95" t="str">
        <f>VLOOKUP($B298,'2025 Ventilation List SORT'!$A$6:$I$101,9)</f>
        <v>No</v>
      </c>
      <c r="K298" s="146">
        <f>INDEX('For CSV - 2025 SpcFuncData'!$D$5:$D$88,MATCH($A298,'For CSV - 2025 SpcFuncData'!$B$5:$B$87,0))*0.5</f>
        <v>40</v>
      </c>
      <c r="L298" s="146" t="e">
        <f>INDEX('For CSV - 2025 VentSpcFuncData'!#REF!,MATCH($B298,'For CSV - 2025 VentSpcFuncData'!$B$6:$B$111,0))</f>
        <v>#REF!</v>
      </c>
      <c r="M298" s="146" t="e">
        <f t="shared" si="48"/>
        <v>#REF!</v>
      </c>
      <c r="N298" s="146" t="e">
        <f>INDEX('For CSV - 2025 VentSpcFuncData'!#REF!,MATCH($B298,'For CSV - 2025 VentSpcFuncData'!$B$6:$B$111,0))</f>
        <v>#REF!</v>
      </c>
      <c r="O298" s="146" t="e">
        <f t="shared" si="47"/>
        <v>#REF!</v>
      </c>
      <c r="P298" s="148" t="e">
        <f t="shared" si="46"/>
        <v>#REF!</v>
      </c>
      <c r="Q298" s="44" t="str">
        <f t="shared" si="50"/>
        <v>Sports Arena - Playing Area (&gt; 5,000 Spectators),Sports/Entertainment - Gym, sports arena (play area)</v>
      </c>
      <c r="R298" s="44">
        <f>INDEX('For CSV - 2025 SpcFuncData'!$BB$5:$BB$89,MATCH($A298,'For CSV - 2025 SpcFuncData'!$B$5:$B$88,0))</f>
        <v>367</v>
      </c>
      <c r="S298" s="44">
        <f>INDEX('For CSV - 2025 VentSpcFuncData'!$I$6:$I$111,MATCH($B298,'For CSV - 2025 VentSpcFuncData'!$B$6:$B$111,0))</f>
        <v>89</v>
      </c>
      <c r="T298" s="44">
        <f>MATCH($A298,'For CSV - 2025 SpcFuncData'!$B$5:$B$87,0)</f>
        <v>67</v>
      </c>
      <c r="U298" s="44">
        <v>0</v>
      </c>
      <c r="V298" t="str">
        <f t="shared" si="58"/>
        <v>2,              89,     "Sports/Entertainment - Gym, sports arena (play area)"</v>
      </c>
    </row>
    <row r="299" spans="1:22" ht="13" x14ac:dyDescent="0.25">
      <c r="A299" s="57" t="s">
        <v>889</v>
      </c>
      <c r="B299" s="270" t="s">
        <v>841</v>
      </c>
      <c r="C299" s="56">
        <f>VLOOKUP($B299,'2025 Ventilation List SORT'!$A$6:$I$101,2)</f>
        <v>100</v>
      </c>
      <c r="D299" s="56">
        <f>VLOOKUP($B299,'2025 Ventilation List SORT'!$A$6:$I$101,3)</f>
        <v>0.15</v>
      </c>
      <c r="E299" s="59">
        <f>VLOOKUP($B299,'2025 Ventilation List SORT'!$A$6:$I$101,4)</f>
        <v>0</v>
      </c>
      <c r="F299" s="59">
        <f>VLOOKUP($B299,'2025 Ventilation List SORT'!$A$6:$I$101,5)</f>
        <v>0</v>
      </c>
      <c r="G299" s="56">
        <f>VLOOKUP($B299,'2025 Ventilation List SORT'!$A$6:$I$101,6)</f>
        <v>0</v>
      </c>
      <c r="H299" s="59">
        <f>VLOOKUP($B299,'2025 Ventilation List SORT'!$A$6:$I$101,7)</f>
        <v>2</v>
      </c>
      <c r="I299" s="56" t="str">
        <f>VLOOKUP($B299,'2025 Ventilation List SORT'!$A$6:$I$101,8)</f>
        <v>F</v>
      </c>
      <c r="J299" s="95" t="str">
        <f>VLOOKUP($B299,'2025 Ventilation List SORT'!$A$6:$I$101,9)</f>
        <v>No</v>
      </c>
      <c r="K299" s="146">
        <f>INDEX('For CSV - 2025 SpcFuncData'!$D$5:$D$88,MATCH($A299,'For CSV - 2025 SpcFuncData'!$B$5:$B$87,0))*0.5</f>
        <v>40</v>
      </c>
      <c r="L299" s="146" t="e">
        <f>INDEX('For CSV - 2025 VentSpcFuncData'!#REF!,MATCH($B299,'For CSV - 2025 VentSpcFuncData'!$B$6:$B$111,0))</f>
        <v>#REF!</v>
      </c>
      <c r="M299" s="146" t="e">
        <f t="shared" si="48"/>
        <v>#REF!</v>
      </c>
      <c r="N299" s="146" t="e">
        <f>INDEX('For CSV - 2025 VentSpcFuncData'!#REF!,MATCH($B299,'For CSV - 2025 VentSpcFuncData'!$B$6:$B$111,0))</f>
        <v>#REF!</v>
      </c>
      <c r="O299" s="146" t="e">
        <f t="shared" si="47"/>
        <v>#REF!</v>
      </c>
      <c r="P299" s="148" t="e">
        <f t="shared" si="46"/>
        <v>#REF!</v>
      </c>
      <c r="Q299" s="44" t="str">
        <f t="shared" si="50"/>
        <v>Sports Arena - Playing Area (&gt; 5,000 Spectators),Sports/Entertainment - Swimming (deck)</v>
      </c>
      <c r="R299" s="44">
        <f>INDEX('For CSV - 2025 SpcFuncData'!$BB$5:$BB$89,MATCH($A299,'For CSV - 2025 SpcFuncData'!$B$5:$B$88,0))</f>
        <v>367</v>
      </c>
      <c r="S299" s="44">
        <f>INDEX('For CSV - 2025 VentSpcFuncData'!$I$6:$I$111,MATCH($B299,'For CSV - 2025 VentSpcFuncData'!$B$6:$B$111,0))</f>
        <v>94</v>
      </c>
      <c r="T299" s="44">
        <f>MATCH($A299,'For CSV - 2025 SpcFuncData'!$B$5:$B$87,0)</f>
        <v>67</v>
      </c>
      <c r="U299" s="44">
        <v>0</v>
      </c>
      <c r="V299" t="str">
        <f t="shared" si="58"/>
        <v>2,              94,     "Sports/Entertainment - Swimming (deck)"</v>
      </c>
    </row>
    <row r="300" spans="1:22" ht="13" x14ac:dyDescent="0.25">
      <c r="A300" s="57" t="s">
        <v>889</v>
      </c>
      <c r="B300" s="270" t="s">
        <v>842</v>
      </c>
      <c r="C300" s="56">
        <f>VLOOKUP($B300,'2025 Ventilation List SORT'!$A$6:$I$101,2)</f>
        <v>100</v>
      </c>
      <c r="D300" s="56">
        <f>VLOOKUP($B300,'2025 Ventilation List SORT'!$A$6:$I$101,3)</f>
        <v>0.15</v>
      </c>
      <c r="E300" s="59">
        <f>VLOOKUP($B300,'2025 Ventilation List SORT'!$A$6:$I$101,4)</f>
        <v>0</v>
      </c>
      <c r="F300" s="59">
        <f>VLOOKUP($B300,'2025 Ventilation List SORT'!$A$6:$I$101,5)</f>
        <v>0</v>
      </c>
      <c r="G300" s="56">
        <f>VLOOKUP($B300,'2025 Ventilation List SORT'!$A$6:$I$101,6)</f>
        <v>0</v>
      </c>
      <c r="H300" s="59">
        <f>VLOOKUP($B300,'2025 Ventilation List SORT'!$A$6:$I$101,7)</f>
        <v>2</v>
      </c>
      <c r="I300" s="56" t="str">
        <f>VLOOKUP($B300,'2025 Ventilation List SORT'!$A$6:$I$101,8)</f>
        <v>F</v>
      </c>
      <c r="J300" s="95" t="str">
        <f>VLOOKUP($B300,'2025 Ventilation List SORT'!$A$6:$I$101,9)</f>
        <v>No</v>
      </c>
      <c r="K300" s="146">
        <f>INDEX('For CSV - 2025 SpcFuncData'!$D$5:$D$88,MATCH($A300,'For CSV - 2025 SpcFuncData'!$B$5:$B$87,0))*0.5</f>
        <v>40</v>
      </c>
      <c r="L300" s="146" t="e">
        <f>INDEX('For CSV - 2025 VentSpcFuncData'!#REF!,MATCH($B300,'For CSV - 2025 VentSpcFuncData'!$B$6:$B$111,0))</f>
        <v>#REF!</v>
      </c>
      <c r="M300" s="146" t="e">
        <f t="shared" si="48"/>
        <v>#REF!</v>
      </c>
      <c r="N300" s="146" t="e">
        <f>INDEX('For CSV - 2025 VentSpcFuncData'!#REF!,MATCH($B300,'For CSV - 2025 VentSpcFuncData'!$B$6:$B$111,0))</f>
        <v>#REF!</v>
      </c>
      <c r="O300" s="146" t="e">
        <f t="shared" si="47"/>
        <v>#REF!</v>
      </c>
      <c r="P300" s="148" t="e">
        <f t="shared" si="46"/>
        <v>#REF!</v>
      </c>
      <c r="Q300" s="44" t="str">
        <f t="shared" si="50"/>
        <v>Sports Arena - Playing Area (&gt; 5,000 Spectators),Sports/Entertainment - Swimming (pool)</v>
      </c>
      <c r="R300" s="44">
        <f>INDEX('For CSV - 2025 SpcFuncData'!$BB$5:$BB$89,MATCH($A300,'For CSV - 2025 SpcFuncData'!$B$5:$B$88,0))</f>
        <v>367</v>
      </c>
      <c r="S300" s="44">
        <f>INDEX('For CSV - 2025 VentSpcFuncData'!$I$6:$I$111,MATCH($B300,'For CSV - 2025 VentSpcFuncData'!$B$6:$B$111,0))</f>
        <v>95</v>
      </c>
      <c r="T300" s="44">
        <f>MATCH($A300,'For CSV - 2025 SpcFuncData'!$B$5:$B$87,0)</f>
        <v>67</v>
      </c>
      <c r="U300" s="44">
        <v>0</v>
      </c>
      <c r="V300" t="str">
        <f t="shared" si="58"/>
        <v>2,              95,     "Sports/Entertainment - Swimming (pool)"</v>
      </c>
    </row>
    <row r="301" spans="1:22" ht="13" x14ac:dyDescent="0.25">
      <c r="A301" s="44" t="s">
        <v>890</v>
      </c>
      <c r="B301" s="270" t="s">
        <v>836</v>
      </c>
      <c r="C301" s="56">
        <f>VLOOKUP($B301,'2025 Ventilation List SORT'!$A$6:$I$101,2)</f>
        <v>100</v>
      </c>
      <c r="D301" s="56">
        <f>VLOOKUP($B301,'2025 Ventilation List SORT'!$A$6:$I$101,3)</f>
        <v>0.15</v>
      </c>
      <c r="E301" s="59">
        <f>VLOOKUP($B301,'2025 Ventilation List SORT'!$A$6:$I$101,4)</f>
        <v>0</v>
      </c>
      <c r="F301" s="59">
        <f>VLOOKUP($B301,'2025 Ventilation List SORT'!$A$6:$I$101,5)</f>
        <v>0</v>
      </c>
      <c r="G301" s="56">
        <f>VLOOKUP($B301,'2025 Ventilation List SORT'!$A$6:$I$101,6)</f>
        <v>0</v>
      </c>
      <c r="H301" s="59">
        <f>VLOOKUP($B301,'2025 Ventilation List SORT'!$A$6:$I$101,7)</f>
        <v>2</v>
      </c>
      <c r="I301" s="56" t="str">
        <f>VLOOKUP($B301,'2025 Ventilation List SORT'!$A$6:$I$101,8)</f>
        <v>F</v>
      </c>
      <c r="J301" s="95" t="str">
        <f>VLOOKUP($B301,'2025 Ventilation List SORT'!$A$6:$I$101,9)</f>
        <v>No</v>
      </c>
      <c r="K301" s="146">
        <f>INDEX('For CSV - 2025 SpcFuncData'!$D$5:$D$88,MATCH($A301,'For CSV - 2025 SpcFuncData'!$B$5:$B$87,0))*0.5</f>
        <v>33.335000000000001</v>
      </c>
      <c r="L301" s="146" t="e">
        <f>INDEX('For CSV - 2025 VentSpcFuncData'!#REF!,MATCH($B301,'For CSV - 2025 VentSpcFuncData'!$B$6:$B$111,0))</f>
        <v>#REF!</v>
      </c>
      <c r="M301" s="146" t="e">
        <f t="shared" si="48"/>
        <v>#REF!</v>
      </c>
      <c r="N301" s="146" t="e">
        <f>INDEX('For CSV - 2025 VentSpcFuncData'!#REF!,MATCH($B301,'For CSV - 2025 VentSpcFuncData'!$B$6:$B$111,0))</f>
        <v>#REF!</v>
      </c>
      <c r="O301" s="146" t="e">
        <f t="shared" si="47"/>
        <v>#REF!</v>
      </c>
      <c r="P301" s="148" t="e">
        <f t="shared" si="46"/>
        <v>#REF!</v>
      </c>
      <c r="Q301" s="44" t="str">
        <f t="shared" si="50"/>
        <v>Sports Arena - Playing Area (2,000 - 5,000 Spectators),Sports/Entertainment - Gym, sports arena (play area)</v>
      </c>
      <c r="R301" s="44">
        <f>INDEX('For CSV - 2025 SpcFuncData'!$BB$5:$BB$89,MATCH($A301,'For CSV - 2025 SpcFuncData'!$B$5:$B$88,0))</f>
        <v>368</v>
      </c>
      <c r="S301" s="44">
        <f>INDEX('For CSV - 2025 VentSpcFuncData'!$I$6:$I$111,MATCH($B301,'For CSV - 2025 VentSpcFuncData'!$B$6:$B$111,0))</f>
        <v>89</v>
      </c>
      <c r="T301" s="44">
        <f>MATCH($A301,'For CSV - 2025 SpcFuncData'!$B$5:$B$87,0)</f>
        <v>68</v>
      </c>
      <c r="U301" s="44">
        <v>0</v>
      </c>
      <c r="V301" t="str">
        <f t="shared" si="58"/>
        <v>1, Spc:SpcFunc,        368,  89  ;  Sports Arena - Playing Area (2,000 - 5,000 Spectators)</v>
      </c>
    </row>
    <row r="302" spans="1:22" ht="13" x14ac:dyDescent="0.25">
      <c r="A302" s="44" t="s">
        <v>890</v>
      </c>
      <c r="B302" s="270" t="s">
        <v>788</v>
      </c>
      <c r="C302" s="56">
        <f>VLOOKUP($B302,'2025 Ventilation List SORT'!$A$6:$I$101,2)</f>
        <v>0</v>
      </c>
      <c r="D302" s="56">
        <f>VLOOKUP($B302,'2025 Ventilation List SORT'!$A$6:$I$101,3)</f>
        <v>0</v>
      </c>
      <c r="E302" s="59">
        <f>VLOOKUP($B302,'2025 Ventilation List SORT'!$A$6:$I$101,4)</f>
        <v>0</v>
      </c>
      <c r="F302" s="59">
        <f>VLOOKUP($B302,'2025 Ventilation List SORT'!$A$6:$I$101,5)</f>
        <v>0</v>
      </c>
      <c r="G302" s="56">
        <f>VLOOKUP($B302,'2025 Ventilation List SORT'!$A$6:$I$101,6)</f>
        <v>0.5</v>
      </c>
      <c r="H302" s="59">
        <f>VLOOKUP($B302,'2025 Ventilation List SORT'!$A$6:$I$101,7)</f>
        <v>1</v>
      </c>
      <c r="I302" s="56" t="str">
        <f>VLOOKUP($B302,'2025 Ventilation List SORT'!$A$6:$I$101,8)</f>
        <v>Exh. Note B</v>
      </c>
      <c r="J302" s="95" t="str">
        <f>VLOOKUP($B302,'2025 Ventilation List SORT'!$A$6:$I$101,9)</f>
        <v>No</v>
      </c>
      <c r="K302" s="146">
        <f>INDEX('For CSV - 2025 SpcFuncData'!$D$5:$D$88,MATCH($A302,'For CSV - 2025 SpcFuncData'!$B$5:$B$87,0))*0.5</f>
        <v>33.335000000000001</v>
      </c>
      <c r="L302" s="146" t="e">
        <f>INDEX('For CSV - 2025 VentSpcFuncData'!#REF!,MATCH($B302,'For CSV - 2025 VentSpcFuncData'!$B$6:$B$111,0))</f>
        <v>#REF!</v>
      </c>
      <c r="M302" s="146" t="e">
        <f t="shared" si="48"/>
        <v>#REF!</v>
      </c>
      <c r="N302" s="146" t="e">
        <f>INDEX('For CSV - 2025 VentSpcFuncData'!#REF!,MATCH($B302,'For CSV - 2025 VentSpcFuncData'!$B$6:$B$111,0))</f>
        <v>#REF!</v>
      </c>
      <c r="O302" s="146" t="e">
        <f t="shared" si="47"/>
        <v>#REF!</v>
      </c>
      <c r="P302" s="148" t="e">
        <f t="shared" si="46"/>
        <v>#REF!</v>
      </c>
      <c r="Q302" s="44" t="str">
        <f t="shared" si="50"/>
        <v>Sports Arena - Playing Area (2,000 - 5,000 Spectators),Exhaust - Arenas</v>
      </c>
      <c r="R302" s="44">
        <f>INDEX('For CSV - 2025 SpcFuncData'!$BB$5:$BB$89,MATCH($A302,'For CSV - 2025 SpcFuncData'!$B$5:$B$88,0))</f>
        <v>368</v>
      </c>
      <c r="S302" s="44">
        <f>INDEX('For CSV - 2025 VentSpcFuncData'!$I$6:$I$111,MATCH($B302,'For CSV - 2025 VentSpcFuncData'!$B$6:$B$111,0))</f>
        <v>25</v>
      </c>
      <c r="T302" s="44">
        <f>MATCH($A302,'For CSV - 2025 SpcFuncData'!$B$5:$B$87,0)</f>
        <v>68</v>
      </c>
      <c r="U302" s="44">
        <v>0</v>
      </c>
      <c r="V302" t="str">
        <f t="shared" si="58"/>
        <v>2,              25,     "Exhaust - Arenas"</v>
      </c>
    </row>
    <row r="303" spans="1:22" ht="13" x14ac:dyDescent="0.25">
      <c r="A303" s="44" t="s">
        <v>890</v>
      </c>
      <c r="B303" s="270" t="s">
        <v>836</v>
      </c>
      <c r="C303" s="56">
        <f>VLOOKUP($B303,'2025 Ventilation List SORT'!$A$6:$I$101,2)</f>
        <v>100</v>
      </c>
      <c r="D303" s="56">
        <f>VLOOKUP($B303,'2025 Ventilation List SORT'!$A$6:$I$101,3)</f>
        <v>0.15</v>
      </c>
      <c r="E303" s="59">
        <f>VLOOKUP($B303,'2025 Ventilation List SORT'!$A$6:$I$101,4)</f>
        <v>0</v>
      </c>
      <c r="F303" s="59">
        <f>VLOOKUP($B303,'2025 Ventilation List SORT'!$A$6:$I$101,5)</f>
        <v>0</v>
      </c>
      <c r="G303" s="56">
        <f>VLOOKUP($B303,'2025 Ventilation List SORT'!$A$6:$I$101,6)</f>
        <v>0</v>
      </c>
      <c r="H303" s="59">
        <f>VLOOKUP($B303,'2025 Ventilation List SORT'!$A$6:$I$101,7)</f>
        <v>2</v>
      </c>
      <c r="I303" s="56" t="str">
        <f>VLOOKUP($B303,'2025 Ventilation List SORT'!$A$6:$I$101,8)</f>
        <v>F</v>
      </c>
      <c r="J303" s="95" t="str">
        <f>VLOOKUP($B303,'2025 Ventilation List SORT'!$A$6:$I$101,9)</f>
        <v>No</v>
      </c>
      <c r="K303" s="146">
        <f>INDEX('For CSV - 2025 SpcFuncData'!$D$5:$D$88,MATCH($A303,'For CSV - 2025 SpcFuncData'!$B$5:$B$87,0))*0.5</f>
        <v>33.335000000000001</v>
      </c>
      <c r="L303" s="146" t="e">
        <f>INDEX('For CSV - 2025 VentSpcFuncData'!#REF!,MATCH($B303,'For CSV - 2025 VentSpcFuncData'!$B$6:$B$111,0))</f>
        <v>#REF!</v>
      </c>
      <c r="M303" s="146" t="e">
        <f t="shared" si="48"/>
        <v>#REF!</v>
      </c>
      <c r="N303" s="146" t="e">
        <f>INDEX('For CSV - 2025 VentSpcFuncData'!#REF!,MATCH($B303,'For CSV - 2025 VentSpcFuncData'!$B$6:$B$111,0))</f>
        <v>#REF!</v>
      </c>
      <c r="O303" s="146" t="e">
        <f t="shared" si="47"/>
        <v>#REF!</v>
      </c>
      <c r="P303" s="148" t="e">
        <f t="shared" si="46"/>
        <v>#REF!</v>
      </c>
      <c r="Q303" s="44" t="str">
        <f t="shared" si="50"/>
        <v>Sports Arena - Playing Area (2,000 - 5,000 Spectators),Sports/Entertainment - Gym, sports arena (play area)</v>
      </c>
      <c r="R303" s="44">
        <f>INDEX('For CSV - 2025 SpcFuncData'!$BB$5:$BB$89,MATCH($A303,'For CSV - 2025 SpcFuncData'!$B$5:$B$88,0))</f>
        <v>368</v>
      </c>
      <c r="S303" s="44">
        <f>INDEX('For CSV - 2025 VentSpcFuncData'!$I$6:$I$111,MATCH($B303,'For CSV - 2025 VentSpcFuncData'!$B$6:$B$111,0))</f>
        <v>89</v>
      </c>
      <c r="T303" s="44">
        <f>MATCH($A303,'For CSV - 2025 SpcFuncData'!$B$5:$B$87,0)</f>
        <v>68</v>
      </c>
      <c r="U303" s="44">
        <v>0</v>
      </c>
      <c r="V303" t="str">
        <f t="shared" si="58"/>
        <v>2,              89,     "Sports/Entertainment - Gym, sports arena (play area)"</v>
      </c>
    </row>
    <row r="304" spans="1:22" ht="13" x14ac:dyDescent="0.25">
      <c r="A304" s="44" t="s">
        <v>890</v>
      </c>
      <c r="B304" s="270" t="s">
        <v>841</v>
      </c>
      <c r="C304" s="56">
        <f>VLOOKUP($B304,'2025 Ventilation List SORT'!$A$6:$I$101,2)</f>
        <v>100</v>
      </c>
      <c r="D304" s="56">
        <f>VLOOKUP($B304,'2025 Ventilation List SORT'!$A$6:$I$101,3)</f>
        <v>0.15</v>
      </c>
      <c r="E304" s="59">
        <f>VLOOKUP($B304,'2025 Ventilation List SORT'!$A$6:$I$101,4)</f>
        <v>0</v>
      </c>
      <c r="F304" s="59">
        <f>VLOOKUP($B304,'2025 Ventilation List SORT'!$A$6:$I$101,5)</f>
        <v>0</v>
      </c>
      <c r="G304" s="56">
        <f>VLOOKUP($B304,'2025 Ventilation List SORT'!$A$6:$I$101,6)</f>
        <v>0</v>
      </c>
      <c r="H304" s="59">
        <f>VLOOKUP($B304,'2025 Ventilation List SORT'!$A$6:$I$101,7)</f>
        <v>2</v>
      </c>
      <c r="I304" s="56" t="str">
        <f>VLOOKUP($B304,'2025 Ventilation List SORT'!$A$6:$I$101,8)</f>
        <v>F</v>
      </c>
      <c r="J304" s="95" t="str">
        <f>VLOOKUP($B304,'2025 Ventilation List SORT'!$A$6:$I$101,9)</f>
        <v>No</v>
      </c>
      <c r="K304" s="146">
        <f>INDEX('For CSV - 2025 SpcFuncData'!$D$5:$D$88,MATCH($A304,'For CSV - 2025 SpcFuncData'!$B$5:$B$87,0))*0.5</f>
        <v>33.335000000000001</v>
      </c>
      <c r="L304" s="146" t="e">
        <f>INDEX('For CSV - 2025 VentSpcFuncData'!#REF!,MATCH($B304,'For CSV - 2025 VentSpcFuncData'!$B$6:$B$111,0))</f>
        <v>#REF!</v>
      </c>
      <c r="M304" s="146" t="e">
        <f t="shared" si="48"/>
        <v>#REF!</v>
      </c>
      <c r="N304" s="146" t="e">
        <f>INDEX('For CSV - 2025 VentSpcFuncData'!#REF!,MATCH($B304,'For CSV - 2025 VentSpcFuncData'!$B$6:$B$111,0))</f>
        <v>#REF!</v>
      </c>
      <c r="O304" s="146" t="e">
        <f t="shared" si="47"/>
        <v>#REF!</v>
      </c>
      <c r="P304" s="148" t="e">
        <f t="shared" si="46"/>
        <v>#REF!</v>
      </c>
      <c r="Q304" s="44" t="str">
        <f t="shared" si="50"/>
        <v>Sports Arena - Playing Area (2,000 - 5,000 Spectators),Sports/Entertainment - Swimming (deck)</v>
      </c>
      <c r="R304" s="44">
        <f>INDEX('For CSV - 2025 SpcFuncData'!$BB$5:$BB$89,MATCH($A304,'For CSV - 2025 SpcFuncData'!$B$5:$B$88,0))</f>
        <v>368</v>
      </c>
      <c r="S304" s="44">
        <f>INDEX('For CSV - 2025 VentSpcFuncData'!$I$6:$I$111,MATCH($B304,'For CSV - 2025 VentSpcFuncData'!$B$6:$B$111,0))</f>
        <v>94</v>
      </c>
      <c r="T304" s="44">
        <f>MATCH($A304,'For CSV - 2025 SpcFuncData'!$B$5:$B$87,0)</f>
        <v>68</v>
      </c>
      <c r="U304" s="44">
        <v>0</v>
      </c>
      <c r="V304" t="str">
        <f t="shared" si="58"/>
        <v>2,              94,     "Sports/Entertainment - Swimming (deck)"</v>
      </c>
    </row>
    <row r="305" spans="1:22" ht="13" x14ac:dyDescent="0.25">
      <c r="A305" s="57" t="s">
        <v>890</v>
      </c>
      <c r="B305" s="270" t="s">
        <v>842</v>
      </c>
      <c r="C305" s="56">
        <f>VLOOKUP($B305,'2025 Ventilation List SORT'!$A$6:$I$101,2)</f>
        <v>100</v>
      </c>
      <c r="D305" s="56">
        <f>VLOOKUP($B305,'2025 Ventilation List SORT'!$A$6:$I$101,3)</f>
        <v>0.15</v>
      </c>
      <c r="E305" s="59">
        <f>VLOOKUP($B305,'2025 Ventilation List SORT'!$A$6:$I$101,4)</f>
        <v>0</v>
      </c>
      <c r="F305" s="59">
        <f>VLOOKUP($B305,'2025 Ventilation List SORT'!$A$6:$I$101,5)</f>
        <v>0</v>
      </c>
      <c r="G305" s="56">
        <f>VLOOKUP($B305,'2025 Ventilation List SORT'!$A$6:$I$101,6)</f>
        <v>0</v>
      </c>
      <c r="H305" s="59">
        <f>VLOOKUP($B305,'2025 Ventilation List SORT'!$A$6:$I$101,7)</f>
        <v>2</v>
      </c>
      <c r="I305" s="56" t="str">
        <f>VLOOKUP($B305,'2025 Ventilation List SORT'!$A$6:$I$101,8)</f>
        <v>F</v>
      </c>
      <c r="J305" s="95" t="str">
        <f>VLOOKUP($B305,'2025 Ventilation List SORT'!$A$6:$I$101,9)</f>
        <v>No</v>
      </c>
      <c r="K305" s="146">
        <f>INDEX('For CSV - 2025 SpcFuncData'!$D$5:$D$88,MATCH($A305,'For CSV - 2025 SpcFuncData'!$B$5:$B$87,0))*0.5</f>
        <v>33.335000000000001</v>
      </c>
      <c r="L305" s="146" t="e">
        <f>INDEX('For CSV - 2025 VentSpcFuncData'!#REF!,MATCH($B305,'For CSV - 2025 VentSpcFuncData'!$B$6:$B$111,0))</f>
        <v>#REF!</v>
      </c>
      <c r="M305" s="146" t="e">
        <f t="shared" si="48"/>
        <v>#REF!</v>
      </c>
      <c r="N305" s="146" t="e">
        <f>INDEX('For CSV - 2025 VentSpcFuncData'!#REF!,MATCH($B305,'For CSV - 2025 VentSpcFuncData'!$B$6:$B$111,0))</f>
        <v>#REF!</v>
      </c>
      <c r="O305" s="146" t="e">
        <f t="shared" si="47"/>
        <v>#REF!</v>
      </c>
      <c r="P305" s="148" t="e">
        <f t="shared" si="46"/>
        <v>#REF!</v>
      </c>
      <c r="Q305" s="44" t="str">
        <f t="shared" si="50"/>
        <v>Sports Arena - Playing Area (2,000 - 5,000 Spectators),Sports/Entertainment - Swimming (pool)</v>
      </c>
      <c r="R305" s="44">
        <f>INDEX('For CSV - 2025 SpcFuncData'!$BB$5:$BB$89,MATCH($A305,'For CSV - 2025 SpcFuncData'!$B$5:$B$88,0))</f>
        <v>368</v>
      </c>
      <c r="S305" s="44">
        <f>INDEX('For CSV - 2025 VentSpcFuncData'!$I$6:$I$111,MATCH($B305,'For CSV - 2025 VentSpcFuncData'!$B$6:$B$111,0))</f>
        <v>95</v>
      </c>
      <c r="T305" s="44">
        <f>MATCH($A305,'For CSV - 2025 SpcFuncData'!$B$5:$B$87,0)</f>
        <v>68</v>
      </c>
      <c r="U305" s="44">
        <v>0</v>
      </c>
      <c r="V305" t="str">
        <f t="shared" si="58"/>
        <v>2,              95,     "Sports/Entertainment - Swimming (pool)"</v>
      </c>
    </row>
    <row r="306" spans="1:22" ht="13" x14ac:dyDescent="0.25">
      <c r="A306" s="57" t="s">
        <v>891</v>
      </c>
      <c r="B306" s="270" t="s">
        <v>836</v>
      </c>
      <c r="C306" s="56">
        <f>VLOOKUP($B306,'2025 Ventilation List SORT'!$A$6:$I$101,2)</f>
        <v>100</v>
      </c>
      <c r="D306" s="56">
        <f>VLOOKUP($B306,'2025 Ventilation List SORT'!$A$6:$I$101,3)</f>
        <v>0.15</v>
      </c>
      <c r="E306" s="59">
        <f>VLOOKUP($B306,'2025 Ventilation List SORT'!$A$6:$I$101,4)</f>
        <v>0</v>
      </c>
      <c r="F306" s="59">
        <f>VLOOKUP($B306,'2025 Ventilation List SORT'!$A$6:$I$101,5)</f>
        <v>0</v>
      </c>
      <c r="G306" s="56">
        <f>VLOOKUP($B306,'2025 Ventilation List SORT'!$A$6:$I$101,6)</f>
        <v>0</v>
      </c>
      <c r="H306" s="59">
        <f>VLOOKUP($B306,'2025 Ventilation List SORT'!$A$6:$I$101,7)</f>
        <v>2</v>
      </c>
      <c r="I306" s="56" t="str">
        <f>VLOOKUP($B306,'2025 Ventilation List SORT'!$A$6:$I$101,8)</f>
        <v>F</v>
      </c>
      <c r="J306" s="95" t="str">
        <f>VLOOKUP($B306,'2025 Ventilation List SORT'!$A$6:$I$101,9)</f>
        <v>No</v>
      </c>
      <c r="K306" s="146">
        <f>INDEX('For CSV - 2025 SpcFuncData'!$D$5:$D$88,MATCH($A306,'For CSV - 2025 SpcFuncData'!$B$5:$B$87,0))*0.5</f>
        <v>25</v>
      </c>
      <c r="L306" s="146" t="e">
        <f>INDEX('For CSV - 2025 VentSpcFuncData'!#REF!,MATCH($B306,'For CSV - 2025 VentSpcFuncData'!$B$6:$B$111,0))</f>
        <v>#REF!</v>
      </c>
      <c r="M306" s="146" t="e">
        <f t="shared" si="48"/>
        <v>#REF!</v>
      </c>
      <c r="N306" s="146" t="e">
        <f>INDEX('For CSV - 2025 VentSpcFuncData'!#REF!,MATCH($B306,'For CSV - 2025 VentSpcFuncData'!$B$6:$B$111,0))</f>
        <v>#REF!</v>
      </c>
      <c r="O306" s="146" t="e">
        <f t="shared" si="47"/>
        <v>#REF!</v>
      </c>
      <c r="P306" s="148" t="e">
        <f t="shared" si="46"/>
        <v>#REF!</v>
      </c>
      <c r="Q306" s="44" t="str">
        <f t="shared" si="50"/>
        <v>Sports Arena - Playing Area (&lt; 2,000 Spectators),Sports/Entertainment - Gym, sports arena (play area)</v>
      </c>
      <c r="R306" s="44">
        <f>INDEX('For CSV - 2025 SpcFuncData'!$BB$5:$BB$89,MATCH($A306,'For CSV - 2025 SpcFuncData'!$B$5:$B$88,0))</f>
        <v>369</v>
      </c>
      <c r="S306" s="44">
        <f>INDEX('For CSV - 2025 VentSpcFuncData'!$I$6:$I$111,MATCH($B306,'For CSV - 2025 VentSpcFuncData'!$B$6:$B$111,0))</f>
        <v>89</v>
      </c>
      <c r="T306" s="44">
        <f>MATCH($A306,'For CSV - 2025 SpcFuncData'!$B$5:$B$87,0)</f>
        <v>69</v>
      </c>
      <c r="U306" s="44">
        <v>0</v>
      </c>
      <c r="V306" t="str">
        <f t="shared" si="58"/>
        <v>1, Spc:SpcFunc,        369,  89  ;  Sports Arena - Playing Area (&lt; 2,000 Spectators)</v>
      </c>
    </row>
    <row r="307" spans="1:22" ht="13" x14ac:dyDescent="0.25">
      <c r="A307" s="57" t="s">
        <v>891</v>
      </c>
      <c r="B307" s="270" t="s">
        <v>788</v>
      </c>
      <c r="C307" s="56">
        <f>VLOOKUP($B307,'2025 Ventilation List SORT'!$A$6:$I$101,2)</f>
        <v>0</v>
      </c>
      <c r="D307" s="56">
        <f>VLOOKUP($B307,'2025 Ventilation List SORT'!$A$6:$I$101,3)</f>
        <v>0</v>
      </c>
      <c r="E307" s="59">
        <f>VLOOKUP($B307,'2025 Ventilation List SORT'!$A$6:$I$101,4)</f>
        <v>0</v>
      </c>
      <c r="F307" s="59">
        <f>VLOOKUP($B307,'2025 Ventilation List SORT'!$A$6:$I$101,5)</f>
        <v>0</v>
      </c>
      <c r="G307" s="56">
        <f>VLOOKUP($B307,'2025 Ventilation List SORT'!$A$6:$I$101,6)</f>
        <v>0.5</v>
      </c>
      <c r="H307" s="59">
        <f>VLOOKUP($B307,'2025 Ventilation List SORT'!$A$6:$I$101,7)</f>
        <v>1</v>
      </c>
      <c r="I307" s="56" t="str">
        <f>VLOOKUP($B307,'2025 Ventilation List SORT'!$A$6:$I$101,8)</f>
        <v>Exh. Note B</v>
      </c>
      <c r="J307" s="95" t="str">
        <f>VLOOKUP($B307,'2025 Ventilation List SORT'!$A$6:$I$101,9)</f>
        <v>No</v>
      </c>
      <c r="K307" s="146">
        <f>INDEX('For CSV - 2025 SpcFuncData'!$D$5:$D$88,MATCH($A307,'For CSV - 2025 SpcFuncData'!$B$5:$B$87,0))*0.5</f>
        <v>25</v>
      </c>
      <c r="L307" s="146" t="e">
        <f>INDEX('For CSV - 2025 VentSpcFuncData'!#REF!,MATCH($B307,'For CSV - 2025 VentSpcFuncData'!$B$6:$B$111,0))</f>
        <v>#REF!</v>
      </c>
      <c r="M307" s="146" t="e">
        <f t="shared" si="48"/>
        <v>#REF!</v>
      </c>
      <c r="N307" s="146" t="e">
        <f>INDEX('For CSV - 2025 VentSpcFuncData'!#REF!,MATCH($B307,'For CSV - 2025 VentSpcFuncData'!$B$6:$B$111,0))</f>
        <v>#REF!</v>
      </c>
      <c r="O307" s="146" t="e">
        <f t="shared" si="47"/>
        <v>#REF!</v>
      </c>
      <c r="P307" s="148" t="e">
        <f t="shared" si="46"/>
        <v>#REF!</v>
      </c>
      <c r="Q307" s="44" t="str">
        <f t="shared" si="50"/>
        <v>Sports Arena - Playing Area (&lt; 2,000 Spectators),Exhaust - Arenas</v>
      </c>
      <c r="R307" s="44">
        <f>INDEX('For CSV - 2025 SpcFuncData'!$BB$5:$BB$89,MATCH($A307,'For CSV - 2025 SpcFuncData'!$B$5:$B$88,0))</f>
        <v>369</v>
      </c>
      <c r="S307" s="44">
        <f>INDEX('For CSV - 2025 VentSpcFuncData'!$I$6:$I$111,MATCH($B307,'For CSV - 2025 VentSpcFuncData'!$B$6:$B$111,0))</f>
        <v>25</v>
      </c>
      <c r="T307" s="44">
        <f>MATCH($A307,'For CSV - 2025 SpcFuncData'!$B$5:$B$87,0)</f>
        <v>69</v>
      </c>
      <c r="U307" s="44">
        <v>0</v>
      </c>
      <c r="V307" t="str">
        <f t="shared" si="58"/>
        <v>2,              25,     "Exhaust - Arenas"</v>
      </c>
    </row>
    <row r="308" spans="1:22" ht="13" x14ac:dyDescent="0.25">
      <c r="A308" s="57" t="s">
        <v>891</v>
      </c>
      <c r="B308" s="270" t="s">
        <v>836</v>
      </c>
      <c r="C308" s="56">
        <f>VLOOKUP($B308,'2025 Ventilation List SORT'!$A$6:$I$101,2)</f>
        <v>100</v>
      </c>
      <c r="D308" s="56">
        <f>VLOOKUP($B308,'2025 Ventilation List SORT'!$A$6:$I$101,3)</f>
        <v>0.15</v>
      </c>
      <c r="E308" s="59">
        <f>VLOOKUP($B308,'2025 Ventilation List SORT'!$A$6:$I$101,4)</f>
        <v>0</v>
      </c>
      <c r="F308" s="59">
        <f>VLOOKUP($B308,'2025 Ventilation List SORT'!$A$6:$I$101,5)</f>
        <v>0</v>
      </c>
      <c r="G308" s="56">
        <f>VLOOKUP($B308,'2025 Ventilation List SORT'!$A$6:$I$101,6)</f>
        <v>0</v>
      </c>
      <c r="H308" s="59">
        <f>VLOOKUP($B308,'2025 Ventilation List SORT'!$A$6:$I$101,7)</f>
        <v>2</v>
      </c>
      <c r="I308" s="56" t="str">
        <f>VLOOKUP($B308,'2025 Ventilation List SORT'!$A$6:$I$101,8)</f>
        <v>F</v>
      </c>
      <c r="J308" s="95" t="str">
        <f>VLOOKUP($B308,'2025 Ventilation List SORT'!$A$6:$I$101,9)</f>
        <v>No</v>
      </c>
      <c r="K308" s="146">
        <f>INDEX('For CSV - 2025 SpcFuncData'!$D$5:$D$88,MATCH($A308,'For CSV - 2025 SpcFuncData'!$B$5:$B$87,0))*0.5</f>
        <v>25</v>
      </c>
      <c r="L308" s="146" t="e">
        <f>INDEX('For CSV - 2025 VentSpcFuncData'!#REF!,MATCH($B308,'For CSV - 2025 VentSpcFuncData'!$B$6:$B$111,0))</f>
        <v>#REF!</v>
      </c>
      <c r="M308" s="146" t="e">
        <f t="shared" si="48"/>
        <v>#REF!</v>
      </c>
      <c r="N308" s="146" t="e">
        <f>INDEX('For CSV - 2025 VentSpcFuncData'!#REF!,MATCH($B308,'For CSV - 2025 VentSpcFuncData'!$B$6:$B$111,0))</f>
        <v>#REF!</v>
      </c>
      <c r="O308" s="146" t="e">
        <f t="shared" si="47"/>
        <v>#REF!</v>
      </c>
      <c r="P308" s="148" t="e">
        <f t="shared" si="46"/>
        <v>#REF!</v>
      </c>
      <c r="Q308" s="44" t="str">
        <f t="shared" si="50"/>
        <v>Sports Arena - Playing Area (&lt; 2,000 Spectators),Sports/Entertainment - Gym, sports arena (play area)</v>
      </c>
      <c r="R308" s="44">
        <f>INDEX('For CSV - 2025 SpcFuncData'!$BB$5:$BB$89,MATCH($A308,'For CSV - 2025 SpcFuncData'!$B$5:$B$88,0))</f>
        <v>369</v>
      </c>
      <c r="S308" s="44">
        <f>INDEX('For CSV - 2025 VentSpcFuncData'!$I$6:$I$111,MATCH($B308,'For CSV - 2025 VentSpcFuncData'!$B$6:$B$111,0))</f>
        <v>89</v>
      </c>
      <c r="T308" s="44">
        <f>MATCH($A308,'For CSV - 2025 SpcFuncData'!$B$5:$B$87,0)</f>
        <v>69</v>
      </c>
      <c r="U308" s="44">
        <v>0</v>
      </c>
      <c r="V308" t="str">
        <f t="shared" si="58"/>
        <v>2,              89,     "Sports/Entertainment - Gym, sports arena (play area)"</v>
      </c>
    </row>
    <row r="309" spans="1:22" ht="13" x14ac:dyDescent="0.25">
      <c r="A309" s="57" t="s">
        <v>891</v>
      </c>
      <c r="B309" s="270" t="s">
        <v>841</v>
      </c>
      <c r="C309" s="56">
        <f>VLOOKUP($B309,'2025 Ventilation List SORT'!$A$6:$I$101,2)</f>
        <v>100</v>
      </c>
      <c r="D309" s="56">
        <f>VLOOKUP($B309,'2025 Ventilation List SORT'!$A$6:$I$101,3)</f>
        <v>0.15</v>
      </c>
      <c r="E309" s="59">
        <f>VLOOKUP($B309,'2025 Ventilation List SORT'!$A$6:$I$101,4)</f>
        <v>0</v>
      </c>
      <c r="F309" s="59">
        <f>VLOOKUP($B309,'2025 Ventilation List SORT'!$A$6:$I$101,5)</f>
        <v>0</v>
      </c>
      <c r="G309" s="56">
        <f>VLOOKUP($B309,'2025 Ventilation List SORT'!$A$6:$I$101,6)</f>
        <v>0</v>
      </c>
      <c r="H309" s="59">
        <f>VLOOKUP($B309,'2025 Ventilation List SORT'!$A$6:$I$101,7)</f>
        <v>2</v>
      </c>
      <c r="I309" s="56" t="str">
        <f>VLOOKUP($B309,'2025 Ventilation List SORT'!$A$6:$I$101,8)</f>
        <v>F</v>
      </c>
      <c r="J309" s="95" t="str">
        <f>VLOOKUP($B309,'2025 Ventilation List SORT'!$A$6:$I$101,9)</f>
        <v>No</v>
      </c>
      <c r="K309" s="146">
        <f>INDEX('For CSV - 2025 SpcFuncData'!$D$5:$D$88,MATCH($A309,'For CSV - 2025 SpcFuncData'!$B$5:$B$87,0))*0.5</f>
        <v>25</v>
      </c>
      <c r="L309" s="146" t="e">
        <f>INDEX('For CSV - 2025 VentSpcFuncData'!#REF!,MATCH($B309,'For CSV - 2025 VentSpcFuncData'!$B$6:$B$111,0))</f>
        <v>#REF!</v>
      </c>
      <c r="M309" s="146" t="e">
        <f t="shared" si="48"/>
        <v>#REF!</v>
      </c>
      <c r="N309" s="146" t="e">
        <f>INDEX('For CSV - 2025 VentSpcFuncData'!#REF!,MATCH($B309,'For CSV - 2025 VentSpcFuncData'!$B$6:$B$111,0))</f>
        <v>#REF!</v>
      </c>
      <c r="O309" s="146" t="e">
        <f t="shared" si="47"/>
        <v>#REF!</v>
      </c>
      <c r="P309" s="148" t="e">
        <f t="shared" si="46"/>
        <v>#REF!</v>
      </c>
      <c r="Q309" s="44" t="str">
        <f t="shared" si="50"/>
        <v>Sports Arena - Playing Area (&lt; 2,000 Spectators),Sports/Entertainment - Swimming (deck)</v>
      </c>
      <c r="R309" s="44">
        <f>INDEX('For CSV - 2025 SpcFuncData'!$BB$5:$BB$89,MATCH($A309,'For CSV - 2025 SpcFuncData'!$B$5:$B$88,0))</f>
        <v>369</v>
      </c>
      <c r="S309" s="44">
        <f>INDEX('For CSV - 2025 VentSpcFuncData'!$I$6:$I$111,MATCH($B309,'For CSV - 2025 VentSpcFuncData'!$B$6:$B$111,0))</f>
        <v>94</v>
      </c>
      <c r="T309" s="44">
        <f>MATCH($A309,'For CSV - 2025 SpcFuncData'!$B$5:$B$87,0)</f>
        <v>69</v>
      </c>
      <c r="U309" s="44">
        <v>0</v>
      </c>
      <c r="V309" t="str">
        <f t="shared" si="58"/>
        <v>2,              94,     "Sports/Entertainment - Swimming (deck)"</v>
      </c>
    </row>
    <row r="310" spans="1:22" ht="13" x14ac:dyDescent="0.25">
      <c r="A310" s="57" t="s">
        <v>891</v>
      </c>
      <c r="B310" s="270" t="s">
        <v>842</v>
      </c>
      <c r="C310" s="56">
        <f>VLOOKUP($B310,'2025 Ventilation List SORT'!$A$6:$I$101,2)</f>
        <v>100</v>
      </c>
      <c r="D310" s="56">
        <f>VLOOKUP($B310,'2025 Ventilation List SORT'!$A$6:$I$101,3)</f>
        <v>0.15</v>
      </c>
      <c r="E310" s="59">
        <f>VLOOKUP($B310,'2025 Ventilation List SORT'!$A$6:$I$101,4)</f>
        <v>0</v>
      </c>
      <c r="F310" s="59">
        <f>VLOOKUP($B310,'2025 Ventilation List SORT'!$A$6:$I$101,5)</f>
        <v>0</v>
      </c>
      <c r="G310" s="56">
        <f>VLOOKUP($B310,'2025 Ventilation List SORT'!$A$6:$I$101,6)</f>
        <v>0</v>
      </c>
      <c r="H310" s="59">
        <f>VLOOKUP($B310,'2025 Ventilation List SORT'!$A$6:$I$101,7)</f>
        <v>2</v>
      </c>
      <c r="I310" s="56" t="str">
        <f>VLOOKUP($B310,'2025 Ventilation List SORT'!$A$6:$I$101,8)</f>
        <v>F</v>
      </c>
      <c r="J310" s="95" t="str">
        <f>VLOOKUP($B310,'2025 Ventilation List SORT'!$A$6:$I$101,9)</f>
        <v>No</v>
      </c>
      <c r="K310" s="146">
        <f>INDEX('For CSV - 2025 SpcFuncData'!$D$5:$D$88,MATCH($A310,'For CSV - 2025 SpcFuncData'!$B$5:$B$87,0))*0.5</f>
        <v>25</v>
      </c>
      <c r="L310" s="146" t="e">
        <f>INDEX('For CSV - 2025 VentSpcFuncData'!#REF!,MATCH($B310,'For CSV - 2025 VentSpcFuncData'!$B$6:$B$111,0))</f>
        <v>#REF!</v>
      </c>
      <c r="M310" s="146" t="e">
        <f t="shared" si="48"/>
        <v>#REF!</v>
      </c>
      <c r="N310" s="146" t="e">
        <f>INDEX('For CSV - 2025 VentSpcFuncData'!#REF!,MATCH($B310,'For CSV - 2025 VentSpcFuncData'!$B$6:$B$111,0))</f>
        <v>#REF!</v>
      </c>
      <c r="O310" s="146" t="e">
        <f t="shared" si="47"/>
        <v>#REF!</v>
      </c>
      <c r="P310" s="148" t="e">
        <f t="shared" si="46"/>
        <v>#REF!</v>
      </c>
      <c r="Q310" s="44" t="str">
        <f t="shared" si="50"/>
        <v>Sports Arena - Playing Area (&lt; 2,000 Spectators),Sports/Entertainment - Swimming (pool)</v>
      </c>
      <c r="R310" s="44">
        <f>INDEX('For CSV - 2025 SpcFuncData'!$BB$5:$BB$89,MATCH($A310,'For CSV - 2025 SpcFuncData'!$B$5:$B$88,0))</f>
        <v>369</v>
      </c>
      <c r="S310" s="44">
        <f>INDEX('For CSV - 2025 VentSpcFuncData'!$I$6:$I$111,MATCH($B310,'For CSV - 2025 VentSpcFuncData'!$B$6:$B$111,0))</f>
        <v>95</v>
      </c>
      <c r="T310" s="44">
        <f>MATCH($A310,'For CSV - 2025 SpcFuncData'!$B$5:$B$87,0)</f>
        <v>69</v>
      </c>
      <c r="U310" s="44">
        <v>0</v>
      </c>
      <c r="V310" t="str">
        <f t="shared" si="58"/>
        <v>2,              95,     "Sports/Entertainment - Swimming (pool)"</v>
      </c>
    </row>
    <row r="311" spans="1:22" ht="13" x14ac:dyDescent="0.25">
      <c r="A311" s="44" t="s">
        <v>892</v>
      </c>
      <c r="B311" s="270" t="s">
        <v>836</v>
      </c>
      <c r="C311" s="56">
        <f>VLOOKUP($B311,'2025 Ventilation List SORT'!$A$6:$I$101,2)</f>
        <v>100</v>
      </c>
      <c r="D311" s="56">
        <f>VLOOKUP($B311,'2025 Ventilation List SORT'!$A$6:$I$101,3)</f>
        <v>0.15</v>
      </c>
      <c r="E311" s="59">
        <f>VLOOKUP($B311,'2025 Ventilation List SORT'!$A$6:$I$101,4)</f>
        <v>0</v>
      </c>
      <c r="F311" s="59">
        <f>VLOOKUP($B311,'2025 Ventilation List SORT'!$A$6:$I$101,5)</f>
        <v>0</v>
      </c>
      <c r="G311" s="56">
        <f>VLOOKUP($B311,'2025 Ventilation List SORT'!$A$6:$I$101,6)</f>
        <v>0</v>
      </c>
      <c r="H311" s="59">
        <f>VLOOKUP($B311,'2025 Ventilation List SORT'!$A$6:$I$101,7)</f>
        <v>2</v>
      </c>
      <c r="I311" s="56" t="str">
        <f>VLOOKUP($B311,'2025 Ventilation List SORT'!$A$6:$I$101,8)</f>
        <v>F</v>
      </c>
      <c r="J311" s="95" t="str">
        <f>VLOOKUP($B311,'2025 Ventilation List SORT'!$A$6:$I$101,9)</f>
        <v>No</v>
      </c>
      <c r="K311" s="146">
        <f>INDEX('For CSV - 2025 SpcFuncData'!$D$5:$D$88,MATCH($A311,'For CSV - 2025 SpcFuncData'!$B$5:$B$87,0))*0.5</f>
        <v>10</v>
      </c>
      <c r="L311" s="146" t="e">
        <f>INDEX('For CSV - 2025 VentSpcFuncData'!#REF!,MATCH($B311,'For CSV - 2025 VentSpcFuncData'!$B$6:$B$111,0))</f>
        <v>#REF!</v>
      </c>
      <c r="M311" s="146" t="e">
        <f t="shared" si="48"/>
        <v>#REF!</v>
      </c>
      <c r="N311" s="146" t="e">
        <f>INDEX('For CSV - 2025 VentSpcFuncData'!#REF!,MATCH($B311,'For CSV - 2025 VentSpcFuncData'!$B$6:$B$111,0))</f>
        <v>#REF!</v>
      </c>
      <c r="O311" s="146" t="e">
        <f t="shared" si="47"/>
        <v>#REF!</v>
      </c>
      <c r="P311" s="148" t="e">
        <f t="shared" si="46"/>
        <v>#REF!</v>
      </c>
      <c r="Q311" s="44" t="str">
        <f t="shared" si="50"/>
        <v>Sports Arena - Playing Area (Recreational),Sports/Entertainment - Gym, sports arena (play area)</v>
      </c>
      <c r="R311" s="44">
        <f>INDEX('For CSV - 2025 SpcFuncData'!$BB$5:$BB$89,MATCH($A311,'For CSV - 2025 SpcFuncData'!$B$5:$B$88,0))</f>
        <v>370</v>
      </c>
      <c r="S311" s="44">
        <f>INDEX('For CSV - 2025 VentSpcFuncData'!$I$6:$I$111,MATCH($B311,'For CSV - 2025 VentSpcFuncData'!$B$6:$B$111,0))</f>
        <v>89</v>
      </c>
      <c r="T311" s="44">
        <f>MATCH($A311,'For CSV - 2025 SpcFuncData'!$B$5:$B$87,0)</f>
        <v>70</v>
      </c>
      <c r="U311" s="44">
        <v>0</v>
      </c>
      <c r="V311" t="str">
        <f t="shared" si="58"/>
        <v>1, Spc:SpcFunc,        370,  89  ;  Sports Arena - Playing Area (Recreational)</v>
      </c>
    </row>
    <row r="312" spans="1:22" ht="13" x14ac:dyDescent="0.25">
      <c r="A312" s="44" t="s">
        <v>892</v>
      </c>
      <c r="B312" s="270" t="s">
        <v>836</v>
      </c>
      <c r="C312" s="56">
        <f>VLOOKUP($B312,'2025 Ventilation List SORT'!$A$6:$I$101,2)</f>
        <v>100</v>
      </c>
      <c r="D312" s="56">
        <f>VLOOKUP($B312,'2025 Ventilation List SORT'!$A$6:$I$101,3)</f>
        <v>0.15</v>
      </c>
      <c r="E312" s="59">
        <f>VLOOKUP($B312,'2025 Ventilation List SORT'!$A$6:$I$101,4)</f>
        <v>0</v>
      </c>
      <c r="F312" s="59">
        <f>VLOOKUP($B312,'2025 Ventilation List SORT'!$A$6:$I$101,5)</f>
        <v>0</v>
      </c>
      <c r="G312" s="56">
        <f>VLOOKUP($B312,'2025 Ventilation List SORT'!$A$6:$I$101,6)</f>
        <v>0</v>
      </c>
      <c r="H312" s="59">
        <f>VLOOKUP($B312,'2025 Ventilation List SORT'!$A$6:$I$101,7)</f>
        <v>2</v>
      </c>
      <c r="I312" s="56" t="str">
        <f>VLOOKUP($B312,'2025 Ventilation List SORT'!$A$6:$I$101,8)</f>
        <v>F</v>
      </c>
      <c r="J312" s="95" t="str">
        <f>VLOOKUP($B312,'2025 Ventilation List SORT'!$A$6:$I$101,9)</f>
        <v>No</v>
      </c>
      <c r="K312" s="146">
        <f>INDEX('For CSV - 2025 SpcFuncData'!$D$5:$D$88,MATCH($A312,'For CSV - 2025 SpcFuncData'!$B$5:$B$87,0))*0.5</f>
        <v>10</v>
      </c>
      <c r="L312" s="146" t="e">
        <f>INDEX('For CSV - 2025 VentSpcFuncData'!#REF!,MATCH($B312,'For CSV - 2025 VentSpcFuncData'!$B$6:$B$111,0))</f>
        <v>#REF!</v>
      </c>
      <c r="M312" s="146" t="e">
        <f t="shared" si="48"/>
        <v>#REF!</v>
      </c>
      <c r="N312" s="146" t="e">
        <f>INDEX('For CSV - 2025 VentSpcFuncData'!#REF!,MATCH($B312,'For CSV - 2025 VentSpcFuncData'!$B$6:$B$111,0))</f>
        <v>#REF!</v>
      </c>
      <c r="O312" s="146" t="e">
        <f t="shared" si="47"/>
        <v>#REF!</v>
      </c>
      <c r="P312" s="148" t="e">
        <f t="shared" si="46"/>
        <v>#REF!</v>
      </c>
      <c r="Q312" s="44" t="str">
        <f t="shared" si="50"/>
        <v>Sports Arena - Playing Area (Recreational),Sports/Entertainment - Gym, sports arena (play area)</v>
      </c>
      <c r="R312" s="44">
        <f>INDEX('For CSV - 2025 SpcFuncData'!$BB$5:$BB$89,MATCH($A312,'For CSV - 2025 SpcFuncData'!$B$5:$B$88,0))</f>
        <v>370</v>
      </c>
      <c r="S312" s="44">
        <f>INDEX('For CSV - 2025 VentSpcFuncData'!$I$6:$I$111,MATCH($B312,'For CSV - 2025 VentSpcFuncData'!$B$6:$B$111,0))</f>
        <v>89</v>
      </c>
      <c r="T312" s="44">
        <f>MATCH($A312,'For CSV - 2025 SpcFuncData'!$B$5:$B$87,0)</f>
        <v>70</v>
      </c>
      <c r="U312" s="44">
        <v>0</v>
      </c>
      <c r="V312" t="str">
        <f t="shared" si="58"/>
        <v>2,              89,     "Sports/Entertainment - Gym, sports arena (play area)"</v>
      </c>
    </row>
    <row r="313" spans="1:22" ht="13" x14ac:dyDescent="0.25">
      <c r="A313" s="44" t="s">
        <v>892</v>
      </c>
      <c r="B313" s="270" t="s">
        <v>837</v>
      </c>
      <c r="C313" s="56">
        <f>VLOOKUP($B313,'2025 Ventilation List SORT'!$A$6:$I$101,2)</f>
        <v>100</v>
      </c>
      <c r="D313" s="56">
        <f>VLOOKUP($B313,'2025 Ventilation List SORT'!$A$6:$I$101,3)</f>
        <v>0.15</v>
      </c>
      <c r="E313" s="59">
        <f>VLOOKUP($B313,'2025 Ventilation List SORT'!$A$6:$I$101,4)</f>
        <v>0</v>
      </c>
      <c r="F313" s="59">
        <f>VLOOKUP($B313,'2025 Ventilation List SORT'!$A$6:$I$101,5)</f>
        <v>0</v>
      </c>
      <c r="G313" s="56">
        <f>VLOOKUP($B313,'2025 Ventilation List SORT'!$A$6:$I$101,6)</f>
        <v>0</v>
      </c>
      <c r="H313" s="59">
        <f>VLOOKUP($B313,'2025 Ventilation List SORT'!$A$6:$I$101,7)</f>
        <v>2</v>
      </c>
      <c r="I313" s="56" t="str">
        <f>VLOOKUP($B313,'2025 Ventilation List SORT'!$A$6:$I$101,8)</f>
        <v>F</v>
      </c>
      <c r="J313" s="95" t="str">
        <f>VLOOKUP($B313,'2025 Ventilation List SORT'!$A$6:$I$101,9)</f>
        <v>No</v>
      </c>
      <c r="K313" s="146">
        <f>INDEX('For CSV - 2025 SpcFuncData'!$D$5:$D$88,MATCH($A313,'For CSV - 2025 SpcFuncData'!$B$5:$B$87,0))*0.5</f>
        <v>10</v>
      </c>
      <c r="L313" s="146" t="e">
        <f>INDEX('For CSV - 2025 VentSpcFuncData'!#REF!,MATCH($B313,'For CSV - 2025 VentSpcFuncData'!$B$6:$B$111,0))</f>
        <v>#REF!</v>
      </c>
      <c r="M313" s="146" t="e">
        <f t="shared" si="48"/>
        <v>#REF!</v>
      </c>
      <c r="N313" s="146" t="e">
        <f>INDEX('For CSV - 2025 VentSpcFuncData'!#REF!,MATCH($B313,'For CSV - 2025 VentSpcFuncData'!$B$6:$B$111,0))</f>
        <v>#REF!</v>
      </c>
      <c r="O313" s="146" t="e">
        <f t="shared" si="47"/>
        <v>#REF!</v>
      </c>
      <c r="P313" s="148" t="e">
        <f t="shared" si="46"/>
        <v>#REF!</v>
      </c>
      <c r="Q313" s="44" t="str">
        <f t="shared" si="50"/>
        <v>Sports Arena - Playing Area (Recreational),Sports/Entertainment - Health club/aerobics room</v>
      </c>
      <c r="R313" s="44">
        <f>INDEX('For CSV - 2025 SpcFuncData'!$BB$5:$BB$89,MATCH($A313,'For CSV - 2025 SpcFuncData'!$B$5:$B$88,0))</f>
        <v>370</v>
      </c>
      <c r="S313" s="44">
        <f>INDEX('For CSV - 2025 VentSpcFuncData'!$I$6:$I$111,MATCH($B313,'For CSV - 2025 VentSpcFuncData'!$B$6:$B$111,0))</f>
        <v>90</v>
      </c>
      <c r="T313" s="44">
        <f>MATCH($A313,'For CSV - 2025 SpcFuncData'!$B$5:$B$87,0)</f>
        <v>70</v>
      </c>
      <c r="U313" s="44">
        <v>0</v>
      </c>
      <c r="V313" t="str">
        <f t="shared" si="58"/>
        <v>2,              90,     "Sports/Entertainment - Health club/aerobics room"</v>
      </c>
    </row>
    <row r="314" spans="1:22" ht="13" x14ac:dyDescent="0.25">
      <c r="A314" s="44" t="s">
        <v>892</v>
      </c>
      <c r="B314" s="270" t="s">
        <v>838</v>
      </c>
      <c r="C314" s="56">
        <f>VLOOKUP($B314,'2025 Ventilation List SORT'!$A$6:$I$101,2)</f>
        <v>100</v>
      </c>
      <c r="D314" s="56">
        <f>VLOOKUP($B314,'2025 Ventilation List SORT'!$A$6:$I$101,3)</f>
        <v>0.15</v>
      </c>
      <c r="E314" s="59">
        <f>VLOOKUP($B314,'2025 Ventilation List SORT'!$A$6:$I$101,4)</f>
        <v>0</v>
      </c>
      <c r="F314" s="59">
        <f>VLOOKUP($B314,'2025 Ventilation List SORT'!$A$6:$I$101,5)</f>
        <v>0</v>
      </c>
      <c r="G314" s="56">
        <f>VLOOKUP($B314,'2025 Ventilation List SORT'!$A$6:$I$101,6)</f>
        <v>0</v>
      </c>
      <c r="H314" s="59">
        <f>VLOOKUP($B314,'2025 Ventilation List SORT'!$A$6:$I$101,7)</f>
        <v>2</v>
      </c>
      <c r="I314" s="56" t="str">
        <f>VLOOKUP($B314,'2025 Ventilation List SORT'!$A$6:$I$101,8)</f>
        <v>F</v>
      </c>
      <c r="J314" s="95" t="str">
        <f>VLOOKUP($B314,'2025 Ventilation List SORT'!$A$6:$I$101,9)</f>
        <v>No</v>
      </c>
      <c r="K314" s="146">
        <f>INDEX('For CSV - 2025 SpcFuncData'!$D$5:$D$88,MATCH($A314,'For CSV - 2025 SpcFuncData'!$B$5:$B$87,0))*0.5</f>
        <v>10</v>
      </c>
      <c r="L314" s="146" t="e">
        <f>INDEX('For CSV - 2025 VentSpcFuncData'!#REF!,MATCH($B314,'For CSV - 2025 VentSpcFuncData'!$B$6:$B$111,0))</f>
        <v>#REF!</v>
      </c>
      <c r="M314" s="146" t="e">
        <f t="shared" si="48"/>
        <v>#REF!</v>
      </c>
      <c r="N314" s="146" t="e">
        <f>INDEX('For CSV - 2025 VentSpcFuncData'!#REF!,MATCH($B314,'For CSV - 2025 VentSpcFuncData'!$B$6:$B$111,0))</f>
        <v>#REF!</v>
      </c>
      <c r="O314" s="146" t="e">
        <f t="shared" si="47"/>
        <v>#REF!</v>
      </c>
      <c r="P314" s="148" t="e">
        <f t="shared" si="46"/>
        <v>#REF!</v>
      </c>
      <c r="Q314" s="44" t="str">
        <f t="shared" si="50"/>
        <v>Sports Arena - Playing Area (Recreational),Sports/Entertainment - Health club/weight rooms</v>
      </c>
      <c r="R314" s="44">
        <f>INDEX('For CSV - 2025 SpcFuncData'!$BB$5:$BB$89,MATCH($A314,'For CSV - 2025 SpcFuncData'!$B$5:$B$88,0))</f>
        <v>370</v>
      </c>
      <c r="S314" s="44">
        <f>INDEX('For CSV - 2025 VentSpcFuncData'!$I$6:$I$111,MATCH($B314,'For CSV - 2025 VentSpcFuncData'!$B$6:$B$111,0))</f>
        <v>91</v>
      </c>
      <c r="T314" s="44">
        <f>MATCH($A314,'For CSV - 2025 SpcFuncData'!$B$5:$B$87,0)</f>
        <v>70</v>
      </c>
      <c r="U314" s="44">
        <v>0</v>
      </c>
      <c r="V314" t="str">
        <f t="shared" si="58"/>
        <v>2,              91,     "Sports/Entertainment - Health club/weight rooms"</v>
      </c>
    </row>
    <row r="315" spans="1:22" ht="13" x14ac:dyDescent="0.25">
      <c r="A315" s="44" t="s">
        <v>892</v>
      </c>
      <c r="B315" s="270" t="s">
        <v>841</v>
      </c>
      <c r="C315" s="56">
        <f>VLOOKUP($B315,'2025 Ventilation List SORT'!$A$6:$I$101,2)</f>
        <v>100</v>
      </c>
      <c r="D315" s="56">
        <f>VLOOKUP($B315,'2025 Ventilation List SORT'!$A$6:$I$101,3)</f>
        <v>0.15</v>
      </c>
      <c r="E315" s="59">
        <f>VLOOKUP($B315,'2025 Ventilation List SORT'!$A$6:$I$101,4)</f>
        <v>0</v>
      </c>
      <c r="F315" s="59">
        <f>VLOOKUP($B315,'2025 Ventilation List SORT'!$A$6:$I$101,5)</f>
        <v>0</v>
      </c>
      <c r="G315" s="56">
        <f>VLOOKUP($B315,'2025 Ventilation List SORT'!$A$6:$I$101,6)</f>
        <v>0</v>
      </c>
      <c r="H315" s="59">
        <f>VLOOKUP($B315,'2025 Ventilation List SORT'!$A$6:$I$101,7)</f>
        <v>2</v>
      </c>
      <c r="I315" s="56" t="str">
        <f>VLOOKUP($B315,'2025 Ventilation List SORT'!$A$6:$I$101,8)</f>
        <v>F</v>
      </c>
      <c r="J315" s="95" t="str">
        <f>VLOOKUP($B315,'2025 Ventilation List SORT'!$A$6:$I$101,9)</f>
        <v>No</v>
      </c>
      <c r="K315" s="146">
        <f>INDEX('For CSV - 2025 SpcFuncData'!$D$5:$D$88,MATCH($A315,'For CSV - 2025 SpcFuncData'!$B$5:$B$87,0))*0.5</f>
        <v>10</v>
      </c>
      <c r="L315" s="146" t="e">
        <f>INDEX('For CSV - 2025 VentSpcFuncData'!#REF!,MATCH($B315,'For CSV - 2025 VentSpcFuncData'!$B$6:$B$111,0))</f>
        <v>#REF!</v>
      </c>
      <c r="M315" s="146" t="e">
        <f t="shared" si="48"/>
        <v>#REF!</v>
      </c>
      <c r="N315" s="146" t="e">
        <f>INDEX('For CSV - 2025 VentSpcFuncData'!#REF!,MATCH($B315,'For CSV - 2025 VentSpcFuncData'!$B$6:$B$111,0))</f>
        <v>#REF!</v>
      </c>
      <c r="O315" s="146" t="e">
        <f t="shared" si="47"/>
        <v>#REF!</v>
      </c>
      <c r="P315" s="148" t="e">
        <f t="shared" si="46"/>
        <v>#REF!</v>
      </c>
      <c r="Q315" s="44" t="str">
        <f t="shared" si="50"/>
        <v>Sports Arena - Playing Area (Recreational),Sports/Entertainment - Swimming (deck)</v>
      </c>
      <c r="R315" s="44">
        <f>INDEX('For CSV - 2025 SpcFuncData'!$BB$5:$BB$89,MATCH($A315,'For CSV - 2025 SpcFuncData'!$B$5:$B$88,0))</f>
        <v>370</v>
      </c>
      <c r="S315" s="44">
        <f>INDEX('For CSV - 2025 VentSpcFuncData'!$I$6:$I$111,MATCH($B315,'For CSV - 2025 VentSpcFuncData'!$B$6:$B$111,0))</f>
        <v>94</v>
      </c>
      <c r="T315" s="44">
        <f>MATCH($A315,'For CSV - 2025 SpcFuncData'!$B$5:$B$87,0)</f>
        <v>70</v>
      </c>
      <c r="U315" s="44">
        <v>0</v>
      </c>
      <c r="V315" t="str">
        <f t="shared" si="58"/>
        <v>2,              94,     "Sports/Entertainment - Swimming (deck)"</v>
      </c>
    </row>
    <row r="316" spans="1:22" ht="13" x14ac:dyDescent="0.25">
      <c r="A316" s="44" t="s">
        <v>892</v>
      </c>
      <c r="B316" s="270" t="s">
        <v>842</v>
      </c>
      <c r="C316" s="56">
        <f>VLOOKUP($B316,'2025 Ventilation List SORT'!$A$6:$I$101,2)</f>
        <v>100</v>
      </c>
      <c r="D316" s="56">
        <f>VLOOKUP($B316,'2025 Ventilation List SORT'!$A$6:$I$101,3)</f>
        <v>0.15</v>
      </c>
      <c r="E316" s="59">
        <f>VLOOKUP($B316,'2025 Ventilation List SORT'!$A$6:$I$101,4)</f>
        <v>0</v>
      </c>
      <c r="F316" s="59">
        <f>VLOOKUP($B316,'2025 Ventilation List SORT'!$A$6:$I$101,5)</f>
        <v>0</v>
      </c>
      <c r="G316" s="56">
        <f>VLOOKUP($B316,'2025 Ventilation List SORT'!$A$6:$I$101,6)</f>
        <v>0</v>
      </c>
      <c r="H316" s="59">
        <f>VLOOKUP($B316,'2025 Ventilation List SORT'!$A$6:$I$101,7)</f>
        <v>2</v>
      </c>
      <c r="I316" s="56" t="str">
        <f>VLOOKUP($B316,'2025 Ventilation List SORT'!$A$6:$I$101,8)</f>
        <v>F</v>
      </c>
      <c r="J316" s="95" t="str">
        <f>VLOOKUP($B316,'2025 Ventilation List SORT'!$A$6:$I$101,9)</f>
        <v>No</v>
      </c>
      <c r="K316" s="146">
        <f>INDEX('For CSV - 2025 SpcFuncData'!$D$5:$D$88,MATCH($A316,'For CSV - 2025 SpcFuncData'!$B$5:$B$87,0))*0.5</f>
        <v>10</v>
      </c>
      <c r="L316" s="146" t="e">
        <f>INDEX('For CSV - 2025 VentSpcFuncData'!#REF!,MATCH($B316,'For CSV - 2025 VentSpcFuncData'!$B$6:$B$111,0))</f>
        <v>#REF!</v>
      </c>
      <c r="M316" s="146" t="e">
        <f t="shared" si="48"/>
        <v>#REF!</v>
      </c>
      <c r="N316" s="146" t="e">
        <f>INDEX('For CSV - 2025 VentSpcFuncData'!#REF!,MATCH($B316,'For CSV - 2025 VentSpcFuncData'!$B$6:$B$111,0))</f>
        <v>#REF!</v>
      </c>
      <c r="O316" s="146" t="e">
        <f t="shared" si="47"/>
        <v>#REF!</v>
      </c>
      <c r="P316" s="148" t="e">
        <f t="shared" si="46"/>
        <v>#REF!</v>
      </c>
      <c r="Q316" s="44" t="str">
        <f t="shared" si="50"/>
        <v>Sports Arena - Playing Area (Recreational),Sports/Entertainment - Swimming (pool)</v>
      </c>
      <c r="R316" s="44">
        <f>INDEX('For CSV - 2025 SpcFuncData'!$BB$5:$BB$89,MATCH($A316,'For CSV - 2025 SpcFuncData'!$B$5:$B$88,0))</f>
        <v>370</v>
      </c>
      <c r="S316" s="44">
        <f>INDEX('For CSV - 2025 VentSpcFuncData'!$I$6:$I$111,MATCH($B316,'For CSV - 2025 VentSpcFuncData'!$B$6:$B$111,0))</f>
        <v>95</v>
      </c>
      <c r="T316" s="44">
        <f>MATCH($A316,'For CSV - 2025 SpcFuncData'!$B$5:$B$87,0)</f>
        <v>70</v>
      </c>
      <c r="U316" s="44">
        <v>0</v>
      </c>
      <c r="V316" t="str">
        <f t="shared" si="58"/>
        <v>2,              95,     "Sports/Entertainment - Swimming (pool)"</v>
      </c>
    </row>
    <row r="317" spans="1:22" ht="13" x14ac:dyDescent="0.25">
      <c r="A317" s="44" t="s">
        <v>575</v>
      </c>
      <c r="B317" s="270" t="s">
        <v>882</v>
      </c>
      <c r="C317" s="56">
        <f>VLOOKUP($B317,'2025 Ventilation List SORT'!$A$6:$I$101,2)</f>
        <v>71</v>
      </c>
      <c r="D317" s="56">
        <f>VLOOKUP($B317,'2025 Ventilation List SORT'!$A$6:$I$101,3)</f>
        <v>0.15</v>
      </c>
      <c r="E317" s="59">
        <f>VLOOKUP($B317,'2025 Ventilation List SORT'!$A$6:$I$101,4)</f>
        <v>0</v>
      </c>
      <c r="F317" s="59">
        <f>VLOOKUP($B317,'2025 Ventilation List SORT'!$A$6:$I$101,5)</f>
        <v>0</v>
      </c>
      <c r="G317" s="56">
        <f>VLOOKUP($B317,'2025 Ventilation List SORT'!$A$6:$I$101,6)</f>
        <v>0</v>
      </c>
      <c r="H317" s="59">
        <f>VLOOKUP($B317,'2025 Ventilation List SORT'!$A$6:$I$101,7)</f>
        <v>1</v>
      </c>
      <c r="I317" s="56" t="str">
        <f>VLOOKUP($B317,'2025 Ventilation List SORT'!$A$6:$I$101,8)</f>
        <v>F</v>
      </c>
      <c r="J317" s="95" t="str">
        <f>VLOOKUP($B317,'2025 Ventilation List SORT'!$A$6:$I$101,9)</f>
        <v>No</v>
      </c>
      <c r="K317" s="146">
        <f>INDEX('For CSV - 2025 SpcFuncData'!$D$5:$D$88,MATCH($A317,'For CSV - 2025 SpcFuncData'!$B$5:$B$87,0))*0.5</f>
        <v>71.430000000000007</v>
      </c>
      <c r="L317" s="146" t="e">
        <f>INDEX('For CSV - 2025 VentSpcFuncData'!#REF!,MATCH($B317,'For CSV - 2025 VentSpcFuncData'!$B$6:$B$111,0))</f>
        <v>#REF!</v>
      </c>
      <c r="M317" s="146" t="e">
        <f t="shared" si="48"/>
        <v>#REF!</v>
      </c>
      <c r="N317" s="146" t="e">
        <f>INDEX('For CSV - 2025 VentSpcFuncData'!#REF!,MATCH($B317,'For CSV - 2025 VentSpcFuncData'!$B$6:$B$111,0))</f>
        <v>#REF!</v>
      </c>
      <c r="O317" s="146" t="e">
        <f t="shared" si="47"/>
        <v>#REF!</v>
      </c>
      <c r="P317" s="148" t="e">
        <f t="shared" si="46"/>
        <v>#REF!</v>
      </c>
      <c r="Q317" s="44" t="str">
        <f t="shared" ref="Q317:Q349" si="59">_xlfn.CONCAT(A317,",",B317)</f>
        <v>Theater Area (Motion Picture),Assembly - Auditorium seating area</v>
      </c>
      <c r="R317" s="44">
        <f>INDEX('For CSV - 2025 SpcFuncData'!$BB$5:$BB$89,MATCH($A317,'For CSV - 2025 SpcFuncData'!$B$5:$B$88,0))</f>
        <v>371</v>
      </c>
      <c r="S317" s="44">
        <f>INDEX('For CSV - 2025 VentSpcFuncData'!$I$6:$I$111,MATCH($B317,'For CSV - 2025 VentSpcFuncData'!$B$6:$B$111,0))</f>
        <v>1</v>
      </c>
      <c r="T317" s="44">
        <f>MATCH($A317,'For CSV - 2025 SpcFuncData'!$B$5:$B$87,0)</f>
        <v>71</v>
      </c>
      <c r="U317" s="44">
        <v>0</v>
      </c>
      <c r="V317" t="str">
        <f t="shared" si="58"/>
        <v>1, Spc:SpcFunc,        371,  1  ;  Theater Area (Motion Picture)</v>
      </c>
    </row>
    <row r="318" spans="1:22" ht="13" x14ac:dyDescent="0.25">
      <c r="A318" s="44" t="s">
        <v>575</v>
      </c>
      <c r="B318" s="270" t="s">
        <v>882</v>
      </c>
      <c r="C318" s="56">
        <f>VLOOKUP($B318,'2025 Ventilation List SORT'!$A$6:$I$101,2)</f>
        <v>71</v>
      </c>
      <c r="D318" s="56">
        <f>VLOOKUP($B318,'2025 Ventilation List SORT'!$A$6:$I$101,3)</f>
        <v>0.15</v>
      </c>
      <c r="E318" s="59">
        <f>VLOOKUP($B318,'2025 Ventilation List SORT'!$A$6:$I$101,4)</f>
        <v>0</v>
      </c>
      <c r="F318" s="59">
        <f>VLOOKUP($B318,'2025 Ventilation List SORT'!$A$6:$I$101,5)</f>
        <v>0</v>
      </c>
      <c r="G318" s="56">
        <f>VLOOKUP($B318,'2025 Ventilation List SORT'!$A$6:$I$101,6)</f>
        <v>0</v>
      </c>
      <c r="H318" s="59">
        <f>VLOOKUP($B318,'2025 Ventilation List SORT'!$A$6:$I$101,7)</f>
        <v>1</v>
      </c>
      <c r="I318" s="56" t="str">
        <f>VLOOKUP($B318,'2025 Ventilation List SORT'!$A$6:$I$101,8)</f>
        <v>F</v>
      </c>
      <c r="J318" s="95" t="str">
        <f>VLOOKUP($B318,'2025 Ventilation List SORT'!$A$6:$I$101,9)</f>
        <v>No</v>
      </c>
      <c r="K318" s="146">
        <f>INDEX('For CSV - 2025 SpcFuncData'!$D$5:$D$88,MATCH($A318,'For CSV - 2025 SpcFuncData'!$B$5:$B$87,0))*0.5</f>
        <v>71.430000000000007</v>
      </c>
      <c r="L318" s="146" t="e">
        <f>INDEX('For CSV - 2025 VentSpcFuncData'!#REF!,MATCH($B318,'For CSV - 2025 VentSpcFuncData'!$B$6:$B$111,0))</f>
        <v>#REF!</v>
      </c>
      <c r="M318" s="146" t="e">
        <f t="shared" si="48"/>
        <v>#REF!</v>
      </c>
      <c r="N318" s="146" t="e">
        <f>INDEX('For CSV - 2025 VentSpcFuncData'!#REF!,MATCH($B318,'For CSV - 2025 VentSpcFuncData'!$B$6:$B$111,0))</f>
        <v>#REF!</v>
      </c>
      <c r="O318" s="146" t="e">
        <f t="shared" si="47"/>
        <v>#REF!</v>
      </c>
      <c r="P318" s="148" t="e">
        <f t="shared" si="46"/>
        <v>#REF!</v>
      </c>
      <c r="Q318" s="44" t="str">
        <f t="shared" si="59"/>
        <v>Theater Area (Motion Picture),Assembly - Auditorium seating area</v>
      </c>
      <c r="R318" s="44">
        <f>INDEX('For CSV - 2025 SpcFuncData'!$BB$5:$BB$89,MATCH($A318,'For CSV - 2025 SpcFuncData'!$B$5:$B$88,0))</f>
        <v>371</v>
      </c>
      <c r="S318" s="44">
        <f>INDEX('For CSV - 2025 VentSpcFuncData'!$I$6:$I$111,MATCH($B318,'For CSV - 2025 VentSpcFuncData'!$B$6:$B$111,0))</f>
        <v>1</v>
      </c>
      <c r="T318" s="44">
        <f>MATCH($A318,'For CSV - 2025 SpcFuncData'!$B$5:$B$87,0)</f>
        <v>71</v>
      </c>
      <c r="U318" s="44">
        <v>0</v>
      </c>
      <c r="V318" t="str">
        <f t="shared" si="58"/>
        <v>2,              1,     "Assembly - Auditorium seating area"</v>
      </c>
    </row>
    <row r="319" spans="1:22" ht="13" x14ac:dyDescent="0.25">
      <c r="A319" s="44" t="s">
        <v>576</v>
      </c>
      <c r="B319" s="270" t="s">
        <v>840</v>
      </c>
      <c r="C319" s="56">
        <f>VLOOKUP($B319,'2025 Ventilation List SORT'!$A$6:$I$101,2)</f>
        <v>100</v>
      </c>
      <c r="D319" s="56">
        <f>VLOOKUP($B319,'2025 Ventilation List SORT'!$A$6:$I$101,3)</f>
        <v>0.15</v>
      </c>
      <c r="E319" s="59">
        <f>VLOOKUP($B319,'2025 Ventilation List SORT'!$A$6:$I$101,4)</f>
        <v>0</v>
      </c>
      <c r="F319" s="59">
        <f>VLOOKUP($B319,'2025 Ventilation List SORT'!$A$6:$I$101,5)</f>
        <v>0</v>
      </c>
      <c r="G319" s="56">
        <f>VLOOKUP($B319,'2025 Ventilation List SORT'!$A$6:$I$101,6)</f>
        <v>0</v>
      </c>
      <c r="H319" s="59">
        <f>VLOOKUP($B319,'2025 Ventilation List SORT'!$A$6:$I$101,7)</f>
        <v>2</v>
      </c>
      <c r="I319" s="56" t="str">
        <f>VLOOKUP($B319,'2025 Ventilation List SORT'!$A$6:$I$101,8)</f>
        <v>F</v>
      </c>
      <c r="J319" s="95" t="str">
        <f>VLOOKUP($B319,'2025 Ventilation List SORT'!$A$6:$I$101,9)</f>
        <v>No</v>
      </c>
      <c r="K319" s="146">
        <f>INDEX('For CSV - 2025 SpcFuncData'!$D$5:$D$88,MATCH($A319,'For CSV - 2025 SpcFuncData'!$B$5:$B$87,0))*0.5</f>
        <v>71.430000000000007</v>
      </c>
      <c r="L319" s="146" t="e">
        <f>INDEX('For CSV - 2025 VentSpcFuncData'!#REF!,MATCH($B319,'For CSV - 2025 VentSpcFuncData'!$B$6:$B$111,0))</f>
        <v>#REF!</v>
      </c>
      <c r="M319" s="146" t="e">
        <f t="shared" si="48"/>
        <v>#REF!</v>
      </c>
      <c r="N319" s="146" t="e">
        <f>INDEX('For CSV - 2025 VentSpcFuncData'!#REF!,MATCH($B319,'For CSV - 2025 VentSpcFuncData'!$B$6:$B$111,0))</f>
        <v>#REF!</v>
      </c>
      <c r="O319" s="146" t="e">
        <f t="shared" si="47"/>
        <v>#REF!</v>
      </c>
      <c r="P319" s="148" t="e">
        <f t="shared" si="46"/>
        <v>#REF!</v>
      </c>
      <c r="Q319" s="44" t="str">
        <f t="shared" si="59"/>
        <v>Theater Area (Performance),Sports/Entertainment - Stages, studios</v>
      </c>
      <c r="R319" s="44">
        <f>INDEX('For CSV - 2025 SpcFuncData'!$BB$5:$BB$89,MATCH($A319,'For CSV - 2025 SpcFuncData'!$B$5:$B$88,0))</f>
        <v>372</v>
      </c>
      <c r="S319" s="44">
        <f>INDEX('For CSV - 2025 VentSpcFuncData'!$I$6:$I$111,MATCH($B319,'For CSV - 2025 VentSpcFuncData'!$B$6:$B$111,0))</f>
        <v>93</v>
      </c>
      <c r="T319" s="44">
        <f>MATCH($A319,'For CSV - 2025 SpcFuncData'!$B$5:$B$87,0)</f>
        <v>72</v>
      </c>
      <c r="U319" s="44">
        <v>0</v>
      </c>
      <c r="V319" t="str">
        <f t="shared" si="58"/>
        <v>1, Spc:SpcFunc,        372,  93  ;  Theater Area (Performance)</v>
      </c>
    </row>
    <row r="320" spans="1:22" ht="13" x14ac:dyDescent="0.25">
      <c r="A320" s="44" t="s">
        <v>576</v>
      </c>
      <c r="B320" s="270" t="s">
        <v>1017</v>
      </c>
      <c r="C320" s="56">
        <f>VLOOKUP($B320,'2025 Ventilation List SORT'!$A$6:$I$101,2)</f>
        <v>33</v>
      </c>
      <c r="D320" s="56">
        <f>VLOOKUP($B320,'2025 Ventilation List SORT'!$A$6:$I$101,3)</f>
        <v>0.15</v>
      </c>
      <c r="E320" s="59">
        <f>VLOOKUP($B320,'2025 Ventilation List SORT'!$A$6:$I$101,4)</f>
        <v>0</v>
      </c>
      <c r="F320" s="59">
        <f>VLOOKUP($B320,'2025 Ventilation List SORT'!$A$6:$I$101,5)</f>
        <v>0</v>
      </c>
      <c r="G320" s="56">
        <f>VLOOKUP($B320,'2025 Ventilation List SORT'!$A$6:$I$101,6)</f>
        <v>0</v>
      </c>
      <c r="H320" s="59">
        <f>VLOOKUP($B320,'2025 Ventilation List SORT'!$A$6:$I$101,7)</f>
        <v>1</v>
      </c>
      <c r="I320" s="56" t="str">
        <f>VLOOKUP($B320,'2025 Ventilation List SORT'!$A$6:$I$101,8)</f>
        <v>F</v>
      </c>
      <c r="J320" s="95" t="str">
        <f>VLOOKUP($B320,'2025 Ventilation List SORT'!$A$6:$I$101,9)</f>
        <v>No</v>
      </c>
      <c r="K320" s="146">
        <f>INDEX('For CSV - 2025 SpcFuncData'!$D$5:$D$88,MATCH($A320,'For CSV - 2025 SpcFuncData'!$B$5:$B$87,0))*0.5</f>
        <v>71.430000000000007</v>
      </c>
      <c r="L320" s="146" t="e">
        <f>INDEX('For CSV - 2025 VentSpcFuncData'!#REF!,MATCH($B320,'For CSV - 2025 VentSpcFuncData'!$B$6:$B$111,0))</f>
        <v>#REF!</v>
      </c>
      <c r="M320" s="146" t="e">
        <f t="shared" si="48"/>
        <v>#REF!</v>
      </c>
      <c r="N320" s="146" t="e">
        <f>INDEX('For CSV - 2025 VentSpcFuncData'!#REF!,MATCH($B320,'For CSV - 2025 VentSpcFuncData'!$B$6:$B$111,0))</f>
        <v>#REF!</v>
      </c>
      <c r="O320" s="146" t="e">
        <f t="shared" si="47"/>
        <v>#REF!</v>
      </c>
      <c r="P320" s="148" t="e">
        <f t="shared" si="46"/>
        <v>#REF!</v>
      </c>
      <c r="Q320" s="44" t="str">
        <f t="shared" si="59"/>
        <v>Theater Area (Performance),Education - Music/theater/dance</v>
      </c>
      <c r="R320" s="44">
        <f>INDEX('For CSV - 2025 SpcFuncData'!$BB$5:$BB$89,MATCH($A320,'For CSV - 2025 SpcFuncData'!$B$5:$B$88,0))</f>
        <v>372</v>
      </c>
      <c r="S320" s="44">
        <f>INDEX('For CSV - 2025 VentSpcFuncData'!$I$6:$I$111,MATCH($B320,'For CSV - 2025 VentSpcFuncData'!$B$6:$B$111,0))</f>
        <v>20</v>
      </c>
      <c r="T320" s="44">
        <f>MATCH($A320,'For CSV - 2025 SpcFuncData'!$B$5:$B$87,0)</f>
        <v>72</v>
      </c>
      <c r="U320" s="44">
        <v>0</v>
      </c>
      <c r="V320" t="str">
        <f t="shared" si="58"/>
        <v>2,              20,     "Education - Music/theater/dance"</v>
      </c>
    </row>
    <row r="321" spans="1:22" ht="13" x14ac:dyDescent="0.25">
      <c r="A321" s="44" t="s">
        <v>576</v>
      </c>
      <c r="B321" s="270" t="s">
        <v>781</v>
      </c>
      <c r="C321" s="56">
        <f>VLOOKUP($B321,'2025 Ventilation List SORT'!$A$6:$I$101,2)</f>
        <v>5</v>
      </c>
      <c r="D321" s="56">
        <f>VLOOKUP($B321,'2025 Ventilation List SORT'!$A$6:$I$101,3)</f>
        <v>0.15</v>
      </c>
      <c r="E321" s="59">
        <f>VLOOKUP($B321,'2025 Ventilation List SORT'!$A$6:$I$101,4)</f>
        <v>0</v>
      </c>
      <c r="F321" s="59">
        <f>VLOOKUP($B321,'2025 Ventilation List SORT'!$A$6:$I$101,5)</f>
        <v>0</v>
      </c>
      <c r="G321" s="56">
        <f>VLOOKUP($B321,'2025 Ventilation List SORT'!$A$6:$I$101,6)</f>
        <v>0</v>
      </c>
      <c r="H321" s="59">
        <f>VLOOKUP($B321,'2025 Ventilation List SORT'!$A$6:$I$101,7)</f>
        <v>2</v>
      </c>
      <c r="I321" s="56" t="str">
        <f>VLOOKUP($B321,'2025 Ventilation List SORT'!$A$6:$I$101,8)</f>
        <v/>
      </c>
      <c r="J321" s="95" t="str">
        <f>VLOOKUP($B321,'2025 Ventilation List SORT'!$A$6:$I$101,9)</f>
        <v>No</v>
      </c>
      <c r="K321" s="146">
        <f>INDEX('For CSV - 2025 SpcFuncData'!$D$5:$D$88,MATCH($A321,'For CSV - 2025 SpcFuncData'!$B$5:$B$87,0))*0.5</f>
        <v>71.430000000000007</v>
      </c>
      <c r="L321" s="146" t="e">
        <f>INDEX('For CSV - 2025 VentSpcFuncData'!#REF!,MATCH($B321,'For CSV - 2025 VentSpcFuncData'!$B$6:$B$111,0))</f>
        <v>#REF!</v>
      </c>
      <c r="M321" s="146" t="e">
        <f t="shared" si="48"/>
        <v>#REF!</v>
      </c>
      <c r="N321" s="146" t="e">
        <f>INDEX('For CSV - 2025 VentSpcFuncData'!#REF!,MATCH($B321,'For CSV - 2025 VentSpcFuncData'!$B$6:$B$111,0))</f>
        <v>#REF!</v>
      </c>
      <c r="O321" s="146" t="e">
        <f t="shared" si="47"/>
        <v>#REF!</v>
      </c>
      <c r="P321" s="148" t="e">
        <f t="shared" si="46"/>
        <v>#REF!</v>
      </c>
      <c r="Q321" s="44" t="str">
        <f t="shared" si="59"/>
        <v>Theater Area (Performance),Misc - All others</v>
      </c>
      <c r="R321" s="44">
        <f>INDEX('For CSV - 2025 SpcFuncData'!$BB$5:$BB$89,MATCH($A321,'For CSV - 2025 SpcFuncData'!$B$5:$B$88,0))</f>
        <v>372</v>
      </c>
      <c r="S321" s="44">
        <f>INDEX('For CSV - 2025 VentSpcFuncData'!$I$6:$I$111,MATCH($B321,'For CSV - 2025 VentSpcFuncData'!$B$6:$B$111,0))</f>
        <v>58</v>
      </c>
      <c r="T321" s="44">
        <f>MATCH($A321,'For CSV - 2025 SpcFuncData'!$B$5:$B$87,0)</f>
        <v>72</v>
      </c>
      <c r="U321" s="44">
        <v>0</v>
      </c>
      <c r="V321" t="str">
        <f t="shared" si="58"/>
        <v>2,              58,     "Misc - All others"</v>
      </c>
    </row>
    <row r="322" spans="1:22" ht="13" x14ac:dyDescent="0.25">
      <c r="A322" s="44" t="s">
        <v>576</v>
      </c>
      <c r="B322" s="270" t="s">
        <v>840</v>
      </c>
      <c r="C322" s="56">
        <f>VLOOKUP($B322,'2025 Ventilation List SORT'!$A$6:$I$101,2)</f>
        <v>100</v>
      </c>
      <c r="D322" s="56">
        <f>VLOOKUP($B322,'2025 Ventilation List SORT'!$A$6:$I$101,3)</f>
        <v>0.15</v>
      </c>
      <c r="E322" s="59">
        <f>VLOOKUP($B322,'2025 Ventilation List SORT'!$A$6:$I$101,4)</f>
        <v>0</v>
      </c>
      <c r="F322" s="59">
        <f>VLOOKUP($B322,'2025 Ventilation List SORT'!$A$6:$I$101,5)</f>
        <v>0</v>
      </c>
      <c r="G322" s="56">
        <f>VLOOKUP($B322,'2025 Ventilation List SORT'!$A$6:$I$101,6)</f>
        <v>0</v>
      </c>
      <c r="H322" s="59">
        <f>VLOOKUP($B322,'2025 Ventilation List SORT'!$A$6:$I$101,7)</f>
        <v>2</v>
      </c>
      <c r="I322" s="56" t="str">
        <f>VLOOKUP($B322,'2025 Ventilation List SORT'!$A$6:$I$101,8)</f>
        <v>F</v>
      </c>
      <c r="J322" s="95" t="str">
        <f>VLOOKUP($B322,'2025 Ventilation List SORT'!$A$6:$I$101,9)</f>
        <v>No</v>
      </c>
      <c r="K322" s="146">
        <f>INDEX('For CSV - 2025 SpcFuncData'!$D$5:$D$88,MATCH($A322,'For CSV - 2025 SpcFuncData'!$B$5:$B$87,0))*0.5</f>
        <v>71.430000000000007</v>
      </c>
      <c r="L322" s="146" t="e">
        <f>INDEX('For CSV - 2025 VentSpcFuncData'!#REF!,MATCH($B322,'For CSV - 2025 VentSpcFuncData'!$B$6:$B$111,0))</f>
        <v>#REF!</v>
      </c>
      <c r="M322" s="146" t="e">
        <f t="shared" si="48"/>
        <v>#REF!</v>
      </c>
      <c r="N322" s="146" t="e">
        <f>INDEX('For CSV - 2025 VentSpcFuncData'!#REF!,MATCH($B322,'For CSV - 2025 VentSpcFuncData'!$B$6:$B$111,0))</f>
        <v>#REF!</v>
      </c>
      <c r="O322" s="146" t="e">
        <f t="shared" si="47"/>
        <v>#REF!</v>
      </c>
      <c r="P322" s="148" t="e">
        <f t="shared" si="46"/>
        <v>#REF!</v>
      </c>
      <c r="Q322" s="44" t="str">
        <f t="shared" si="59"/>
        <v>Theater Area (Performance),Sports/Entertainment - Stages, studios</v>
      </c>
      <c r="R322" s="44">
        <f>INDEX('For CSV - 2025 SpcFuncData'!$BB$5:$BB$89,MATCH($A322,'For CSV - 2025 SpcFuncData'!$B$5:$B$88,0))</f>
        <v>372</v>
      </c>
      <c r="S322" s="44">
        <f>INDEX('For CSV - 2025 VentSpcFuncData'!$I$6:$I$111,MATCH($B322,'For CSV - 2025 VentSpcFuncData'!$B$6:$B$111,0))</f>
        <v>93</v>
      </c>
      <c r="T322" s="44">
        <f>MATCH($A322,'For CSV - 2025 SpcFuncData'!$B$5:$B$87,0)</f>
        <v>72</v>
      </c>
      <c r="U322" s="44">
        <v>0</v>
      </c>
      <c r="V322" t="str">
        <f t="shared" si="58"/>
        <v>2,              93,     "Sports/Entertainment - Stages, studios"</v>
      </c>
    </row>
    <row r="323" spans="1:22" ht="13" x14ac:dyDescent="0.25">
      <c r="A323" s="44" t="s">
        <v>591</v>
      </c>
      <c r="B323" s="270" t="s">
        <v>779</v>
      </c>
      <c r="C323" s="56">
        <f>VLOOKUP($B323,'2025 Ventilation List SORT'!$A$6:$I$101,2)</f>
        <v>33</v>
      </c>
      <c r="D323" s="56">
        <f>VLOOKUP($B323,'2025 Ventilation List SORT'!$A$6:$I$101,3)</f>
        <v>0.15</v>
      </c>
      <c r="E323" s="59">
        <f>VLOOKUP($B323,'2025 Ventilation List SORT'!$A$6:$I$101,4)</f>
        <v>0</v>
      </c>
      <c r="F323" s="59">
        <f>VLOOKUP($B323,'2025 Ventilation List SORT'!$A$6:$I$101,5)</f>
        <v>0</v>
      </c>
      <c r="G323" s="56">
        <f>VLOOKUP($B323,'2025 Ventilation List SORT'!$A$6:$I$101,6)</f>
        <v>0</v>
      </c>
      <c r="H323" s="59">
        <f>VLOOKUP($B323,'2025 Ventilation List SORT'!$A$6:$I$101,7)</f>
        <v>1</v>
      </c>
      <c r="I323" s="56" t="str">
        <f>VLOOKUP($B323,'2025 Ventilation List SORT'!$A$6:$I$101,8)</f>
        <v>F</v>
      </c>
      <c r="J323" s="95" t="str">
        <f>VLOOKUP($B323,'2025 Ventilation List SORT'!$A$6:$I$101,9)</f>
        <v>No</v>
      </c>
      <c r="K323" s="146">
        <f>INDEX('For CSV - 2025 SpcFuncData'!$D$5:$D$88,MATCH($A323,'For CSV - 2025 SpcFuncData'!$B$5:$B$87,0))*0.5</f>
        <v>16.664999999999999</v>
      </c>
      <c r="L323" s="146" t="e">
        <f>INDEX('For CSV - 2025 VentSpcFuncData'!#REF!,MATCH($B323,'For CSV - 2025 VentSpcFuncData'!$B$6:$B$111,0))</f>
        <v>#REF!</v>
      </c>
      <c r="M323" s="146" t="e">
        <f t="shared" si="48"/>
        <v>#REF!</v>
      </c>
      <c r="N323" s="146" t="e">
        <f>INDEX('For CSV - 2025 VentSpcFuncData'!#REF!,MATCH($B323,'For CSV - 2025 VentSpcFuncData'!$B$6:$B$111,0))</f>
        <v>#REF!</v>
      </c>
      <c r="O323" s="146" t="e">
        <f t="shared" si="47"/>
        <v>#REF!</v>
      </c>
      <c r="P323" s="148" t="e">
        <f t="shared" si="46"/>
        <v>#REF!</v>
      </c>
      <c r="Q323" s="44" t="str">
        <f t="shared" si="59"/>
        <v>Transportation Function (Baggage Area),Misc - Transportation waiting</v>
      </c>
      <c r="R323" s="44">
        <f>INDEX('For CSV - 2025 SpcFuncData'!$BB$5:$BB$89,MATCH($A323,'For CSV - 2025 SpcFuncData'!$B$5:$B$88,0))</f>
        <v>373</v>
      </c>
      <c r="S323" s="44">
        <f>INDEX('For CSV - 2025 VentSpcFuncData'!$I$6:$I$111,MATCH($B323,'For CSV - 2025 VentSpcFuncData'!$B$6:$B$111,0))</f>
        <v>69</v>
      </c>
      <c r="T323" s="44">
        <f>MATCH($A323,'For CSV - 2025 SpcFuncData'!$B$5:$B$87,0)</f>
        <v>73</v>
      </c>
      <c r="U323" s="44">
        <v>0</v>
      </c>
      <c r="V323" t="str">
        <f t="shared" si="58"/>
        <v>1, Spc:SpcFunc,        373,  69  ;  Transportation Function (Baggage Area)</v>
      </c>
    </row>
    <row r="324" spans="1:22" ht="13" x14ac:dyDescent="0.25">
      <c r="A324" s="44" t="s">
        <v>591</v>
      </c>
      <c r="B324" s="270" t="s">
        <v>929</v>
      </c>
      <c r="C324" s="56">
        <f>VLOOKUP($B324,'2025 Ventilation List SORT'!$A$6:$I$101,2)</f>
        <v>5</v>
      </c>
      <c r="D324" s="56">
        <f>VLOOKUP($B324,'2025 Ventilation List SORT'!$A$6:$I$101,3)</f>
        <v>0.15</v>
      </c>
      <c r="E324" s="59">
        <f>VLOOKUP($B324,'2025 Ventilation List SORT'!$A$6:$I$101,4)</f>
        <v>0</v>
      </c>
      <c r="F324" s="59">
        <f>VLOOKUP($B324,'2025 Ventilation List SORT'!$A$6:$I$101,5)</f>
        <v>0</v>
      </c>
      <c r="G324" s="56">
        <f>VLOOKUP($B324,'2025 Ventilation List SORT'!$A$6:$I$101,6)</f>
        <v>0</v>
      </c>
      <c r="H324" s="59">
        <f>VLOOKUP($B324,'2025 Ventilation List SORT'!$A$6:$I$101,7)</f>
        <v>2</v>
      </c>
      <c r="I324" s="56" t="str">
        <f>VLOOKUP($B324,'2025 Ventilation List SORT'!$A$6:$I$101,8)</f>
        <v/>
      </c>
      <c r="J324" s="95" t="str">
        <f>VLOOKUP($B324,'2025 Ventilation List SORT'!$A$6:$I$101,9)</f>
        <v>No</v>
      </c>
      <c r="K324" s="146">
        <f>INDEX('For CSV - 2025 SpcFuncData'!$D$5:$D$88,MATCH($A324,'For CSV - 2025 SpcFuncData'!$B$5:$B$87,0))*0.5</f>
        <v>16.664999999999999</v>
      </c>
      <c r="L324" s="146" t="e">
        <f>INDEX('For CSV - 2025 VentSpcFuncData'!#REF!,MATCH($B324,'For CSV - 2025 VentSpcFuncData'!$B$6:$B$111,0))</f>
        <v>#REF!</v>
      </c>
      <c r="M324" s="146" t="e">
        <f t="shared" si="48"/>
        <v>#REF!</v>
      </c>
      <c r="N324" s="146" t="e">
        <f>INDEX('For CSV - 2025 VentSpcFuncData'!#REF!,MATCH($B324,'For CSV - 2025 VentSpcFuncData'!$B$6:$B$111,0))</f>
        <v>#REF!</v>
      </c>
      <c r="O324" s="146" t="e">
        <f t="shared" si="47"/>
        <v>#REF!</v>
      </c>
      <c r="P324" s="148" t="e">
        <f t="shared" si="46"/>
        <v>#REF!</v>
      </c>
      <c r="Q324" s="44" t="str">
        <f t="shared" si="59"/>
        <v>Transportation Function (Baggage Area),Misc - Sorting, packing, light assembly</v>
      </c>
      <c r="R324" s="44">
        <f>INDEX('For CSV - 2025 SpcFuncData'!$BB$5:$BB$89,MATCH($A324,'For CSV - 2025 SpcFuncData'!$B$5:$B$88,0))</f>
        <v>373</v>
      </c>
      <c r="S324" s="44">
        <f>INDEX('For CSV - 2025 VentSpcFuncData'!$I$6:$I$111,MATCH($B324,'For CSV - 2025 VentSpcFuncData'!$B$6:$B$111,0))</f>
        <v>67</v>
      </c>
      <c r="T324" s="44">
        <f>MATCH($A324,'For CSV - 2025 SpcFuncData'!$B$5:$B$87,0)</f>
        <v>73</v>
      </c>
      <c r="U324" s="44">
        <v>0</v>
      </c>
      <c r="V324" t="str">
        <f t="shared" si="58"/>
        <v>2,              67,     "Misc - Sorting, packing, light assembly"</v>
      </c>
    </row>
    <row r="325" spans="1:22" ht="13" x14ac:dyDescent="0.25">
      <c r="A325" s="44" t="s">
        <v>591</v>
      </c>
      <c r="B325" s="270" t="s">
        <v>779</v>
      </c>
      <c r="C325" s="56">
        <f>VLOOKUP($B325,'2025 Ventilation List SORT'!$A$6:$I$101,2)</f>
        <v>33</v>
      </c>
      <c r="D325" s="56">
        <f>VLOOKUP($B325,'2025 Ventilation List SORT'!$A$6:$I$101,3)</f>
        <v>0.15</v>
      </c>
      <c r="E325" s="59">
        <f>VLOOKUP($B325,'2025 Ventilation List SORT'!$A$6:$I$101,4)</f>
        <v>0</v>
      </c>
      <c r="F325" s="59">
        <f>VLOOKUP($B325,'2025 Ventilation List SORT'!$A$6:$I$101,5)</f>
        <v>0</v>
      </c>
      <c r="G325" s="56">
        <f>VLOOKUP($B325,'2025 Ventilation List SORT'!$A$6:$I$101,6)</f>
        <v>0</v>
      </c>
      <c r="H325" s="59">
        <f>VLOOKUP($B325,'2025 Ventilation List SORT'!$A$6:$I$101,7)</f>
        <v>1</v>
      </c>
      <c r="I325" s="56" t="str">
        <f>VLOOKUP($B325,'2025 Ventilation List SORT'!$A$6:$I$101,8)</f>
        <v>F</v>
      </c>
      <c r="J325" s="95" t="str">
        <f>VLOOKUP($B325,'2025 Ventilation List SORT'!$A$6:$I$101,9)</f>
        <v>No</v>
      </c>
      <c r="K325" s="146">
        <f>INDEX('For CSV - 2025 SpcFuncData'!$D$5:$D$88,MATCH($A325,'For CSV - 2025 SpcFuncData'!$B$5:$B$87,0))*0.5</f>
        <v>16.664999999999999</v>
      </c>
      <c r="L325" s="146" t="e">
        <f>INDEX('For CSV - 2025 VentSpcFuncData'!#REF!,MATCH($B325,'For CSV - 2025 VentSpcFuncData'!$B$6:$B$111,0))</f>
        <v>#REF!</v>
      </c>
      <c r="M325" s="146" t="e">
        <f t="shared" si="48"/>
        <v>#REF!</v>
      </c>
      <c r="N325" s="146" t="e">
        <f>INDEX('For CSV - 2025 VentSpcFuncData'!#REF!,MATCH($B325,'For CSV - 2025 VentSpcFuncData'!$B$6:$B$111,0))</f>
        <v>#REF!</v>
      </c>
      <c r="O325" s="146" t="e">
        <f t="shared" si="47"/>
        <v>#REF!</v>
      </c>
      <c r="P325" s="148" t="e">
        <f t="shared" si="46"/>
        <v>#REF!</v>
      </c>
      <c r="Q325" s="44" t="str">
        <f t="shared" si="59"/>
        <v>Transportation Function (Baggage Area),Misc - Transportation waiting</v>
      </c>
      <c r="R325" s="44">
        <f>INDEX('For CSV - 2025 SpcFuncData'!$BB$5:$BB$89,MATCH($A325,'For CSV - 2025 SpcFuncData'!$B$5:$B$88,0))</f>
        <v>373</v>
      </c>
      <c r="S325" s="44">
        <f>INDEX('For CSV - 2025 VentSpcFuncData'!$I$6:$I$111,MATCH($B325,'For CSV - 2025 VentSpcFuncData'!$B$6:$B$111,0))</f>
        <v>69</v>
      </c>
      <c r="T325" s="44">
        <f>MATCH($A325,'For CSV - 2025 SpcFuncData'!$B$5:$B$87,0)</f>
        <v>73</v>
      </c>
      <c r="U325" s="44">
        <v>0</v>
      </c>
      <c r="V325" t="str">
        <f t="shared" si="58"/>
        <v>2,              69,     "Misc - Transportation waiting"</v>
      </c>
    </row>
    <row r="326" spans="1:22" ht="13" x14ac:dyDescent="0.25">
      <c r="A326" s="57" t="s">
        <v>592</v>
      </c>
      <c r="B326" s="270" t="s">
        <v>779</v>
      </c>
      <c r="C326" s="56">
        <f>VLOOKUP($B326,'2025 Ventilation List SORT'!$A$6:$I$101,2)</f>
        <v>33</v>
      </c>
      <c r="D326" s="56">
        <f>VLOOKUP($B326,'2025 Ventilation List SORT'!$A$6:$I$101,3)</f>
        <v>0.15</v>
      </c>
      <c r="E326" s="59">
        <f>VLOOKUP($B326,'2025 Ventilation List SORT'!$A$6:$I$101,4)</f>
        <v>0</v>
      </c>
      <c r="F326" s="59">
        <f>VLOOKUP($B326,'2025 Ventilation List SORT'!$A$6:$I$101,5)</f>
        <v>0</v>
      </c>
      <c r="G326" s="56">
        <f>VLOOKUP($B326,'2025 Ventilation List SORT'!$A$6:$I$101,6)</f>
        <v>0</v>
      </c>
      <c r="H326" s="59">
        <f>VLOOKUP($B326,'2025 Ventilation List SORT'!$A$6:$I$101,7)</f>
        <v>1</v>
      </c>
      <c r="I326" s="56" t="str">
        <f>VLOOKUP($B326,'2025 Ventilation List SORT'!$A$6:$I$101,8)</f>
        <v>F</v>
      </c>
      <c r="J326" s="95" t="str">
        <f>VLOOKUP($B326,'2025 Ventilation List SORT'!$A$6:$I$101,9)</f>
        <v>No</v>
      </c>
      <c r="K326" s="146">
        <f>INDEX('For CSV - 2025 SpcFuncData'!$D$5:$D$88,MATCH($A326,'For CSV - 2025 SpcFuncData'!$B$5:$B$87,0))*0.5</f>
        <v>16.664999999999999</v>
      </c>
      <c r="L326" s="146" t="e">
        <f>INDEX('For CSV - 2025 VentSpcFuncData'!#REF!,MATCH($B326,'For CSV - 2025 VentSpcFuncData'!$B$6:$B$111,0))</f>
        <v>#REF!</v>
      </c>
      <c r="M326" s="146" t="e">
        <f t="shared" si="48"/>
        <v>#REF!</v>
      </c>
      <c r="N326" s="146" t="e">
        <f>INDEX('For CSV - 2025 VentSpcFuncData'!#REF!,MATCH($B326,'For CSV - 2025 VentSpcFuncData'!$B$6:$B$111,0))</f>
        <v>#REF!</v>
      </c>
      <c r="O326" s="146" t="e">
        <f t="shared" si="47"/>
        <v>#REF!</v>
      </c>
      <c r="P326" s="148" t="e">
        <f t="shared" si="46"/>
        <v>#REF!</v>
      </c>
      <c r="Q326" s="44" t="str">
        <f t="shared" si="59"/>
        <v>Transportation Function (Ticketing Area),Misc - Transportation waiting</v>
      </c>
      <c r="R326" s="44">
        <f>INDEX('For CSV - 2025 SpcFuncData'!$BB$5:$BB$89,MATCH($A326,'For CSV - 2025 SpcFuncData'!$B$5:$B$88,0))</f>
        <v>374</v>
      </c>
      <c r="S326" s="44">
        <f>INDEX('For CSV - 2025 VentSpcFuncData'!$I$6:$I$111,MATCH($B326,'For CSV - 2025 VentSpcFuncData'!$B$6:$B$111,0))</f>
        <v>69</v>
      </c>
      <c r="T326" s="44">
        <f>MATCH($A326,'For CSV - 2025 SpcFuncData'!$B$5:$B$87,0)</f>
        <v>74</v>
      </c>
      <c r="U326" s="44">
        <v>0</v>
      </c>
      <c r="V326" t="str">
        <f t="shared" si="58"/>
        <v>1, Spc:SpcFunc,        374,  69  ;  Transportation Function (Ticketing Area)</v>
      </c>
    </row>
    <row r="327" spans="1:22" ht="13" x14ac:dyDescent="0.25">
      <c r="A327" s="57" t="s">
        <v>592</v>
      </c>
      <c r="B327" s="270" t="s">
        <v>830</v>
      </c>
      <c r="C327" s="56">
        <f>VLOOKUP($B327,'2025 Ventilation List SORT'!$A$6:$I$101,2)</f>
        <v>33</v>
      </c>
      <c r="D327" s="56">
        <f>VLOOKUP($B327,'2025 Ventilation List SORT'!$A$6:$I$101,3)</f>
        <v>0.15</v>
      </c>
      <c r="E327" s="59">
        <f>VLOOKUP($B327,'2025 Ventilation List SORT'!$A$6:$I$101,4)</f>
        <v>0</v>
      </c>
      <c r="F327" s="59">
        <f>VLOOKUP($B327,'2025 Ventilation List SORT'!$A$6:$I$101,5)</f>
        <v>0</v>
      </c>
      <c r="G327" s="56">
        <f>VLOOKUP($B327,'2025 Ventilation List SORT'!$A$6:$I$101,6)</f>
        <v>0</v>
      </c>
      <c r="H327" s="59">
        <f>VLOOKUP($B327,'2025 Ventilation List SORT'!$A$6:$I$101,7)</f>
        <v>1</v>
      </c>
      <c r="I327" s="56" t="str">
        <f>VLOOKUP($B327,'2025 Ventilation List SORT'!$A$6:$I$101,8)</f>
        <v>F</v>
      </c>
      <c r="J327" s="95" t="str">
        <f>VLOOKUP($B327,'2025 Ventilation List SORT'!$A$6:$I$101,9)</f>
        <v>No</v>
      </c>
      <c r="K327" s="146">
        <f>INDEX('For CSV - 2025 SpcFuncData'!$D$5:$D$88,MATCH($A327,'For CSV - 2025 SpcFuncData'!$B$5:$B$87,0))*0.5</f>
        <v>16.664999999999999</v>
      </c>
      <c r="L327" s="146" t="e">
        <f>INDEX('For CSV - 2025 VentSpcFuncData'!#REF!,MATCH($B327,'For CSV - 2025 VentSpcFuncData'!$B$6:$B$111,0))</f>
        <v>#REF!</v>
      </c>
      <c r="M327" s="146" t="e">
        <f t="shared" si="48"/>
        <v>#REF!</v>
      </c>
      <c r="N327" s="146" t="e">
        <f>INDEX('For CSV - 2025 VentSpcFuncData'!#REF!,MATCH($B327,'For CSV - 2025 VentSpcFuncData'!$B$6:$B$111,0))</f>
        <v>#REF!</v>
      </c>
      <c r="O327" s="146" t="e">
        <f t="shared" si="47"/>
        <v>#REF!</v>
      </c>
      <c r="P327" s="148" t="e">
        <f t="shared" si="46"/>
        <v>#REF!</v>
      </c>
      <c r="Q327" s="44" t="str">
        <f t="shared" si="59"/>
        <v>Transportation Function (Ticketing Area),Assembly - Lobbies</v>
      </c>
      <c r="R327" s="44">
        <f>INDEX('For CSV - 2025 SpcFuncData'!$BB$5:$BB$89,MATCH($A327,'For CSV - 2025 SpcFuncData'!$B$5:$B$88,0))</f>
        <v>374</v>
      </c>
      <c r="S327" s="44">
        <f>INDEX('For CSV - 2025 VentSpcFuncData'!$I$6:$I$111,MATCH($B327,'For CSV - 2025 VentSpcFuncData'!$B$6:$B$111,0))</f>
        <v>5</v>
      </c>
      <c r="T327" s="44">
        <f>MATCH($A327,'For CSV - 2025 SpcFuncData'!$B$5:$B$87,0)</f>
        <v>74</v>
      </c>
      <c r="U327" s="44">
        <v>0</v>
      </c>
      <c r="V327" t="str">
        <f t="shared" si="58"/>
        <v>2,              5,     "Assembly - Lobbies"</v>
      </c>
    </row>
    <row r="328" spans="1:22" ht="13" x14ac:dyDescent="0.25">
      <c r="A328" s="57" t="s">
        <v>592</v>
      </c>
      <c r="B328" s="270" t="s">
        <v>779</v>
      </c>
      <c r="C328" s="56">
        <f>VLOOKUP($B328,'2025 Ventilation List SORT'!$A$6:$I$101,2)</f>
        <v>33</v>
      </c>
      <c r="D328" s="56">
        <f>VLOOKUP($B328,'2025 Ventilation List SORT'!$A$6:$I$101,3)</f>
        <v>0.15</v>
      </c>
      <c r="E328" s="59">
        <f>VLOOKUP($B328,'2025 Ventilation List SORT'!$A$6:$I$101,4)</f>
        <v>0</v>
      </c>
      <c r="F328" s="59">
        <f>VLOOKUP($B328,'2025 Ventilation List SORT'!$A$6:$I$101,5)</f>
        <v>0</v>
      </c>
      <c r="G328" s="56">
        <f>VLOOKUP($B328,'2025 Ventilation List SORT'!$A$6:$I$101,6)</f>
        <v>0</v>
      </c>
      <c r="H328" s="59">
        <f>VLOOKUP($B328,'2025 Ventilation List SORT'!$A$6:$I$101,7)</f>
        <v>1</v>
      </c>
      <c r="I328" s="56" t="str">
        <f>VLOOKUP($B328,'2025 Ventilation List SORT'!$A$6:$I$101,8)</f>
        <v>F</v>
      </c>
      <c r="J328" s="95" t="str">
        <f>VLOOKUP($B328,'2025 Ventilation List SORT'!$A$6:$I$101,9)</f>
        <v>No</v>
      </c>
      <c r="K328" s="146">
        <f>INDEX('For CSV - 2025 SpcFuncData'!$D$5:$D$88,MATCH($A328,'For CSV - 2025 SpcFuncData'!$B$5:$B$87,0))*0.5</f>
        <v>16.664999999999999</v>
      </c>
      <c r="L328" s="146" t="e">
        <f>INDEX('For CSV - 2025 VentSpcFuncData'!#REF!,MATCH($B328,'For CSV - 2025 VentSpcFuncData'!$B$6:$B$111,0))</f>
        <v>#REF!</v>
      </c>
      <c r="M328" s="146" t="e">
        <f t="shared" si="48"/>
        <v>#REF!</v>
      </c>
      <c r="N328" s="146" t="e">
        <f>INDEX('For CSV - 2025 VentSpcFuncData'!#REF!,MATCH($B328,'For CSV - 2025 VentSpcFuncData'!$B$6:$B$111,0))</f>
        <v>#REF!</v>
      </c>
      <c r="O328" s="146" t="e">
        <f t="shared" si="47"/>
        <v>#REF!</v>
      </c>
      <c r="P328" s="148" t="e">
        <f t="shared" si="46"/>
        <v>#REF!</v>
      </c>
      <c r="Q328" s="44" t="str">
        <f t="shared" si="59"/>
        <v>Transportation Function (Ticketing Area),Misc - Transportation waiting</v>
      </c>
      <c r="R328" s="44">
        <f>INDEX('For CSV - 2025 SpcFuncData'!$BB$5:$BB$89,MATCH($A328,'For CSV - 2025 SpcFuncData'!$B$5:$B$88,0))</f>
        <v>374</v>
      </c>
      <c r="S328" s="44">
        <f>INDEX('For CSV - 2025 VentSpcFuncData'!$I$6:$I$111,MATCH($B328,'For CSV - 2025 VentSpcFuncData'!$B$6:$B$111,0))</f>
        <v>69</v>
      </c>
      <c r="T328" s="44">
        <f>MATCH($A328,'For CSV - 2025 SpcFuncData'!$B$5:$B$87,0)</f>
        <v>74</v>
      </c>
      <c r="U328" s="44">
        <v>0</v>
      </c>
      <c r="V328" t="str">
        <f t="shared" si="58"/>
        <v>2,              69,     "Misc - Transportation waiting"</v>
      </c>
    </row>
    <row r="329" spans="1:22" ht="13" x14ac:dyDescent="0.25">
      <c r="A329" s="57" t="s">
        <v>526</v>
      </c>
      <c r="B329" s="270" t="s">
        <v>769</v>
      </c>
      <c r="C329" s="56">
        <f>VLOOKUP($B329,'2025 Ventilation List SORT'!$A$6:$I$101,2)</f>
        <v>5</v>
      </c>
      <c r="D329" s="56">
        <f>VLOOKUP($B329,'2025 Ventilation List SORT'!$A$6:$I$101,3)</f>
        <v>0.15</v>
      </c>
      <c r="E329" s="59">
        <f>VLOOKUP($B329,'2025 Ventilation List SORT'!$A$6:$I$101,4)</f>
        <v>0</v>
      </c>
      <c r="F329" s="59">
        <f>VLOOKUP($B329,'2025 Ventilation List SORT'!$A$6:$I$101,5)</f>
        <v>0</v>
      </c>
      <c r="G329" s="56">
        <f>VLOOKUP($B329,'2025 Ventilation List SORT'!$A$6:$I$101,6)</f>
        <v>0</v>
      </c>
      <c r="H329" s="59">
        <f>VLOOKUP($B329,'2025 Ventilation List SORT'!$A$6:$I$101,7)</f>
        <v>1</v>
      </c>
      <c r="I329" s="56" t="str">
        <f>VLOOKUP($B329,'2025 Ventilation List SORT'!$A$6:$I$101,8)</f>
        <v>F</v>
      </c>
      <c r="J329" s="95" t="str">
        <f>VLOOKUP($B329,'2025 Ventilation List SORT'!$A$6:$I$101,9)</f>
        <v>No</v>
      </c>
      <c r="K329" s="146">
        <f>INDEX('For CSV - 2025 SpcFuncData'!$D$5:$D$88,MATCH($A329,'For CSV - 2025 SpcFuncData'!$B$5:$B$87,0))*0.5</f>
        <v>5</v>
      </c>
      <c r="L329" s="146" t="e">
        <f>INDEX('For CSV - 2025 VentSpcFuncData'!#REF!,MATCH($B329,'For CSV - 2025 VentSpcFuncData'!$B$6:$B$111,0))</f>
        <v>#REF!</v>
      </c>
      <c r="M329" s="146" t="e">
        <f t="shared" si="48"/>
        <v>#REF!</v>
      </c>
      <c r="N329" s="146" t="e">
        <f>INDEX('For CSV - 2025 VentSpcFuncData'!#REF!,MATCH($B329,'For CSV - 2025 VentSpcFuncData'!$B$6:$B$111,0))</f>
        <v>#REF!</v>
      </c>
      <c r="O329" s="146" t="e">
        <f t="shared" si="47"/>
        <v>#REF!</v>
      </c>
      <c r="P329" s="148" t="e">
        <f t="shared" si="46"/>
        <v>#REF!</v>
      </c>
      <c r="Q329" s="44" t="str">
        <f t="shared" si="59"/>
        <v>Unleased Tenant Area,Office - Office space</v>
      </c>
      <c r="R329" s="44">
        <f>INDEX('For CSV - 2025 SpcFuncData'!$BB$5:$BB$89,MATCH($A329,'For CSV - 2025 SpcFuncData'!$B$5:$B$88,0))</f>
        <v>375</v>
      </c>
      <c r="S329" s="44">
        <f>INDEX('For CSV - 2025 VentSpcFuncData'!$I$6:$I$111,MATCH($B329,'For CSV - 2025 VentSpcFuncData'!$B$6:$B$111,0))</f>
        <v>74</v>
      </c>
      <c r="T329" s="44">
        <f>MATCH($A329,'For CSV - 2025 SpcFuncData'!$B$5:$B$87,0)</f>
        <v>75</v>
      </c>
      <c r="U329" s="44">
        <v>0</v>
      </c>
      <c r="V329" t="str">
        <f t="shared" ref="V329:V345" si="60">IF($A328&lt;&gt;$A329,$V$3&amp;$R329&amp;$W$3&amp;$S329&amp;$X$3&amp;TEXT($A329,0),IF($A329=$A328,$V$4&amp;$S329&amp;$W$4&amp;$X$4&amp;$B329&amp;""""))</f>
        <v>1, Spc:SpcFunc,        375,  74  ;  Unleased Tenant Area</v>
      </c>
    </row>
    <row r="330" spans="1:22" ht="13" x14ac:dyDescent="0.25">
      <c r="A330" s="57" t="s">
        <v>526</v>
      </c>
      <c r="B330" s="270" t="s">
        <v>1016</v>
      </c>
      <c r="C330" s="56">
        <f>VLOOKUP($B330,'2025 Ventilation List SORT'!$A$6:$I$101,2)</f>
        <v>17</v>
      </c>
      <c r="D330" s="56">
        <f>VLOOKUP($B330,'2025 Ventilation List SORT'!$A$6:$I$101,3)</f>
        <v>0.2</v>
      </c>
      <c r="E330" s="59">
        <f>VLOOKUP($B330,'2025 Ventilation List SORT'!$A$6:$I$101,4)</f>
        <v>0</v>
      </c>
      <c r="F330" s="59">
        <f>VLOOKUP($B330,'2025 Ventilation List SORT'!$A$6:$I$101,5)</f>
        <v>0</v>
      </c>
      <c r="G330" s="56">
        <f>VLOOKUP($B330,'2025 Ventilation List SORT'!$A$6:$I$101,6)</f>
        <v>0</v>
      </c>
      <c r="H330" s="59">
        <f>VLOOKUP($B330,'2025 Ventilation List SORT'!$A$6:$I$101,7)</f>
        <v>2</v>
      </c>
      <c r="I330" s="56" t="str">
        <f>VLOOKUP($B330,'2025 Ventilation List SORT'!$A$6:$I$101,8)</f>
        <v/>
      </c>
      <c r="J330" s="95" t="str">
        <f>VLOOKUP($B330,'2025 Ventilation List SORT'!$A$6:$I$101,9)</f>
        <v>No</v>
      </c>
      <c r="K330" s="146">
        <f>INDEX('For CSV - 2025 SpcFuncData'!$D$5:$D$88,MATCH($A330,'For CSV - 2025 SpcFuncData'!$B$5:$B$87,0))*0.5</f>
        <v>5</v>
      </c>
      <c r="L330" s="146" t="e">
        <f>INDEX('For CSV - 2025 VentSpcFuncData'!#REF!,MATCH($B330,'For CSV - 2025 VentSpcFuncData'!$B$6:$B$111,0))</f>
        <v>#REF!</v>
      </c>
      <c r="M330" s="146" t="e">
        <f t="shared" si="48"/>
        <v>#REF!</v>
      </c>
      <c r="N330" s="146" t="e">
        <f>INDEX('For CSV - 2025 VentSpcFuncData'!#REF!,MATCH($B330,'For CSV - 2025 VentSpcFuncData'!$B$6:$B$111,0))</f>
        <v>#REF!</v>
      </c>
      <c r="O330" s="146" t="e">
        <f t="shared" si="47"/>
        <v>#REF!</v>
      </c>
      <c r="P330" s="148" t="e">
        <f t="shared" si="46"/>
        <v>#REF!</v>
      </c>
      <c r="Q330" s="44" t="str">
        <f t="shared" si="59"/>
        <v>Unleased Tenant Area,Retail - Sales</v>
      </c>
      <c r="R330" s="44">
        <f>INDEX('For CSV - 2025 SpcFuncData'!$BB$5:$BB$89,MATCH($A330,'For CSV - 2025 SpcFuncData'!$B$5:$B$88,0))</f>
        <v>375</v>
      </c>
      <c r="S330" s="44">
        <f>INDEX('For CSV - 2025 VentSpcFuncData'!$I$6:$I$111,MATCH($B330,'For CSV - 2025 VentSpcFuncData'!$B$6:$B$111,0))</f>
        <v>83</v>
      </c>
      <c r="T330" s="44">
        <f>MATCH($A330,'For CSV - 2025 SpcFuncData'!$B$5:$B$87,0)</f>
        <v>75</v>
      </c>
      <c r="U330" s="44">
        <v>0</v>
      </c>
      <c r="V330" t="str">
        <f t="shared" si="60"/>
        <v>2,              83,     "Retail - Sales"</v>
      </c>
    </row>
    <row r="331" spans="1:22" ht="13" x14ac:dyDescent="0.25">
      <c r="A331" s="57" t="s">
        <v>526</v>
      </c>
      <c r="B331" s="270" t="s">
        <v>753</v>
      </c>
      <c r="C331" s="56">
        <f>VLOOKUP($B331,'2025 Ventilation List SORT'!$A$6:$I$101,2)</f>
        <v>33</v>
      </c>
      <c r="D331" s="56">
        <f>VLOOKUP($B331,'2025 Ventilation List SORT'!$A$6:$I$101,3)</f>
        <v>0.15</v>
      </c>
      <c r="E331" s="59">
        <f>VLOOKUP($B331,'2025 Ventilation List SORT'!$A$6:$I$101,4)</f>
        <v>0</v>
      </c>
      <c r="F331" s="59">
        <f>VLOOKUP($B331,'2025 Ventilation List SORT'!$A$6:$I$101,5)</f>
        <v>0</v>
      </c>
      <c r="G331" s="56">
        <f>VLOOKUP($B331,'2025 Ventilation List SORT'!$A$6:$I$101,6)</f>
        <v>0</v>
      </c>
      <c r="H331" s="59">
        <f>VLOOKUP($B331,'2025 Ventilation List SORT'!$A$6:$I$101,7)</f>
        <v>2</v>
      </c>
      <c r="I331" s="56" t="str">
        <f>VLOOKUP($B331,'2025 Ventilation List SORT'!$A$6:$I$101,8)</f>
        <v/>
      </c>
      <c r="J331" s="95" t="str">
        <f>VLOOKUP($B331,'2025 Ventilation List SORT'!$A$6:$I$101,9)</f>
        <v>No</v>
      </c>
      <c r="K331" s="146">
        <f>INDEX('For CSV - 2025 SpcFuncData'!$D$5:$D$88,MATCH($A331,'For CSV - 2025 SpcFuncData'!$B$5:$B$87,0))*0.5</f>
        <v>5</v>
      </c>
      <c r="L331" s="146" t="e">
        <f>INDEX('For CSV - 2025 VentSpcFuncData'!#REF!,MATCH($B331,'For CSV - 2025 VentSpcFuncData'!$B$6:$B$111,0))</f>
        <v>#REF!</v>
      </c>
      <c r="M331" s="146" t="e">
        <f t="shared" si="48"/>
        <v>#REF!</v>
      </c>
      <c r="N331" s="146" t="e">
        <f>INDEX('For CSV - 2025 VentSpcFuncData'!#REF!,MATCH($B331,'For CSV - 2025 VentSpcFuncData'!$B$6:$B$111,0))</f>
        <v>#REF!</v>
      </c>
      <c r="O331" s="146" t="e">
        <f t="shared" si="47"/>
        <v>#REF!</v>
      </c>
      <c r="P331" s="148" t="e">
        <f t="shared" si="46"/>
        <v>#REF!</v>
      </c>
      <c r="Q331" s="44" t="str">
        <f t="shared" si="59"/>
        <v>Unleased Tenant Area,Food Service - Cafeteria/fast-food dining</v>
      </c>
      <c r="R331" s="44">
        <f>INDEX('For CSV - 2025 SpcFuncData'!$BB$5:$BB$89,MATCH($A331,'For CSV - 2025 SpcFuncData'!$B$5:$B$88,0))</f>
        <v>375</v>
      </c>
      <c r="S331" s="44">
        <f>INDEX('For CSV - 2025 VentSpcFuncData'!$I$6:$I$111,MATCH($B331,'For CSV - 2025 VentSpcFuncData'!$B$6:$B$111,0))</f>
        <v>43</v>
      </c>
      <c r="T331" s="44">
        <f>MATCH($A331,'For CSV - 2025 SpcFuncData'!$B$5:$B$87,0)</f>
        <v>75</v>
      </c>
      <c r="U331" s="44">
        <v>0</v>
      </c>
      <c r="V331" t="str">
        <f t="shared" si="60"/>
        <v>2,              43,     "Food Service - Cafeteria/fast-food dining"</v>
      </c>
    </row>
    <row r="332" spans="1:22" ht="13" x14ac:dyDescent="0.25">
      <c r="A332" s="57" t="s">
        <v>526</v>
      </c>
      <c r="B332" s="270" t="s">
        <v>752</v>
      </c>
      <c r="C332" s="56">
        <f>VLOOKUP($B332,'2025 Ventilation List SORT'!$A$6:$I$101,2)</f>
        <v>33</v>
      </c>
      <c r="D332" s="56">
        <f>VLOOKUP($B332,'2025 Ventilation List SORT'!$A$6:$I$101,3)</f>
        <v>0.15</v>
      </c>
      <c r="E332" s="59">
        <f>VLOOKUP($B332,'2025 Ventilation List SORT'!$A$6:$I$101,4)</f>
        <v>0</v>
      </c>
      <c r="F332" s="59">
        <f>VLOOKUP($B332,'2025 Ventilation List SORT'!$A$6:$I$101,5)</f>
        <v>0</v>
      </c>
      <c r="G332" s="56">
        <f>VLOOKUP($B332,'2025 Ventilation List SORT'!$A$6:$I$101,6)</f>
        <v>0</v>
      </c>
      <c r="H332" s="59">
        <f>VLOOKUP($B332,'2025 Ventilation List SORT'!$A$6:$I$101,7)</f>
        <v>2</v>
      </c>
      <c r="I332" s="56" t="str">
        <f>VLOOKUP($B332,'2025 Ventilation List SORT'!$A$6:$I$101,8)</f>
        <v/>
      </c>
      <c r="J332" s="95" t="str">
        <f>VLOOKUP($B332,'2025 Ventilation List SORT'!$A$6:$I$101,9)</f>
        <v>No</v>
      </c>
      <c r="K332" s="146">
        <f>INDEX('For CSV - 2025 SpcFuncData'!$D$5:$D$88,MATCH($A332,'For CSV - 2025 SpcFuncData'!$B$5:$B$87,0))*0.5</f>
        <v>5</v>
      </c>
      <c r="L332" s="146" t="e">
        <f>INDEX('For CSV - 2025 VentSpcFuncData'!#REF!,MATCH($B332,'For CSV - 2025 VentSpcFuncData'!$B$6:$B$111,0))</f>
        <v>#REF!</v>
      </c>
      <c r="M332" s="146" t="e">
        <f t="shared" si="48"/>
        <v>#REF!</v>
      </c>
      <c r="N332" s="146" t="e">
        <f>INDEX('For CSV - 2025 VentSpcFuncData'!#REF!,MATCH($B332,'For CSV - 2025 VentSpcFuncData'!$B$6:$B$111,0))</f>
        <v>#REF!</v>
      </c>
      <c r="O332" s="146" t="e">
        <f t="shared" si="47"/>
        <v>#REF!</v>
      </c>
      <c r="P332" s="148" t="e">
        <f t="shared" si="46"/>
        <v>#REF!</v>
      </c>
      <c r="Q332" s="44" t="str">
        <f t="shared" si="59"/>
        <v>Unleased Tenant Area,Food Service - Restaurant dining rooms</v>
      </c>
      <c r="R332" s="44">
        <f>INDEX('For CSV - 2025 SpcFuncData'!$BB$5:$BB$89,MATCH($A332,'For CSV - 2025 SpcFuncData'!$B$5:$B$88,0))</f>
        <v>375</v>
      </c>
      <c r="S332" s="44">
        <f>INDEX('For CSV - 2025 VentSpcFuncData'!$I$6:$I$111,MATCH($B332,'For CSV - 2025 VentSpcFuncData'!$B$6:$B$111,0))</f>
        <v>45</v>
      </c>
      <c r="T332" s="44">
        <f>MATCH($A332,'For CSV - 2025 SpcFuncData'!$B$5:$B$87,0)</f>
        <v>75</v>
      </c>
      <c r="U332" s="44">
        <v>0</v>
      </c>
      <c r="V332" t="str">
        <f t="shared" si="60"/>
        <v>2,              45,     "Food Service - Restaurant dining rooms"</v>
      </c>
    </row>
    <row r="333" spans="1:22" ht="13" x14ac:dyDescent="0.25">
      <c r="A333" s="57" t="s">
        <v>526</v>
      </c>
      <c r="B333" s="270" t="s">
        <v>781</v>
      </c>
      <c r="C333" s="56">
        <f>VLOOKUP($B333,'2025 Ventilation List SORT'!$A$6:$I$101,2)</f>
        <v>5</v>
      </c>
      <c r="D333" s="56">
        <f>VLOOKUP($B333,'2025 Ventilation List SORT'!$A$6:$I$101,3)</f>
        <v>0.15</v>
      </c>
      <c r="E333" s="59">
        <f>VLOOKUP($B333,'2025 Ventilation List SORT'!$A$6:$I$101,4)</f>
        <v>0</v>
      </c>
      <c r="F333" s="59">
        <f>VLOOKUP($B333,'2025 Ventilation List SORT'!$A$6:$I$101,5)</f>
        <v>0</v>
      </c>
      <c r="G333" s="56">
        <f>VLOOKUP($B333,'2025 Ventilation List SORT'!$A$6:$I$101,6)</f>
        <v>0</v>
      </c>
      <c r="H333" s="59">
        <f>VLOOKUP($B333,'2025 Ventilation List SORT'!$A$6:$I$101,7)</f>
        <v>2</v>
      </c>
      <c r="I333" s="56" t="str">
        <f>VLOOKUP($B333,'2025 Ventilation List SORT'!$A$6:$I$101,8)</f>
        <v/>
      </c>
      <c r="J333" s="95" t="str">
        <f>VLOOKUP($B333,'2025 Ventilation List SORT'!$A$6:$I$101,9)</f>
        <v>No</v>
      </c>
      <c r="K333" s="146">
        <f>INDEX('For CSV - 2025 SpcFuncData'!$D$5:$D$88,MATCH($A333,'For CSV - 2025 SpcFuncData'!$B$5:$B$87,0))*0.5</f>
        <v>5</v>
      </c>
      <c r="L333" s="146" t="e">
        <f>INDEX('For CSV - 2025 VentSpcFuncData'!#REF!,MATCH($B333,'For CSV - 2025 VentSpcFuncData'!$B$6:$B$111,0))</f>
        <v>#REF!</v>
      </c>
      <c r="M333" s="146" t="e">
        <f t="shared" si="48"/>
        <v>#REF!</v>
      </c>
      <c r="N333" s="146" t="e">
        <f>INDEX('For CSV - 2025 VentSpcFuncData'!#REF!,MATCH($B333,'For CSV - 2025 VentSpcFuncData'!$B$6:$B$111,0))</f>
        <v>#REF!</v>
      </c>
      <c r="O333" s="146" t="e">
        <f t="shared" si="47"/>
        <v>#REF!</v>
      </c>
      <c r="P333" s="148" t="e">
        <f t="shared" si="46"/>
        <v>#REF!</v>
      </c>
      <c r="Q333" s="44" t="str">
        <f t="shared" si="59"/>
        <v>Unleased Tenant Area,Misc - All others</v>
      </c>
      <c r="R333" s="44">
        <f>INDEX('For CSV - 2025 SpcFuncData'!$BB$5:$BB$89,MATCH($A333,'For CSV - 2025 SpcFuncData'!$B$5:$B$88,0))</f>
        <v>375</v>
      </c>
      <c r="S333" s="44">
        <f>INDEX('For CSV - 2025 VentSpcFuncData'!$I$6:$I$111,MATCH($B333,'For CSV - 2025 VentSpcFuncData'!$B$6:$B$111,0))</f>
        <v>58</v>
      </c>
      <c r="T333" s="44">
        <f>MATCH($A333,'For CSV - 2025 SpcFuncData'!$B$5:$B$87,0)</f>
        <v>75</v>
      </c>
      <c r="U333" s="44">
        <v>0</v>
      </c>
      <c r="V333" t="str">
        <f t="shared" si="60"/>
        <v>2,              58,     "Misc - All others"</v>
      </c>
    </row>
    <row r="334" spans="1:22" ht="13" x14ac:dyDescent="0.25">
      <c r="A334" s="57" t="s">
        <v>526</v>
      </c>
      <c r="B334" s="270" t="s">
        <v>780</v>
      </c>
      <c r="C334" s="56">
        <f>VLOOKUP($B334,'2025 Ventilation List SORT'!$A$6:$I$101,2)</f>
        <v>1</v>
      </c>
      <c r="D334" s="56">
        <f>VLOOKUP($B334,'2025 Ventilation List SORT'!$A$6:$I$101,3)</f>
        <v>0.15</v>
      </c>
      <c r="E334" s="59">
        <f>VLOOKUP($B334,'2025 Ventilation List SORT'!$A$6:$I$101,4)</f>
        <v>0</v>
      </c>
      <c r="F334" s="59">
        <f>VLOOKUP($B334,'2025 Ventilation List SORT'!$A$6:$I$101,5)</f>
        <v>0</v>
      </c>
      <c r="G334" s="56">
        <f>VLOOKUP($B334,'2025 Ventilation List SORT'!$A$6:$I$101,6)</f>
        <v>0</v>
      </c>
      <c r="H334" s="59">
        <f>VLOOKUP($B334,'2025 Ventilation List SORT'!$A$6:$I$101,7)</f>
        <v>2</v>
      </c>
      <c r="I334" s="56" t="str">
        <f>VLOOKUP($B334,'2025 Ventilation List SORT'!$A$6:$I$101,8)</f>
        <v>B</v>
      </c>
      <c r="J334" s="95" t="str">
        <f>VLOOKUP($B334,'2025 Ventilation List SORT'!$A$6:$I$101,9)</f>
        <v>No</v>
      </c>
      <c r="K334" s="146">
        <f>INDEX('For CSV - 2025 SpcFuncData'!$D$5:$D$88,MATCH($A334,'For CSV - 2025 SpcFuncData'!$B$5:$B$87,0))*0.5</f>
        <v>5</v>
      </c>
      <c r="L334" s="146" t="e">
        <f>INDEX('For CSV - 2025 VentSpcFuncData'!#REF!,MATCH($B334,'For CSV - 2025 VentSpcFuncData'!$B$6:$B$111,0))</f>
        <v>#REF!</v>
      </c>
      <c r="M334" s="146" t="e">
        <f t="shared" si="48"/>
        <v>#REF!</v>
      </c>
      <c r="N334" s="146" t="e">
        <f>INDEX('For CSV - 2025 VentSpcFuncData'!#REF!,MATCH($B334,'For CSV - 2025 VentSpcFuncData'!$B$6:$B$111,0))</f>
        <v>#REF!</v>
      </c>
      <c r="O334" s="146" t="e">
        <f t="shared" si="47"/>
        <v>#REF!</v>
      </c>
      <c r="P334" s="148" t="e">
        <f t="shared" si="46"/>
        <v>#REF!</v>
      </c>
      <c r="Q334" s="44" t="str">
        <f t="shared" si="59"/>
        <v>Unleased Tenant Area,Misc - Warehouses</v>
      </c>
      <c r="R334" s="44">
        <f>INDEX('For CSV - 2025 SpcFuncData'!$BB$5:$BB$89,MATCH($A334,'For CSV - 2025 SpcFuncData'!$B$5:$B$88,0))</f>
        <v>375</v>
      </c>
      <c r="S334" s="44">
        <f>INDEX('For CSV - 2025 VentSpcFuncData'!$I$6:$I$111,MATCH($B334,'For CSV - 2025 VentSpcFuncData'!$B$6:$B$111,0))</f>
        <v>70</v>
      </c>
      <c r="T334" s="44">
        <f>MATCH($A334,'For CSV - 2025 SpcFuncData'!$B$5:$B$87,0)</f>
        <v>75</v>
      </c>
      <c r="U334" s="44">
        <v>0</v>
      </c>
      <c r="V334" t="str">
        <f t="shared" si="60"/>
        <v>2,              70,     "Misc - Warehouses"</v>
      </c>
    </row>
    <row r="335" spans="1:22" ht="13" x14ac:dyDescent="0.25">
      <c r="A335" s="57" t="s">
        <v>526</v>
      </c>
      <c r="B335" s="270" t="s">
        <v>769</v>
      </c>
      <c r="C335" s="56">
        <f>VLOOKUP($B335,'2025 Ventilation List SORT'!$A$6:$I$101,2)</f>
        <v>5</v>
      </c>
      <c r="D335" s="56">
        <f>VLOOKUP($B335,'2025 Ventilation List SORT'!$A$6:$I$101,3)</f>
        <v>0.15</v>
      </c>
      <c r="E335" s="59">
        <f>VLOOKUP($B335,'2025 Ventilation List SORT'!$A$6:$I$101,4)</f>
        <v>0</v>
      </c>
      <c r="F335" s="59">
        <f>VLOOKUP($B335,'2025 Ventilation List SORT'!$A$6:$I$101,5)</f>
        <v>0</v>
      </c>
      <c r="G335" s="56">
        <f>VLOOKUP($B335,'2025 Ventilation List SORT'!$A$6:$I$101,6)</f>
        <v>0</v>
      </c>
      <c r="H335" s="59">
        <f>VLOOKUP($B335,'2025 Ventilation List SORT'!$A$6:$I$101,7)</f>
        <v>1</v>
      </c>
      <c r="I335" s="56" t="str">
        <f>VLOOKUP($B335,'2025 Ventilation List SORT'!$A$6:$I$101,8)</f>
        <v>F</v>
      </c>
      <c r="J335" s="95" t="str">
        <f>VLOOKUP($B335,'2025 Ventilation List SORT'!$A$6:$I$101,9)</f>
        <v>No</v>
      </c>
      <c r="K335" s="146">
        <f>INDEX('For CSV - 2025 SpcFuncData'!$D$5:$D$88,MATCH($A335,'For CSV - 2025 SpcFuncData'!$B$5:$B$87,0))*0.5</f>
        <v>5</v>
      </c>
      <c r="L335" s="146" t="e">
        <f>INDEX('For CSV - 2025 VentSpcFuncData'!#REF!,MATCH($B335,'For CSV - 2025 VentSpcFuncData'!$B$6:$B$111,0))</f>
        <v>#REF!</v>
      </c>
      <c r="M335" s="146" t="e">
        <f t="shared" si="48"/>
        <v>#REF!</v>
      </c>
      <c r="N335" s="146" t="e">
        <f>INDEX('For CSV - 2025 VentSpcFuncData'!#REF!,MATCH($B335,'For CSV - 2025 VentSpcFuncData'!$B$6:$B$111,0))</f>
        <v>#REF!</v>
      </c>
      <c r="O335" s="146" t="e">
        <f t="shared" si="47"/>
        <v>#REF!</v>
      </c>
      <c r="P335" s="148" t="e">
        <f t="shared" si="46"/>
        <v>#REF!</v>
      </c>
      <c r="Q335" s="44" t="str">
        <f t="shared" si="59"/>
        <v>Unleased Tenant Area,Office - Office space</v>
      </c>
      <c r="R335" s="44">
        <f>INDEX('For CSV - 2025 SpcFuncData'!$BB$5:$BB$89,MATCH($A335,'For CSV - 2025 SpcFuncData'!$B$5:$B$88,0))</f>
        <v>375</v>
      </c>
      <c r="S335" s="44">
        <f>INDEX('For CSV - 2025 VentSpcFuncData'!$I$6:$I$111,MATCH($B335,'For CSV - 2025 VentSpcFuncData'!$B$6:$B$111,0))</f>
        <v>74</v>
      </c>
      <c r="T335" s="44">
        <f>MATCH($A335,'For CSV - 2025 SpcFuncData'!$B$5:$B$87,0)</f>
        <v>75</v>
      </c>
      <c r="U335" s="44">
        <v>0</v>
      </c>
      <c r="V335" t="str">
        <f t="shared" si="60"/>
        <v>2,              74,     "Office - Office space"</v>
      </c>
    </row>
    <row r="336" spans="1:22" ht="13" x14ac:dyDescent="0.25">
      <c r="A336" s="57" t="s">
        <v>277</v>
      </c>
      <c r="B336" s="270" t="s">
        <v>131</v>
      </c>
      <c r="C336" s="56">
        <f>VLOOKUP($B336,'2025 Ventilation List SORT'!$A$6:$I$101,2)</f>
        <v>1</v>
      </c>
      <c r="D336" s="56">
        <f>VLOOKUP($B336,'2025 Ventilation List SORT'!$A$6:$I$101,3)</f>
        <v>0.15</v>
      </c>
      <c r="E336" s="59">
        <f>VLOOKUP($B336,'2025 Ventilation List SORT'!$A$6:$I$101,4)</f>
        <v>0</v>
      </c>
      <c r="F336" s="59">
        <f>VLOOKUP($B336,'2025 Ventilation List SORT'!$A$6:$I$101,5)</f>
        <v>0</v>
      </c>
      <c r="G336" s="56">
        <f>VLOOKUP($B336,'2025 Ventilation List SORT'!$A$6:$I$101,6)</f>
        <v>0</v>
      </c>
      <c r="H336" s="59">
        <f>VLOOKUP($B336,'2025 Ventilation List SORT'!$A$6:$I$101,7)</f>
        <v>2</v>
      </c>
      <c r="I336" s="56" t="str">
        <f>VLOOKUP($B336,'2025 Ventilation List SORT'!$A$6:$I$101,8)</f>
        <v>B</v>
      </c>
      <c r="J336" s="95" t="str">
        <f>VLOOKUP($B336,'2025 Ventilation List SORT'!$A$6:$I$101,9)</f>
        <v>No</v>
      </c>
      <c r="K336" s="146">
        <f>INDEX('For CSV - 2025 SpcFuncData'!$D$5:$D$88,MATCH($A336,'For CSV - 2025 SpcFuncData'!$B$5:$B$87,0))*0.5</f>
        <v>0</v>
      </c>
      <c r="L336" s="146" t="e">
        <f>INDEX('For CSV - 2025 VentSpcFuncData'!#REF!,MATCH($B336,'For CSV - 2025 VentSpcFuncData'!$B$6:$B$111,0))</f>
        <v>#REF!</v>
      </c>
      <c r="M336" s="146" t="e">
        <f t="shared" si="48"/>
        <v>#REF!</v>
      </c>
      <c r="N336" s="146" t="e">
        <f>INDEX('For CSV - 2025 VentSpcFuncData'!#REF!,MATCH($B336,'For CSV - 2025 VentSpcFuncData'!$B$6:$B$111,0))</f>
        <v>#REF!</v>
      </c>
      <c r="O336" s="146" t="e">
        <f t="shared" si="47"/>
        <v>#REF!</v>
      </c>
      <c r="P336" s="148" t="e">
        <f t="shared" si="46"/>
        <v>#REF!</v>
      </c>
      <c r="Q336" s="44" t="str">
        <f t="shared" si="59"/>
        <v>Unoccupied-Exclude from Gross Floor Area,NA</v>
      </c>
      <c r="R336" s="44">
        <f>INDEX('For CSV - 2025 SpcFuncData'!$BB$5:$BB$89,MATCH($A336,'For CSV - 2025 SpcFuncData'!$B$5:$B$88,0))</f>
        <v>376</v>
      </c>
      <c r="S336" s="44">
        <f>INDEX('For CSV - 2025 VentSpcFuncData'!$I$6:$I$111,MATCH($B336,'For CSV - 2025 VentSpcFuncData'!$B$6:$B$111,0))</f>
        <v>96</v>
      </c>
      <c r="T336" s="44">
        <f>MATCH($A336,'For CSV - 2025 SpcFuncData'!$B$5:$B$87,0)</f>
        <v>76</v>
      </c>
      <c r="U336" s="44">
        <v>0</v>
      </c>
      <c r="V336" t="str">
        <f t="shared" si="60"/>
        <v>1, Spc:SpcFunc,        376,  96  ;  Unoccupied-Exclude from Gross Floor Area</v>
      </c>
    </row>
    <row r="337" spans="1:22" ht="13" x14ac:dyDescent="0.25">
      <c r="A337" s="57" t="s">
        <v>277</v>
      </c>
      <c r="B337" s="270" t="s">
        <v>131</v>
      </c>
      <c r="C337" s="56">
        <f>VLOOKUP($B337,'2025 Ventilation List SORT'!$A$6:$I$101,2)</f>
        <v>1</v>
      </c>
      <c r="D337" s="56">
        <f>VLOOKUP($B337,'2025 Ventilation List SORT'!$A$6:$I$101,3)</f>
        <v>0.15</v>
      </c>
      <c r="E337" s="59">
        <f>VLOOKUP($B337,'2025 Ventilation List SORT'!$A$6:$I$101,4)</f>
        <v>0</v>
      </c>
      <c r="F337" s="59">
        <f>VLOOKUP($B337,'2025 Ventilation List SORT'!$A$6:$I$101,5)</f>
        <v>0</v>
      </c>
      <c r="G337" s="56">
        <f>VLOOKUP($B337,'2025 Ventilation List SORT'!$A$6:$I$101,6)</f>
        <v>0</v>
      </c>
      <c r="H337" s="59">
        <f>VLOOKUP($B337,'2025 Ventilation List SORT'!$A$6:$I$101,7)</f>
        <v>2</v>
      </c>
      <c r="I337" s="56" t="str">
        <f>VLOOKUP($B337,'2025 Ventilation List SORT'!$A$6:$I$101,8)</f>
        <v>B</v>
      </c>
      <c r="J337" s="95" t="str">
        <f>VLOOKUP($B337,'2025 Ventilation List SORT'!$A$6:$I$101,9)</f>
        <v>No</v>
      </c>
      <c r="K337" s="146">
        <f>INDEX('For CSV - 2025 SpcFuncData'!$D$5:$D$88,MATCH($A337,'For CSV - 2025 SpcFuncData'!$B$5:$B$87,0))*0.5</f>
        <v>0</v>
      </c>
      <c r="L337" s="146" t="e">
        <f>INDEX('For CSV - 2025 VentSpcFuncData'!#REF!,MATCH($B337,'For CSV - 2025 VentSpcFuncData'!$B$6:$B$111,0))</f>
        <v>#REF!</v>
      </c>
      <c r="M337" s="146" t="e">
        <f t="shared" si="48"/>
        <v>#REF!</v>
      </c>
      <c r="N337" s="146" t="e">
        <f>INDEX('For CSV - 2025 VentSpcFuncData'!#REF!,MATCH($B337,'For CSV - 2025 VentSpcFuncData'!$B$6:$B$111,0))</f>
        <v>#REF!</v>
      </c>
      <c r="O337" s="146" t="e">
        <f t="shared" si="47"/>
        <v>#REF!</v>
      </c>
      <c r="P337" s="148" t="e">
        <f t="shared" si="46"/>
        <v>#REF!</v>
      </c>
      <c r="Q337" s="44" t="str">
        <f t="shared" si="59"/>
        <v>Unoccupied-Exclude from Gross Floor Area,NA</v>
      </c>
      <c r="R337" s="44">
        <f>INDEX('For CSV - 2025 SpcFuncData'!$BB$5:$BB$89,MATCH($A337,'For CSV - 2025 SpcFuncData'!$B$5:$B$88,0))</f>
        <v>376</v>
      </c>
      <c r="S337" s="44">
        <f>INDEX('For CSV - 2025 VentSpcFuncData'!$I$6:$I$111,MATCH($B337,'For CSV - 2025 VentSpcFuncData'!$B$6:$B$111,0))</f>
        <v>96</v>
      </c>
      <c r="T337" s="44">
        <f>MATCH($A337,'For CSV - 2025 SpcFuncData'!$B$5:$B$87,0)</f>
        <v>76</v>
      </c>
      <c r="U337" s="44">
        <v>0</v>
      </c>
      <c r="V337" t="str">
        <f t="shared" si="60"/>
        <v>2,              96,     "NA"</v>
      </c>
    </row>
    <row r="338" spans="1:22" ht="13" x14ac:dyDescent="0.25">
      <c r="A338" s="57" t="s">
        <v>276</v>
      </c>
      <c r="B338" s="270" t="s">
        <v>131</v>
      </c>
      <c r="C338" s="56">
        <f>VLOOKUP($B338,'2025 Ventilation List SORT'!$A$6:$I$101,2)</f>
        <v>1</v>
      </c>
      <c r="D338" s="56">
        <f>VLOOKUP($B338,'2025 Ventilation List SORT'!$A$6:$I$101,3)</f>
        <v>0.15</v>
      </c>
      <c r="E338" s="59">
        <f>VLOOKUP($B338,'2025 Ventilation List SORT'!$A$6:$I$101,4)</f>
        <v>0</v>
      </c>
      <c r="F338" s="59">
        <f>VLOOKUP($B338,'2025 Ventilation List SORT'!$A$6:$I$101,5)</f>
        <v>0</v>
      </c>
      <c r="G338" s="56">
        <f>VLOOKUP($B338,'2025 Ventilation List SORT'!$A$6:$I$101,6)</f>
        <v>0</v>
      </c>
      <c r="H338" s="59">
        <f>VLOOKUP($B338,'2025 Ventilation List SORT'!$A$6:$I$101,7)</f>
        <v>2</v>
      </c>
      <c r="I338" s="56" t="str">
        <f>VLOOKUP($B338,'2025 Ventilation List SORT'!$A$6:$I$101,8)</f>
        <v>B</v>
      </c>
      <c r="J338" s="95" t="str">
        <f>VLOOKUP($B338,'2025 Ventilation List SORT'!$A$6:$I$101,9)</f>
        <v>No</v>
      </c>
      <c r="K338" s="146">
        <f>INDEX('For CSV - 2025 SpcFuncData'!$D$5:$D$88,MATCH($A338,'For CSV - 2025 SpcFuncData'!$B$5:$B$87,0))*0.5</f>
        <v>0</v>
      </c>
      <c r="L338" s="146" t="e">
        <f>INDEX('For CSV - 2025 VentSpcFuncData'!#REF!,MATCH($B338,'For CSV - 2025 VentSpcFuncData'!$B$6:$B$111,0))</f>
        <v>#REF!</v>
      </c>
      <c r="M338" s="146" t="e">
        <f t="shared" si="48"/>
        <v>#REF!</v>
      </c>
      <c r="N338" s="146" t="e">
        <f>INDEX('For CSV - 2025 VentSpcFuncData'!#REF!,MATCH($B338,'For CSV - 2025 VentSpcFuncData'!$B$6:$B$111,0))</f>
        <v>#REF!</v>
      </c>
      <c r="O338" s="146" t="e">
        <f t="shared" si="47"/>
        <v>#REF!</v>
      </c>
      <c r="P338" s="148" t="e">
        <f t="shared" si="46"/>
        <v>#REF!</v>
      </c>
      <c r="Q338" s="44" t="str">
        <f t="shared" si="59"/>
        <v>Unoccupied-Include in Gross Floor Area,NA</v>
      </c>
      <c r="R338" s="44">
        <f>INDEX('For CSV - 2025 SpcFuncData'!$BB$5:$BB$89,MATCH($A338,'For CSV - 2025 SpcFuncData'!$B$5:$B$88,0))</f>
        <v>377</v>
      </c>
      <c r="S338" s="44">
        <f>INDEX('For CSV - 2025 VentSpcFuncData'!$I$6:$I$111,MATCH($B338,'For CSV - 2025 VentSpcFuncData'!$B$6:$B$111,0))</f>
        <v>96</v>
      </c>
      <c r="T338" s="44">
        <f>MATCH($A338,'For CSV - 2025 SpcFuncData'!$B$5:$B$87,0)</f>
        <v>77</v>
      </c>
      <c r="U338" s="44">
        <v>0</v>
      </c>
      <c r="V338" t="str">
        <f t="shared" si="60"/>
        <v>1, Spc:SpcFunc,        377,  96  ;  Unoccupied-Include in Gross Floor Area</v>
      </c>
    </row>
    <row r="339" spans="1:22" ht="13" x14ac:dyDescent="0.25">
      <c r="A339" s="57" t="s">
        <v>276</v>
      </c>
      <c r="B339" s="270" t="s">
        <v>131</v>
      </c>
      <c r="C339" s="56">
        <f>VLOOKUP($B339,'2025 Ventilation List SORT'!$A$6:$I$101,2)</f>
        <v>1</v>
      </c>
      <c r="D339" s="56">
        <f>VLOOKUP($B339,'2025 Ventilation List SORT'!$A$6:$I$101,3)</f>
        <v>0.15</v>
      </c>
      <c r="E339" s="59">
        <f>VLOOKUP($B339,'2025 Ventilation List SORT'!$A$6:$I$101,4)</f>
        <v>0</v>
      </c>
      <c r="F339" s="59">
        <f>VLOOKUP($B339,'2025 Ventilation List SORT'!$A$6:$I$101,5)</f>
        <v>0</v>
      </c>
      <c r="G339" s="56">
        <f>VLOOKUP($B339,'2025 Ventilation List SORT'!$A$6:$I$101,6)</f>
        <v>0</v>
      </c>
      <c r="H339" s="59">
        <f>VLOOKUP($B339,'2025 Ventilation List SORT'!$A$6:$I$101,7)</f>
        <v>2</v>
      </c>
      <c r="I339" s="56" t="str">
        <f>VLOOKUP($B339,'2025 Ventilation List SORT'!$A$6:$I$101,8)</f>
        <v>B</v>
      </c>
      <c r="J339" s="95" t="str">
        <f>VLOOKUP($B339,'2025 Ventilation List SORT'!$A$6:$I$101,9)</f>
        <v>No</v>
      </c>
      <c r="K339" s="146">
        <f>INDEX('For CSV - 2025 SpcFuncData'!$D$5:$D$88,MATCH($A339,'For CSV - 2025 SpcFuncData'!$B$5:$B$87,0))*0.5</f>
        <v>0</v>
      </c>
      <c r="L339" s="146" t="e">
        <f>INDEX('For CSV - 2025 VentSpcFuncData'!#REF!,MATCH($B339,'For CSV - 2025 VentSpcFuncData'!$B$6:$B$111,0))</f>
        <v>#REF!</v>
      </c>
      <c r="M339" s="146" t="e">
        <f t="shared" si="48"/>
        <v>#REF!</v>
      </c>
      <c r="N339" s="146" t="e">
        <f>INDEX('For CSV - 2025 VentSpcFuncData'!#REF!,MATCH($B339,'For CSV - 2025 VentSpcFuncData'!$B$6:$B$111,0))</f>
        <v>#REF!</v>
      </c>
      <c r="O339" s="146" t="e">
        <f t="shared" si="47"/>
        <v>#REF!</v>
      </c>
      <c r="P339" s="148" t="e">
        <f t="shared" si="46"/>
        <v>#REF!</v>
      </c>
      <c r="Q339" s="44" t="str">
        <f t="shared" si="59"/>
        <v>Unoccupied-Include in Gross Floor Area,NA</v>
      </c>
      <c r="R339" s="44">
        <f>INDEX('For CSV - 2025 SpcFuncData'!$BB$5:$BB$89,MATCH($A339,'For CSV - 2025 SpcFuncData'!$B$5:$B$88,0))</f>
        <v>377</v>
      </c>
      <c r="S339" s="44">
        <f>INDEX('For CSV - 2025 VentSpcFuncData'!$I$6:$I$111,MATCH($B339,'For CSV - 2025 VentSpcFuncData'!$B$6:$B$111,0))</f>
        <v>96</v>
      </c>
      <c r="T339" s="44">
        <f>MATCH($A339,'For CSV - 2025 SpcFuncData'!$B$5:$B$87,0)</f>
        <v>77</v>
      </c>
      <c r="U339" s="44">
        <v>0</v>
      </c>
      <c r="V339" t="str">
        <f t="shared" si="60"/>
        <v>2,              96,     "NA"</v>
      </c>
    </row>
    <row r="340" spans="1:22" ht="13" x14ac:dyDescent="0.25">
      <c r="A340" s="57" t="s">
        <v>595</v>
      </c>
      <c r="B340" s="270" t="s">
        <v>758</v>
      </c>
      <c r="C340" s="56">
        <f>VLOOKUP($B340,'2025 Ventilation List SORT'!$A$6:$I$101,2)</f>
        <v>33</v>
      </c>
      <c r="D340" s="56">
        <f>VLOOKUP($B340,'2025 Ventilation List SORT'!$A$6:$I$101,3)</f>
        <v>0.15</v>
      </c>
      <c r="E340" s="59">
        <f>VLOOKUP($B340,'2025 Ventilation List SORT'!$A$6:$I$101,4)</f>
        <v>0</v>
      </c>
      <c r="F340" s="59">
        <f>VLOOKUP($B340,'2025 Ventilation List SORT'!$A$6:$I$101,5)</f>
        <v>0</v>
      </c>
      <c r="G340" s="56">
        <f>VLOOKUP($B340,'2025 Ventilation List SORT'!$A$6:$I$101,6)</f>
        <v>0</v>
      </c>
      <c r="H340" s="59">
        <f>VLOOKUP($B340,'2025 Ventilation List SORT'!$A$6:$I$101,7)</f>
        <v>1</v>
      </c>
      <c r="I340" s="56" t="str">
        <f>VLOOKUP($B340,'2025 Ventilation List SORT'!$A$6:$I$101,8)</f>
        <v>F</v>
      </c>
      <c r="J340" s="95" t="str">
        <f>VLOOKUP($B340,'2025 Ventilation List SORT'!$A$6:$I$101,9)</f>
        <v>No</v>
      </c>
      <c r="K340" s="146">
        <f>INDEX('For CSV - 2025 SpcFuncData'!$D$5:$D$88,MATCH($A340,'For CSV - 2025 SpcFuncData'!$B$5:$B$87,0))*0.5</f>
        <v>5</v>
      </c>
      <c r="L340" s="146" t="e">
        <f>INDEX('For CSV - 2025 VentSpcFuncData'!#REF!,MATCH($B340,'For CSV - 2025 VentSpcFuncData'!$B$6:$B$111,0))</f>
        <v>#REF!</v>
      </c>
      <c r="M340" s="146" t="e">
        <f t="shared" si="48"/>
        <v>#REF!</v>
      </c>
      <c r="N340" s="146" t="e">
        <f>INDEX('For CSV - 2025 VentSpcFuncData'!#REF!,MATCH($B340,'For CSV - 2025 VentSpcFuncData'!$B$6:$B$111,0))</f>
        <v>#REF!</v>
      </c>
      <c r="O340" s="146" t="e">
        <f t="shared" ref="O340:O353" si="61">IF(SUM(K340,M340)=0,0,M340/K340*N340)</f>
        <v>#REF!</v>
      </c>
      <c r="P340" s="148" t="e">
        <f t="shared" si="46"/>
        <v>#REF!</v>
      </c>
      <c r="Q340" s="44" t="str">
        <f t="shared" si="59"/>
        <v>Videoconferencing Studio,General - Conference/meeting</v>
      </c>
      <c r="R340" s="44">
        <f>INDEX('For CSV - 2025 SpcFuncData'!$BB$5:$BB$89,MATCH($A340,'For CSV - 2025 SpcFuncData'!$B$5:$B$88,0))</f>
        <v>378</v>
      </c>
      <c r="S340" s="44">
        <f>INDEX('For CSV - 2025 VentSpcFuncData'!$I$6:$I$111,MATCH($B340,'For CSV - 2025 VentSpcFuncData'!$B$6:$B$111,0))</f>
        <v>48</v>
      </c>
      <c r="T340" s="44">
        <f>MATCH($A340,'For CSV - 2025 SpcFuncData'!$B$5:$B$87,0)</f>
        <v>78</v>
      </c>
      <c r="U340" s="44">
        <v>0</v>
      </c>
      <c r="V340" t="str">
        <f t="shared" si="60"/>
        <v>1, Spc:SpcFunc,        378,  48  ;  Videoconferencing Studio</v>
      </c>
    </row>
    <row r="341" spans="1:22" ht="13" x14ac:dyDescent="0.25">
      <c r="A341" s="57" t="s">
        <v>595</v>
      </c>
      <c r="B341" s="270" t="s">
        <v>758</v>
      </c>
      <c r="C341" s="56">
        <f>VLOOKUP($B341,'2025 Ventilation List SORT'!$A$6:$I$101,2)</f>
        <v>33</v>
      </c>
      <c r="D341" s="56">
        <f>VLOOKUP($B341,'2025 Ventilation List SORT'!$A$6:$I$101,3)</f>
        <v>0.15</v>
      </c>
      <c r="E341" s="59">
        <f>VLOOKUP($B341,'2025 Ventilation List SORT'!$A$6:$I$101,4)</f>
        <v>0</v>
      </c>
      <c r="F341" s="59">
        <f>VLOOKUP($B341,'2025 Ventilation List SORT'!$A$6:$I$101,5)</f>
        <v>0</v>
      </c>
      <c r="G341" s="56">
        <f>VLOOKUP($B341,'2025 Ventilation List SORT'!$A$6:$I$101,6)</f>
        <v>0</v>
      </c>
      <c r="H341" s="59">
        <f>VLOOKUP($B341,'2025 Ventilation List SORT'!$A$6:$I$101,7)</f>
        <v>1</v>
      </c>
      <c r="I341" s="56" t="str">
        <f>VLOOKUP($B341,'2025 Ventilation List SORT'!$A$6:$I$101,8)</f>
        <v>F</v>
      </c>
      <c r="J341" s="95" t="str">
        <f>VLOOKUP($B341,'2025 Ventilation List SORT'!$A$6:$I$101,9)</f>
        <v>No</v>
      </c>
      <c r="K341" s="146">
        <f>INDEX('For CSV - 2025 SpcFuncData'!$D$5:$D$88,MATCH($A341,'For CSV - 2025 SpcFuncData'!$B$5:$B$87,0))*0.5</f>
        <v>5</v>
      </c>
      <c r="L341" s="146" t="e">
        <f>INDEX('For CSV - 2025 VentSpcFuncData'!#REF!,MATCH($B341,'For CSV - 2025 VentSpcFuncData'!$B$6:$B$111,0))</f>
        <v>#REF!</v>
      </c>
      <c r="M341" s="146" t="e">
        <f t="shared" si="48"/>
        <v>#REF!</v>
      </c>
      <c r="N341" s="146" t="e">
        <f>INDEX('For CSV - 2025 VentSpcFuncData'!#REF!,MATCH($B341,'For CSV - 2025 VentSpcFuncData'!$B$6:$B$111,0))</f>
        <v>#REF!</v>
      </c>
      <c r="O341" s="146" t="e">
        <f t="shared" si="61"/>
        <v>#REF!</v>
      </c>
      <c r="P341" s="148" t="e">
        <f t="shared" si="46"/>
        <v>#REF!</v>
      </c>
      <c r="Q341" s="44" t="str">
        <f t="shared" si="59"/>
        <v>Videoconferencing Studio,General - Conference/meeting</v>
      </c>
      <c r="R341" s="44">
        <f>INDEX('For CSV - 2025 SpcFuncData'!$BB$5:$BB$89,MATCH($A341,'For CSV - 2025 SpcFuncData'!$B$5:$B$88,0))</f>
        <v>378</v>
      </c>
      <c r="S341" s="44">
        <f>INDEX('For CSV - 2025 VentSpcFuncData'!$I$6:$I$111,MATCH($B341,'For CSV - 2025 VentSpcFuncData'!$B$6:$B$111,0))</f>
        <v>48</v>
      </c>
      <c r="T341" s="44">
        <f>MATCH($A341,'For CSV - 2025 SpcFuncData'!$B$5:$B$87,0)</f>
        <v>78</v>
      </c>
      <c r="U341" s="44">
        <v>0</v>
      </c>
      <c r="V341" t="str">
        <f t="shared" si="60"/>
        <v>2,              48,     "General - Conference/meeting"</v>
      </c>
    </row>
    <row r="342" spans="1:22" s="203" customFormat="1" ht="13" x14ac:dyDescent="0.25">
      <c r="A342" s="203" t="str">
        <f>'For CSV - 2025 SpcFuncData'!B84</f>
        <v>Conference, Multipurpose and Meeting Area</v>
      </c>
      <c r="B342" s="269" t="str">
        <f>B90</f>
        <v>General - Conference/meeting</v>
      </c>
      <c r="C342" s="204">
        <f>VLOOKUP($B342,'2025 Ventilation List SORT'!$A$6:$I$101,2)</f>
        <v>33</v>
      </c>
      <c r="D342" s="204">
        <f>VLOOKUP($B342,'2025 Ventilation List SORT'!$A$6:$I$101,3)</f>
        <v>0.15</v>
      </c>
      <c r="E342" s="205">
        <f>VLOOKUP($B342,'2025 Ventilation List SORT'!$A$6:$I$101,4)</f>
        <v>0</v>
      </c>
      <c r="F342" s="205">
        <f>VLOOKUP($B342,'2025 Ventilation List SORT'!$A$6:$I$101,5)</f>
        <v>0</v>
      </c>
      <c r="G342" s="204">
        <f>VLOOKUP($B342,'2025 Ventilation List SORT'!$A$6:$I$101,6)</f>
        <v>0</v>
      </c>
      <c r="H342" s="205">
        <f>VLOOKUP($B342,'2025 Ventilation List SORT'!$A$6:$I$101,7)</f>
        <v>1</v>
      </c>
      <c r="I342" s="204" t="str">
        <f>VLOOKUP($B342,'2025 Ventilation List SORT'!$A$6:$I$101,8)</f>
        <v>F</v>
      </c>
      <c r="J342" s="206" t="str">
        <f>VLOOKUP($B342,'2025 Ventilation List SORT'!$A$6:$I$101,9)</f>
        <v>No</v>
      </c>
      <c r="K342" s="207">
        <f>INDEX('For CSV - 2025 SpcFuncData'!$D$5:$D$88,MATCH($A342,'For CSV - 2025 SpcFuncData'!$B$5:$B$87,0))*0.5</f>
        <v>33.335000000000001</v>
      </c>
      <c r="L342" s="207" t="e">
        <f>INDEX('For CSV - 2025 VentSpcFuncData'!#REF!,MATCH($B342,'For CSV - 2025 VentSpcFuncData'!$B$6:$B$111,0))</f>
        <v>#REF!</v>
      </c>
      <c r="M342" s="207" t="e">
        <f t="shared" ref="M342:M345" si="62">IF(L342=0,K342,L342)</f>
        <v>#REF!</v>
      </c>
      <c r="N342" s="207" t="e">
        <f>INDEX('For CSV - 2025 VentSpcFuncData'!#REF!,MATCH($B342,'For CSV - 2025 VentSpcFuncData'!$B$6:$B$111,0))</f>
        <v>#REF!</v>
      </c>
      <c r="O342" s="207" t="e">
        <f t="shared" si="61"/>
        <v>#REF!</v>
      </c>
      <c r="P342" s="208" t="e">
        <f t="shared" ref="P342:P345" si="63">K342*O342/1000</f>
        <v>#REF!</v>
      </c>
      <c r="Q342" s="203" t="str">
        <f t="shared" si="59"/>
        <v>Conference, Multipurpose and Meeting Area,General - Conference/meeting</v>
      </c>
      <c r="R342" s="203">
        <f>INDEX('For CSV - 2025 SpcFuncData'!$BB$5:$BB$89,MATCH($A342,'For CSV - 2025 SpcFuncData'!$B$5:$B$88,0))</f>
        <v>381</v>
      </c>
      <c r="S342" s="203">
        <f>INDEX('For CSV - 2025 VentSpcFuncData'!$I$6:$I$111,MATCH($B342,'For CSV - 2025 VentSpcFuncData'!$B$6:$B$111,0))</f>
        <v>48</v>
      </c>
      <c r="T342" s="203">
        <f>MATCH($A342,'For CSV - 2025 SpcFuncData'!$B$5:$B$87,0)</f>
        <v>80</v>
      </c>
      <c r="U342" s="203">
        <v>0</v>
      </c>
      <c r="V342" s="209" t="str">
        <f t="shared" si="60"/>
        <v>1, Spc:SpcFunc,        381,  48  ;  Conference, Multipurpose and Meeting Area</v>
      </c>
    </row>
    <row r="343" spans="1:22" s="203" customFormat="1" ht="13" x14ac:dyDescent="0.25">
      <c r="A343" s="203" t="str">
        <f>A342</f>
        <v>Conference, Multipurpose and Meeting Area</v>
      </c>
      <c r="B343" s="269" t="str">
        <f>B96</f>
        <v>General - Conference/meeting</v>
      </c>
      <c r="C343" s="204">
        <f>VLOOKUP($B343,'2025 Ventilation List SORT'!$A$6:$I$101,2)</f>
        <v>33</v>
      </c>
      <c r="D343" s="204">
        <f>VLOOKUP($B343,'2025 Ventilation List SORT'!$A$6:$I$101,3)</f>
        <v>0.15</v>
      </c>
      <c r="E343" s="205">
        <f>VLOOKUP($B343,'2025 Ventilation List SORT'!$A$6:$I$101,4)</f>
        <v>0</v>
      </c>
      <c r="F343" s="205">
        <f>VLOOKUP($B343,'2025 Ventilation List SORT'!$A$6:$I$101,5)</f>
        <v>0</v>
      </c>
      <c r="G343" s="204">
        <f>VLOOKUP($B343,'2025 Ventilation List SORT'!$A$6:$I$101,6)</f>
        <v>0</v>
      </c>
      <c r="H343" s="205">
        <f>VLOOKUP($B343,'2025 Ventilation List SORT'!$A$6:$I$101,7)</f>
        <v>1</v>
      </c>
      <c r="I343" s="204" t="str">
        <f>VLOOKUP($B343,'2025 Ventilation List SORT'!$A$6:$I$101,8)</f>
        <v>F</v>
      </c>
      <c r="J343" s="206" t="str">
        <f>VLOOKUP($B343,'2025 Ventilation List SORT'!$A$6:$I$101,9)</f>
        <v>No</v>
      </c>
      <c r="K343" s="207">
        <f>INDEX('For CSV - 2025 SpcFuncData'!$D$5:$D$88,MATCH($A343,'For CSV - 2025 SpcFuncData'!$B$5:$B$87,0))*0.5</f>
        <v>33.335000000000001</v>
      </c>
      <c r="L343" s="207" t="e">
        <f>INDEX('For CSV - 2025 VentSpcFuncData'!#REF!,MATCH($B343,'For CSV - 2025 VentSpcFuncData'!$B$6:$B$111,0))</f>
        <v>#REF!</v>
      </c>
      <c r="M343" s="207" t="e">
        <f t="shared" si="62"/>
        <v>#REF!</v>
      </c>
      <c r="N343" s="207" t="e">
        <f>INDEX('For CSV - 2025 VentSpcFuncData'!#REF!,MATCH($B343,'For CSV - 2025 VentSpcFuncData'!$B$6:$B$111,0))</f>
        <v>#REF!</v>
      </c>
      <c r="O343" s="207" t="e">
        <f t="shared" si="61"/>
        <v>#REF!</v>
      </c>
      <c r="P343" s="208" t="e">
        <f t="shared" si="63"/>
        <v>#REF!</v>
      </c>
      <c r="Q343" s="203" t="str">
        <f t="shared" si="59"/>
        <v>Conference, Multipurpose and Meeting Area,General - Conference/meeting</v>
      </c>
      <c r="R343" s="203">
        <f>INDEX('For CSV - 2025 SpcFuncData'!$BB$5:$BB$89,MATCH($A343,'For CSV - 2025 SpcFuncData'!$B$5:$B$88,0))</f>
        <v>381</v>
      </c>
      <c r="S343" s="203">
        <f>INDEX('For CSV - 2025 VentSpcFuncData'!$I$6:$I$111,MATCH($B343,'For CSV - 2025 VentSpcFuncData'!$B$6:$B$111,0))</f>
        <v>48</v>
      </c>
      <c r="T343" s="203">
        <f>MATCH($A343,'For CSV - 2025 SpcFuncData'!$B$5:$B$87,0)</f>
        <v>80</v>
      </c>
      <c r="U343" s="203">
        <v>0</v>
      </c>
      <c r="V343" s="209" t="str">
        <f t="shared" si="60"/>
        <v>2,              48,     "General - Conference/meeting"</v>
      </c>
    </row>
    <row r="344" spans="1:22" s="203" customFormat="1" ht="13" x14ac:dyDescent="0.25">
      <c r="A344" s="203" t="str">
        <f>A343</f>
        <v>Conference, Multipurpose and Meeting Area</v>
      </c>
      <c r="B344" s="269" t="str">
        <f>B97</f>
        <v>Lodging - Multipurpose assembly</v>
      </c>
      <c r="C344" s="204">
        <f>VLOOKUP($B344,'2025 Ventilation List SORT'!$A$6:$I$101,2)</f>
        <v>33</v>
      </c>
      <c r="D344" s="204">
        <f>VLOOKUP($B344,'2025 Ventilation List SORT'!$A$6:$I$101,3)</f>
        <v>0.15</v>
      </c>
      <c r="E344" s="205">
        <f>VLOOKUP($B344,'2025 Ventilation List SORT'!$A$6:$I$101,4)</f>
        <v>0</v>
      </c>
      <c r="F344" s="205">
        <f>VLOOKUP($B344,'2025 Ventilation List SORT'!$A$6:$I$101,5)</f>
        <v>0</v>
      </c>
      <c r="G344" s="204">
        <f>VLOOKUP($B344,'2025 Ventilation List SORT'!$A$6:$I$101,6)</f>
        <v>0</v>
      </c>
      <c r="H344" s="205">
        <f>VLOOKUP($B344,'2025 Ventilation List SORT'!$A$6:$I$101,7)</f>
        <v>1</v>
      </c>
      <c r="I344" s="204" t="str">
        <f>VLOOKUP($B344,'2025 Ventilation List SORT'!$A$6:$I$101,8)</f>
        <v>F</v>
      </c>
      <c r="J344" s="206" t="str">
        <f>VLOOKUP($B344,'2025 Ventilation List SORT'!$A$6:$I$101,9)</f>
        <v>No</v>
      </c>
      <c r="K344" s="207">
        <f>INDEX('For CSV - 2025 SpcFuncData'!$D$5:$D$88,MATCH($A344,'For CSV - 2025 SpcFuncData'!$B$5:$B$87,0))*0.5</f>
        <v>33.335000000000001</v>
      </c>
      <c r="L344" s="207" t="e">
        <f>INDEX('For CSV - 2025 VentSpcFuncData'!#REF!,MATCH($B344,'For CSV - 2025 VentSpcFuncData'!$B$6:$B$111,0))</f>
        <v>#REF!</v>
      </c>
      <c r="M344" s="207" t="e">
        <f t="shared" si="62"/>
        <v>#REF!</v>
      </c>
      <c r="N344" s="207" t="e">
        <f>INDEX('For CSV - 2025 VentSpcFuncData'!#REF!,MATCH($B344,'For CSV - 2025 VentSpcFuncData'!$B$6:$B$111,0))</f>
        <v>#REF!</v>
      </c>
      <c r="O344" s="207" t="e">
        <f t="shared" si="61"/>
        <v>#REF!</v>
      </c>
      <c r="P344" s="208" t="e">
        <f t="shared" si="63"/>
        <v>#REF!</v>
      </c>
      <c r="Q344" s="203" t="str">
        <f t="shared" si="59"/>
        <v>Conference, Multipurpose and Meeting Area,Lodging - Multipurpose assembly</v>
      </c>
      <c r="R344" s="203">
        <f>INDEX('For CSV - 2025 SpcFuncData'!$BB$5:$BB$89,MATCH($A344,'For CSV - 2025 SpcFuncData'!$B$5:$B$88,0))</f>
        <v>381</v>
      </c>
      <c r="S344" s="203">
        <f>INDEX('For CSV - 2025 VentSpcFuncData'!$I$6:$I$111,MATCH($B344,'For CSV - 2025 VentSpcFuncData'!$B$6:$B$111,0))</f>
        <v>57</v>
      </c>
      <c r="T344" s="203">
        <f>MATCH($A344,'For CSV - 2025 SpcFuncData'!$B$5:$B$87,0)</f>
        <v>80</v>
      </c>
      <c r="U344" s="203">
        <v>0</v>
      </c>
      <c r="V344" s="209" t="str">
        <f t="shared" si="60"/>
        <v>2,              57,     "Lodging - Multipurpose assembly"</v>
      </c>
    </row>
    <row r="345" spans="1:22" s="203" customFormat="1" ht="13" x14ac:dyDescent="0.25">
      <c r="A345" s="203" t="str">
        <f>A344</f>
        <v>Conference, Multipurpose and Meeting Area</v>
      </c>
      <c r="B345" s="269" t="str">
        <f>B98</f>
        <v>Misc - All others</v>
      </c>
      <c r="C345" s="204">
        <f>VLOOKUP($B345,'2025 Ventilation List SORT'!$A$6:$I$101,2)</f>
        <v>5</v>
      </c>
      <c r="D345" s="204">
        <f>VLOOKUP($B345,'2025 Ventilation List SORT'!$A$6:$I$101,3)</f>
        <v>0.15</v>
      </c>
      <c r="E345" s="205">
        <f>VLOOKUP($B345,'2025 Ventilation List SORT'!$A$6:$I$101,4)</f>
        <v>0</v>
      </c>
      <c r="F345" s="205">
        <f>VLOOKUP($B345,'2025 Ventilation List SORT'!$A$6:$I$101,5)</f>
        <v>0</v>
      </c>
      <c r="G345" s="204">
        <f>VLOOKUP($B345,'2025 Ventilation List SORT'!$A$6:$I$101,6)</f>
        <v>0</v>
      </c>
      <c r="H345" s="205">
        <f>VLOOKUP($B345,'2025 Ventilation List SORT'!$A$6:$I$101,7)</f>
        <v>2</v>
      </c>
      <c r="I345" s="204" t="str">
        <f>VLOOKUP($B345,'2025 Ventilation List SORT'!$A$6:$I$101,8)</f>
        <v/>
      </c>
      <c r="J345" s="206" t="str">
        <f>VLOOKUP($B345,'2025 Ventilation List SORT'!$A$6:$I$101,9)</f>
        <v>No</v>
      </c>
      <c r="K345" s="207">
        <f>INDEX('For CSV - 2025 SpcFuncData'!$D$5:$D$88,MATCH($A345,'For CSV - 2025 SpcFuncData'!$B$5:$B$87,0))*0.5</f>
        <v>33.335000000000001</v>
      </c>
      <c r="L345" s="207" t="e">
        <f>INDEX('For CSV - 2025 VentSpcFuncData'!#REF!,MATCH($B345,'For CSV - 2025 VentSpcFuncData'!$B$6:$B$111,0))</f>
        <v>#REF!</v>
      </c>
      <c r="M345" s="207" t="e">
        <f t="shared" si="62"/>
        <v>#REF!</v>
      </c>
      <c r="N345" s="207" t="e">
        <f>INDEX('For CSV - 2025 VentSpcFuncData'!#REF!,MATCH($B345,'For CSV - 2025 VentSpcFuncData'!$B$6:$B$111,0))</f>
        <v>#REF!</v>
      </c>
      <c r="O345" s="207" t="e">
        <f t="shared" si="61"/>
        <v>#REF!</v>
      </c>
      <c r="P345" s="208" t="e">
        <f t="shared" si="63"/>
        <v>#REF!</v>
      </c>
      <c r="Q345" s="203" t="str">
        <f t="shared" si="59"/>
        <v>Conference, Multipurpose and Meeting Area,Misc - All others</v>
      </c>
      <c r="R345" s="203">
        <f>INDEX('For CSV - 2025 SpcFuncData'!$BB$5:$BB$89,MATCH($A345,'For CSV - 2025 SpcFuncData'!$B$5:$B$88,0))</f>
        <v>381</v>
      </c>
      <c r="S345" s="203">
        <f>INDEX('For CSV - 2025 VentSpcFuncData'!$I$6:$I$111,MATCH($B345,'For CSV - 2025 VentSpcFuncData'!$B$6:$B$111,0))</f>
        <v>58</v>
      </c>
      <c r="T345" s="203">
        <f>MATCH($A345,'For CSV - 2025 SpcFuncData'!$B$5:$B$87,0)</f>
        <v>80</v>
      </c>
      <c r="U345" s="203">
        <v>0</v>
      </c>
      <c r="V345" s="209" t="str">
        <f t="shared" si="60"/>
        <v>2,              58,     "Misc - All others"</v>
      </c>
    </row>
    <row r="346" spans="1:22" s="203" customFormat="1" ht="13" x14ac:dyDescent="0.25">
      <c r="A346" s="203" t="s">
        <v>1153</v>
      </c>
      <c r="B346" s="210" t="s">
        <v>781</v>
      </c>
      <c r="C346" s="204">
        <f>VLOOKUP($B346,'2025 Ventilation List SORT'!$A$6:$I$101,2)</f>
        <v>5</v>
      </c>
      <c r="D346" s="204">
        <f>VLOOKUP($B346,'2025 Ventilation List SORT'!$A$6:$I$101,3)</f>
        <v>0.15</v>
      </c>
      <c r="E346" s="205">
        <f>VLOOKUP($B346,'2025 Ventilation List SORT'!$A$6:$I$101,4)</f>
        <v>0</v>
      </c>
      <c r="F346" s="205">
        <f>VLOOKUP($B346,'2025 Ventilation List SORT'!$A$6:$I$101,5)</f>
        <v>0</v>
      </c>
      <c r="G346" s="204">
        <f>VLOOKUP($B346,'2025 Ventilation List SORT'!$A$6:$I$101,6)</f>
        <v>0</v>
      </c>
      <c r="H346" s="205">
        <f>VLOOKUP($B346,'2025 Ventilation List SORT'!$A$6:$I$101,7)</f>
        <v>2</v>
      </c>
      <c r="I346" s="204" t="str">
        <f>VLOOKUP($B346,'2025 Ventilation List SORT'!$A$6:$I$101,8)</f>
        <v/>
      </c>
      <c r="J346" s="206" t="str">
        <f>VLOOKUP($B346,'2025 Ventilation List SORT'!$A$6:$I$101,9)</f>
        <v>No</v>
      </c>
      <c r="K346" s="207">
        <f>INDEX('For CSV - 2025 SpcFuncData'!$D$5:$D$88,MATCH($A346,'For CSV - 2025 SpcFuncData'!$B$5:$B$87,0))*0.5</f>
        <v>0</v>
      </c>
      <c r="L346" s="207" t="e">
        <f>INDEX('For CSV - 2025 VentSpcFuncData'!#REF!,MATCH($B346,'For CSV - 2025 VentSpcFuncData'!$B$6:$B$111,0))</f>
        <v>#REF!</v>
      </c>
      <c r="M346" s="207" t="e">
        <f t="shared" si="48"/>
        <v>#REF!</v>
      </c>
      <c r="N346" s="207" t="e">
        <f>INDEX('For CSV - 2025 VentSpcFuncData'!#REF!,MATCH($B346,'For CSV - 2025 VentSpcFuncData'!$B$6:$B$111,0))</f>
        <v>#REF!</v>
      </c>
      <c r="O346" s="207" t="e">
        <f t="shared" si="61"/>
        <v>#REF!</v>
      </c>
      <c r="P346" s="208" t="e">
        <f t="shared" si="46"/>
        <v>#REF!</v>
      </c>
      <c r="Q346" s="203" t="str">
        <f t="shared" si="59"/>
        <v>Storage,Misc - All others</v>
      </c>
      <c r="R346" s="203">
        <f>INDEX('For CSV - 2025 SpcFuncData'!$BB$5:$BB$89,MATCH($A346,'For CSV - 2025 SpcFuncData'!$B$5:$B$88,0))</f>
        <v>379</v>
      </c>
      <c r="S346" s="203">
        <f>INDEX('For CSV - 2025 VentSpcFuncData'!$I$6:$I$111,MATCH($B346,'For CSV - 2025 VentSpcFuncData'!$B$6:$B$111,0))</f>
        <v>58</v>
      </c>
      <c r="T346" s="203">
        <f>MATCH($A346,'For CSV - 2025 SpcFuncData'!$B$5:$B$87,0)</f>
        <v>81</v>
      </c>
      <c r="U346" s="203">
        <v>0</v>
      </c>
      <c r="V346" s="209" t="str">
        <f>IF($A341&lt;&gt;$A346,$V$3&amp;$R346&amp;$W$3&amp;$S346&amp;$X$3&amp;TEXT($A346,0),IF($A346=$A341,$V$4&amp;$S346&amp;$W$4&amp;$X$4&amp;$B346&amp;""""))</f>
        <v>1, Spc:SpcFunc,        379,  58  ;  Storage</v>
      </c>
    </row>
    <row r="347" spans="1:22" s="203" customFormat="1" ht="13.5" customHeight="1" x14ac:dyDescent="0.25">
      <c r="A347" s="203" t="s">
        <v>1153</v>
      </c>
      <c r="B347" s="210" t="s">
        <v>802</v>
      </c>
      <c r="C347" s="204">
        <f>VLOOKUP($B347,'2025 Ventilation List SORT'!$A$6:$I$101,2)</f>
        <v>0</v>
      </c>
      <c r="D347" s="204">
        <f>VLOOKUP($B347,'2025 Ventilation List SORT'!$A$6:$I$101,3)</f>
        <v>0</v>
      </c>
      <c r="E347" s="205">
        <f>VLOOKUP($B347,'2025 Ventilation List SORT'!$A$6:$I$101,4)</f>
        <v>0</v>
      </c>
      <c r="F347" s="205">
        <f>VLOOKUP($B347,'2025 Ventilation List SORT'!$A$6:$I$101,5)</f>
        <v>0</v>
      </c>
      <c r="G347" s="204">
        <f>VLOOKUP($B347,'2025 Ventilation List SORT'!$A$6:$I$101,6)</f>
        <v>1.5</v>
      </c>
      <c r="H347" s="205">
        <f>VLOOKUP($B347,'2025 Ventilation List SORT'!$A$6:$I$101,7)</f>
        <v>4</v>
      </c>
      <c r="I347" s="204" t="str">
        <f>VLOOKUP($B347,'2025 Ventilation List SORT'!$A$6:$I$101,8)</f>
        <v>Exh. Note F</v>
      </c>
      <c r="J347" s="206" t="str">
        <f>VLOOKUP($B347,'2025 Ventilation List SORT'!$A$6:$I$101,9)</f>
        <v>Yes</v>
      </c>
      <c r="K347" s="207">
        <f>INDEX('For CSV - 2025 SpcFuncData'!$D$5:$D$88,MATCH($A347,'For CSV - 2025 SpcFuncData'!$B$5:$B$87,0))*0.5</f>
        <v>0</v>
      </c>
      <c r="L347" s="207" t="e">
        <f>INDEX('For CSV - 2025 VentSpcFuncData'!#REF!,MATCH($B347,'For CSV - 2025 VentSpcFuncData'!$B$6:$B$111,0))</f>
        <v>#REF!</v>
      </c>
      <c r="M347" s="207" t="e">
        <f t="shared" si="48"/>
        <v>#REF!</v>
      </c>
      <c r="N347" s="207" t="e">
        <f>INDEX('For CSV - 2025 VentSpcFuncData'!#REF!,MATCH($B347,'For CSV - 2025 VentSpcFuncData'!$B$6:$B$111,0))</f>
        <v>#REF!</v>
      </c>
      <c r="O347" s="207" t="e">
        <f t="shared" si="61"/>
        <v>#REF!</v>
      </c>
      <c r="P347" s="208" t="e">
        <f t="shared" ref="P347:P349" si="64">K347*O347/1000</f>
        <v>#REF!</v>
      </c>
      <c r="Q347" s="203" t="str">
        <f t="shared" si="59"/>
        <v>Storage,Exhaust - Storage rooms, chemical</v>
      </c>
      <c r="R347" s="203">
        <f>INDEX('For CSV - 2025 SpcFuncData'!$BB$5:$BB$89,MATCH($A347,'For CSV - 2025 SpcFuncData'!$B$5:$B$88,0))</f>
        <v>379</v>
      </c>
      <c r="S347" s="203">
        <f>INDEX('For CSV - 2025 VentSpcFuncData'!$I$6:$I$111,MATCH($B347,'For CSV - 2025 VentSpcFuncData'!$B$6:$B$111,0))</f>
        <v>38</v>
      </c>
      <c r="T347" s="203">
        <f>MATCH($A347,'For CSV - 2025 SpcFuncData'!$B$5:$B$87,0)</f>
        <v>81</v>
      </c>
      <c r="U347" s="203">
        <v>0</v>
      </c>
      <c r="V347" s="209" t="str">
        <f t="shared" ref="V347:V353" si="65">IF($A346&lt;&gt;$A347,$V$3&amp;$R347&amp;$W$3&amp;$S347&amp;$X$3&amp;TEXT($A347,0),IF($A347=$A346,$V$4&amp;$S347&amp;$W$4&amp;$X$4&amp;$B347&amp;""""))</f>
        <v>2,              38,     "Exhaust - Storage rooms, chemical"</v>
      </c>
    </row>
    <row r="348" spans="1:22" s="203" customFormat="1" ht="13" x14ac:dyDescent="0.25">
      <c r="A348" s="203" t="s">
        <v>1153</v>
      </c>
      <c r="B348" s="210" t="s">
        <v>760</v>
      </c>
      <c r="C348" s="204">
        <f>VLOOKUP($B348,'2025 Ventilation List SORT'!$A$6:$I$101,2)</f>
        <v>2</v>
      </c>
      <c r="D348" s="204">
        <f>VLOOKUP($B348,'2025 Ventilation List SORT'!$A$6:$I$101,3)</f>
        <v>0.15</v>
      </c>
      <c r="E348" s="205">
        <f>VLOOKUP($B348,'2025 Ventilation List SORT'!$A$6:$I$101,4)</f>
        <v>0</v>
      </c>
      <c r="F348" s="205">
        <f>VLOOKUP($B348,'2025 Ventilation List SORT'!$A$6:$I$101,5)</f>
        <v>0</v>
      </c>
      <c r="G348" s="204">
        <f>VLOOKUP($B348,'2025 Ventilation List SORT'!$A$6:$I$101,6)</f>
        <v>0</v>
      </c>
      <c r="H348" s="205">
        <f>VLOOKUP($B348,'2025 Ventilation List SORT'!$A$6:$I$101,7)</f>
        <v>2</v>
      </c>
      <c r="I348" s="204" t="str">
        <f>VLOOKUP($B348,'2025 Ventilation List SORT'!$A$6:$I$101,8)</f>
        <v>B</v>
      </c>
      <c r="J348" s="206" t="str">
        <f>VLOOKUP($B348,'2025 Ventilation List SORT'!$A$6:$I$101,9)</f>
        <v>Yes</v>
      </c>
      <c r="K348" s="207">
        <f>INDEX('For CSV - 2025 SpcFuncData'!$D$5:$D$88,MATCH($A348,'For CSV - 2025 SpcFuncData'!$B$5:$B$87,0))*0.5</f>
        <v>0</v>
      </c>
      <c r="L348" s="207" t="e">
        <f>INDEX('For CSV - 2025 VentSpcFuncData'!#REF!,MATCH($B348,'For CSV - 2025 VentSpcFuncData'!$B$6:$B$111,0))</f>
        <v>#REF!</v>
      </c>
      <c r="M348" s="207" t="e">
        <f t="shared" si="48"/>
        <v>#REF!</v>
      </c>
      <c r="N348" s="207" t="e">
        <f>INDEX('For CSV - 2025 VentSpcFuncData'!#REF!,MATCH($B348,'For CSV - 2025 VentSpcFuncData'!$B$6:$B$111,0))</f>
        <v>#REF!</v>
      </c>
      <c r="O348" s="207" t="e">
        <f t="shared" si="61"/>
        <v>#REF!</v>
      </c>
      <c r="P348" s="208" t="e">
        <f t="shared" si="64"/>
        <v>#REF!</v>
      </c>
      <c r="Q348" s="203" t="str">
        <f t="shared" si="59"/>
        <v>Storage,General - Occupiable storage rooms for liquids or gels</v>
      </c>
      <c r="R348" s="203">
        <f>INDEX('For CSV - 2025 SpcFuncData'!$BB$5:$BB$89,MATCH($A348,'For CSV - 2025 SpcFuncData'!$B$5:$B$88,0))</f>
        <v>379</v>
      </c>
      <c r="S348" s="203">
        <f>INDEX('For CSV - 2025 VentSpcFuncData'!$I$6:$I$111,MATCH($B348,'For CSV - 2025 VentSpcFuncData'!$B$6:$B$111,0))</f>
        <v>50</v>
      </c>
      <c r="T348" s="203">
        <f>MATCH($A348,'For CSV - 2025 SpcFuncData'!$B$5:$B$87,0)</f>
        <v>81</v>
      </c>
      <c r="U348" s="203">
        <v>0</v>
      </c>
      <c r="V348" s="209" t="str">
        <f t="shared" si="65"/>
        <v>2,              50,     "General - Occupiable storage rooms for liquids or gels"</v>
      </c>
    </row>
    <row r="349" spans="1:22" s="203" customFormat="1" ht="13" x14ac:dyDescent="0.25">
      <c r="A349" s="203" t="s">
        <v>1153</v>
      </c>
      <c r="B349" s="210" t="s">
        <v>781</v>
      </c>
      <c r="C349" s="204">
        <f>VLOOKUP($B349,'2025 Ventilation List SORT'!$A$6:$I$101,2)</f>
        <v>5</v>
      </c>
      <c r="D349" s="204">
        <f>VLOOKUP($B349,'2025 Ventilation List SORT'!$A$6:$I$101,3)</f>
        <v>0.15</v>
      </c>
      <c r="E349" s="205">
        <f>VLOOKUP($B349,'2025 Ventilation List SORT'!$A$6:$I$101,4)</f>
        <v>0</v>
      </c>
      <c r="F349" s="205">
        <f>VLOOKUP($B349,'2025 Ventilation List SORT'!$A$6:$I$101,5)</f>
        <v>0</v>
      </c>
      <c r="G349" s="204">
        <f>VLOOKUP($B349,'2025 Ventilation List SORT'!$A$6:$I$101,6)</f>
        <v>0</v>
      </c>
      <c r="H349" s="205">
        <f>VLOOKUP($B349,'2025 Ventilation List SORT'!$A$6:$I$101,7)</f>
        <v>2</v>
      </c>
      <c r="I349" s="204" t="str">
        <f>VLOOKUP($B349,'2025 Ventilation List SORT'!$A$6:$I$101,8)</f>
        <v/>
      </c>
      <c r="J349" s="206" t="str">
        <f>VLOOKUP($B349,'2025 Ventilation List SORT'!$A$6:$I$101,9)</f>
        <v>No</v>
      </c>
      <c r="K349" s="207">
        <f>INDEX('For CSV - 2025 SpcFuncData'!$D$5:$D$88,MATCH($A349,'For CSV - 2025 SpcFuncData'!$B$5:$B$87,0))*0.5</f>
        <v>0</v>
      </c>
      <c r="L349" s="207" t="e">
        <f>INDEX('For CSV - 2025 VentSpcFuncData'!#REF!,MATCH($B349,'For CSV - 2025 VentSpcFuncData'!$B$6:$B$111,0))</f>
        <v>#REF!</v>
      </c>
      <c r="M349" s="207" t="e">
        <f>IF(L349=0,K349,L349)</f>
        <v>#REF!</v>
      </c>
      <c r="N349" s="207" t="e">
        <f>INDEX('For CSV - 2025 VentSpcFuncData'!#REF!,MATCH($B349,'For CSV - 2025 VentSpcFuncData'!$B$6:$B$111,0))</f>
        <v>#REF!</v>
      </c>
      <c r="O349" s="207" t="e">
        <f t="shared" si="61"/>
        <v>#REF!</v>
      </c>
      <c r="P349" s="208" t="e">
        <f t="shared" si="64"/>
        <v>#REF!</v>
      </c>
      <c r="Q349" s="203" t="str">
        <f t="shared" si="59"/>
        <v>Storage,Misc - All others</v>
      </c>
      <c r="R349" s="203">
        <f>INDEX('For CSV - 2025 SpcFuncData'!$BB$5:$BB$89,MATCH($A349,'For CSV - 2025 SpcFuncData'!$B$5:$B$88,0))</f>
        <v>379</v>
      </c>
      <c r="S349" s="203">
        <f>INDEX('For CSV - 2025 VentSpcFuncData'!$I$6:$I$111,MATCH($B349,'For CSV - 2025 VentSpcFuncData'!$B$6:$B$111,0))</f>
        <v>58</v>
      </c>
      <c r="T349" s="203">
        <f>MATCH($A349,'For CSV - 2025 SpcFuncData'!$B$5:$B$87,0)</f>
        <v>81</v>
      </c>
      <c r="U349" s="203">
        <v>0</v>
      </c>
      <c r="V349" s="209" t="str">
        <f t="shared" si="65"/>
        <v>2,              58,     "Misc - All others"</v>
      </c>
    </row>
    <row r="350" spans="1:22" ht="13" x14ac:dyDescent="0.25">
      <c r="A350" s="57" t="s">
        <v>1155</v>
      </c>
      <c r="B350" s="55" t="s">
        <v>781</v>
      </c>
      <c r="C350" s="56">
        <f>VLOOKUP($B350,'2025 Ventilation List SORT'!$A$6:$I$101,2)</f>
        <v>5</v>
      </c>
      <c r="D350" s="56">
        <f>VLOOKUP($B350,'2025 Ventilation List SORT'!$A$6:$I$101,3)</f>
        <v>0.15</v>
      </c>
      <c r="E350" s="59">
        <f>VLOOKUP($B350,'2025 Ventilation List SORT'!$A$6:$I$101,4)</f>
        <v>0</v>
      </c>
      <c r="F350" s="59">
        <f>VLOOKUP($B350,'2025 Ventilation List SORT'!$A$6:$I$101,5)</f>
        <v>0</v>
      </c>
      <c r="G350" s="56">
        <f>VLOOKUP($B350,'2025 Ventilation List SORT'!$A$6:$I$101,6)</f>
        <v>0</v>
      </c>
      <c r="H350" s="59">
        <f>VLOOKUP($B350,'2025 Ventilation List SORT'!$A$6:$I$101,7)</f>
        <v>2</v>
      </c>
      <c r="I350" s="56" t="str">
        <f>VLOOKUP($B350,'2025 Ventilation List SORT'!$A$6:$I$101,8)</f>
        <v/>
      </c>
      <c r="J350" s="95" t="str">
        <f>VLOOKUP($B350,'2025 Ventilation List SORT'!$A$6:$I$101,9)</f>
        <v>No</v>
      </c>
      <c r="K350" s="146">
        <f>INDEX('For CSV - 2025 SpcFuncData'!$D$5:$D$88,MATCH($A350,'For CSV - 2025 SpcFuncData'!$B$5:$B$87,0))*0.5</f>
        <v>5</v>
      </c>
      <c r="L350" s="146" t="e">
        <f>INDEX('For CSV - 2025 VentSpcFuncData'!#REF!,MATCH($B350,'For CSV - 2025 VentSpcFuncData'!$B$6:$B$111,0))</f>
        <v>#REF!</v>
      </c>
      <c r="M350" s="146" t="e">
        <f t="shared" ref="M350:M353" si="66">IF(L350=0,K350,L350)</f>
        <v>#REF!</v>
      </c>
      <c r="N350" s="146" t="e">
        <f>INDEX('For CSV - 2025 VentSpcFuncData'!#REF!,MATCH($B350,'For CSV - 2025 VentSpcFuncData'!$B$6:$B$111,0))</f>
        <v>#REF!</v>
      </c>
      <c r="O350" s="146" t="e">
        <f t="shared" si="61"/>
        <v>#REF!</v>
      </c>
      <c r="P350" s="148" t="e">
        <f t="shared" ref="P350:P353" si="67">K350*O350/1000</f>
        <v>#REF!</v>
      </c>
      <c r="Q350" s="44" t="str">
        <f t="shared" ref="Q350:Q353" si="68">_xlfn.CONCAT(A350,",",B350)</f>
        <v>Health Care / Assisted Living (Nurse's Station),Misc - All others</v>
      </c>
      <c r="R350" s="44">
        <f>INDEX('For CSV - 2025 SpcFuncData'!$BB$5:$BB$89,MATCH($A350,'For CSV - 2025 SpcFuncData'!$B$5:$B$88,0))</f>
        <v>382</v>
      </c>
      <c r="S350" s="44">
        <f>INDEX('For CSV - 2025 VentSpcFuncData'!$I$6:$I$111,MATCH($B350,'For CSV - 2025 VentSpcFuncData'!$B$6:$B$111,0))</f>
        <v>58</v>
      </c>
      <c r="T350" s="44">
        <f>MATCH($A350,'For CSV - 2025 SpcFuncData'!$B$5:$B$87,0)</f>
        <v>82</v>
      </c>
      <c r="U350" s="44">
        <v>1</v>
      </c>
      <c r="V350" t="str">
        <f t="shared" si="65"/>
        <v>1, Spc:SpcFunc,        382,  58  ;  Health Care / Assisted Living (Nurse's Station)</v>
      </c>
    </row>
    <row r="351" spans="1:22" ht="13" x14ac:dyDescent="0.25">
      <c r="A351" s="57" t="s">
        <v>1155</v>
      </c>
      <c r="B351" s="55" t="s">
        <v>781</v>
      </c>
      <c r="C351" s="56">
        <f>VLOOKUP($B351,'2025 Ventilation List SORT'!$A$6:$I$101,2)</f>
        <v>5</v>
      </c>
      <c r="D351" s="56">
        <f>VLOOKUP($B351,'2025 Ventilation List SORT'!$A$6:$I$101,3)</f>
        <v>0.15</v>
      </c>
      <c r="E351" s="59">
        <f>VLOOKUP($B351,'2025 Ventilation List SORT'!$A$6:$I$101,4)</f>
        <v>0</v>
      </c>
      <c r="F351" s="59">
        <f>VLOOKUP($B351,'2025 Ventilation List SORT'!$A$6:$I$101,5)</f>
        <v>0</v>
      </c>
      <c r="G351" s="56">
        <f>VLOOKUP($B351,'2025 Ventilation List SORT'!$A$6:$I$101,6)</f>
        <v>0</v>
      </c>
      <c r="H351" s="59">
        <f>VLOOKUP($B351,'2025 Ventilation List SORT'!$A$6:$I$101,7)</f>
        <v>2</v>
      </c>
      <c r="I351" s="56" t="str">
        <f>VLOOKUP($B351,'2025 Ventilation List SORT'!$A$6:$I$101,8)</f>
        <v/>
      </c>
      <c r="J351" s="95" t="str">
        <f>VLOOKUP($B351,'2025 Ventilation List SORT'!$A$6:$I$101,9)</f>
        <v>No</v>
      </c>
      <c r="K351" s="146">
        <f>INDEX('For CSV - 2025 SpcFuncData'!$D$5:$D$88,MATCH($A351,'For CSV - 2025 SpcFuncData'!$B$5:$B$87,0))*0.5</f>
        <v>5</v>
      </c>
      <c r="L351" s="146" t="e">
        <f>INDEX('For CSV - 2025 VentSpcFuncData'!#REF!,MATCH($B351,'For CSV - 2025 VentSpcFuncData'!$B$6:$B$111,0))</f>
        <v>#REF!</v>
      </c>
      <c r="M351" s="146" t="e">
        <f t="shared" si="66"/>
        <v>#REF!</v>
      </c>
      <c r="N351" s="146" t="e">
        <f>INDEX('For CSV - 2025 VentSpcFuncData'!#REF!,MATCH($B351,'For CSV - 2025 VentSpcFuncData'!$B$6:$B$111,0))</f>
        <v>#REF!</v>
      </c>
      <c r="O351" s="146" t="e">
        <f t="shared" si="61"/>
        <v>#REF!</v>
      </c>
      <c r="P351" s="148" t="e">
        <f t="shared" si="67"/>
        <v>#REF!</v>
      </c>
      <c r="Q351" s="44" t="str">
        <f t="shared" si="68"/>
        <v>Health Care / Assisted Living (Nurse's Station),Misc - All others</v>
      </c>
      <c r="R351" s="44">
        <f>INDEX('For CSV - 2025 SpcFuncData'!$BB$5:$BB$89,MATCH($A351,'For CSV - 2025 SpcFuncData'!$B$5:$B$88,0))</f>
        <v>382</v>
      </c>
      <c r="S351" s="44">
        <f>INDEX('For CSV - 2025 VentSpcFuncData'!$I$6:$I$111,MATCH($B351,'For CSV - 2025 VentSpcFuncData'!$B$6:$B$111,0))</f>
        <v>58</v>
      </c>
      <c r="T351" s="44">
        <f>MATCH($A351,'For CSV - 2025 SpcFuncData'!$B$5:$B$87,0)</f>
        <v>82</v>
      </c>
      <c r="U351" s="44">
        <v>1</v>
      </c>
      <c r="V351" t="str">
        <f t="shared" si="65"/>
        <v>2,              58,     "Misc - All others"</v>
      </c>
    </row>
    <row r="352" spans="1:22" ht="13" x14ac:dyDescent="0.25">
      <c r="A352" s="57" t="s">
        <v>1156</v>
      </c>
      <c r="B352" s="55" t="s">
        <v>781</v>
      </c>
      <c r="C352" s="56">
        <f>VLOOKUP($B352,'2025 Ventilation List SORT'!$A$6:$I$101,2)</f>
        <v>5</v>
      </c>
      <c r="D352" s="56">
        <f>VLOOKUP($B352,'2025 Ventilation List SORT'!$A$6:$I$101,3)</f>
        <v>0.15</v>
      </c>
      <c r="E352" s="59">
        <f>VLOOKUP($B352,'2025 Ventilation List SORT'!$A$6:$I$101,4)</f>
        <v>0</v>
      </c>
      <c r="F352" s="59">
        <f>VLOOKUP($B352,'2025 Ventilation List SORT'!$A$6:$I$101,5)</f>
        <v>0</v>
      </c>
      <c r="G352" s="56">
        <f>VLOOKUP($B352,'2025 Ventilation List SORT'!$A$6:$I$101,6)</f>
        <v>0</v>
      </c>
      <c r="H352" s="59">
        <f>VLOOKUP($B352,'2025 Ventilation List SORT'!$A$6:$I$101,7)</f>
        <v>2</v>
      </c>
      <c r="I352" s="56" t="str">
        <f>VLOOKUP($B352,'2025 Ventilation List SORT'!$A$6:$I$101,8)</f>
        <v/>
      </c>
      <c r="J352" s="95" t="str">
        <f>VLOOKUP($B352,'2025 Ventilation List SORT'!$A$6:$I$101,9)</f>
        <v>No</v>
      </c>
      <c r="K352" s="146">
        <f>INDEX('For CSV - 2025 SpcFuncData'!$D$5:$D$88,MATCH($A352,'For CSV - 2025 SpcFuncData'!$B$5:$B$87,0))*0.5</f>
        <v>5</v>
      </c>
      <c r="L352" s="146" t="e">
        <f>INDEX('For CSV - 2025 VentSpcFuncData'!#REF!,MATCH($B352,'For CSV - 2025 VentSpcFuncData'!$B$6:$B$111,0))</f>
        <v>#REF!</v>
      </c>
      <c r="M352" s="146" t="e">
        <f t="shared" si="66"/>
        <v>#REF!</v>
      </c>
      <c r="N352" s="146" t="e">
        <f>INDEX('For CSV - 2025 VentSpcFuncData'!#REF!,MATCH($B352,'For CSV - 2025 VentSpcFuncData'!$B$6:$B$111,0))</f>
        <v>#REF!</v>
      </c>
      <c r="O352" s="146" t="e">
        <f t="shared" si="61"/>
        <v>#REF!</v>
      </c>
      <c r="P352" s="148" t="e">
        <f t="shared" si="67"/>
        <v>#REF!</v>
      </c>
      <c r="Q352" s="44" t="str">
        <f t="shared" si="68"/>
        <v>Health Care / Assisted Living (Physical Therapy Room),Misc - All others</v>
      </c>
      <c r="R352" s="44">
        <f>INDEX('For CSV - 2025 SpcFuncData'!$BB$5:$BB$89,MATCH($A352,'For CSV - 2025 SpcFuncData'!$B$5:$B$88,0))</f>
        <v>383</v>
      </c>
      <c r="S352" s="44">
        <f>INDEX('For CSV - 2025 VentSpcFuncData'!$I$6:$I$111,MATCH($B352,'For CSV - 2025 VentSpcFuncData'!$B$6:$B$111,0))</f>
        <v>58</v>
      </c>
      <c r="T352" s="44">
        <f>MATCH($A352,'For CSV - 2025 SpcFuncData'!$B$5:$B$87,0)</f>
        <v>83</v>
      </c>
      <c r="U352" s="44">
        <v>1</v>
      </c>
      <c r="V352" t="str">
        <f t="shared" si="65"/>
        <v>1, Spc:SpcFunc,        383,  58  ;  Health Care / Assisted Living (Physical Therapy Room)</v>
      </c>
    </row>
    <row r="353" spans="1:22" ht="13" x14ac:dyDescent="0.25">
      <c r="A353" s="57" t="s">
        <v>1156</v>
      </c>
      <c r="B353" s="55" t="s">
        <v>781</v>
      </c>
      <c r="C353" s="56">
        <f>VLOOKUP($B353,'2025 Ventilation List SORT'!$A$6:$I$101,2)</f>
        <v>5</v>
      </c>
      <c r="D353" s="56">
        <f>VLOOKUP($B353,'2025 Ventilation List SORT'!$A$6:$I$101,3)</f>
        <v>0.15</v>
      </c>
      <c r="E353" s="59">
        <f>VLOOKUP($B353,'2025 Ventilation List SORT'!$A$6:$I$101,4)</f>
        <v>0</v>
      </c>
      <c r="F353" s="59">
        <f>VLOOKUP($B353,'2025 Ventilation List SORT'!$A$6:$I$101,5)</f>
        <v>0</v>
      </c>
      <c r="G353" s="56">
        <f>VLOOKUP($B353,'2025 Ventilation List SORT'!$A$6:$I$101,6)</f>
        <v>0</v>
      </c>
      <c r="H353" s="59">
        <f>VLOOKUP($B353,'2025 Ventilation List SORT'!$A$6:$I$101,7)</f>
        <v>2</v>
      </c>
      <c r="I353" s="56" t="str">
        <f>VLOOKUP($B353,'2025 Ventilation List SORT'!$A$6:$I$101,8)</f>
        <v/>
      </c>
      <c r="J353" s="95" t="str">
        <f>VLOOKUP($B353,'2025 Ventilation List SORT'!$A$6:$I$101,9)</f>
        <v>No</v>
      </c>
      <c r="K353" s="146">
        <f>INDEX('For CSV - 2025 SpcFuncData'!$D$5:$D$88,MATCH($A353,'For CSV - 2025 SpcFuncData'!$B$5:$B$87,0))*0.5</f>
        <v>5</v>
      </c>
      <c r="L353" s="146" t="e">
        <f>INDEX('For CSV - 2025 VentSpcFuncData'!#REF!,MATCH($B353,'For CSV - 2025 VentSpcFuncData'!$B$6:$B$111,0))</f>
        <v>#REF!</v>
      </c>
      <c r="M353" s="146" t="e">
        <f t="shared" si="66"/>
        <v>#REF!</v>
      </c>
      <c r="N353" s="146" t="e">
        <f>INDEX('For CSV - 2025 VentSpcFuncData'!#REF!,MATCH($B353,'For CSV - 2025 VentSpcFuncData'!$B$6:$B$111,0))</f>
        <v>#REF!</v>
      </c>
      <c r="O353" s="146" t="e">
        <f t="shared" si="61"/>
        <v>#REF!</v>
      </c>
      <c r="P353" s="148" t="e">
        <f t="shared" si="67"/>
        <v>#REF!</v>
      </c>
      <c r="Q353" s="44" t="str">
        <f t="shared" si="68"/>
        <v>Health Care / Assisted Living (Physical Therapy Room),Misc - All others</v>
      </c>
      <c r="R353" s="44">
        <f>INDEX('For CSV - 2025 SpcFuncData'!$BB$5:$BB$89,MATCH($A353,'For CSV - 2025 SpcFuncData'!$B$5:$B$88,0))</f>
        <v>383</v>
      </c>
      <c r="S353" s="44">
        <f>INDEX('For CSV - 2025 VentSpcFuncData'!$I$6:$I$111,MATCH($B353,'For CSV - 2025 VentSpcFuncData'!$B$6:$B$111,0))</f>
        <v>58</v>
      </c>
      <c r="T353" s="44">
        <f>MATCH($A353,'For CSV - 2025 SpcFuncData'!$B$5:$B$87,0)</f>
        <v>83</v>
      </c>
      <c r="U353" s="44">
        <v>1</v>
      </c>
      <c r="V353" t="str">
        <f t="shared" si="65"/>
        <v>2,              58,     "Misc - All others"</v>
      </c>
    </row>
    <row r="354" spans="1:22" ht="13" x14ac:dyDescent="0.25">
      <c r="A354" s="57"/>
      <c r="B354" s="118"/>
      <c r="C354" s="103"/>
      <c r="D354" s="104"/>
      <c r="E354" s="104"/>
      <c r="F354" s="104"/>
      <c r="G354" s="104"/>
      <c r="H354" s="59"/>
      <c r="I354" s="50"/>
      <c r="J354" s="95"/>
      <c r="K354" s="95"/>
      <c r="L354" s="95"/>
      <c r="M354" s="95"/>
      <c r="N354" s="95"/>
      <c r="O354" s="95"/>
      <c r="P354" s="95"/>
    </row>
    <row r="355" spans="1:22" x14ac:dyDescent="0.25">
      <c r="H355" s="105"/>
    </row>
    <row r="356" spans="1:22" x14ac:dyDescent="0.25">
      <c r="H356" s="105"/>
    </row>
    <row r="357" spans="1:22" x14ac:dyDescent="0.25">
      <c r="A357" s="47" t="s">
        <v>863</v>
      </c>
      <c r="B357" s="57" t="s">
        <v>862</v>
      </c>
      <c r="H357" s="105"/>
    </row>
    <row r="358" spans="1:22" x14ac:dyDescent="0.25">
      <c r="A358" s="44">
        <f t="shared" ref="A358:A389" si="69">COUNTIF($B$8:$B$329,B358)</f>
        <v>7</v>
      </c>
      <c r="B358" s="55" t="s">
        <v>882</v>
      </c>
      <c r="H358" s="105"/>
    </row>
    <row r="359" spans="1:22" x14ac:dyDescent="0.25">
      <c r="A359" s="44">
        <f t="shared" si="69"/>
        <v>4</v>
      </c>
      <c r="B359" s="55" t="s">
        <v>922</v>
      </c>
      <c r="H359" s="105"/>
    </row>
    <row r="360" spans="1:22" x14ac:dyDescent="0.25">
      <c r="A360" s="44">
        <f t="shared" si="69"/>
        <v>5</v>
      </c>
      <c r="B360" s="55" t="s">
        <v>883</v>
      </c>
      <c r="H360" s="105"/>
    </row>
    <row r="361" spans="1:22" x14ac:dyDescent="0.25">
      <c r="A361" s="44">
        <f t="shared" si="69"/>
        <v>4</v>
      </c>
      <c r="B361" s="55" t="s">
        <v>829</v>
      </c>
      <c r="H361" s="105"/>
    </row>
    <row r="362" spans="1:22" x14ac:dyDescent="0.25">
      <c r="A362" s="44">
        <f t="shared" si="69"/>
        <v>3</v>
      </c>
      <c r="B362" s="55" t="s">
        <v>830</v>
      </c>
      <c r="H362" s="105"/>
    </row>
    <row r="363" spans="1:22" x14ac:dyDescent="0.25">
      <c r="A363" s="44">
        <f t="shared" si="69"/>
        <v>1</v>
      </c>
      <c r="B363" s="55" t="s">
        <v>925</v>
      </c>
      <c r="H363" s="105"/>
    </row>
    <row r="364" spans="1:22" x14ac:dyDescent="0.25">
      <c r="A364" s="44">
        <f t="shared" si="69"/>
        <v>2</v>
      </c>
      <c r="B364" s="55" t="s">
        <v>831</v>
      </c>
      <c r="H364" s="105"/>
    </row>
    <row r="365" spans="1:22" x14ac:dyDescent="0.25">
      <c r="A365" s="44">
        <f t="shared" si="69"/>
        <v>5</v>
      </c>
      <c r="B365" s="55" t="s">
        <v>923</v>
      </c>
      <c r="H365" s="105"/>
    </row>
    <row r="366" spans="1:22" x14ac:dyDescent="0.25">
      <c r="A366" s="44">
        <f t="shared" si="69"/>
        <v>2</v>
      </c>
      <c r="B366" s="55" t="s">
        <v>816</v>
      </c>
      <c r="H366" s="105"/>
    </row>
    <row r="367" spans="1:22" x14ac:dyDescent="0.25">
      <c r="A367" s="44">
        <f t="shared" si="69"/>
        <v>2</v>
      </c>
      <c r="B367" s="55" t="s">
        <v>931</v>
      </c>
    </row>
    <row r="368" spans="1:22" x14ac:dyDescent="0.25">
      <c r="A368" s="44">
        <f t="shared" si="69"/>
        <v>1</v>
      </c>
      <c r="B368" s="55" t="s">
        <v>817</v>
      </c>
      <c r="H368" s="55"/>
    </row>
    <row r="369" spans="1:41" x14ac:dyDescent="0.25">
      <c r="A369" s="44">
        <f t="shared" si="69"/>
        <v>2</v>
      </c>
      <c r="B369" s="55" t="s">
        <v>818</v>
      </c>
      <c r="H369" s="55"/>
    </row>
    <row r="370" spans="1:41" x14ac:dyDescent="0.25">
      <c r="A370" s="44">
        <f t="shared" si="69"/>
        <v>1</v>
      </c>
      <c r="B370" s="55" t="s">
        <v>819</v>
      </c>
      <c r="H370" s="55"/>
    </row>
    <row r="371" spans="1:41" x14ac:dyDescent="0.25">
      <c r="A371" s="44">
        <f t="shared" si="69"/>
        <v>1</v>
      </c>
      <c r="B371" s="55" t="s">
        <v>820</v>
      </c>
      <c r="H371" s="55"/>
    </row>
    <row r="372" spans="1:41" x14ac:dyDescent="0.25">
      <c r="A372" s="44">
        <f t="shared" si="69"/>
        <v>2</v>
      </c>
      <c r="B372" s="55" t="s">
        <v>821</v>
      </c>
      <c r="H372" s="55"/>
    </row>
    <row r="373" spans="1:41" x14ac:dyDescent="0.25">
      <c r="A373" s="44">
        <f t="shared" si="69"/>
        <v>1</v>
      </c>
      <c r="B373" s="55" t="s">
        <v>822</v>
      </c>
    </row>
    <row r="374" spans="1:41" x14ac:dyDescent="0.25">
      <c r="A374" s="44">
        <f t="shared" si="69"/>
        <v>2</v>
      </c>
      <c r="B374" s="55" t="s">
        <v>823</v>
      </c>
    </row>
    <row r="375" spans="1:41" x14ac:dyDescent="0.25">
      <c r="A375" s="44">
        <f t="shared" si="69"/>
        <v>3</v>
      </c>
      <c r="B375" s="55" t="s">
        <v>927</v>
      </c>
    </row>
    <row r="376" spans="1:41" x14ac:dyDescent="0.25">
      <c r="A376" s="44">
        <f t="shared" si="69"/>
        <v>0</v>
      </c>
      <c r="B376" s="55" t="s">
        <v>824</v>
      </c>
    </row>
    <row r="377" spans="1:41" x14ac:dyDescent="0.25">
      <c r="A377" s="44">
        <f t="shared" si="69"/>
        <v>3</v>
      </c>
      <c r="B377" s="55" t="s">
        <v>825</v>
      </c>
    </row>
    <row r="378" spans="1:41" x14ac:dyDescent="0.25">
      <c r="A378" s="44">
        <f t="shared" si="69"/>
        <v>4</v>
      </c>
      <c r="B378" s="55" t="s">
        <v>826</v>
      </c>
    </row>
    <row r="379" spans="1:41" x14ac:dyDescent="0.25">
      <c r="A379" s="44">
        <f t="shared" si="69"/>
        <v>2</v>
      </c>
      <c r="B379" s="55" t="s">
        <v>828</v>
      </c>
    </row>
    <row r="380" spans="1:41" s="57" customFormat="1" x14ac:dyDescent="0.25">
      <c r="A380" s="44">
        <f t="shared" si="69"/>
        <v>1</v>
      </c>
      <c r="B380" s="55" t="s">
        <v>796</v>
      </c>
      <c r="C380" s="44"/>
      <c r="D380" s="44"/>
      <c r="E380" s="44"/>
      <c r="F380" s="44"/>
      <c r="G380" s="44"/>
      <c r="H380" s="44"/>
      <c r="I380" s="44"/>
      <c r="J380" s="132"/>
      <c r="K380" s="132"/>
      <c r="L380" s="132"/>
      <c r="M380" s="132"/>
      <c r="N380" s="132"/>
      <c r="O380" s="132"/>
      <c r="P380" s="132"/>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row>
    <row r="381" spans="1:41" s="57" customFormat="1" x14ac:dyDescent="0.25">
      <c r="A381" s="44">
        <f t="shared" si="69"/>
        <v>5</v>
      </c>
      <c r="B381" s="55" t="s">
        <v>788</v>
      </c>
      <c r="C381" s="44"/>
      <c r="D381" s="44"/>
      <c r="E381" s="44"/>
      <c r="F381" s="44"/>
      <c r="G381" s="44"/>
      <c r="H381" s="44"/>
      <c r="I381" s="44"/>
      <c r="J381" s="132"/>
      <c r="K381" s="132"/>
      <c r="L381" s="132"/>
      <c r="M381" s="132"/>
      <c r="N381" s="132"/>
      <c r="O381" s="132"/>
      <c r="P381" s="132"/>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row>
    <row r="382" spans="1:41" s="57" customFormat="1" x14ac:dyDescent="0.25">
      <c r="A382" s="44">
        <f t="shared" si="69"/>
        <v>3</v>
      </c>
      <c r="B382" s="55" t="s">
        <v>789</v>
      </c>
      <c r="C382" s="44"/>
      <c r="D382" s="44"/>
      <c r="E382" s="44"/>
      <c r="F382" s="44"/>
      <c r="G382" s="44"/>
      <c r="H382" s="44"/>
      <c r="I382" s="44"/>
      <c r="J382" s="132"/>
      <c r="K382" s="132"/>
      <c r="L382" s="132"/>
      <c r="M382" s="132"/>
      <c r="N382" s="132"/>
      <c r="O382" s="132"/>
      <c r="P382" s="132"/>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row>
    <row r="383" spans="1:41" s="57" customFormat="1" ht="13" x14ac:dyDescent="0.25">
      <c r="A383" s="271">
        <f t="shared" si="69"/>
        <v>1</v>
      </c>
      <c r="B383" s="270" t="s">
        <v>790</v>
      </c>
      <c r="C383" s="44"/>
      <c r="D383" s="44"/>
      <c r="E383" s="44"/>
      <c r="F383" s="44"/>
      <c r="G383" s="44"/>
      <c r="H383" s="44"/>
      <c r="I383" s="44"/>
      <c r="J383" s="132"/>
      <c r="K383" s="132"/>
      <c r="L383" s="132"/>
      <c r="M383" s="132"/>
      <c r="N383" s="132"/>
      <c r="O383" s="132"/>
      <c r="P383" s="132"/>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row>
    <row r="384" spans="1:41" s="57" customFormat="1" x14ac:dyDescent="0.25">
      <c r="A384" s="44">
        <f t="shared" si="69"/>
        <v>6</v>
      </c>
      <c r="B384" s="55" t="s">
        <v>791</v>
      </c>
      <c r="C384" s="44"/>
      <c r="D384" s="44"/>
      <c r="E384" s="44"/>
      <c r="F384" s="44"/>
      <c r="G384" s="44"/>
      <c r="H384" s="44"/>
      <c r="I384" s="44"/>
      <c r="J384" s="132"/>
      <c r="K384" s="132"/>
      <c r="L384" s="132"/>
      <c r="M384" s="132"/>
      <c r="N384" s="132"/>
      <c r="O384" s="132"/>
      <c r="P384" s="132"/>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row>
    <row r="385" spans="1:41" s="57" customFormat="1" x14ac:dyDescent="0.25">
      <c r="A385" s="44">
        <f t="shared" si="69"/>
        <v>4</v>
      </c>
      <c r="B385" s="55" t="s">
        <v>792</v>
      </c>
      <c r="C385" s="44"/>
      <c r="D385" s="44"/>
      <c r="E385" s="44"/>
      <c r="F385" s="44"/>
      <c r="G385" s="44"/>
      <c r="H385" s="44"/>
      <c r="I385" s="44"/>
      <c r="J385" s="132"/>
      <c r="K385" s="132"/>
      <c r="L385" s="132"/>
      <c r="M385" s="132"/>
      <c r="N385" s="132"/>
      <c r="O385" s="132"/>
      <c r="P385" s="132"/>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c r="AN385" s="44"/>
      <c r="AO385" s="44"/>
    </row>
    <row r="386" spans="1:41" s="57" customFormat="1" x14ac:dyDescent="0.25">
      <c r="A386" s="44">
        <f t="shared" si="69"/>
        <v>2</v>
      </c>
      <c r="B386" s="55" t="s">
        <v>793</v>
      </c>
      <c r="C386" s="44"/>
      <c r="D386" s="44"/>
      <c r="E386" s="44"/>
      <c r="F386" s="44"/>
      <c r="G386" s="44"/>
      <c r="H386" s="44"/>
      <c r="I386" s="44"/>
      <c r="J386" s="132"/>
      <c r="K386" s="132"/>
      <c r="L386" s="132"/>
      <c r="M386" s="132"/>
      <c r="N386" s="132"/>
      <c r="O386" s="132"/>
      <c r="P386" s="132"/>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row>
    <row r="387" spans="1:41" s="57" customFormat="1" x14ac:dyDescent="0.25">
      <c r="A387" s="44">
        <f t="shared" si="69"/>
        <v>2</v>
      </c>
      <c r="B387" s="55" t="s">
        <v>794</v>
      </c>
      <c r="C387" s="44"/>
      <c r="D387" s="44"/>
      <c r="E387" s="44"/>
      <c r="F387" s="44"/>
      <c r="G387" s="44"/>
      <c r="H387" s="44"/>
      <c r="I387" s="44"/>
      <c r="J387" s="132"/>
      <c r="K387" s="132"/>
      <c r="L387" s="132"/>
      <c r="M387" s="132"/>
      <c r="N387" s="132"/>
      <c r="O387" s="132"/>
      <c r="P387" s="132"/>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c r="AN387" s="44"/>
      <c r="AO387" s="44"/>
    </row>
    <row r="388" spans="1:41" s="57" customFormat="1" x14ac:dyDescent="0.25">
      <c r="A388" s="44">
        <f t="shared" si="69"/>
        <v>2</v>
      </c>
      <c r="B388" s="55" t="s">
        <v>795</v>
      </c>
      <c r="C388" s="44"/>
      <c r="D388" s="44"/>
      <c r="E388" s="44"/>
      <c r="F388" s="44"/>
      <c r="G388" s="44"/>
      <c r="H388" s="44"/>
      <c r="I388" s="44"/>
      <c r="J388" s="132"/>
      <c r="K388" s="132"/>
      <c r="L388" s="132"/>
      <c r="M388" s="132"/>
      <c r="N388" s="132"/>
      <c r="O388" s="132"/>
      <c r="P388" s="132"/>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row>
    <row r="389" spans="1:41" s="57" customFormat="1" x14ac:dyDescent="0.25">
      <c r="A389" s="44">
        <f t="shared" si="69"/>
        <v>3</v>
      </c>
      <c r="B389" s="55" t="s">
        <v>798</v>
      </c>
      <c r="C389" s="44"/>
      <c r="D389" s="44"/>
      <c r="E389" s="44"/>
      <c r="F389" s="44"/>
      <c r="G389" s="44"/>
      <c r="H389" s="44"/>
      <c r="I389" s="44"/>
      <c r="J389" s="132"/>
      <c r="K389" s="132"/>
      <c r="L389" s="132"/>
      <c r="M389" s="132"/>
      <c r="N389" s="132"/>
      <c r="O389" s="132"/>
      <c r="P389" s="132"/>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row>
    <row r="390" spans="1:41" s="57" customFormat="1" x14ac:dyDescent="0.25">
      <c r="A390" s="44">
        <f t="shared" ref="A390:A421" si="70">COUNTIF($B$8:$B$329,B390)</f>
        <v>4</v>
      </c>
      <c r="B390" s="55" t="s">
        <v>799</v>
      </c>
      <c r="C390" s="44"/>
      <c r="D390" s="44"/>
      <c r="E390" s="44"/>
      <c r="F390" s="44"/>
      <c r="G390" s="44"/>
      <c r="H390" s="44"/>
      <c r="I390" s="44"/>
      <c r="J390" s="132"/>
      <c r="K390" s="132"/>
      <c r="L390" s="132"/>
      <c r="M390" s="132"/>
      <c r="N390" s="132"/>
      <c r="O390" s="132"/>
      <c r="P390" s="132"/>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row>
    <row r="391" spans="1:41" s="57" customFormat="1" x14ac:dyDescent="0.25">
      <c r="A391" s="44">
        <f t="shared" si="70"/>
        <v>2</v>
      </c>
      <c r="B391" s="55" t="s">
        <v>800</v>
      </c>
      <c r="C391" s="44"/>
      <c r="D391" s="44"/>
      <c r="E391" s="44"/>
      <c r="F391" s="44"/>
      <c r="G391" s="44"/>
      <c r="H391" s="44"/>
      <c r="I391" s="44"/>
      <c r="J391" s="132"/>
      <c r="K391" s="132"/>
      <c r="L391" s="132"/>
      <c r="M391" s="132"/>
      <c r="N391" s="132"/>
      <c r="O391" s="132"/>
      <c r="P391" s="132"/>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c r="AN391" s="44"/>
      <c r="AO391" s="44"/>
    </row>
    <row r="392" spans="1:41" s="57" customFormat="1" x14ac:dyDescent="0.25">
      <c r="A392" s="44">
        <f t="shared" si="70"/>
        <v>2</v>
      </c>
      <c r="B392" s="55" t="s">
        <v>797</v>
      </c>
      <c r="C392" s="44"/>
      <c r="D392" s="44"/>
      <c r="E392" s="44"/>
      <c r="F392" s="44"/>
      <c r="G392" s="44"/>
      <c r="H392" s="44"/>
      <c r="I392" s="44"/>
      <c r="J392" s="132"/>
      <c r="K392" s="132"/>
      <c r="L392" s="132"/>
      <c r="M392" s="132"/>
      <c r="N392" s="132"/>
      <c r="O392" s="132"/>
      <c r="P392" s="132"/>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c r="AN392" s="44"/>
      <c r="AO392" s="44"/>
    </row>
    <row r="393" spans="1:41" s="57" customFormat="1" x14ac:dyDescent="0.25">
      <c r="A393" s="44">
        <f t="shared" si="70"/>
        <v>1</v>
      </c>
      <c r="B393" s="55" t="s">
        <v>801</v>
      </c>
      <c r="C393" s="44"/>
      <c r="D393" s="44"/>
      <c r="E393" s="44"/>
      <c r="F393" s="44"/>
      <c r="G393" s="44"/>
      <c r="H393" s="44"/>
      <c r="I393" s="44"/>
      <c r="J393" s="132"/>
      <c r="K393" s="132"/>
      <c r="L393" s="132"/>
      <c r="M393" s="132"/>
      <c r="N393" s="132"/>
      <c r="O393" s="132"/>
      <c r="P393" s="132"/>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row>
    <row r="394" spans="1:41" s="57" customFormat="1" x14ac:dyDescent="0.25">
      <c r="A394" s="44">
        <f t="shared" si="70"/>
        <v>2</v>
      </c>
      <c r="B394" s="55" t="s">
        <v>802</v>
      </c>
      <c r="C394" s="44"/>
      <c r="D394" s="44"/>
      <c r="E394" s="44"/>
      <c r="F394" s="44"/>
      <c r="G394" s="44"/>
      <c r="H394" s="44"/>
      <c r="I394" s="44"/>
      <c r="J394" s="132"/>
      <c r="K394" s="132"/>
      <c r="L394" s="132"/>
      <c r="M394" s="132"/>
      <c r="N394" s="132"/>
      <c r="O394" s="132"/>
      <c r="P394" s="132"/>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c r="AN394" s="44"/>
      <c r="AO394" s="44"/>
    </row>
    <row r="395" spans="1:41" s="57" customFormat="1" x14ac:dyDescent="0.25">
      <c r="A395" s="44">
        <f t="shared" si="70"/>
        <v>0</v>
      </c>
      <c r="B395" s="55" t="s">
        <v>893</v>
      </c>
      <c r="C395" s="44"/>
      <c r="D395" s="44"/>
      <c r="E395" s="44"/>
      <c r="F395" s="44"/>
      <c r="G395" s="44"/>
      <c r="H395" s="44"/>
      <c r="I395" s="44"/>
      <c r="J395" s="132"/>
      <c r="K395" s="132"/>
      <c r="L395" s="132"/>
      <c r="M395" s="132"/>
      <c r="N395" s="132"/>
      <c r="O395" s="132"/>
      <c r="P395" s="132"/>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row>
    <row r="396" spans="1:41" s="57" customFormat="1" x14ac:dyDescent="0.25">
      <c r="A396" s="44">
        <f t="shared" si="70"/>
        <v>4</v>
      </c>
      <c r="B396" s="55" t="s">
        <v>884</v>
      </c>
      <c r="C396" s="44"/>
      <c r="D396" s="44"/>
      <c r="E396" s="44"/>
      <c r="F396" s="44"/>
      <c r="G396" s="44"/>
      <c r="H396" s="44"/>
      <c r="I396" s="44"/>
      <c r="J396" s="132"/>
      <c r="K396" s="132"/>
      <c r="L396" s="132"/>
      <c r="M396" s="132"/>
      <c r="N396" s="132"/>
      <c r="O396" s="132"/>
      <c r="P396" s="132"/>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c r="AN396" s="44"/>
      <c r="AO396" s="44"/>
    </row>
    <row r="397" spans="1:41" s="57" customFormat="1" x14ac:dyDescent="0.25">
      <c r="A397" s="44">
        <f t="shared" si="70"/>
        <v>5</v>
      </c>
      <c r="B397" s="55" t="s">
        <v>803</v>
      </c>
      <c r="C397" s="44"/>
      <c r="D397" s="44"/>
      <c r="E397" s="44"/>
      <c r="F397" s="44"/>
      <c r="G397" s="44"/>
      <c r="H397" s="44"/>
      <c r="I397" s="44"/>
      <c r="J397" s="132"/>
      <c r="K397" s="132"/>
      <c r="L397" s="132"/>
      <c r="M397" s="132"/>
      <c r="N397" s="132"/>
      <c r="O397" s="132"/>
      <c r="P397" s="132"/>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row>
    <row r="398" spans="1:41" s="57" customFormat="1" x14ac:dyDescent="0.25">
      <c r="A398" s="44">
        <f t="shared" si="70"/>
        <v>2</v>
      </c>
      <c r="B398" s="55" t="s">
        <v>754</v>
      </c>
      <c r="C398" s="44"/>
      <c r="D398" s="44"/>
      <c r="E398" s="44"/>
      <c r="F398" s="44"/>
      <c r="G398" s="44"/>
      <c r="H398" s="44"/>
      <c r="I398" s="44"/>
      <c r="J398" s="132"/>
      <c r="K398" s="132"/>
      <c r="L398" s="132"/>
      <c r="M398" s="132"/>
      <c r="N398" s="132"/>
      <c r="O398" s="132"/>
      <c r="P398" s="132"/>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c r="AN398" s="44"/>
      <c r="AO398" s="44"/>
    </row>
    <row r="399" spans="1:41" s="57" customFormat="1" x14ac:dyDescent="0.25">
      <c r="A399" s="44">
        <f t="shared" si="70"/>
        <v>6</v>
      </c>
      <c r="B399" s="55" t="s">
        <v>753</v>
      </c>
      <c r="C399" s="44"/>
      <c r="D399" s="44"/>
      <c r="E399" s="44"/>
      <c r="F399" s="44"/>
      <c r="G399" s="44"/>
      <c r="H399" s="44"/>
      <c r="I399" s="44"/>
      <c r="J399" s="132"/>
      <c r="K399" s="132"/>
      <c r="L399" s="132"/>
      <c r="M399" s="132"/>
      <c r="N399" s="132"/>
      <c r="O399" s="132"/>
      <c r="P399" s="132"/>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row>
    <row r="400" spans="1:41" s="57" customFormat="1" x14ac:dyDescent="0.25">
      <c r="A400" s="44">
        <f t="shared" si="70"/>
        <v>3</v>
      </c>
      <c r="B400" s="55" t="s">
        <v>755</v>
      </c>
      <c r="C400" s="44"/>
      <c r="D400" s="44"/>
      <c r="E400" s="44"/>
      <c r="F400" s="44"/>
      <c r="G400" s="44"/>
      <c r="H400" s="44"/>
      <c r="I400" s="44"/>
      <c r="J400" s="132"/>
      <c r="K400" s="132"/>
      <c r="L400" s="132"/>
      <c r="M400" s="132"/>
      <c r="N400" s="132"/>
      <c r="O400" s="132"/>
      <c r="P400" s="132"/>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c r="AN400" s="44"/>
      <c r="AO400" s="44"/>
    </row>
    <row r="401" spans="1:41" s="57" customFormat="1" x14ac:dyDescent="0.25">
      <c r="A401" s="44">
        <f t="shared" si="70"/>
        <v>3</v>
      </c>
      <c r="B401" s="55" t="s">
        <v>752</v>
      </c>
      <c r="C401" s="44"/>
      <c r="D401" s="44"/>
      <c r="E401" s="44"/>
      <c r="F401" s="44"/>
      <c r="G401" s="44"/>
      <c r="H401" s="44"/>
      <c r="I401" s="44"/>
      <c r="J401" s="132"/>
      <c r="K401" s="132"/>
      <c r="L401" s="132"/>
      <c r="M401" s="132"/>
      <c r="N401" s="132"/>
      <c r="O401" s="132"/>
      <c r="P401" s="132"/>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c r="AN401" s="44"/>
      <c r="AO401" s="44"/>
    </row>
    <row r="402" spans="1:41" s="57" customFormat="1" x14ac:dyDescent="0.25">
      <c r="A402" s="44">
        <f t="shared" si="70"/>
        <v>4</v>
      </c>
      <c r="B402" s="55" t="s">
        <v>756</v>
      </c>
      <c r="C402" s="44"/>
      <c r="D402" s="44"/>
      <c r="E402" s="44"/>
      <c r="F402" s="44"/>
      <c r="G402" s="44"/>
      <c r="H402" s="44"/>
      <c r="I402" s="44"/>
      <c r="J402" s="132"/>
      <c r="K402" s="132"/>
      <c r="L402" s="132"/>
      <c r="M402" s="132"/>
      <c r="N402" s="132"/>
      <c r="O402" s="132"/>
      <c r="P402" s="132"/>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row>
    <row r="403" spans="1:41" s="57" customFormat="1" x14ac:dyDescent="0.25">
      <c r="A403" s="44">
        <f t="shared" si="70"/>
        <v>1</v>
      </c>
      <c r="B403" s="55" t="s">
        <v>757</v>
      </c>
      <c r="C403" s="44"/>
      <c r="D403" s="44"/>
      <c r="E403" s="44"/>
      <c r="F403" s="44"/>
      <c r="G403" s="44"/>
      <c r="H403" s="44"/>
      <c r="I403" s="44"/>
      <c r="J403" s="132"/>
      <c r="K403" s="132"/>
      <c r="L403" s="132"/>
      <c r="M403" s="132"/>
      <c r="N403" s="132"/>
      <c r="O403" s="132"/>
      <c r="P403" s="132"/>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c r="AN403" s="44"/>
      <c r="AO403" s="44"/>
    </row>
    <row r="404" spans="1:41" s="57" customFormat="1" x14ac:dyDescent="0.25">
      <c r="A404" s="44">
        <f t="shared" si="70"/>
        <v>6</v>
      </c>
      <c r="B404" s="55" t="s">
        <v>758</v>
      </c>
      <c r="C404" s="44"/>
      <c r="D404" s="44"/>
      <c r="E404" s="44"/>
      <c r="F404" s="44"/>
      <c r="G404" s="44"/>
      <c r="H404" s="44"/>
      <c r="I404" s="44"/>
      <c r="J404" s="132"/>
      <c r="K404" s="132"/>
      <c r="L404" s="132"/>
      <c r="M404" s="132"/>
      <c r="N404" s="132"/>
      <c r="O404" s="132"/>
      <c r="P404" s="132"/>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c r="AN404" s="44"/>
      <c r="AO404" s="44"/>
    </row>
    <row r="405" spans="1:41" s="57" customFormat="1" x14ac:dyDescent="0.25">
      <c r="A405" s="44">
        <f t="shared" si="70"/>
        <v>9</v>
      </c>
      <c r="B405" s="55" t="s">
        <v>759</v>
      </c>
      <c r="C405" s="44"/>
      <c r="D405" s="44"/>
      <c r="E405" s="44"/>
      <c r="F405" s="44"/>
      <c r="G405" s="44"/>
      <c r="H405" s="44"/>
      <c r="I405" s="44"/>
      <c r="J405" s="132"/>
      <c r="K405" s="132"/>
      <c r="L405" s="132"/>
      <c r="M405" s="132"/>
      <c r="N405" s="132"/>
      <c r="O405" s="132"/>
      <c r="P405" s="132"/>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c r="AN405" s="44"/>
      <c r="AO405" s="44"/>
    </row>
    <row r="406" spans="1:41" s="57" customFormat="1" x14ac:dyDescent="0.25">
      <c r="A406" s="44">
        <f t="shared" si="70"/>
        <v>3</v>
      </c>
      <c r="B406" s="55" t="s">
        <v>760</v>
      </c>
      <c r="C406" s="44"/>
      <c r="D406" s="44"/>
      <c r="E406" s="44"/>
      <c r="F406" s="44"/>
      <c r="G406" s="44"/>
      <c r="H406" s="44"/>
      <c r="I406" s="44"/>
      <c r="J406" s="132"/>
      <c r="K406" s="132"/>
      <c r="L406" s="132"/>
      <c r="M406" s="132"/>
      <c r="N406" s="132"/>
      <c r="O406" s="132"/>
      <c r="P406" s="132"/>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row>
    <row r="407" spans="1:41" s="57" customFormat="1" x14ac:dyDescent="0.25">
      <c r="A407" s="44">
        <f t="shared" si="70"/>
        <v>3</v>
      </c>
      <c r="B407" s="55" t="s">
        <v>873</v>
      </c>
      <c r="C407" s="44"/>
      <c r="D407" s="44"/>
      <c r="E407" s="44"/>
      <c r="F407" s="44"/>
      <c r="G407" s="44"/>
      <c r="H407" s="44"/>
      <c r="I407" s="44"/>
      <c r="J407" s="132"/>
      <c r="K407" s="132"/>
      <c r="L407" s="132"/>
      <c r="M407" s="132"/>
      <c r="N407" s="132"/>
      <c r="O407" s="132"/>
      <c r="P407" s="132"/>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c r="AO407" s="44"/>
    </row>
    <row r="408" spans="1:41" s="57" customFormat="1" x14ac:dyDescent="0.25">
      <c r="A408" s="44">
        <f t="shared" si="70"/>
        <v>1</v>
      </c>
      <c r="B408" s="55" t="s">
        <v>762</v>
      </c>
      <c r="C408" s="44"/>
      <c r="D408" s="44"/>
      <c r="E408" s="44"/>
      <c r="F408" s="44"/>
      <c r="G408" s="44"/>
      <c r="H408" s="44"/>
      <c r="I408" s="44"/>
      <c r="J408" s="132"/>
      <c r="K408" s="132"/>
      <c r="L408" s="132"/>
      <c r="M408" s="132"/>
      <c r="N408" s="132"/>
      <c r="O408" s="132"/>
      <c r="P408" s="132"/>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c r="AO408" s="44"/>
    </row>
    <row r="409" spans="1:41" s="57" customFormat="1" x14ac:dyDescent="0.25">
      <c r="A409" s="44">
        <f t="shared" si="70"/>
        <v>2</v>
      </c>
      <c r="B409" s="55" t="s">
        <v>761</v>
      </c>
      <c r="C409" s="44"/>
      <c r="D409" s="44"/>
      <c r="E409" s="44"/>
      <c r="F409" s="44"/>
      <c r="G409" s="44"/>
      <c r="H409" s="44"/>
      <c r="I409" s="44"/>
      <c r="J409" s="132"/>
      <c r="K409" s="132"/>
      <c r="L409" s="132"/>
      <c r="M409" s="132"/>
      <c r="N409" s="132"/>
      <c r="O409" s="132"/>
      <c r="P409" s="132"/>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c r="AO409" s="44"/>
    </row>
    <row r="410" spans="1:41" s="57" customFormat="1" x14ac:dyDescent="0.25">
      <c r="A410" s="44">
        <f t="shared" si="70"/>
        <v>1</v>
      </c>
      <c r="B410" s="55" t="s">
        <v>764</v>
      </c>
      <c r="C410" s="44"/>
      <c r="D410" s="44"/>
      <c r="E410" s="44"/>
      <c r="F410" s="44"/>
      <c r="G410" s="44"/>
      <c r="H410" s="44"/>
      <c r="I410" s="44"/>
      <c r="J410" s="132"/>
      <c r="K410" s="132"/>
      <c r="L410" s="132"/>
      <c r="M410" s="132"/>
      <c r="N410" s="132"/>
      <c r="O410" s="132"/>
      <c r="P410" s="132"/>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c r="AN410" s="44"/>
      <c r="AO410" s="44"/>
    </row>
    <row r="411" spans="1:41" s="57" customFormat="1" x14ac:dyDescent="0.25">
      <c r="A411" s="44">
        <f t="shared" si="70"/>
        <v>3</v>
      </c>
      <c r="B411" s="55" t="s">
        <v>763</v>
      </c>
      <c r="C411" s="44"/>
      <c r="D411" s="44"/>
      <c r="E411" s="44"/>
      <c r="F411" s="44"/>
      <c r="G411" s="44"/>
      <c r="H411" s="44"/>
      <c r="I411" s="44"/>
      <c r="J411" s="132"/>
      <c r="K411" s="132"/>
      <c r="L411" s="132"/>
      <c r="M411" s="132"/>
      <c r="N411" s="132"/>
      <c r="O411" s="132"/>
      <c r="P411" s="132"/>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row>
    <row r="412" spans="1:41" s="57" customFormat="1" x14ac:dyDescent="0.25">
      <c r="A412" s="44">
        <f t="shared" si="70"/>
        <v>4</v>
      </c>
      <c r="B412" s="55" t="s">
        <v>765</v>
      </c>
      <c r="C412" s="44"/>
      <c r="D412" s="44"/>
      <c r="E412" s="44"/>
      <c r="F412" s="44"/>
      <c r="G412" s="44"/>
      <c r="H412" s="44"/>
      <c r="I412" s="44"/>
      <c r="J412" s="132"/>
      <c r="K412" s="132"/>
      <c r="L412" s="132"/>
      <c r="M412" s="132"/>
      <c r="N412" s="132"/>
      <c r="O412" s="132"/>
      <c r="P412" s="132"/>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c r="AN412" s="44"/>
      <c r="AO412" s="44"/>
    </row>
    <row r="413" spans="1:41" s="57" customFormat="1" x14ac:dyDescent="0.25">
      <c r="A413" s="44">
        <f t="shared" si="70"/>
        <v>3</v>
      </c>
      <c r="B413" s="55" t="s">
        <v>928</v>
      </c>
      <c r="C413" s="44"/>
      <c r="D413" s="44"/>
      <c r="E413" s="44"/>
      <c r="F413" s="44"/>
      <c r="G413" s="44"/>
      <c r="H413" s="44"/>
      <c r="I413" s="44"/>
      <c r="J413" s="132"/>
      <c r="K413" s="132"/>
      <c r="L413" s="132"/>
      <c r="M413" s="132"/>
      <c r="N413" s="132"/>
      <c r="O413" s="132"/>
      <c r="P413" s="132"/>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c r="AN413" s="44"/>
      <c r="AO413" s="44"/>
    </row>
    <row r="414" spans="1:41" s="57" customFormat="1" x14ac:dyDescent="0.25">
      <c r="A414" s="57">
        <f t="shared" si="70"/>
        <v>42</v>
      </c>
      <c r="B414" s="55" t="s">
        <v>781</v>
      </c>
      <c r="C414" s="44"/>
      <c r="D414" s="44"/>
      <c r="E414" s="44"/>
      <c r="F414" s="44"/>
      <c r="G414" s="44"/>
      <c r="H414" s="44"/>
      <c r="I414" s="44"/>
      <c r="J414" s="132"/>
      <c r="K414" s="132"/>
      <c r="L414" s="132"/>
      <c r="M414" s="132"/>
      <c r="N414" s="132"/>
      <c r="O414" s="132"/>
      <c r="P414" s="132"/>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row>
    <row r="415" spans="1:41" s="57" customFormat="1" x14ac:dyDescent="0.25">
      <c r="A415" s="44">
        <f t="shared" si="70"/>
        <v>1</v>
      </c>
      <c r="B415" s="55" t="s">
        <v>772</v>
      </c>
      <c r="C415" s="44"/>
      <c r="D415" s="44"/>
      <c r="E415" s="44"/>
      <c r="F415" s="44"/>
      <c r="G415" s="44"/>
      <c r="H415" s="44"/>
      <c r="I415" s="44"/>
      <c r="J415" s="132"/>
      <c r="K415" s="132"/>
      <c r="L415" s="132"/>
      <c r="M415" s="132"/>
      <c r="N415" s="132"/>
      <c r="O415" s="132"/>
      <c r="P415" s="132"/>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row>
    <row r="416" spans="1:41" s="57" customFormat="1" x14ac:dyDescent="0.25">
      <c r="A416" s="44">
        <f t="shared" si="70"/>
        <v>3</v>
      </c>
      <c r="B416" s="55" t="s">
        <v>773</v>
      </c>
      <c r="C416" s="44"/>
      <c r="D416" s="44"/>
      <c r="E416" s="44"/>
      <c r="F416" s="44"/>
      <c r="G416" s="44"/>
      <c r="H416" s="44"/>
      <c r="I416" s="44"/>
      <c r="J416" s="132"/>
      <c r="K416" s="132"/>
      <c r="L416" s="132"/>
      <c r="M416" s="132"/>
      <c r="N416" s="132"/>
      <c r="O416" s="132"/>
      <c r="P416" s="132"/>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c r="AN416" s="44"/>
      <c r="AO416" s="44"/>
    </row>
    <row r="417" spans="1:41" s="57" customFormat="1" x14ac:dyDescent="0.25">
      <c r="A417" s="44">
        <f t="shared" si="70"/>
        <v>2</v>
      </c>
      <c r="B417" s="55" t="s">
        <v>774</v>
      </c>
      <c r="C417" s="44"/>
      <c r="D417" s="44"/>
      <c r="E417" s="44"/>
      <c r="F417" s="44"/>
      <c r="G417" s="44"/>
      <c r="H417" s="44"/>
      <c r="I417" s="44"/>
      <c r="J417" s="132"/>
      <c r="K417" s="132"/>
      <c r="L417" s="132"/>
      <c r="M417" s="132"/>
      <c r="N417" s="132"/>
      <c r="O417" s="132"/>
      <c r="P417" s="132"/>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c r="AN417" s="44"/>
      <c r="AO417" s="44"/>
    </row>
    <row r="418" spans="1:41" s="57" customFormat="1" x14ac:dyDescent="0.25">
      <c r="A418" s="44">
        <f t="shared" si="70"/>
        <v>2</v>
      </c>
      <c r="B418" s="55" t="s">
        <v>930</v>
      </c>
      <c r="C418" s="44"/>
      <c r="D418" s="44"/>
      <c r="E418" s="44"/>
      <c r="F418" s="44"/>
      <c r="G418" s="44"/>
      <c r="H418" s="44"/>
      <c r="I418" s="44"/>
      <c r="J418" s="132"/>
      <c r="K418" s="132"/>
      <c r="L418" s="132"/>
      <c r="M418" s="132"/>
      <c r="N418" s="132"/>
      <c r="O418" s="132"/>
      <c r="P418" s="132"/>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c r="AN418" s="44"/>
      <c r="AO418" s="44"/>
    </row>
    <row r="419" spans="1:41" s="57" customFormat="1" x14ac:dyDescent="0.25">
      <c r="A419" s="44">
        <f t="shared" si="70"/>
        <v>9</v>
      </c>
      <c r="B419" s="55" t="s">
        <v>775</v>
      </c>
      <c r="C419" s="44"/>
      <c r="D419" s="44"/>
      <c r="E419" s="44"/>
      <c r="F419" s="44"/>
      <c r="G419" s="44"/>
      <c r="H419" s="44"/>
      <c r="I419" s="44"/>
      <c r="J419" s="132"/>
      <c r="K419" s="132"/>
      <c r="L419" s="132"/>
      <c r="M419" s="132"/>
      <c r="N419" s="132"/>
      <c r="O419" s="132"/>
      <c r="P419" s="132"/>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c r="AN419" s="44"/>
      <c r="AO419" s="44"/>
    </row>
    <row r="420" spans="1:41" s="57" customFormat="1" x14ac:dyDescent="0.25">
      <c r="A420" s="44">
        <f t="shared" si="70"/>
        <v>3</v>
      </c>
      <c r="B420" s="55" t="s">
        <v>887</v>
      </c>
      <c r="C420" s="44"/>
      <c r="D420" s="44"/>
      <c r="E420" s="44"/>
      <c r="F420" s="44"/>
      <c r="G420" s="44"/>
      <c r="H420" s="44"/>
      <c r="I420" s="44"/>
      <c r="J420" s="132"/>
      <c r="K420" s="132"/>
      <c r="L420" s="132"/>
      <c r="M420" s="132"/>
      <c r="N420" s="132"/>
      <c r="O420" s="132"/>
      <c r="P420" s="132"/>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row>
    <row r="421" spans="1:41" s="57" customFormat="1" x14ac:dyDescent="0.25">
      <c r="A421" s="44">
        <f t="shared" si="70"/>
        <v>1</v>
      </c>
      <c r="B421" s="55" t="s">
        <v>776</v>
      </c>
      <c r="C421" s="44"/>
      <c r="D421" s="44"/>
      <c r="E421" s="44"/>
      <c r="F421" s="44"/>
      <c r="G421" s="44"/>
      <c r="H421" s="44"/>
      <c r="I421" s="44"/>
      <c r="J421" s="132"/>
      <c r="K421" s="132"/>
      <c r="L421" s="132"/>
      <c r="M421" s="132"/>
      <c r="N421" s="132"/>
      <c r="O421" s="132"/>
      <c r="P421" s="132"/>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row>
    <row r="422" spans="1:41" s="57" customFormat="1" x14ac:dyDescent="0.25">
      <c r="A422" s="44">
        <f t="shared" ref="A422:A450" si="71">COUNTIF($B$8:$B$329,B422)</f>
        <v>2</v>
      </c>
      <c r="B422" s="55" t="s">
        <v>777</v>
      </c>
      <c r="C422" s="44"/>
      <c r="D422" s="44"/>
      <c r="E422" s="44"/>
      <c r="F422" s="44"/>
      <c r="G422" s="44"/>
      <c r="H422" s="44"/>
      <c r="I422" s="44"/>
      <c r="J422" s="132"/>
      <c r="K422" s="132"/>
      <c r="L422" s="132"/>
      <c r="M422" s="132"/>
      <c r="N422" s="132"/>
      <c r="O422" s="132"/>
      <c r="P422" s="132"/>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row>
    <row r="423" spans="1:41" s="57" customFormat="1" x14ac:dyDescent="0.25">
      <c r="A423" s="44">
        <f t="shared" si="71"/>
        <v>5</v>
      </c>
      <c r="B423" s="55" t="s">
        <v>929</v>
      </c>
      <c r="C423" s="44"/>
      <c r="D423" s="44"/>
      <c r="E423" s="44"/>
      <c r="F423" s="44"/>
      <c r="G423" s="44"/>
      <c r="H423" s="44"/>
      <c r="I423" s="44"/>
      <c r="J423" s="132"/>
      <c r="K423" s="132"/>
      <c r="L423" s="132"/>
      <c r="M423" s="132"/>
      <c r="N423" s="132"/>
      <c r="O423" s="132"/>
      <c r="P423" s="132"/>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c r="AN423" s="44"/>
      <c r="AO423" s="44"/>
    </row>
    <row r="424" spans="1:41" s="57" customFormat="1" x14ac:dyDescent="0.25">
      <c r="A424" s="44">
        <f t="shared" si="71"/>
        <v>2</v>
      </c>
      <c r="B424" s="55" t="s">
        <v>778</v>
      </c>
      <c r="C424" s="44"/>
      <c r="D424" s="44"/>
      <c r="E424" s="44"/>
      <c r="F424" s="44"/>
      <c r="G424" s="44"/>
      <c r="H424" s="44"/>
      <c r="I424" s="44"/>
      <c r="J424" s="132"/>
      <c r="K424" s="132"/>
      <c r="L424" s="132"/>
      <c r="M424" s="132"/>
      <c r="N424" s="132"/>
      <c r="O424" s="132"/>
      <c r="P424" s="132"/>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row>
    <row r="425" spans="1:41" s="57" customFormat="1" x14ac:dyDescent="0.25">
      <c r="A425" s="44">
        <f t="shared" si="71"/>
        <v>7</v>
      </c>
      <c r="B425" s="55" t="s">
        <v>779</v>
      </c>
      <c r="C425" s="44"/>
      <c r="D425" s="44"/>
      <c r="E425" s="44"/>
      <c r="F425" s="44"/>
      <c r="G425" s="44"/>
      <c r="H425" s="44"/>
      <c r="I425" s="44"/>
      <c r="J425" s="132"/>
      <c r="K425" s="132"/>
      <c r="L425" s="132"/>
      <c r="M425" s="132"/>
      <c r="N425" s="132"/>
      <c r="O425" s="132"/>
      <c r="P425" s="132"/>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c r="AN425" s="44"/>
      <c r="AO425" s="44"/>
    </row>
    <row r="426" spans="1:41" s="57" customFormat="1" x14ac:dyDescent="0.25">
      <c r="A426" s="44">
        <f t="shared" si="71"/>
        <v>2</v>
      </c>
      <c r="B426" s="55" t="s">
        <v>780</v>
      </c>
      <c r="C426" s="44"/>
      <c r="D426" s="44"/>
      <c r="E426" s="44"/>
      <c r="F426" s="44"/>
      <c r="G426" s="44"/>
      <c r="H426" s="44"/>
      <c r="I426" s="44"/>
      <c r="J426" s="132"/>
      <c r="K426" s="132"/>
      <c r="L426" s="132"/>
      <c r="M426" s="132"/>
      <c r="N426" s="132"/>
      <c r="O426" s="132"/>
      <c r="P426" s="132"/>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c r="AN426" s="44"/>
      <c r="AO426" s="44"/>
    </row>
    <row r="427" spans="1:41" s="57" customFormat="1" x14ac:dyDescent="0.25">
      <c r="A427" s="44">
        <f t="shared" si="71"/>
        <v>1</v>
      </c>
      <c r="B427" s="55" t="s">
        <v>766</v>
      </c>
      <c r="C427" s="44"/>
      <c r="D427" s="44"/>
      <c r="E427" s="44"/>
      <c r="F427" s="44"/>
      <c r="G427" s="44"/>
      <c r="H427" s="44"/>
      <c r="I427" s="44"/>
      <c r="J427" s="132"/>
      <c r="K427" s="132"/>
      <c r="L427" s="132"/>
      <c r="M427" s="132"/>
      <c r="N427" s="132"/>
      <c r="O427" s="132"/>
      <c r="P427" s="132"/>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c r="AN427" s="44"/>
      <c r="AO427" s="44"/>
    </row>
    <row r="428" spans="1:41" s="57" customFormat="1" x14ac:dyDescent="0.25">
      <c r="A428" s="44">
        <f t="shared" si="71"/>
        <v>5</v>
      </c>
      <c r="B428" s="55" t="s">
        <v>767</v>
      </c>
      <c r="C428" s="44"/>
      <c r="D428" s="44"/>
      <c r="E428" s="44"/>
      <c r="F428" s="44"/>
      <c r="G428" s="44"/>
      <c r="H428" s="44"/>
      <c r="I428" s="44"/>
      <c r="J428" s="132"/>
      <c r="K428" s="132"/>
      <c r="L428" s="132"/>
      <c r="M428" s="132"/>
      <c r="N428" s="132"/>
      <c r="O428" s="132"/>
      <c r="P428" s="132"/>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row>
    <row r="429" spans="1:41" s="57" customFormat="1" x14ac:dyDescent="0.25">
      <c r="A429" s="44">
        <f t="shared" si="71"/>
        <v>1</v>
      </c>
      <c r="B429" s="55" t="s">
        <v>768</v>
      </c>
      <c r="C429" s="44"/>
      <c r="D429" s="44"/>
      <c r="E429" s="44"/>
      <c r="F429" s="44"/>
      <c r="G429" s="44"/>
      <c r="H429" s="44"/>
      <c r="I429" s="44"/>
      <c r="J429" s="132"/>
      <c r="K429" s="132"/>
      <c r="L429" s="132"/>
      <c r="M429" s="132"/>
      <c r="N429" s="132"/>
      <c r="O429" s="132"/>
      <c r="P429" s="132"/>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row>
    <row r="430" spans="1:41" s="57" customFormat="1" x14ac:dyDescent="0.25">
      <c r="A430" s="44">
        <f t="shared" si="71"/>
        <v>6</v>
      </c>
      <c r="B430" s="55" t="s">
        <v>769</v>
      </c>
      <c r="C430" s="44"/>
      <c r="D430" s="44"/>
      <c r="E430" s="44"/>
      <c r="F430" s="44"/>
      <c r="G430" s="44"/>
      <c r="H430" s="44"/>
      <c r="I430" s="44"/>
      <c r="J430" s="132"/>
      <c r="K430" s="132"/>
      <c r="L430" s="132"/>
      <c r="M430" s="132"/>
      <c r="N430" s="132"/>
      <c r="O430" s="132"/>
      <c r="P430" s="132"/>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row>
    <row r="431" spans="1:41" s="57" customFormat="1" x14ac:dyDescent="0.25">
      <c r="A431" s="44">
        <f t="shared" si="71"/>
        <v>1</v>
      </c>
      <c r="B431" s="55" t="s">
        <v>770</v>
      </c>
      <c r="C431" s="44"/>
      <c r="D431" s="44"/>
      <c r="E431" s="44"/>
      <c r="F431" s="44"/>
      <c r="G431" s="44"/>
      <c r="H431" s="44"/>
      <c r="I431" s="44"/>
      <c r="J431" s="132"/>
      <c r="K431" s="132"/>
      <c r="L431" s="132"/>
      <c r="M431" s="132"/>
      <c r="N431" s="132"/>
      <c r="O431" s="132"/>
      <c r="P431" s="132"/>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row>
    <row r="432" spans="1:41" s="57" customFormat="1" x14ac:dyDescent="0.25">
      <c r="A432" s="44">
        <f t="shared" si="71"/>
        <v>1</v>
      </c>
      <c r="B432" s="55" t="s">
        <v>771</v>
      </c>
      <c r="C432" s="44"/>
      <c r="D432" s="44"/>
      <c r="E432" s="44"/>
      <c r="F432" s="44"/>
      <c r="G432" s="44"/>
      <c r="H432" s="44"/>
      <c r="I432" s="44"/>
      <c r="J432" s="132"/>
      <c r="K432" s="132"/>
      <c r="L432" s="132"/>
      <c r="M432" s="132"/>
      <c r="N432" s="132"/>
      <c r="O432" s="132"/>
      <c r="P432" s="132"/>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c r="AN432" s="44"/>
      <c r="AO432" s="44"/>
    </row>
    <row r="433" spans="1:41" s="57" customFormat="1" x14ac:dyDescent="0.25">
      <c r="A433" s="44">
        <f t="shared" si="71"/>
        <v>2</v>
      </c>
      <c r="B433" s="55" t="s">
        <v>843</v>
      </c>
      <c r="C433" s="44"/>
      <c r="D433" s="44"/>
      <c r="E433" s="44"/>
      <c r="F433" s="44"/>
      <c r="G433" s="44"/>
      <c r="H433" s="44"/>
      <c r="I433" s="44"/>
      <c r="J433" s="132"/>
      <c r="K433" s="132"/>
      <c r="L433" s="132"/>
      <c r="M433" s="132"/>
      <c r="N433" s="132"/>
      <c r="O433" s="132"/>
      <c r="P433" s="132"/>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row>
    <row r="434" spans="1:41" s="57" customFormat="1" x14ac:dyDescent="0.25">
      <c r="A434" s="44">
        <f t="shared" si="71"/>
        <v>2</v>
      </c>
      <c r="B434" s="55" t="s">
        <v>783</v>
      </c>
      <c r="C434" s="44"/>
      <c r="D434" s="44"/>
      <c r="E434" s="44"/>
      <c r="F434" s="44"/>
      <c r="G434" s="44"/>
      <c r="H434" s="44"/>
      <c r="I434" s="44"/>
      <c r="J434" s="132"/>
      <c r="K434" s="132"/>
      <c r="L434" s="132"/>
      <c r="M434" s="132"/>
      <c r="N434" s="132"/>
      <c r="O434" s="132"/>
      <c r="P434" s="132"/>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row>
    <row r="435" spans="1:41" s="57" customFormat="1" x14ac:dyDescent="0.25">
      <c r="A435" s="44">
        <f t="shared" si="71"/>
        <v>3</v>
      </c>
      <c r="B435" s="55" t="s">
        <v>784</v>
      </c>
      <c r="C435" s="44"/>
      <c r="D435" s="44"/>
      <c r="E435" s="44"/>
      <c r="F435" s="44"/>
      <c r="G435" s="44"/>
      <c r="H435" s="44"/>
      <c r="I435" s="44"/>
      <c r="J435" s="132"/>
      <c r="K435" s="132"/>
      <c r="L435" s="132"/>
      <c r="M435" s="132"/>
      <c r="N435" s="132"/>
      <c r="O435" s="132"/>
      <c r="P435" s="132"/>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row>
    <row r="436" spans="1:41" s="57" customFormat="1" x14ac:dyDescent="0.25">
      <c r="A436" s="44">
        <f t="shared" si="71"/>
        <v>1</v>
      </c>
      <c r="B436" s="55" t="s">
        <v>787</v>
      </c>
      <c r="C436" s="44"/>
      <c r="D436" s="44"/>
      <c r="E436" s="44"/>
      <c r="F436" s="44"/>
      <c r="G436" s="44"/>
      <c r="H436" s="44"/>
      <c r="I436" s="44"/>
      <c r="J436" s="132"/>
      <c r="K436" s="132"/>
      <c r="L436" s="132"/>
      <c r="M436" s="132"/>
      <c r="N436" s="132"/>
      <c r="O436" s="132"/>
      <c r="P436" s="132"/>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row>
    <row r="437" spans="1:41" s="57" customFormat="1" x14ac:dyDescent="0.25">
      <c r="A437" s="44">
        <f t="shared" si="71"/>
        <v>3</v>
      </c>
      <c r="B437" s="55" t="s">
        <v>782</v>
      </c>
      <c r="C437" s="44"/>
      <c r="D437" s="44"/>
      <c r="E437" s="44"/>
      <c r="F437" s="44"/>
      <c r="G437" s="44"/>
      <c r="H437" s="44"/>
      <c r="I437" s="44"/>
      <c r="J437" s="132"/>
      <c r="K437" s="132"/>
      <c r="L437" s="132"/>
      <c r="M437" s="132"/>
      <c r="N437" s="132"/>
      <c r="O437" s="132"/>
      <c r="P437" s="132"/>
      <c r="Q437" s="44"/>
      <c r="R437" s="44"/>
      <c r="S437" s="44"/>
      <c r="T437" s="44"/>
      <c r="U437" s="44"/>
      <c r="V437" s="44"/>
      <c r="W437" s="44"/>
      <c r="X437" s="44"/>
      <c r="Y437" s="44"/>
      <c r="Z437" s="44"/>
      <c r="AA437" s="44"/>
      <c r="AB437" s="44"/>
      <c r="AC437" s="44"/>
      <c r="AD437" s="44"/>
      <c r="AE437" s="44"/>
      <c r="AF437" s="44"/>
      <c r="AG437" s="44"/>
      <c r="AH437" s="44"/>
      <c r="AI437" s="44"/>
      <c r="AJ437" s="44"/>
      <c r="AK437" s="44"/>
      <c r="AL437" s="44"/>
      <c r="AM437" s="44"/>
      <c r="AN437" s="44"/>
      <c r="AO437" s="44"/>
    </row>
    <row r="438" spans="1:41" s="57" customFormat="1" x14ac:dyDescent="0.25">
      <c r="A438" s="44">
        <f t="shared" si="71"/>
        <v>1</v>
      </c>
      <c r="B438" s="55" t="s">
        <v>785</v>
      </c>
      <c r="C438" s="44"/>
      <c r="D438" s="44"/>
      <c r="E438" s="44"/>
      <c r="F438" s="44"/>
      <c r="G438" s="44"/>
      <c r="H438" s="44"/>
      <c r="I438" s="44"/>
      <c r="J438" s="132"/>
      <c r="K438" s="132"/>
      <c r="L438" s="132"/>
      <c r="M438" s="132"/>
      <c r="N438" s="132"/>
      <c r="O438" s="132"/>
      <c r="P438" s="132"/>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row>
    <row r="439" spans="1:41" s="57" customFormat="1" x14ac:dyDescent="0.25">
      <c r="A439" s="44">
        <f t="shared" si="71"/>
        <v>4</v>
      </c>
      <c r="B439" s="55" t="s">
        <v>1016</v>
      </c>
      <c r="C439" s="44"/>
      <c r="D439" s="44"/>
      <c r="E439" s="44"/>
      <c r="F439" s="44"/>
      <c r="G439" s="44"/>
      <c r="H439" s="44"/>
      <c r="I439" s="44"/>
      <c r="J439" s="132"/>
      <c r="K439" s="132"/>
      <c r="L439" s="132"/>
      <c r="M439" s="132"/>
      <c r="N439" s="132"/>
      <c r="O439" s="132"/>
      <c r="P439" s="132"/>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c r="AN439" s="44"/>
      <c r="AO439" s="44"/>
    </row>
    <row r="440" spans="1:41" s="57" customFormat="1" x14ac:dyDescent="0.25">
      <c r="A440" s="44">
        <f t="shared" si="71"/>
        <v>2</v>
      </c>
      <c r="B440" s="55" t="s">
        <v>786</v>
      </c>
      <c r="C440" s="44"/>
      <c r="D440" s="44"/>
      <c r="E440" s="44"/>
      <c r="F440" s="44"/>
      <c r="G440" s="44"/>
      <c r="H440" s="44"/>
      <c r="I440" s="44"/>
      <c r="J440" s="132"/>
      <c r="K440" s="132"/>
      <c r="L440" s="132"/>
      <c r="M440" s="132"/>
      <c r="N440" s="132"/>
      <c r="O440" s="132"/>
      <c r="P440" s="132"/>
      <c r="Q440" s="44"/>
      <c r="R440" s="44"/>
      <c r="S440" s="44"/>
      <c r="T440" s="44"/>
      <c r="U440" s="44"/>
      <c r="V440" s="44"/>
      <c r="W440" s="44"/>
      <c r="X440" s="44"/>
      <c r="Y440" s="44"/>
      <c r="Z440" s="44"/>
      <c r="AA440" s="44"/>
      <c r="AB440" s="44"/>
      <c r="AC440" s="44"/>
      <c r="AD440" s="44"/>
      <c r="AE440" s="44"/>
      <c r="AF440" s="44"/>
      <c r="AG440" s="44"/>
      <c r="AH440" s="44"/>
      <c r="AI440" s="44"/>
      <c r="AJ440" s="44"/>
      <c r="AK440" s="44"/>
      <c r="AL440" s="44"/>
      <c r="AM440" s="44"/>
      <c r="AN440" s="44"/>
      <c r="AO440" s="44"/>
    </row>
    <row r="441" spans="1:41" s="57" customFormat="1" x14ac:dyDescent="0.25">
      <c r="A441" s="44">
        <f t="shared" si="71"/>
        <v>1</v>
      </c>
      <c r="B441" s="55" t="s">
        <v>832</v>
      </c>
      <c r="C441" s="44"/>
      <c r="D441" s="44"/>
      <c r="E441" s="44"/>
      <c r="F441" s="44"/>
      <c r="G441" s="44"/>
      <c r="H441" s="44"/>
      <c r="I441" s="44"/>
      <c r="J441" s="132"/>
      <c r="K441" s="132"/>
      <c r="L441" s="132"/>
      <c r="M441" s="132"/>
      <c r="N441" s="132"/>
      <c r="O441" s="132"/>
      <c r="P441" s="132"/>
      <c r="Q441" s="44"/>
      <c r="R441" s="44"/>
      <c r="S441" s="44"/>
      <c r="T441" s="44"/>
      <c r="U441" s="44"/>
      <c r="V441" s="44"/>
      <c r="W441" s="44"/>
      <c r="X441" s="44"/>
      <c r="Y441" s="44"/>
      <c r="Z441" s="44"/>
      <c r="AA441" s="44"/>
      <c r="AB441" s="44"/>
      <c r="AC441" s="44"/>
      <c r="AD441" s="44"/>
      <c r="AE441" s="44"/>
      <c r="AF441" s="44"/>
      <c r="AG441" s="44"/>
      <c r="AH441" s="44"/>
      <c r="AI441" s="44"/>
      <c r="AJ441" s="44"/>
      <c r="AK441" s="44"/>
      <c r="AL441" s="44"/>
      <c r="AM441" s="44"/>
      <c r="AN441" s="44"/>
      <c r="AO441" s="44"/>
    </row>
    <row r="442" spans="1:41" s="57" customFormat="1" x14ac:dyDescent="0.25">
      <c r="A442" s="44">
        <f t="shared" si="71"/>
        <v>1</v>
      </c>
      <c r="B442" s="55" t="s">
        <v>833</v>
      </c>
      <c r="C442" s="44"/>
      <c r="D442" s="44"/>
      <c r="E442" s="44"/>
      <c r="F442" s="44"/>
      <c r="G442" s="44"/>
      <c r="H442" s="44"/>
      <c r="I442" s="44"/>
      <c r="J442" s="132"/>
      <c r="K442" s="132"/>
      <c r="L442" s="132"/>
      <c r="M442" s="132"/>
      <c r="N442" s="132"/>
      <c r="O442" s="132"/>
      <c r="P442" s="132"/>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row>
    <row r="443" spans="1:41" s="57" customFormat="1" x14ac:dyDescent="0.25">
      <c r="A443" s="44">
        <f t="shared" si="71"/>
        <v>1</v>
      </c>
      <c r="B443" s="55" t="s">
        <v>834</v>
      </c>
      <c r="C443" s="44"/>
      <c r="D443" s="44"/>
      <c r="E443" s="44"/>
      <c r="F443" s="44"/>
      <c r="G443" s="44"/>
      <c r="H443" s="44"/>
      <c r="I443" s="44"/>
      <c r="J443" s="132"/>
      <c r="K443" s="132"/>
      <c r="L443" s="132"/>
      <c r="M443" s="132"/>
      <c r="N443" s="132"/>
      <c r="O443" s="132"/>
      <c r="P443" s="132"/>
      <c r="Q443" s="44"/>
      <c r="R443" s="44"/>
      <c r="S443" s="44"/>
      <c r="T443" s="44"/>
      <c r="U443" s="44"/>
      <c r="V443" s="44"/>
      <c r="W443" s="44"/>
      <c r="X443" s="44"/>
      <c r="Y443" s="44"/>
      <c r="Z443" s="44"/>
      <c r="AA443" s="44"/>
      <c r="AB443" s="44"/>
      <c r="AC443" s="44"/>
      <c r="AD443" s="44"/>
      <c r="AE443" s="44"/>
      <c r="AF443" s="44"/>
      <c r="AG443" s="44"/>
      <c r="AH443" s="44"/>
      <c r="AI443" s="44"/>
      <c r="AJ443" s="44"/>
      <c r="AK443" s="44"/>
      <c r="AL443" s="44"/>
      <c r="AM443" s="44"/>
      <c r="AN443" s="44"/>
      <c r="AO443" s="44"/>
    </row>
    <row r="444" spans="1:41" s="57" customFormat="1" x14ac:dyDescent="0.25">
      <c r="A444" s="44">
        <f t="shared" si="71"/>
        <v>1</v>
      </c>
      <c r="B444" s="55" t="s">
        <v>835</v>
      </c>
      <c r="C444" s="44"/>
      <c r="D444" s="44"/>
      <c r="E444" s="44"/>
      <c r="F444" s="44"/>
      <c r="G444" s="44"/>
      <c r="H444" s="44"/>
      <c r="I444" s="44"/>
      <c r="J444" s="132"/>
      <c r="K444" s="132"/>
      <c r="L444" s="132"/>
      <c r="M444" s="132"/>
      <c r="N444" s="132"/>
      <c r="O444" s="132"/>
      <c r="P444" s="132"/>
      <c r="Q444" s="44"/>
      <c r="R444" s="44"/>
      <c r="S444" s="44"/>
      <c r="T444" s="44"/>
      <c r="U444" s="44"/>
      <c r="V444" s="44"/>
      <c r="W444" s="44"/>
      <c r="X444" s="44"/>
      <c r="Y444" s="44"/>
      <c r="Z444" s="44"/>
      <c r="AA444" s="44"/>
      <c r="AB444" s="44"/>
      <c r="AC444" s="44"/>
      <c r="AD444" s="44"/>
      <c r="AE444" s="44"/>
      <c r="AF444" s="44"/>
      <c r="AG444" s="44"/>
      <c r="AH444" s="44"/>
      <c r="AI444" s="44"/>
      <c r="AJ444" s="44"/>
      <c r="AK444" s="44"/>
      <c r="AL444" s="44"/>
      <c r="AM444" s="44"/>
      <c r="AN444" s="44"/>
      <c r="AO444" s="44"/>
    </row>
    <row r="445" spans="1:41" s="57" customFormat="1" x14ac:dyDescent="0.25">
      <c r="A445" s="44">
        <f t="shared" si="71"/>
        <v>10</v>
      </c>
      <c r="B445" s="55" t="s">
        <v>836</v>
      </c>
      <c r="C445" s="44"/>
      <c r="D445" s="44"/>
      <c r="E445" s="44"/>
      <c r="F445" s="44"/>
      <c r="G445" s="44"/>
      <c r="H445" s="44"/>
      <c r="I445" s="44"/>
      <c r="J445" s="132"/>
      <c r="K445" s="132"/>
      <c r="L445" s="132"/>
      <c r="M445" s="132"/>
      <c r="N445" s="132"/>
      <c r="O445" s="132"/>
      <c r="P445" s="132"/>
      <c r="Q445" s="44"/>
      <c r="R445" s="44"/>
      <c r="S445" s="44"/>
      <c r="T445" s="44"/>
      <c r="U445" s="44"/>
      <c r="V445" s="44"/>
      <c r="W445" s="44"/>
      <c r="X445" s="44"/>
      <c r="Y445" s="44"/>
      <c r="Z445" s="44"/>
      <c r="AA445" s="44"/>
      <c r="AB445" s="44"/>
      <c r="AC445" s="44"/>
      <c r="AD445" s="44"/>
      <c r="AE445" s="44"/>
      <c r="AF445" s="44"/>
      <c r="AG445" s="44"/>
      <c r="AH445" s="44"/>
      <c r="AI445" s="44"/>
      <c r="AJ445" s="44"/>
      <c r="AK445" s="44"/>
      <c r="AL445" s="44"/>
      <c r="AM445" s="44"/>
      <c r="AN445" s="44"/>
      <c r="AO445" s="44"/>
    </row>
    <row r="446" spans="1:41" s="57" customFormat="1" x14ac:dyDescent="0.25">
      <c r="A446" s="44">
        <f t="shared" si="71"/>
        <v>2</v>
      </c>
      <c r="B446" s="55" t="s">
        <v>837</v>
      </c>
      <c r="C446" s="44"/>
      <c r="D446" s="44"/>
      <c r="E446" s="44"/>
      <c r="F446" s="44"/>
      <c r="G446" s="44"/>
      <c r="H446" s="44"/>
      <c r="I446" s="44"/>
      <c r="J446" s="132"/>
      <c r="K446" s="132"/>
      <c r="L446" s="132"/>
      <c r="M446" s="132"/>
      <c r="N446" s="132"/>
      <c r="O446" s="132"/>
      <c r="P446" s="132"/>
      <c r="Q446" s="44"/>
      <c r="R446" s="44"/>
      <c r="S446" s="44"/>
      <c r="T446" s="44"/>
      <c r="U446" s="44"/>
      <c r="V446" s="44"/>
      <c r="W446" s="44"/>
      <c r="X446" s="44"/>
      <c r="Y446" s="44"/>
      <c r="Z446" s="44"/>
      <c r="AA446" s="44"/>
      <c r="AB446" s="44"/>
      <c r="AC446" s="44"/>
      <c r="AD446" s="44"/>
      <c r="AE446" s="44"/>
      <c r="AF446" s="44"/>
      <c r="AG446" s="44"/>
      <c r="AH446" s="44"/>
      <c r="AI446" s="44"/>
      <c r="AJ446" s="44"/>
      <c r="AK446" s="44"/>
      <c r="AL446" s="44"/>
      <c r="AM446" s="44"/>
      <c r="AN446" s="44"/>
      <c r="AO446" s="44"/>
    </row>
    <row r="447" spans="1:41" s="57" customFormat="1" x14ac:dyDescent="0.25">
      <c r="A447" s="44">
        <f t="shared" si="71"/>
        <v>2</v>
      </c>
      <c r="B447" s="55" t="s">
        <v>838</v>
      </c>
      <c r="C447" s="44"/>
      <c r="D447" s="44"/>
      <c r="E447" s="44"/>
      <c r="F447" s="44"/>
      <c r="G447" s="44"/>
      <c r="H447" s="44"/>
      <c r="I447" s="44"/>
      <c r="J447" s="132"/>
      <c r="K447" s="132"/>
      <c r="L447" s="132"/>
      <c r="M447" s="132"/>
      <c r="N447" s="132"/>
      <c r="O447" s="132"/>
      <c r="P447" s="132"/>
      <c r="Q447" s="44"/>
      <c r="R447" s="44"/>
      <c r="S447" s="44"/>
      <c r="T447" s="44"/>
      <c r="U447" s="44"/>
      <c r="V447" s="44"/>
      <c r="W447" s="44"/>
      <c r="X447" s="44"/>
      <c r="Y447" s="44"/>
      <c r="Z447" s="44"/>
      <c r="AA447" s="44"/>
      <c r="AB447" s="44"/>
      <c r="AC447" s="44"/>
      <c r="AD447" s="44"/>
      <c r="AE447" s="44"/>
      <c r="AF447" s="44"/>
      <c r="AG447" s="44"/>
      <c r="AH447" s="44"/>
      <c r="AI447" s="44"/>
      <c r="AJ447" s="44"/>
      <c r="AK447" s="44"/>
      <c r="AL447" s="44"/>
      <c r="AM447" s="44"/>
      <c r="AN447" s="44"/>
      <c r="AO447" s="44"/>
    </row>
    <row r="448" spans="1:41" s="57" customFormat="1" x14ac:dyDescent="0.25">
      <c r="A448" s="44">
        <f t="shared" si="71"/>
        <v>1</v>
      </c>
      <c r="B448" s="55" t="s">
        <v>839</v>
      </c>
      <c r="C448" s="44"/>
      <c r="D448" s="44"/>
      <c r="E448" s="44"/>
      <c r="F448" s="44"/>
      <c r="G448" s="44"/>
      <c r="H448" s="44"/>
      <c r="I448" s="44"/>
      <c r="J448" s="132"/>
      <c r="K448" s="132"/>
      <c r="L448" s="132"/>
      <c r="M448" s="132"/>
      <c r="N448" s="132"/>
      <c r="O448" s="132"/>
      <c r="P448" s="132"/>
      <c r="Q448" s="44"/>
      <c r="R448" s="44"/>
      <c r="S448" s="44"/>
      <c r="T448" s="44"/>
      <c r="U448" s="44"/>
      <c r="V448" s="44"/>
      <c r="W448" s="44"/>
      <c r="X448" s="44"/>
      <c r="Y448" s="44"/>
      <c r="Z448" s="44"/>
      <c r="AA448" s="44"/>
      <c r="AB448" s="44"/>
      <c r="AC448" s="44"/>
      <c r="AD448" s="44"/>
      <c r="AE448" s="44"/>
      <c r="AF448" s="44"/>
      <c r="AG448" s="44"/>
      <c r="AH448" s="44"/>
      <c r="AI448" s="44"/>
      <c r="AJ448" s="44"/>
      <c r="AK448" s="44"/>
      <c r="AL448" s="44"/>
      <c r="AM448" s="44"/>
      <c r="AN448" s="44"/>
      <c r="AO448" s="44"/>
    </row>
    <row r="449" spans="1:41" s="57" customFormat="1" x14ac:dyDescent="0.25">
      <c r="A449" s="44">
        <f t="shared" si="71"/>
        <v>2</v>
      </c>
      <c r="B449" s="55" t="s">
        <v>840</v>
      </c>
      <c r="C449" s="44"/>
      <c r="D449" s="44"/>
      <c r="E449" s="44"/>
      <c r="F449" s="44"/>
      <c r="G449" s="44"/>
      <c r="H449" s="44"/>
      <c r="I449" s="44"/>
      <c r="J449" s="132"/>
      <c r="K449" s="132"/>
      <c r="L449" s="132"/>
      <c r="M449" s="132"/>
      <c r="N449" s="132"/>
      <c r="O449" s="132"/>
      <c r="P449" s="132"/>
      <c r="Q449" s="44"/>
      <c r="R449" s="44"/>
      <c r="S449" s="44"/>
      <c r="T449" s="44"/>
      <c r="U449" s="44"/>
      <c r="V449" s="44"/>
      <c r="W449" s="44"/>
      <c r="X449" s="44"/>
      <c r="Y449" s="44"/>
      <c r="Z449" s="44"/>
      <c r="AA449" s="44"/>
      <c r="AB449" s="44"/>
      <c r="AC449" s="44"/>
      <c r="AD449" s="44"/>
      <c r="AE449" s="44"/>
      <c r="AF449" s="44"/>
      <c r="AG449" s="44"/>
      <c r="AH449" s="44"/>
      <c r="AI449" s="44"/>
      <c r="AJ449" s="44"/>
      <c r="AK449" s="44"/>
      <c r="AL449" s="44"/>
      <c r="AM449" s="44"/>
      <c r="AN449" s="44"/>
      <c r="AO449" s="44"/>
    </row>
    <row r="450" spans="1:41" s="57" customFormat="1" x14ac:dyDescent="0.25">
      <c r="A450" s="44">
        <f t="shared" si="71"/>
        <v>5</v>
      </c>
      <c r="B450" s="55" t="s">
        <v>841</v>
      </c>
      <c r="C450" s="44"/>
      <c r="D450" s="44"/>
      <c r="E450" s="44"/>
      <c r="F450" s="44"/>
      <c r="G450" s="44"/>
      <c r="H450" s="44"/>
      <c r="I450" s="44"/>
      <c r="J450" s="132"/>
      <c r="K450" s="132"/>
      <c r="L450" s="132"/>
      <c r="M450" s="132"/>
      <c r="N450" s="132"/>
      <c r="O450" s="132"/>
      <c r="P450" s="132"/>
      <c r="Q450" s="44"/>
      <c r="R450" s="44"/>
      <c r="S450" s="44"/>
      <c r="T450" s="44"/>
      <c r="U450" s="44"/>
      <c r="V450" s="44"/>
      <c r="W450" s="44"/>
      <c r="X450" s="44"/>
      <c r="Y450" s="44"/>
      <c r="Z450" s="44"/>
      <c r="AA450" s="44"/>
      <c r="AB450" s="44"/>
      <c r="AC450" s="44"/>
      <c r="AD450" s="44"/>
      <c r="AE450" s="44"/>
      <c r="AF450" s="44"/>
      <c r="AG450" s="44"/>
      <c r="AH450" s="44"/>
      <c r="AI450" s="44"/>
      <c r="AJ450" s="44"/>
      <c r="AK450" s="44"/>
      <c r="AL450" s="44"/>
      <c r="AM450" s="44"/>
      <c r="AN450" s="44"/>
      <c r="AO450" s="44"/>
    </row>
    <row r="451" spans="1:41" s="57" customFormat="1" x14ac:dyDescent="0.25">
      <c r="A451" s="44"/>
      <c r="B451" s="55"/>
      <c r="C451" s="44"/>
      <c r="D451" s="44"/>
      <c r="E451" s="44"/>
      <c r="F451" s="44"/>
      <c r="G451" s="44"/>
      <c r="H451" s="44"/>
      <c r="I451" s="44"/>
      <c r="J451" s="132"/>
      <c r="K451" s="132"/>
      <c r="L451" s="132"/>
      <c r="M451" s="132"/>
      <c r="N451" s="132"/>
      <c r="O451" s="132"/>
      <c r="P451" s="132"/>
      <c r="Q451" s="44"/>
      <c r="R451" s="44"/>
      <c r="S451" s="44"/>
      <c r="T451" s="44"/>
      <c r="U451" s="44"/>
      <c r="V451" s="44"/>
      <c r="W451" s="44"/>
      <c r="X451" s="44"/>
      <c r="Y451" s="44"/>
      <c r="Z451" s="44"/>
      <c r="AA451" s="44"/>
      <c r="AB451" s="44"/>
      <c r="AC451" s="44"/>
      <c r="AD451" s="44"/>
      <c r="AE451" s="44"/>
      <c r="AF451" s="44"/>
      <c r="AG451" s="44"/>
      <c r="AH451" s="44"/>
      <c r="AI451" s="44"/>
      <c r="AJ451" s="44"/>
      <c r="AK451" s="44"/>
      <c r="AL451" s="44"/>
      <c r="AM451" s="44"/>
      <c r="AN451" s="44"/>
      <c r="AO451" s="44"/>
    </row>
    <row r="452" spans="1:41" s="57" customFormat="1" x14ac:dyDescent="0.25">
      <c r="A452" s="44"/>
      <c r="B452" s="55"/>
      <c r="C452" s="44"/>
      <c r="D452" s="44"/>
      <c r="E452" s="44"/>
      <c r="F452" s="44"/>
      <c r="G452" s="44"/>
      <c r="H452" s="44"/>
      <c r="I452" s="44"/>
      <c r="J452" s="132"/>
      <c r="K452" s="132"/>
      <c r="L452" s="132"/>
      <c r="M452" s="132"/>
      <c r="N452" s="132"/>
      <c r="O452" s="132"/>
      <c r="P452" s="132"/>
      <c r="Q452" s="44"/>
      <c r="R452" s="44"/>
      <c r="S452" s="44"/>
      <c r="T452" s="44"/>
      <c r="U452" s="44"/>
      <c r="V452" s="44"/>
      <c r="W452" s="44"/>
      <c r="X452" s="44"/>
      <c r="Y452" s="44"/>
      <c r="Z452" s="44"/>
      <c r="AA452" s="44"/>
      <c r="AB452" s="44"/>
      <c r="AC452" s="44"/>
      <c r="AD452" s="44"/>
      <c r="AE452" s="44"/>
      <c r="AF452" s="44"/>
      <c r="AG452" s="44"/>
      <c r="AH452" s="44"/>
      <c r="AI452" s="44"/>
      <c r="AJ452" s="44"/>
      <c r="AK452" s="44"/>
      <c r="AL452" s="44"/>
      <c r="AM452" s="44"/>
      <c r="AN452" s="44"/>
      <c r="AO452" s="44"/>
    </row>
    <row r="453" spans="1:41" s="57" customFormat="1" x14ac:dyDescent="0.25">
      <c r="A453" s="44"/>
      <c r="B453" s="55"/>
      <c r="C453" s="44"/>
      <c r="D453" s="44"/>
      <c r="E453" s="44"/>
      <c r="F453" s="44"/>
      <c r="G453" s="44"/>
      <c r="H453" s="44"/>
      <c r="I453" s="44"/>
      <c r="J453" s="132"/>
      <c r="K453" s="132"/>
      <c r="L453" s="132"/>
      <c r="M453" s="132"/>
      <c r="N453" s="132"/>
      <c r="O453" s="132"/>
      <c r="P453" s="132"/>
      <c r="Q453" s="44"/>
      <c r="R453" s="44"/>
      <c r="S453" s="44"/>
      <c r="T453" s="44"/>
      <c r="U453" s="44"/>
      <c r="V453" s="44"/>
      <c r="W453" s="44"/>
      <c r="X453" s="44"/>
      <c r="Y453" s="44"/>
      <c r="Z453" s="44"/>
      <c r="AA453" s="44"/>
      <c r="AB453" s="44"/>
      <c r="AC453" s="44"/>
      <c r="AD453" s="44"/>
      <c r="AE453" s="44"/>
      <c r="AF453" s="44"/>
      <c r="AG453" s="44"/>
      <c r="AH453" s="44"/>
      <c r="AI453" s="44"/>
      <c r="AJ453" s="44"/>
      <c r="AK453" s="44"/>
      <c r="AL453" s="44"/>
      <c r="AM453" s="44"/>
      <c r="AN453" s="44"/>
      <c r="AO453" s="44"/>
    </row>
    <row r="454" spans="1:41" x14ac:dyDescent="0.25">
      <c r="B454" s="55"/>
    </row>
    <row r="455" spans="1:41" x14ac:dyDescent="0.25">
      <c r="B455" s="55"/>
    </row>
    <row r="456" spans="1:41" x14ac:dyDescent="0.25">
      <c r="B456" s="55"/>
    </row>
    <row r="457" spans="1:41" x14ac:dyDescent="0.25">
      <c r="B457" s="55"/>
    </row>
    <row r="458" spans="1:41" x14ac:dyDescent="0.25">
      <c r="B458" s="55"/>
    </row>
    <row r="459" spans="1:41" x14ac:dyDescent="0.25">
      <c r="B459" s="55"/>
    </row>
    <row r="460" spans="1:41" x14ac:dyDescent="0.25">
      <c r="B460" s="55"/>
    </row>
    <row r="461" spans="1:41" x14ac:dyDescent="0.25">
      <c r="B461" s="55"/>
    </row>
    <row r="462" spans="1:41" ht="13" x14ac:dyDescent="0.25">
      <c r="B462" s="118"/>
    </row>
    <row r="463" spans="1:41" ht="13" x14ac:dyDescent="0.25">
      <c r="B463" s="118"/>
    </row>
    <row r="464" spans="1:41" ht="13" x14ac:dyDescent="0.25">
      <c r="B464" s="118"/>
    </row>
    <row r="465" spans="1:2" ht="13" x14ac:dyDescent="0.25">
      <c r="A465" s="57"/>
      <c r="B465" s="118"/>
    </row>
    <row r="466" spans="1:2" ht="13" x14ac:dyDescent="0.25">
      <c r="A466" s="57"/>
      <c r="B466" s="118"/>
    </row>
    <row r="467" spans="1:2" ht="13" x14ac:dyDescent="0.25">
      <c r="B467" s="118"/>
    </row>
    <row r="468" spans="1:2" ht="13" x14ac:dyDescent="0.25">
      <c r="B468" s="118"/>
    </row>
    <row r="469" spans="1:2" ht="13" x14ac:dyDescent="0.25">
      <c r="B469" s="118"/>
    </row>
    <row r="470" spans="1:2" ht="13" x14ac:dyDescent="0.25">
      <c r="B470" s="118"/>
    </row>
    <row r="471" spans="1:2" ht="13" x14ac:dyDescent="0.25">
      <c r="B471" s="118"/>
    </row>
    <row r="472" spans="1:2" ht="13" x14ac:dyDescent="0.25">
      <c r="B472" s="118"/>
    </row>
    <row r="473" spans="1:2" ht="13" x14ac:dyDescent="0.25">
      <c r="A473" s="57"/>
      <c r="B473" s="118"/>
    </row>
    <row r="474" spans="1:2" ht="13" x14ac:dyDescent="0.25">
      <c r="B474" s="118"/>
    </row>
    <row r="475" spans="1:2" ht="13" x14ac:dyDescent="0.25">
      <c r="A475" s="48"/>
      <c r="B475" s="118"/>
    </row>
    <row r="476" spans="1:2" ht="13" x14ac:dyDescent="0.25">
      <c r="B476" s="118"/>
    </row>
    <row r="477" spans="1:2" ht="13" x14ac:dyDescent="0.25">
      <c r="A477" s="48"/>
      <c r="B477" s="118"/>
    </row>
    <row r="478" spans="1:2" ht="13" x14ac:dyDescent="0.25">
      <c r="A478" s="48"/>
      <c r="B478" s="118"/>
    </row>
    <row r="479" spans="1:2" ht="13" x14ac:dyDescent="0.25">
      <c r="A479" s="48"/>
      <c r="B479" s="118"/>
    </row>
    <row r="480" spans="1:2" ht="13" x14ac:dyDescent="0.25">
      <c r="B480" s="118"/>
    </row>
    <row r="481" spans="1:2" ht="13" x14ac:dyDescent="0.25">
      <c r="B481" s="118"/>
    </row>
    <row r="482" spans="1:2" ht="13" x14ac:dyDescent="0.25">
      <c r="B482" s="118"/>
    </row>
    <row r="483" spans="1:2" ht="13" x14ac:dyDescent="0.25">
      <c r="B483" s="118"/>
    </row>
    <row r="484" spans="1:2" ht="13" x14ac:dyDescent="0.25">
      <c r="A484" s="57"/>
      <c r="B484" s="118"/>
    </row>
    <row r="485" spans="1:2" ht="13" x14ac:dyDescent="0.25">
      <c r="B485" s="118"/>
    </row>
    <row r="486" spans="1:2" ht="13" x14ac:dyDescent="0.25">
      <c r="A486" s="57"/>
      <c r="B486" s="118"/>
    </row>
    <row r="487" spans="1:2" ht="13" x14ac:dyDescent="0.25">
      <c r="B487" s="118"/>
    </row>
    <row r="488" spans="1:2" ht="13" x14ac:dyDescent="0.25">
      <c r="B488" s="118"/>
    </row>
    <row r="489" spans="1:2" ht="13" x14ac:dyDescent="0.25">
      <c r="A489" s="57"/>
      <c r="B489" s="118"/>
    </row>
    <row r="490" spans="1:2" ht="13" x14ac:dyDescent="0.25">
      <c r="A490" s="57"/>
      <c r="B490" s="118"/>
    </row>
    <row r="491" spans="1:2" ht="13" x14ac:dyDescent="0.25">
      <c r="B491" s="118"/>
    </row>
    <row r="492" spans="1:2" ht="13" x14ac:dyDescent="0.25">
      <c r="B492" s="118"/>
    </row>
    <row r="493" spans="1:2" ht="13" x14ac:dyDescent="0.25">
      <c r="B493" s="118"/>
    </row>
    <row r="494" spans="1:2" ht="13" x14ac:dyDescent="0.25">
      <c r="B494" s="118"/>
    </row>
    <row r="495" spans="1:2" ht="13" x14ac:dyDescent="0.25">
      <c r="B495" s="118"/>
    </row>
    <row r="496" spans="1:2" ht="13" x14ac:dyDescent="0.25">
      <c r="B496" s="118"/>
    </row>
    <row r="497" spans="1:2" ht="13" x14ac:dyDescent="0.25">
      <c r="A497" s="57"/>
      <c r="B497" s="118"/>
    </row>
    <row r="498" spans="1:2" ht="13" x14ac:dyDescent="0.25">
      <c r="A498" s="57"/>
      <c r="B498" s="118"/>
    </row>
    <row r="499" spans="1:2" ht="13" x14ac:dyDescent="0.25">
      <c r="A499" s="57"/>
      <c r="B499" s="118"/>
    </row>
    <row r="500" spans="1:2" ht="13" x14ac:dyDescent="0.25">
      <c r="A500" s="57"/>
      <c r="B500" s="118"/>
    </row>
    <row r="501" spans="1:2" ht="13" x14ac:dyDescent="0.25">
      <c r="A501" s="57"/>
      <c r="B501" s="118"/>
    </row>
    <row r="502" spans="1:2" ht="13" x14ac:dyDescent="0.25">
      <c r="A502" s="57"/>
      <c r="B502" s="118"/>
    </row>
    <row r="503" spans="1:2" ht="13" x14ac:dyDescent="0.25">
      <c r="B503" s="118"/>
    </row>
    <row r="504" spans="1:2" ht="13" x14ac:dyDescent="0.25">
      <c r="B504" s="118"/>
    </row>
    <row r="505" spans="1:2" ht="13" x14ac:dyDescent="0.25">
      <c r="B505" s="118"/>
    </row>
    <row r="506" spans="1:2" ht="13" x14ac:dyDescent="0.25">
      <c r="B506" s="118"/>
    </row>
    <row r="507" spans="1:2" ht="13" x14ac:dyDescent="0.25">
      <c r="B507" s="118"/>
    </row>
    <row r="508" spans="1:2" ht="13" x14ac:dyDescent="0.25">
      <c r="B508" s="118"/>
    </row>
    <row r="509" spans="1:2" ht="13" x14ac:dyDescent="0.25">
      <c r="B509" s="118"/>
    </row>
    <row r="510" spans="1:2" ht="13" x14ac:dyDescent="0.25">
      <c r="A510" s="57"/>
      <c r="B510" s="118"/>
    </row>
    <row r="511" spans="1:2" ht="13" x14ac:dyDescent="0.25">
      <c r="A511" s="57"/>
      <c r="B511" s="118"/>
    </row>
    <row r="512" spans="1:2" ht="13" x14ac:dyDescent="0.25">
      <c r="A512" s="57"/>
      <c r="B512" s="118"/>
    </row>
    <row r="513" spans="1:2" ht="13" x14ac:dyDescent="0.25">
      <c r="A513" s="57"/>
      <c r="B513" s="118"/>
    </row>
    <row r="514" spans="1:2" ht="13" x14ac:dyDescent="0.25">
      <c r="B514" s="118"/>
    </row>
    <row r="515" spans="1:2" ht="13" x14ac:dyDescent="0.25">
      <c r="A515" s="57"/>
      <c r="B515" s="118"/>
    </row>
    <row r="516" spans="1:2" ht="13" x14ac:dyDescent="0.25">
      <c r="A516" s="57"/>
      <c r="B516" s="118"/>
    </row>
    <row r="517" spans="1:2" ht="13" x14ac:dyDescent="0.25">
      <c r="B517" s="118"/>
    </row>
    <row r="518" spans="1:2" ht="13" x14ac:dyDescent="0.25">
      <c r="B518" s="118"/>
    </row>
    <row r="519" spans="1:2" ht="13" x14ac:dyDescent="0.25">
      <c r="B519" s="118"/>
    </row>
    <row r="520" spans="1:2" ht="13" x14ac:dyDescent="0.25">
      <c r="B520" s="118"/>
    </row>
    <row r="521" spans="1:2" ht="13" x14ac:dyDescent="0.25">
      <c r="A521" s="57"/>
      <c r="B521" s="118"/>
    </row>
    <row r="522" spans="1:2" ht="13" x14ac:dyDescent="0.25">
      <c r="A522" s="57"/>
      <c r="B522" s="118"/>
    </row>
    <row r="523" spans="1:2" ht="13" x14ac:dyDescent="0.25">
      <c r="B523" s="118"/>
    </row>
    <row r="524" spans="1:2" x14ac:dyDescent="0.25">
      <c r="B524" s="55"/>
    </row>
    <row r="525" spans="1:2" x14ac:dyDescent="0.25">
      <c r="A525" s="57"/>
      <c r="B525" s="55"/>
    </row>
    <row r="526" spans="1:2" x14ac:dyDescent="0.25">
      <c r="A526" s="57"/>
      <c r="B526" s="55"/>
    </row>
    <row r="527" spans="1:2" x14ac:dyDescent="0.25">
      <c r="A527" s="57"/>
      <c r="B527" s="55"/>
    </row>
    <row r="528" spans="1:2" x14ac:dyDescent="0.25">
      <c r="A528" s="57"/>
      <c r="B528" s="55"/>
    </row>
    <row r="529" spans="1:2" x14ac:dyDescent="0.25">
      <c r="A529" s="57"/>
      <c r="B529" s="55"/>
    </row>
    <row r="530" spans="1:2" x14ac:dyDescent="0.25">
      <c r="A530" s="57"/>
      <c r="B530" s="55"/>
    </row>
    <row r="531" spans="1:2" x14ac:dyDescent="0.25">
      <c r="A531" s="57"/>
      <c r="B531" s="55"/>
    </row>
    <row r="532" spans="1:2" x14ac:dyDescent="0.25">
      <c r="B532" s="55"/>
    </row>
    <row r="533" spans="1:2" x14ac:dyDescent="0.25">
      <c r="B533" s="55"/>
    </row>
    <row r="534" spans="1:2" x14ac:dyDescent="0.25">
      <c r="B534" s="55"/>
    </row>
    <row r="535" spans="1:2" x14ac:dyDescent="0.25">
      <c r="B535" s="55"/>
    </row>
    <row r="536" spans="1:2" x14ac:dyDescent="0.25">
      <c r="B536" s="55"/>
    </row>
    <row r="537" spans="1:2" x14ac:dyDescent="0.25">
      <c r="B537" s="55"/>
    </row>
    <row r="538" spans="1:2" x14ac:dyDescent="0.25">
      <c r="B538" s="55"/>
    </row>
    <row r="539" spans="1:2" x14ac:dyDescent="0.25">
      <c r="B539" s="55"/>
    </row>
    <row r="540" spans="1:2" x14ac:dyDescent="0.25">
      <c r="B540" s="55"/>
    </row>
    <row r="541" spans="1:2" x14ac:dyDescent="0.25">
      <c r="B541" s="55"/>
    </row>
    <row r="542" spans="1:2" x14ac:dyDescent="0.25">
      <c r="B542" s="55"/>
    </row>
    <row r="543" spans="1:2" x14ac:dyDescent="0.25">
      <c r="B543" s="55"/>
    </row>
    <row r="544" spans="1:2" x14ac:dyDescent="0.25">
      <c r="B544" s="55"/>
    </row>
    <row r="545" spans="2:2" x14ac:dyDescent="0.25">
      <c r="B545" s="55"/>
    </row>
    <row r="546" spans="2:2" x14ac:dyDescent="0.25">
      <c r="B546" s="55"/>
    </row>
    <row r="547" spans="2:2" x14ac:dyDescent="0.25">
      <c r="B547" s="55"/>
    </row>
    <row r="548" spans="2:2" x14ac:dyDescent="0.25">
      <c r="B548" s="55"/>
    </row>
    <row r="549" spans="2:2" x14ac:dyDescent="0.25">
      <c r="B549" s="55"/>
    </row>
    <row r="550" spans="2:2" x14ac:dyDescent="0.25">
      <c r="B550" s="55"/>
    </row>
    <row r="551" spans="2:2" x14ac:dyDescent="0.25">
      <c r="B551" s="55"/>
    </row>
    <row r="552" spans="2:2" x14ac:dyDescent="0.25">
      <c r="B552" s="55"/>
    </row>
    <row r="553" spans="2:2" x14ac:dyDescent="0.25">
      <c r="B553" s="55"/>
    </row>
    <row r="554" spans="2:2" x14ac:dyDescent="0.25">
      <c r="B554" s="55"/>
    </row>
    <row r="555" spans="2:2" x14ac:dyDescent="0.25">
      <c r="B555" s="55"/>
    </row>
    <row r="556" spans="2:2" x14ac:dyDescent="0.25">
      <c r="B556" s="55"/>
    </row>
    <row r="557" spans="2:2" x14ac:dyDescent="0.25">
      <c r="B557" s="55"/>
    </row>
    <row r="558" spans="2:2" x14ac:dyDescent="0.25">
      <c r="B558" s="55"/>
    </row>
    <row r="559" spans="2:2" x14ac:dyDescent="0.25">
      <c r="B559" s="55"/>
    </row>
    <row r="560" spans="2:2" x14ac:dyDescent="0.25">
      <c r="B560" s="55"/>
    </row>
    <row r="561" spans="1:2" x14ac:dyDescent="0.25">
      <c r="B561" s="55"/>
    </row>
    <row r="562" spans="1:2" x14ac:dyDescent="0.25">
      <c r="B562" s="55"/>
    </row>
    <row r="563" spans="1:2" x14ac:dyDescent="0.25">
      <c r="B563" s="55"/>
    </row>
    <row r="564" spans="1:2" x14ac:dyDescent="0.25">
      <c r="B564" s="55"/>
    </row>
    <row r="565" spans="1:2" x14ac:dyDescent="0.25">
      <c r="B565" s="55"/>
    </row>
    <row r="566" spans="1:2" x14ac:dyDescent="0.25">
      <c r="B566" s="55"/>
    </row>
    <row r="567" spans="1:2" x14ac:dyDescent="0.25">
      <c r="B567" s="55"/>
    </row>
    <row r="568" spans="1:2" x14ac:dyDescent="0.25">
      <c r="B568" s="55"/>
    </row>
    <row r="569" spans="1:2" x14ac:dyDescent="0.25">
      <c r="B569" s="55"/>
    </row>
    <row r="570" spans="1:2" x14ac:dyDescent="0.25">
      <c r="B570" s="55"/>
    </row>
    <row r="571" spans="1:2" x14ac:dyDescent="0.25">
      <c r="B571" s="55"/>
    </row>
    <row r="572" spans="1:2" x14ac:dyDescent="0.25">
      <c r="B572" s="55"/>
    </row>
    <row r="573" spans="1:2" x14ac:dyDescent="0.25">
      <c r="B573" s="55"/>
    </row>
    <row r="574" spans="1:2" x14ac:dyDescent="0.25">
      <c r="A574" s="57"/>
      <c r="B574" s="55"/>
    </row>
    <row r="575" spans="1:2" x14ac:dyDescent="0.25">
      <c r="A575" s="57"/>
      <c r="B575" s="55"/>
    </row>
    <row r="576" spans="1:2" x14ac:dyDescent="0.25">
      <c r="A576" s="57"/>
      <c r="B576" s="55"/>
    </row>
    <row r="577" spans="1:2" x14ac:dyDescent="0.25">
      <c r="A577" s="57"/>
      <c r="B577" s="55"/>
    </row>
    <row r="578" spans="1:2" x14ac:dyDescent="0.25">
      <c r="A578" s="57"/>
      <c r="B578" s="55"/>
    </row>
    <row r="579" spans="1:2" x14ac:dyDescent="0.25">
      <c r="A579" s="57"/>
      <c r="B579" s="55"/>
    </row>
    <row r="580" spans="1:2" x14ac:dyDescent="0.25">
      <c r="A580" s="57"/>
      <c r="B580" s="55"/>
    </row>
    <row r="581" spans="1:2" x14ac:dyDescent="0.25">
      <c r="A581" s="57"/>
      <c r="B581" s="55"/>
    </row>
    <row r="582" spans="1:2" x14ac:dyDescent="0.25">
      <c r="A582" s="57"/>
      <c r="B582" s="55"/>
    </row>
    <row r="583" spans="1:2" x14ac:dyDescent="0.25">
      <c r="A583" s="57"/>
      <c r="B583" s="55"/>
    </row>
    <row r="584" spans="1:2" x14ac:dyDescent="0.25">
      <c r="A584" s="57"/>
      <c r="B584" s="55"/>
    </row>
    <row r="585" spans="1:2" x14ac:dyDescent="0.25">
      <c r="A585" s="57"/>
      <c r="B585" s="55"/>
    </row>
    <row r="586" spans="1:2" x14ac:dyDescent="0.25">
      <c r="B586" s="55"/>
    </row>
    <row r="587" spans="1:2" x14ac:dyDescent="0.25">
      <c r="B587" s="55"/>
    </row>
    <row r="588" spans="1:2" x14ac:dyDescent="0.25">
      <c r="B588" s="55"/>
    </row>
    <row r="589" spans="1:2" x14ac:dyDescent="0.25">
      <c r="B589" s="55"/>
    </row>
    <row r="590" spans="1:2" x14ac:dyDescent="0.25">
      <c r="B590" s="55"/>
    </row>
    <row r="591" spans="1:2" x14ac:dyDescent="0.25">
      <c r="B591" s="55"/>
    </row>
    <row r="592" spans="1:2" x14ac:dyDescent="0.25">
      <c r="B592" s="55"/>
    </row>
    <row r="593" spans="1:2" x14ac:dyDescent="0.25">
      <c r="B593" s="55"/>
    </row>
    <row r="594" spans="1:2" x14ac:dyDescent="0.25">
      <c r="B594" s="55"/>
    </row>
    <row r="595" spans="1:2" x14ac:dyDescent="0.25">
      <c r="B595" s="55"/>
    </row>
    <row r="596" spans="1:2" x14ac:dyDescent="0.25">
      <c r="B596" s="55"/>
    </row>
    <row r="597" spans="1:2" x14ac:dyDescent="0.25">
      <c r="B597" s="55"/>
    </row>
    <row r="598" spans="1:2" x14ac:dyDescent="0.25">
      <c r="B598" s="55"/>
    </row>
    <row r="599" spans="1:2" x14ac:dyDescent="0.25">
      <c r="B599" s="55"/>
    </row>
    <row r="600" spans="1:2" x14ac:dyDescent="0.25">
      <c r="B600" s="55"/>
    </row>
    <row r="601" spans="1:2" x14ac:dyDescent="0.25">
      <c r="B601" s="55"/>
    </row>
    <row r="602" spans="1:2" x14ac:dyDescent="0.25">
      <c r="B602" s="55"/>
    </row>
    <row r="603" spans="1:2" x14ac:dyDescent="0.25">
      <c r="B603" s="55"/>
    </row>
    <row r="604" spans="1:2" x14ac:dyDescent="0.25">
      <c r="B604" s="55"/>
    </row>
    <row r="605" spans="1:2" x14ac:dyDescent="0.25">
      <c r="B605" s="55"/>
    </row>
    <row r="606" spans="1:2" x14ac:dyDescent="0.25">
      <c r="A606" s="57"/>
      <c r="B606" s="55"/>
    </row>
    <row r="607" spans="1:2" x14ac:dyDescent="0.25">
      <c r="A607" s="57"/>
      <c r="B607" s="55"/>
    </row>
    <row r="608" spans="1:2" x14ac:dyDescent="0.25">
      <c r="A608" s="57"/>
      <c r="B608" s="55"/>
    </row>
    <row r="609" spans="1:2" x14ac:dyDescent="0.25">
      <c r="B609" s="55"/>
    </row>
    <row r="610" spans="1:2" x14ac:dyDescent="0.25">
      <c r="B610" s="55"/>
    </row>
    <row r="611" spans="1:2" x14ac:dyDescent="0.25">
      <c r="B611" s="55"/>
    </row>
    <row r="612" spans="1:2" x14ac:dyDescent="0.25">
      <c r="B612" s="55"/>
    </row>
    <row r="613" spans="1:2" x14ac:dyDescent="0.25">
      <c r="B613" s="55"/>
    </row>
    <row r="614" spans="1:2" x14ac:dyDescent="0.25">
      <c r="B614" s="55"/>
    </row>
    <row r="615" spans="1:2" x14ac:dyDescent="0.25">
      <c r="B615" s="55"/>
    </row>
    <row r="616" spans="1:2" x14ac:dyDescent="0.25">
      <c r="B616" s="55"/>
    </row>
    <row r="617" spans="1:2" x14ac:dyDescent="0.25">
      <c r="A617" s="48"/>
      <c r="B617" s="55"/>
    </row>
    <row r="618" spans="1:2" x14ac:dyDescent="0.25">
      <c r="A618" s="48"/>
      <c r="B618" s="55"/>
    </row>
    <row r="619" spans="1:2" x14ac:dyDescent="0.25">
      <c r="A619" s="48"/>
      <c r="B619" s="55"/>
    </row>
    <row r="620" spans="1:2" x14ac:dyDescent="0.25">
      <c r="B620" s="55"/>
    </row>
    <row r="621" spans="1:2" x14ac:dyDescent="0.25">
      <c r="B621" s="55"/>
    </row>
    <row r="622" spans="1:2" x14ac:dyDescent="0.25">
      <c r="A622" s="48"/>
      <c r="B622" s="55"/>
    </row>
    <row r="623" spans="1:2" x14ac:dyDescent="0.25">
      <c r="A623" s="48"/>
      <c r="B623" s="55"/>
    </row>
    <row r="624" spans="1:2" x14ac:dyDescent="0.25">
      <c r="A624" s="48"/>
      <c r="B624" s="55"/>
    </row>
    <row r="625" spans="1:2" x14ac:dyDescent="0.25">
      <c r="A625" s="48"/>
      <c r="B625" s="55"/>
    </row>
    <row r="626" spans="1:2" x14ac:dyDescent="0.25">
      <c r="A626" s="48"/>
      <c r="B626" s="55"/>
    </row>
    <row r="627" spans="1:2" x14ac:dyDescent="0.25">
      <c r="A627" s="48"/>
      <c r="B627" s="55"/>
    </row>
    <row r="628" spans="1:2" x14ac:dyDescent="0.25">
      <c r="A628" s="48"/>
      <c r="B628" s="55"/>
    </row>
    <row r="629" spans="1:2" x14ac:dyDescent="0.25">
      <c r="A629" s="48"/>
      <c r="B629" s="55"/>
    </row>
    <row r="630" spans="1:2" x14ac:dyDescent="0.25">
      <c r="A630" s="48"/>
      <c r="B630" s="55"/>
    </row>
    <row r="631" spans="1:2" x14ac:dyDescent="0.25">
      <c r="A631" s="48"/>
      <c r="B631" s="55"/>
    </row>
    <row r="632" spans="1:2" x14ac:dyDescent="0.25">
      <c r="A632" s="48"/>
      <c r="B632" s="55"/>
    </row>
    <row r="633" spans="1:2" x14ac:dyDescent="0.25">
      <c r="A633" s="48"/>
      <c r="B633" s="55"/>
    </row>
    <row r="634" spans="1:2" x14ac:dyDescent="0.25">
      <c r="A634" s="48"/>
      <c r="B634" s="55"/>
    </row>
    <row r="635" spans="1:2" x14ac:dyDescent="0.25">
      <c r="A635" s="48"/>
      <c r="B635" s="55"/>
    </row>
    <row r="636" spans="1:2" x14ac:dyDescent="0.25">
      <c r="A636" s="48"/>
      <c r="B636" s="55"/>
    </row>
    <row r="637" spans="1:2" x14ac:dyDescent="0.25">
      <c r="A637" s="48"/>
      <c r="B637" s="55"/>
    </row>
    <row r="638" spans="1:2" x14ac:dyDescent="0.25">
      <c r="A638" s="48"/>
      <c r="B638" s="55"/>
    </row>
    <row r="639" spans="1:2" x14ac:dyDescent="0.25">
      <c r="A639" s="48"/>
      <c r="B639" s="55"/>
    </row>
    <row r="640" spans="1:2" x14ac:dyDescent="0.25">
      <c r="A640" s="48"/>
      <c r="B640" s="55"/>
    </row>
    <row r="641" spans="1:2" x14ac:dyDescent="0.25">
      <c r="A641" s="48"/>
      <c r="B641" s="55"/>
    </row>
    <row r="642" spans="1:2" x14ac:dyDescent="0.25">
      <c r="A642" s="48"/>
      <c r="B642" s="55"/>
    </row>
    <row r="643" spans="1:2" x14ac:dyDescent="0.25">
      <c r="A643" s="48"/>
      <c r="B643" s="55"/>
    </row>
    <row r="644" spans="1:2" x14ac:dyDescent="0.25">
      <c r="A644" s="48"/>
      <c r="B644" s="55"/>
    </row>
    <row r="645" spans="1:2" x14ac:dyDescent="0.25">
      <c r="B645" s="55"/>
    </row>
    <row r="646" spans="1:2" x14ac:dyDescent="0.25">
      <c r="B646" s="55"/>
    </row>
    <row r="647" spans="1:2" x14ac:dyDescent="0.25">
      <c r="B647" s="55"/>
    </row>
    <row r="648" spans="1:2" x14ac:dyDescent="0.25">
      <c r="B648" s="55"/>
    </row>
    <row r="649" spans="1:2" x14ac:dyDescent="0.25">
      <c r="B649" s="55"/>
    </row>
    <row r="650" spans="1:2" x14ac:dyDescent="0.25">
      <c r="B650" s="55"/>
    </row>
    <row r="651" spans="1:2" x14ac:dyDescent="0.25">
      <c r="B651" s="55"/>
    </row>
    <row r="652" spans="1:2" x14ac:dyDescent="0.25">
      <c r="B652" s="55"/>
    </row>
    <row r="653" spans="1:2" x14ac:dyDescent="0.25">
      <c r="B653" s="55"/>
    </row>
    <row r="654" spans="1:2" x14ac:dyDescent="0.25">
      <c r="B654" s="55"/>
    </row>
    <row r="655" spans="1:2" x14ac:dyDescent="0.25">
      <c r="B655" s="55"/>
    </row>
    <row r="656" spans="1:2" x14ac:dyDescent="0.25">
      <c r="B656" s="55"/>
    </row>
    <row r="657" spans="1:2" x14ac:dyDescent="0.25">
      <c r="B657" s="55"/>
    </row>
    <row r="658" spans="1:2" x14ac:dyDescent="0.25">
      <c r="B658" s="55"/>
    </row>
    <row r="659" spans="1:2" x14ac:dyDescent="0.25">
      <c r="B659" s="55"/>
    </row>
    <row r="660" spans="1:2" x14ac:dyDescent="0.25">
      <c r="B660" s="55"/>
    </row>
    <row r="661" spans="1:2" x14ac:dyDescent="0.25">
      <c r="B661" s="55"/>
    </row>
    <row r="662" spans="1:2" x14ac:dyDescent="0.25">
      <c r="B662" s="55"/>
    </row>
    <row r="663" spans="1:2" x14ac:dyDescent="0.25">
      <c r="A663" s="57"/>
      <c r="B663" s="55"/>
    </row>
    <row r="664" spans="1:2" x14ac:dyDescent="0.25">
      <c r="A664" s="57"/>
      <c r="B664" s="55"/>
    </row>
    <row r="665" spans="1:2" x14ac:dyDescent="0.25">
      <c r="A665" s="57"/>
      <c r="B665" s="55"/>
    </row>
    <row r="666" spans="1:2" x14ac:dyDescent="0.25">
      <c r="A666" s="57"/>
      <c r="B666" s="55"/>
    </row>
    <row r="667" spans="1:2" x14ac:dyDescent="0.25">
      <c r="A667" s="57"/>
      <c r="B667" s="55"/>
    </row>
    <row r="668" spans="1:2" x14ac:dyDescent="0.25">
      <c r="A668" s="57"/>
      <c r="B668" s="55"/>
    </row>
    <row r="669" spans="1:2" x14ac:dyDescent="0.25">
      <c r="A669" s="57"/>
      <c r="B669" s="55"/>
    </row>
    <row r="670" spans="1:2" x14ac:dyDescent="0.25">
      <c r="A670" s="57"/>
      <c r="B670" s="55"/>
    </row>
    <row r="671" spans="1:2" x14ac:dyDescent="0.25">
      <c r="A671" s="57"/>
      <c r="B671" s="55"/>
    </row>
    <row r="672" spans="1:2" x14ac:dyDescent="0.25">
      <c r="A672" s="57"/>
      <c r="B672" s="55"/>
    </row>
    <row r="673" spans="1:2" x14ac:dyDescent="0.25">
      <c r="A673" s="57"/>
      <c r="B673" s="55"/>
    </row>
    <row r="674" spans="1:2" x14ac:dyDescent="0.25">
      <c r="A674" s="57"/>
      <c r="B674" s="55"/>
    </row>
    <row r="675" spans="1:2" x14ac:dyDescent="0.25">
      <c r="B675" s="55"/>
    </row>
    <row r="676" spans="1:2" x14ac:dyDescent="0.25">
      <c r="A676" s="57"/>
      <c r="B676" s="55"/>
    </row>
    <row r="677" spans="1:2" x14ac:dyDescent="0.25">
      <c r="B677" s="55"/>
    </row>
    <row r="678" spans="1:2" x14ac:dyDescent="0.25">
      <c r="B678" s="55"/>
    </row>
    <row r="679" spans="1:2" x14ac:dyDescent="0.25">
      <c r="B679" s="55"/>
    </row>
    <row r="680" spans="1:2" x14ac:dyDescent="0.25">
      <c r="B680" s="55"/>
    </row>
    <row r="681" spans="1:2" x14ac:dyDescent="0.25">
      <c r="B681" s="55"/>
    </row>
    <row r="682" spans="1:2" x14ac:dyDescent="0.25">
      <c r="A682" s="57"/>
      <c r="B682" s="55"/>
    </row>
    <row r="683" spans="1:2" x14ac:dyDescent="0.25">
      <c r="A683" s="57"/>
      <c r="B683" s="55"/>
    </row>
    <row r="684" spans="1:2" x14ac:dyDescent="0.25">
      <c r="A684" s="57"/>
      <c r="B684" s="55"/>
    </row>
    <row r="685" spans="1:2" x14ac:dyDescent="0.25">
      <c r="A685" s="57"/>
      <c r="B685" s="55"/>
    </row>
    <row r="686" spans="1:2" x14ac:dyDescent="0.25">
      <c r="B686" s="55"/>
    </row>
    <row r="687" spans="1:2" x14ac:dyDescent="0.25">
      <c r="B687" s="55"/>
    </row>
    <row r="688" spans="1:2" x14ac:dyDescent="0.25">
      <c r="B688" s="55"/>
    </row>
    <row r="689" spans="2:2" x14ac:dyDescent="0.25">
      <c r="B689" s="55"/>
    </row>
    <row r="690" spans="2:2" x14ac:dyDescent="0.25">
      <c r="B690" s="55"/>
    </row>
    <row r="691" spans="2:2" x14ac:dyDescent="0.25">
      <c r="B691" s="55"/>
    </row>
    <row r="692" spans="2:2" x14ac:dyDescent="0.25">
      <c r="B692" s="55"/>
    </row>
    <row r="693" spans="2:2" x14ac:dyDescent="0.25">
      <c r="B693" s="55"/>
    </row>
    <row r="694" spans="2:2" x14ac:dyDescent="0.25">
      <c r="B694" s="55"/>
    </row>
    <row r="695" spans="2:2" x14ac:dyDescent="0.25">
      <c r="B695" s="55"/>
    </row>
    <row r="696" spans="2:2" x14ac:dyDescent="0.25">
      <c r="B696" s="55"/>
    </row>
    <row r="697" spans="2:2" x14ac:dyDescent="0.25">
      <c r="B697" s="55"/>
    </row>
    <row r="698" spans="2:2" x14ac:dyDescent="0.25">
      <c r="B698" s="55"/>
    </row>
    <row r="699" spans="2:2" x14ac:dyDescent="0.25">
      <c r="B699" s="55"/>
    </row>
    <row r="700" spans="2:2" x14ac:dyDescent="0.25">
      <c r="B700" s="55"/>
    </row>
    <row r="701" spans="2:2" x14ac:dyDescent="0.25">
      <c r="B701" s="55"/>
    </row>
    <row r="702" spans="2:2" x14ac:dyDescent="0.25">
      <c r="B702" s="55"/>
    </row>
    <row r="703" spans="2:2" x14ac:dyDescent="0.25">
      <c r="B703" s="55"/>
    </row>
    <row r="704" spans="2:2" x14ac:dyDescent="0.25">
      <c r="B704" s="55"/>
    </row>
    <row r="705" spans="1:2" x14ac:dyDescent="0.25">
      <c r="B705" s="55"/>
    </row>
    <row r="706" spans="1:2" x14ac:dyDescent="0.25">
      <c r="B706" s="55"/>
    </row>
    <row r="707" spans="1:2" x14ac:dyDescent="0.25">
      <c r="B707" s="55"/>
    </row>
    <row r="708" spans="1:2" x14ac:dyDescent="0.25">
      <c r="B708" s="55"/>
    </row>
    <row r="709" spans="1:2" x14ac:dyDescent="0.25">
      <c r="B709" s="55"/>
    </row>
    <row r="710" spans="1:2" x14ac:dyDescent="0.25">
      <c r="B710" s="55"/>
    </row>
    <row r="711" spans="1:2" x14ac:dyDescent="0.25">
      <c r="B711" s="55"/>
    </row>
    <row r="712" spans="1:2" x14ac:dyDescent="0.25">
      <c r="B712" s="55"/>
    </row>
    <row r="713" spans="1:2" x14ac:dyDescent="0.25">
      <c r="B713" s="55"/>
    </row>
    <row r="714" spans="1:2" x14ac:dyDescent="0.25">
      <c r="A714" s="57"/>
      <c r="B714" s="55"/>
    </row>
    <row r="715" spans="1:2" x14ac:dyDescent="0.25">
      <c r="A715" s="57"/>
      <c r="B715" s="55"/>
    </row>
    <row r="716" spans="1:2" x14ac:dyDescent="0.25">
      <c r="A716" s="57"/>
      <c r="B716" s="55"/>
    </row>
    <row r="717" spans="1:2" x14ac:dyDescent="0.25">
      <c r="A717" s="57"/>
      <c r="B717" s="55"/>
    </row>
    <row r="718" spans="1:2" x14ac:dyDescent="0.25">
      <c r="A718" s="57"/>
      <c r="B718" s="55"/>
    </row>
    <row r="719" spans="1:2" x14ac:dyDescent="0.25">
      <c r="A719" s="57"/>
      <c r="B719" s="55"/>
    </row>
    <row r="720" spans="1:2" x14ac:dyDescent="0.25">
      <c r="B720" s="55"/>
    </row>
    <row r="721" spans="2:2" x14ac:dyDescent="0.25">
      <c r="B721" s="55"/>
    </row>
    <row r="722" spans="2:2" x14ac:dyDescent="0.25">
      <c r="B722" s="55"/>
    </row>
    <row r="723" spans="2:2" x14ac:dyDescent="0.25">
      <c r="B723" s="55"/>
    </row>
    <row r="724" spans="2:2" x14ac:dyDescent="0.25">
      <c r="B724" s="55"/>
    </row>
    <row r="725" spans="2:2" x14ac:dyDescent="0.25">
      <c r="B725" s="55"/>
    </row>
    <row r="726" spans="2:2" x14ac:dyDescent="0.25">
      <c r="B726" s="55"/>
    </row>
    <row r="727" spans="2:2" x14ac:dyDescent="0.25">
      <c r="B727" s="55"/>
    </row>
    <row r="728" spans="2:2" x14ac:dyDescent="0.25">
      <c r="B728" s="55"/>
    </row>
    <row r="729" spans="2:2" x14ac:dyDescent="0.25">
      <c r="B729" s="55"/>
    </row>
    <row r="730" spans="2:2" x14ac:dyDescent="0.25">
      <c r="B730" s="55"/>
    </row>
    <row r="731" spans="2:2" x14ac:dyDescent="0.25">
      <c r="B731" s="55"/>
    </row>
    <row r="732" spans="2:2" x14ac:dyDescent="0.25">
      <c r="B732" s="55"/>
    </row>
    <row r="733" spans="2:2" x14ac:dyDescent="0.25">
      <c r="B733" s="55"/>
    </row>
    <row r="734" spans="2:2" x14ac:dyDescent="0.25">
      <c r="B734" s="55"/>
    </row>
    <row r="735" spans="2:2" x14ac:dyDescent="0.25">
      <c r="B735" s="55"/>
    </row>
    <row r="736" spans="2:2" x14ac:dyDescent="0.25">
      <c r="B736" s="55"/>
    </row>
    <row r="737" spans="2:2" x14ac:dyDescent="0.25">
      <c r="B737" s="55"/>
    </row>
    <row r="738" spans="2:2" x14ac:dyDescent="0.25">
      <c r="B738" s="55"/>
    </row>
    <row r="739" spans="2:2" x14ac:dyDescent="0.25">
      <c r="B739" s="55"/>
    </row>
    <row r="740" spans="2:2" x14ac:dyDescent="0.25">
      <c r="B740" s="55"/>
    </row>
    <row r="741" spans="2:2" x14ac:dyDescent="0.25">
      <c r="B741" s="55"/>
    </row>
    <row r="742" spans="2:2" x14ac:dyDescent="0.25">
      <c r="B742" s="55"/>
    </row>
    <row r="743" spans="2:2" x14ac:dyDescent="0.25">
      <c r="B743" s="55"/>
    </row>
    <row r="744" spans="2:2" x14ac:dyDescent="0.25">
      <c r="B744" s="55"/>
    </row>
    <row r="745" spans="2:2" x14ac:dyDescent="0.25">
      <c r="B745" s="55"/>
    </row>
    <row r="746" spans="2:2" x14ac:dyDescent="0.25">
      <c r="B746" s="55"/>
    </row>
    <row r="747" spans="2:2" x14ac:dyDescent="0.25">
      <c r="B747" s="55"/>
    </row>
    <row r="748" spans="2:2" x14ac:dyDescent="0.25">
      <c r="B748" s="55"/>
    </row>
    <row r="749" spans="2:2" x14ac:dyDescent="0.25">
      <c r="B749" s="55"/>
    </row>
    <row r="750" spans="2:2" x14ac:dyDescent="0.25">
      <c r="B750" s="55"/>
    </row>
    <row r="751" spans="2:2" x14ac:dyDescent="0.25">
      <c r="B751" s="55"/>
    </row>
    <row r="752" spans="2:2" x14ac:dyDescent="0.25">
      <c r="B752" s="55"/>
    </row>
    <row r="753" spans="1:2" x14ac:dyDescent="0.25">
      <c r="A753" s="57"/>
      <c r="B753" s="55"/>
    </row>
    <row r="754" spans="1:2" x14ac:dyDescent="0.25">
      <c r="A754" s="57"/>
      <c r="B754" s="55"/>
    </row>
    <row r="755" spans="1:2" x14ac:dyDescent="0.25">
      <c r="A755" s="57"/>
      <c r="B755" s="55"/>
    </row>
    <row r="756" spans="1:2" x14ac:dyDescent="0.25">
      <c r="A756" s="57"/>
      <c r="B756" s="55"/>
    </row>
    <row r="757" spans="1:2" x14ac:dyDescent="0.25">
      <c r="B757" s="55"/>
    </row>
    <row r="758" spans="1:2" x14ac:dyDescent="0.25">
      <c r="B758" s="55"/>
    </row>
    <row r="759" spans="1:2" x14ac:dyDescent="0.25">
      <c r="B759" s="55"/>
    </row>
    <row r="760" spans="1:2" x14ac:dyDescent="0.25">
      <c r="B760" s="55"/>
    </row>
    <row r="761" spans="1:2" x14ac:dyDescent="0.25">
      <c r="B761" s="55"/>
    </row>
    <row r="762" spans="1:2" x14ac:dyDescent="0.25">
      <c r="B762" s="55"/>
    </row>
    <row r="763" spans="1:2" x14ac:dyDescent="0.25">
      <c r="B763" s="55"/>
    </row>
    <row r="764" spans="1:2" x14ac:dyDescent="0.25">
      <c r="B764" s="55"/>
    </row>
    <row r="765" spans="1:2" x14ac:dyDescent="0.25">
      <c r="B765" s="55"/>
    </row>
    <row r="766" spans="1:2" x14ac:dyDescent="0.25">
      <c r="B766" s="55"/>
    </row>
    <row r="767" spans="1:2" x14ac:dyDescent="0.25">
      <c r="A767" s="57"/>
      <c r="B767" s="55"/>
    </row>
    <row r="768" spans="1:2" x14ac:dyDescent="0.25">
      <c r="B768" s="55"/>
    </row>
    <row r="769" spans="2:2" x14ac:dyDescent="0.25">
      <c r="B769" s="55"/>
    </row>
    <row r="770" spans="2:2" x14ac:dyDescent="0.25">
      <c r="B770" s="55"/>
    </row>
  </sheetData>
  <autoFilter ref="A7:AO353" xr:uid="{CB2A077F-CDA4-465D-9540-84474F17E612}"/>
  <conditionalFormatting sqref="A152:B152">
    <cfRule type="expression" dxfId="23" priority="1">
      <formula>$A152&lt;&gt;$A151</formula>
    </cfRule>
    <cfRule type="expression" dxfId="22" priority="2">
      <formula>$A151=$A152</formula>
    </cfRule>
  </conditionalFormatting>
  <conditionalFormatting sqref="A9:T137 A139:T140 A142:T151 A153:P153 A155:T158 A160:T163 A165:T292 A294:T511 Q152:T153">
    <cfRule type="expression" dxfId="21" priority="22">
      <formula>$A8=$A9</formula>
    </cfRule>
  </conditionalFormatting>
  <conditionalFormatting sqref="A9:T137 A139:T140 A142:T151 Q152:T153 A153:P153 A155:T158 A160:T163 A165:T292 A294:T511">
    <cfRule type="expression" dxfId="20" priority="20">
      <formula>$A9&lt;&gt;$A8</formula>
    </cfRule>
  </conditionalFormatting>
  <conditionalFormatting sqref="A138:T138">
    <cfRule type="expression" dxfId="19" priority="249">
      <formula>$A138&lt;&gt;$A135</formula>
    </cfRule>
    <cfRule type="expression" dxfId="18" priority="250">
      <formula>$A135=$A138</formula>
    </cfRule>
  </conditionalFormatting>
  <conditionalFormatting sqref="A141:T141 A164:T164 A293:T293">
    <cfRule type="expression" dxfId="17" priority="229">
      <formula>$A141&lt;&gt;$A139</formula>
    </cfRule>
    <cfRule type="expression" dxfId="16" priority="230">
      <formula>$A139=$A141</formula>
    </cfRule>
  </conditionalFormatting>
  <conditionalFormatting sqref="A154:T154 A159:T159">
    <cfRule type="expression" dxfId="15" priority="235">
      <formula>$A154&lt;&gt;$A150</formula>
    </cfRule>
    <cfRule type="expression" dxfId="14" priority="236">
      <formula>$A150=$A154</formula>
    </cfRule>
  </conditionalFormatting>
  <conditionalFormatting sqref="C152:P152">
    <cfRule type="expression" dxfId="13" priority="253">
      <formula>$A152&lt;&gt;#REF!</formula>
    </cfRule>
    <cfRule type="expression" dxfId="12" priority="254">
      <formula>#REF!=$A152</formula>
    </cfRule>
  </conditionalFormatting>
  <conditionalFormatting sqref="P8:P511">
    <cfRule type="cellIs" dxfId="11" priority="21" operator="greaterThan">
      <formula>$C8*(1+$P$3)</formula>
    </cfRule>
  </conditionalFormatting>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CV92"/>
  <sheetViews>
    <sheetView zoomScale="85" zoomScaleNormal="85" workbookViewId="0">
      <pane xSplit="2" ySplit="4" topLeftCell="J41" activePane="bottomRight" state="frozen"/>
      <selection pane="topRight" activeCell="C1" sqref="C1"/>
      <selection pane="bottomLeft" activeCell="A4" sqref="A4"/>
      <selection pane="bottomRight" activeCell="A62" sqref="A62:XFD62"/>
    </sheetView>
  </sheetViews>
  <sheetFormatPr defaultRowHeight="12.5" x14ac:dyDescent="0.25"/>
  <cols>
    <col min="1" max="1" width="3.54296875" customWidth="1"/>
    <col min="2" max="2" width="54" customWidth="1"/>
    <col min="3" max="96" width="3.36328125" bestFit="1" customWidth="1"/>
    <col min="97" max="97" width="3.08984375" customWidth="1"/>
    <col min="98" max="98" width="2.90625" customWidth="1"/>
    <col min="99" max="99" width="3.36328125" customWidth="1"/>
    <col min="100" max="100" width="4.54296875" bestFit="1" customWidth="1"/>
  </cols>
  <sheetData>
    <row r="1" spans="1:100" s="98" customFormat="1" ht="13" x14ac:dyDescent="0.25">
      <c r="A1" s="111" t="s">
        <v>1130</v>
      </c>
      <c r="B1" s="80"/>
      <c r="C1" s="98">
        <v>1</v>
      </c>
      <c r="D1" s="98">
        <f>C1+1</f>
        <v>2</v>
      </c>
      <c r="E1" s="98">
        <f t="shared" ref="E1:BP1" si="0">D1+1</f>
        <v>3</v>
      </c>
      <c r="F1" s="98">
        <f t="shared" si="0"/>
        <v>4</v>
      </c>
      <c r="G1" s="98">
        <f t="shared" si="0"/>
        <v>5</v>
      </c>
      <c r="H1" s="98">
        <f t="shared" si="0"/>
        <v>6</v>
      </c>
      <c r="I1" s="98">
        <f t="shared" si="0"/>
        <v>7</v>
      </c>
      <c r="J1" s="98">
        <f t="shared" si="0"/>
        <v>8</v>
      </c>
      <c r="K1" s="98">
        <f t="shared" si="0"/>
        <v>9</v>
      </c>
      <c r="L1" s="98">
        <f t="shared" si="0"/>
        <v>10</v>
      </c>
      <c r="M1" s="98">
        <f t="shared" si="0"/>
        <v>11</v>
      </c>
      <c r="N1" s="98">
        <f t="shared" si="0"/>
        <v>12</v>
      </c>
      <c r="O1" s="98">
        <f t="shared" si="0"/>
        <v>13</v>
      </c>
      <c r="P1" s="98">
        <f t="shared" si="0"/>
        <v>14</v>
      </c>
      <c r="Q1" s="98">
        <f t="shared" si="0"/>
        <v>15</v>
      </c>
      <c r="R1" s="98">
        <f t="shared" si="0"/>
        <v>16</v>
      </c>
      <c r="S1" s="98">
        <f t="shared" si="0"/>
        <v>17</v>
      </c>
      <c r="T1" s="98">
        <f t="shared" si="0"/>
        <v>18</v>
      </c>
      <c r="U1" s="98">
        <f t="shared" si="0"/>
        <v>19</v>
      </c>
      <c r="V1" s="98">
        <f t="shared" si="0"/>
        <v>20</v>
      </c>
      <c r="W1" s="98">
        <f t="shared" si="0"/>
        <v>21</v>
      </c>
      <c r="X1" s="98">
        <f t="shared" si="0"/>
        <v>22</v>
      </c>
      <c r="Y1" s="98">
        <f t="shared" si="0"/>
        <v>23</v>
      </c>
      <c r="Z1" s="98">
        <f t="shared" si="0"/>
        <v>24</v>
      </c>
      <c r="AA1" s="98">
        <f t="shared" si="0"/>
        <v>25</v>
      </c>
      <c r="AB1" s="98">
        <f t="shared" si="0"/>
        <v>26</v>
      </c>
      <c r="AC1" s="98">
        <f t="shared" si="0"/>
        <v>27</v>
      </c>
      <c r="AD1" s="98">
        <f t="shared" si="0"/>
        <v>28</v>
      </c>
      <c r="AE1" s="98">
        <f t="shared" si="0"/>
        <v>29</v>
      </c>
      <c r="AF1" s="98">
        <f t="shared" si="0"/>
        <v>30</v>
      </c>
      <c r="AG1" s="98">
        <f t="shared" si="0"/>
        <v>31</v>
      </c>
      <c r="AH1" s="98">
        <f t="shared" si="0"/>
        <v>32</v>
      </c>
      <c r="AI1" s="98">
        <f t="shared" si="0"/>
        <v>33</v>
      </c>
      <c r="AJ1" s="98">
        <f t="shared" si="0"/>
        <v>34</v>
      </c>
      <c r="AK1" s="98">
        <f t="shared" si="0"/>
        <v>35</v>
      </c>
      <c r="AL1" s="98">
        <f t="shared" si="0"/>
        <v>36</v>
      </c>
      <c r="AM1" s="98">
        <f t="shared" si="0"/>
        <v>37</v>
      </c>
      <c r="AN1" s="98">
        <f t="shared" si="0"/>
        <v>38</v>
      </c>
      <c r="AO1" s="98">
        <f t="shared" si="0"/>
        <v>39</v>
      </c>
      <c r="AP1" s="98">
        <f t="shared" si="0"/>
        <v>40</v>
      </c>
      <c r="AQ1" s="98">
        <f t="shared" si="0"/>
        <v>41</v>
      </c>
      <c r="AR1" s="98">
        <f t="shared" si="0"/>
        <v>42</v>
      </c>
      <c r="AS1" s="98">
        <f t="shared" si="0"/>
        <v>43</v>
      </c>
      <c r="AT1" s="98">
        <f t="shared" si="0"/>
        <v>44</v>
      </c>
      <c r="AU1" s="98">
        <f t="shared" si="0"/>
        <v>45</v>
      </c>
      <c r="AV1" s="98">
        <f t="shared" si="0"/>
        <v>46</v>
      </c>
      <c r="AW1" s="98">
        <f t="shared" si="0"/>
        <v>47</v>
      </c>
      <c r="AX1" s="98">
        <f t="shared" si="0"/>
        <v>48</v>
      </c>
      <c r="AY1" s="98">
        <f t="shared" si="0"/>
        <v>49</v>
      </c>
      <c r="AZ1" s="98">
        <f t="shared" si="0"/>
        <v>50</v>
      </c>
      <c r="BA1" s="98">
        <f t="shared" si="0"/>
        <v>51</v>
      </c>
      <c r="BB1" s="98">
        <f t="shared" si="0"/>
        <v>52</v>
      </c>
      <c r="BC1" s="98">
        <f t="shared" si="0"/>
        <v>53</v>
      </c>
      <c r="BD1" s="98">
        <f t="shared" si="0"/>
        <v>54</v>
      </c>
      <c r="BE1" s="98">
        <f t="shared" si="0"/>
        <v>55</v>
      </c>
      <c r="BF1" s="98">
        <f t="shared" si="0"/>
        <v>56</v>
      </c>
      <c r="BG1" s="98">
        <f t="shared" si="0"/>
        <v>57</v>
      </c>
      <c r="BH1" s="98">
        <f t="shared" si="0"/>
        <v>58</v>
      </c>
      <c r="BI1" s="98">
        <f t="shared" si="0"/>
        <v>59</v>
      </c>
      <c r="BJ1" s="98">
        <f t="shared" si="0"/>
        <v>60</v>
      </c>
      <c r="BK1" s="98">
        <f t="shared" si="0"/>
        <v>61</v>
      </c>
      <c r="BL1" s="98">
        <f t="shared" si="0"/>
        <v>62</v>
      </c>
      <c r="BM1" s="98">
        <f t="shared" si="0"/>
        <v>63</v>
      </c>
      <c r="BN1" s="98">
        <f t="shared" si="0"/>
        <v>64</v>
      </c>
      <c r="BO1" s="98">
        <f t="shared" si="0"/>
        <v>65</v>
      </c>
      <c r="BP1" s="98">
        <f t="shared" si="0"/>
        <v>66</v>
      </c>
      <c r="BQ1" s="98">
        <f t="shared" ref="BQ1:CT1" si="1">BP1+1</f>
        <v>67</v>
      </c>
      <c r="BR1" s="98">
        <f t="shared" si="1"/>
        <v>68</v>
      </c>
      <c r="BS1" s="98">
        <f t="shared" si="1"/>
        <v>69</v>
      </c>
      <c r="BT1" s="98">
        <f t="shared" si="1"/>
        <v>70</v>
      </c>
      <c r="BU1" s="98">
        <f t="shared" si="1"/>
        <v>71</v>
      </c>
      <c r="BV1" s="98">
        <f t="shared" si="1"/>
        <v>72</v>
      </c>
      <c r="BW1" s="98">
        <f t="shared" si="1"/>
        <v>73</v>
      </c>
      <c r="BX1" s="98">
        <f t="shared" si="1"/>
        <v>74</v>
      </c>
      <c r="BY1" s="98">
        <f t="shared" si="1"/>
        <v>75</v>
      </c>
      <c r="BZ1" s="98">
        <f t="shared" si="1"/>
        <v>76</v>
      </c>
      <c r="CA1" s="98">
        <f t="shared" si="1"/>
        <v>77</v>
      </c>
      <c r="CB1" s="98">
        <f t="shared" si="1"/>
        <v>78</v>
      </c>
      <c r="CC1" s="98">
        <f t="shared" si="1"/>
        <v>79</v>
      </c>
      <c r="CD1" s="98">
        <f t="shared" si="1"/>
        <v>80</v>
      </c>
      <c r="CE1" s="98">
        <f t="shared" si="1"/>
        <v>81</v>
      </c>
      <c r="CF1" s="98">
        <f t="shared" si="1"/>
        <v>82</v>
      </c>
      <c r="CG1" s="98">
        <f t="shared" si="1"/>
        <v>83</v>
      </c>
      <c r="CH1" s="98">
        <f t="shared" si="1"/>
        <v>84</v>
      </c>
      <c r="CI1" s="98">
        <f t="shared" si="1"/>
        <v>85</v>
      </c>
      <c r="CJ1" s="98">
        <f t="shared" si="1"/>
        <v>86</v>
      </c>
      <c r="CK1" s="98">
        <f t="shared" si="1"/>
        <v>87</v>
      </c>
      <c r="CL1" s="98">
        <f t="shared" si="1"/>
        <v>88</v>
      </c>
      <c r="CM1" s="98">
        <f t="shared" si="1"/>
        <v>89</v>
      </c>
      <c r="CN1" s="98">
        <f t="shared" si="1"/>
        <v>90</v>
      </c>
      <c r="CO1" s="98">
        <f t="shared" si="1"/>
        <v>91</v>
      </c>
      <c r="CP1" s="98">
        <f t="shared" si="1"/>
        <v>92</v>
      </c>
      <c r="CQ1" s="98">
        <f t="shared" si="1"/>
        <v>93</v>
      </c>
      <c r="CR1" s="98">
        <f t="shared" si="1"/>
        <v>94</v>
      </c>
      <c r="CS1" s="98">
        <f t="shared" si="1"/>
        <v>95</v>
      </c>
      <c r="CT1" s="98">
        <f t="shared" si="1"/>
        <v>96</v>
      </c>
    </row>
    <row r="2" spans="1:100" s="98" customFormat="1" ht="13" x14ac:dyDescent="0.25">
      <c r="A2" s="111" t="s">
        <v>938</v>
      </c>
      <c r="B2" s="80" t="s">
        <v>999</v>
      </c>
      <c r="C2" s="98">
        <f t="shared" ref="C2:AH2" si="2">SUM(C5:C89)</f>
        <v>0</v>
      </c>
      <c r="D2" s="98">
        <f t="shared" si="2"/>
        <v>0</v>
      </c>
      <c r="E2" s="98">
        <f t="shared" si="2"/>
        <v>0</v>
      </c>
      <c r="F2" s="98">
        <f t="shared" si="2"/>
        <v>0</v>
      </c>
      <c r="G2" s="98">
        <f t="shared" si="2"/>
        <v>0</v>
      </c>
      <c r="H2" s="98">
        <f t="shared" si="2"/>
        <v>0</v>
      </c>
      <c r="I2" s="98">
        <f t="shared" si="2"/>
        <v>0</v>
      </c>
      <c r="J2" s="98">
        <f t="shared" si="2"/>
        <v>0</v>
      </c>
      <c r="K2" s="98">
        <f t="shared" si="2"/>
        <v>0</v>
      </c>
      <c r="L2" s="98">
        <f t="shared" si="2"/>
        <v>0</v>
      </c>
      <c r="M2" s="98">
        <f t="shared" si="2"/>
        <v>0</v>
      </c>
      <c r="N2" s="98">
        <f t="shared" si="2"/>
        <v>0</v>
      </c>
      <c r="O2" s="98">
        <f t="shared" si="2"/>
        <v>0</v>
      </c>
      <c r="P2" s="98">
        <f t="shared" si="2"/>
        <v>0</v>
      </c>
      <c r="Q2" s="98">
        <f t="shared" si="2"/>
        <v>0</v>
      </c>
      <c r="R2" s="98">
        <f t="shared" si="2"/>
        <v>0</v>
      </c>
      <c r="S2" s="98">
        <f t="shared" si="2"/>
        <v>0</v>
      </c>
      <c r="T2" s="98">
        <f t="shared" si="2"/>
        <v>0</v>
      </c>
      <c r="U2" s="98">
        <f t="shared" si="2"/>
        <v>0</v>
      </c>
      <c r="V2" s="98">
        <f t="shared" si="2"/>
        <v>0</v>
      </c>
      <c r="W2" s="98">
        <f t="shared" si="2"/>
        <v>0</v>
      </c>
      <c r="X2" s="98">
        <f t="shared" si="2"/>
        <v>0</v>
      </c>
      <c r="Y2" s="98">
        <f t="shared" si="2"/>
        <v>0</v>
      </c>
      <c r="Z2" s="98">
        <f t="shared" si="2"/>
        <v>0</v>
      </c>
      <c r="AA2" s="98">
        <f t="shared" si="2"/>
        <v>0</v>
      </c>
      <c r="AB2" s="98">
        <f t="shared" si="2"/>
        <v>0</v>
      </c>
      <c r="AC2" s="98">
        <f t="shared" si="2"/>
        <v>0</v>
      </c>
      <c r="AD2" s="98">
        <f t="shared" si="2"/>
        <v>0</v>
      </c>
      <c r="AE2" s="98">
        <f t="shared" si="2"/>
        <v>0</v>
      </c>
      <c r="AF2" s="98">
        <f t="shared" si="2"/>
        <v>0</v>
      </c>
      <c r="AG2" s="98">
        <f t="shared" si="2"/>
        <v>0</v>
      </c>
      <c r="AH2" s="98">
        <f t="shared" si="2"/>
        <v>0</v>
      </c>
      <c r="AI2" s="98">
        <f t="shared" ref="AI2:BN2" si="3">SUM(AI5:AI89)</f>
        <v>0</v>
      </c>
      <c r="AJ2" s="98">
        <f t="shared" si="3"/>
        <v>0</v>
      </c>
      <c r="AK2" s="98">
        <f t="shared" si="3"/>
        <v>0</v>
      </c>
      <c r="AL2" s="98">
        <f t="shared" si="3"/>
        <v>0</v>
      </c>
      <c r="AM2" s="98">
        <f t="shared" si="3"/>
        <v>0</v>
      </c>
      <c r="AN2" s="98">
        <f t="shared" si="3"/>
        <v>0</v>
      </c>
      <c r="AO2" s="98">
        <f t="shared" si="3"/>
        <v>0</v>
      </c>
      <c r="AP2" s="98">
        <f t="shared" si="3"/>
        <v>0</v>
      </c>
      <c r="AQ2" s="98">
        <f t="shared" si="3"/>
        <v>0</v>
      </c>
      <c r="AR2" s="98">
        <f t="shared" si="3"/>
        <v>0</v>
      </c>
      <c r="AS2" s="98">
        <f t="shared" si="3"/>
        <v>0</v>
      </c>
      <c r="AT2" s="98">
        <f t="shared" si="3"/>
        <v>0</v>
      </c>
      <c r="AU2" s="98">
        <f t="shared" si="3"/>
        <v>0</v>
      </c>
      <c r="AV2" s="98">
        <f t="shared" si="3"/>
        <v>0</v>
      </c>
      <c r="AW2" s="98">
        <f t="shared" si="3"/>
        <v>0</v>
      </c>
      <c r="AX2" s="98">
        <f t="shared" si="3"/>
        <v>0</v>
      </c>
      <c r="AY2" s="98">
        <f t="shared" si="3"/>
        <v>0</v>
      </c>
      <c r="AZ2" s="98">
        <f t="shared" si="3"/>
        <v>0</v>
      </c>
      <c r="BA2" s="98">
        <f t="shared" si="3"/>
        <v>0</v>
      </c>
      <c r="BB2" s="98">
        <f t="shared" si="3"/>
        <v>0</v>
      </c>
      <c r="BC2" s="98">
        <f t="shared" si="3"/>
        <v>0</v>
      </c>
      <c r="BD2" s="98">
        <f t="shared" si="3"/>
        <v>0</v>
      </c>
      <c r="BE2" s="98">
        <f t="shared" si="3"/>
        <v>0</v>
      </c>
      <c r="BF2" s="98">
        <f t="shared" si="3"/>
        <v>0</v>
      </c>
      <c r="BG2" s="98">
        <f t="shared" si="3"/>
        <v>0</v>
      </c>
      <c r="BH2" s="98">
        <f t="shared" si="3"/>
        <v>0</v>
      </c>
      <c r="BI2" s="98">
        <f t="shared" si="3"/>
        <v>0</v>
      </c>
      <c r="BJ2" s="98">
        <f t="shared" si="3"/>
        <v>0</v>
      </c>
      <c r="BK2" s="98">
        <f t="shared" si="3"/>
        <v>0</v>
      </c>
      <c r="BL2" s="98">
        <f t="shared" si="3"/>
        <v>0</v>
      </c>
      <c r="BM2" s="98">
        <f t="shared" si="3"/>
        <v>0</v>
      </c>
      <c r="BN2" s="98">
        <f t="shared" si="3"/>
        <v>0</v>
      </c>
      <c r="BO2" s="98">
        <f t="shared" ref="BO2:CT2" si="4">SUM(BO5:BO89)</f>
        <v>0</v>
      </c>
      <c r="BP2" s="98">
        <f t="shared" si="4"/>
        <v>0</v>
      </c>
      <c r="BQ2" s="98">
        <f t="shared" si="4"/>
        <v>0</v>
      </c>
      <c r="BR2" s="98">
        <f t="shared" si="4"/>
        <v>0</v>
      </c>
      <c r="BS2" s="98">
        <f t="shared" si="4"/>
        <v>0</v>
      </c>
      <c r="BT2" s="98">
        <f t="shared" si="4"/>
        <v>0</v>
      </c>
      <c r="BU2" s="98">
        <f t="shared" si="4"/>
        <v>0</v>
      </c>
      <c r="BV2" s="98">
        <f t="shared" si="4"/>
        <v>0</v>
      </c>
      <c r="BW2" s="98">
        <f t="shared" si="4"/>
        <v>0</v>
      </c>
      <c r="BX2" s="98">
        <f t="shared" si="4"/>
        <v>0</v>
      </c>
      <c r="BY2" s="98">
        <f t="shared" si="4"/>
        <v>0</v>
      </c>
      <c r="BZ2" s="98">
        <f t="shared" si="4"/>
        <v>0</v>
      </c>
      <c r="CA2" s="98">
        <f t="shared" si="4"/>
        <v>0</v>
      </c>
      <c r="CB2" s="98">
        <f t="shared" si="4"/>
        <v>0</v>
      </c>
      <c r="CC2" s="98">
        <f t="shared" si="4"/>
        <v>0</v>
      </c>
      <c r="CD2" s="98">
        <f t="shared" si="4"/>
        <v>0</v>
      </c>
      <c r="CE2" s="98">
        <f t="shared" si="4"/>
        <v>0</v>
      </c>
      <c r="CF2" s="98">
        <f t="shared" si="4"/>
        <v>0</v>
      </c>
      <c r="CG2" s="98">
        <f t="shared" si="4"/>
        <v>0</v>
      </c>
      <c r="CH2" s="98">
        <f t="shared" si="4"/>
        <v>0</v>
      </c>
      <c r="CI2" s="98">
        <f t="shared" si="4"/>
        <v>0</v>
      </c>
      <c r="CJ2" s="98">
        <f t="shared" si="4"/>
        <v>0</v>
      </c>
      <c r="CK2" s="98">
        <f t="shared" si="4"/>
        <v>0</v>
      </c>
      <c r="CL2" s="98">
        <f t="shared" si="4"/>
        <v>0</v>
      </c>
      <c r="CM2" s="98">
        <f t="shared" si="4"/>
        <v>0</v>
      </c>
      <c r="CN2" s="98">
        <f t="shared" si="4"/>
        <v>0</v>
      </c>
      <c r="CO2" s="98">
        <f t="shared" si="4"/>
        <v>0</v>
      </c>
      <c r="CP2" s="98">
        <f t="shared" si="4"/>
        <v>0</v>
      </c>
      <c r="CQ2" s="98">
        <f t="shared" si="4"/>
        <v>0</v>
      </c>
      <c r="CR2" s="98">
        <f t="shared" si="4"/>
        <v>0</v>
      </c>
      <c r="CS2" s="98">
        <f t="shared" si="4"/>
        <v>0</v>
      </c>
      <c r="CT2" s="98">
        <f t="shared" si="4"/>
        <v>0</v>
      </c>
    </row>
    <row r="3" spans="1:100" s="98" customFormat="1" x14ac:dyDescent="0.25">
      <c r="A3" s="80" t="s">
        <v>875</v>
      </c>
      <c r="B3" s="80"/>
      <c r="CU3" s="98" t="s">
        <v>938</v>
      </c>
    </row>
    <row r="4" spans="1:100" ht="387.5" x14ac:dyDescent="0.25">
      <c r="B4" s="8" t="s">
        <v>876</v>
      </c>
      <c r="C4" s="144" t="str">
        <f ca="1">OFFSET('For CSV - 2019 VentSpcFuncData'!$B$5,'ForCSV-19ValidVentSpcFuncEnums'!C1,0)</f>
        <v>Assembly - Auditorium seating area</v>
      </c>
      <c r="D4" s="144" t="str">
        <f ca="1">OFFSET('For CSV - 2019 VentSpcFuncData'!$B$5,'ForCSV-19ValidVentSpcFuncEnums'!D1,0)</f>
        <v>Assembly - Courtrooms</v>
      </c>
      <c r="E4" s="144" t="str">
        <f ca="1">OFFSET('For CSV - 2019 VentSpcFuncData'!$B$5,'ForCSV-19ValidVentSpcFuncEnums'!E1,0)</f>
        <v>Assembly - Legislative chambers</v>
      </c>
      <c r="F4" s="144" t="str">
        <f ca="1">OFFSET('For CSV - 2019 VentSpcFuncData'!$B$5,'ForCSV-19ValidVentSpcFuncEnums'!F1,0)</f>
        <v>Assembly - Libraries (reading rooms and stack areas)</v>
      </c>
      <c r="G4" s="144" t="str">
        <f ca="1">OFFSET('For CSV - 2019 VentSpcFuncData'!$B$5,'ForCSV-19ValidVentSpcFuncEnums'!G1,0)</f>
        <v>Assembly - Lobbies</v>
      </c>
      <c r="H4" s="144" t="str">
        <f ca="1">OFFSET('For CSV - 2019 VentSpcFuncData'!$B$5,'ForCSV-19ValidVentSpcFuncEnums'!H1,0)</f>
        <v>Assembly - Museums (childrens)</v>
      </c>
      <c r="I4" s="144" t="str">
        <f ca="1">OFFSET('For CSV - 2019 VentSpcFuncData'!$B$5,'ForCSV-19ValidVentSpcFuncEnums'!I1,0)</f>
        <v>Assembly - Museums/galleries</v>
      </c>
      <c r="J4" s="144" t="str">
        <f ca="1">OFFSET('For CSV - 2019 VentSpcFuncData'!$B$5,'ForCSV-19ValidVentSpcFuncEnums'!J1,0)</f>
        <v>Assembly - Places of religious worship</v>
      </c>
      <c r="K4" s="144" t="str">
        <f ca="1">OFFSET('For CSV - 2019 VentSpcFuncData'!$B$5,'ForCSV-19ValidVentSpcFuncEnums'!K1,0)</f>
        <v>Education - Art classroom</v>
      </c>
      <c r="L4" s="144" t="str">
        <f ca="1">OFFSET('For CSV - 2019 VentSpcFuncData'!$B$5,'ForCSV-19ValidVentSpcFuncEnums'!L1,0)</f>
        <v>Education - Classrooms (ages 9-18)</v>
      </c>
      <c r="M4" s="144" t="str">
        <f ca="1">OFFSET('For CSV - 2019 VentSpcFuncData'!$B$5,'ForCSV-19ValidVentSpcFuncEnums'!M1,0)</f>
        <v>Education - Classrooms (ages 5-8)</v>
      </c>
      <c r="N4" s="144" t="str">
        <f ca="1">OFFSET('For CSV - 2019 VentSpcFuncData'!$B$5,'ForCSV-19ValidVentSpcFuncEnums'!N1,0)</f>
        <v>Education - Computer lab</v>
      </c>
      <c r="O4" s="144" t="str">
        <f ca="1">OFFSET('For CSV - 2019 VentSpcFuncData'!$B$5,'ForCSV-19ValidVentSpcFuncEnums'!O1,0)</f>
        <v>Education - Daycare (through age 4)</v>
      </c>
      <c r="P4" s="144" t="str">
        <f ca="1">OFFSET('For CSV - 2019 VentSpcFuncData'!$B$5,'ForCSV-19ValidVentSpcFuncEnums'!P1,0)</f>
        <v>Education - Daycare sickroom</v>
      </c>
      <c r="Q4" s="144" t="str">
        <f ca="1">OFFSET('For CSV - 2019 VentSpcFuncData'!$B$5,'ForCSV-19ValidVentSpcFuncEnums'!Q1,0)</f>
        <v>Education - Lecture hall (fixed seats)</v>
      </c>
      <c r="R4" s="144" t="str">
        <f ca="1">OFFSET('For CSV - 2019 VentSpcFuncData'!$B$5,'ForCSV-19ValidVentSpcFuncEnums'!R1,0)</f>
        <v>Education - Lecture/postsecondary classroom</v>
      </c>
      <c r="S4" s="144" t="str">
        <f ca="1">OFFSET('For CSV - 2019 VentSpcFuncData'!$B$5,'ForCSV-19ValidVentSpcFuncEnums'!S1,0)</f>
        <v>Education - Media center</v>
      </c>
      <c r="T4" s="144" t="str">
        <f ca="1">OFFSET('For CSV - 2019 VentSpcFuncData'!$B$5,'ForCSV-19ValidVentSpcFuncEnums'!T1,0)</f>
        <v>Education - Metal shop</v>
      </c>
      <c r="U4" s="144" t="str">
        <f ca="1">OFFSET('For CSV - 2019 VentSpcFuncData'!$B$5,'ForCSV-19ValidVentSpcFuncEnums'!U1,0)</f>
        <v>Education - Multiuse assembly</v>
      </c>
      <c r="V4" s="144" t="str">
        <f ca="1">OFFSET('For CSV - 2019 VentSpcFuncData'!$B$5,'ForCSV-19ValidVentSpcFuncEnums'!V1,0)</f>
        <v>Education - Music/theater/dance</v>
      </c>
      <c r="W4" s="144" t="str">
        <f ca="1">OFFSET('For CSV - 2019 VentSpcFuncData'!$B$5,'ForCSV-19ValidVentSpcFuncEnums'!W1,0)</f>
        <v>Education - Science laboratories</v>
      </c>
      <c r="X4" s="144" t="str">
        <f ca="1">OFFSET('For CSV - 2019 VentSpcFuncData'!$B$5,'ForCSV-19ValidVentSpcFuncEnums'!X1,0)</f>
        <v>Education - University/college laboratories</v>
      </c>
      <c r="Y4" s="144" t="str">
        <f ca="1">OFFSET('For CSV - 2019 VentSpcFuncData'!$B$5,'ForCSV-19ValidVentSpcFuncEnums'!Y1,0)</f>
        <v>Education - Wood shop</v>
      </c>
      <c r="Z4" s="144" t="str">
        <f ca="1">OFFSET('For CSV - 2019 VentSpcFuncData'!$B$5,'ForCSV-19ValidVentSpcFuncEnums'!Z1,0)</f>
        <v>Exhaust - All other locker rooms</v>
      </c>
      <c r="AA4" s="144" t="str">
        <f ca="1">OFFSET('For CSV - 2019 VentSpcFuncData'!$B$5,'ForCSV-19ValidVentSpcFuncEnums'!AA1,0)</f>
        <v>Exhaust - Arenas</v>
      </c>
      <c r="AB4" s="144" t="str">
        <f ca="1">OFFSET('For CSV - 2025 VentSpcFuncData'!$B$5,'ForCSV-22ValidVentSpcFuncEnums'!AB1,0)</f>
        <v>Exhaust - Animal operating rooms</v>
      </c>
      <c r="AC4" s="144" t="str">
        <f ca="1">OFFSET('For CSV - 2025 VentSpcFuncData'!$B$5,'ForCSV-22ValidVentSpcFuncEnums'!AC1,0)</f>
        <v>Exhaust - Animal postoperative recovery room</v>
      </c>
      <c r="AD4" s="144" t="str">
        <f ca="1">OFFSET('For CSV - 2025 VentSpcFuncData'!$B$5,'ForCSV-22ValidVentSpcFuncEnums'!AD1,0)</f>
        <v>Exhaust - Animal preparation rooms</v>
      </c>
      <c r="AE4" s="144" t="str">
        <f ca="1">OFFSET('For CSV - 2025 VentSpcFuncData'!$B$5,'ForCSV-22ValidVentSpcFuncEnums'!AE1,0)</f>
        <v>Exhaust - Animal procedure room</v>
      </c>
      <c r="AF4" s="144" t="str">
        <f ca="1">OFFSET('For CSV - 2025 VentSpcFuncData'!$B$5,'ForCSV-22ValidVentSpcFuncEnums'!AF1,0)</f>
        <v>Exhaust - Animal surgery scrub</v>
      </c>
      <c r="AG4" s="144" t="str">
        <f ca="1">OFFSET('For CSV - 2025 VentSpcFuncData'!$B$5,'ForCSV-22ValidVentSpcFuncEnums'!AG1,0)</f>
        <v>Exhaust - Animal Necropsy</v>
      </c>
      <c r="AH4" s="144" t="str">
        <f ca="1">OFFSET('For CSV - 2025 VentSpcFuncData'!$B$5,'ForCSV-22ValidVentSpcFuncEnums'!AH1,0)</f>
        <v>Exhaust - Arenas</v>
      </c>
      <c r="AI4" s="144" t="str">
        <f ca="1">OFFSET('For CSV - 2025 VentSpcFuncData'!$B$5,'ForCSV-22ValidVentSpcFuncEnums'!AI1,0)</f>
        <v>Exhaust - Auto repair rooms</v>
      </c>
      <c r="AJ4" s="144" t="str">
        <f ca="1">OFFSET('For CSV - 2025 VentSpcFuncData'!$B$5,'ForCSV-22ValidVentSpcFuncEnums'!AJ1,0)</f>
        <v>Exhaust - Cells with toilet</v>
      </c>
      <c r="AK4" s="144" t="str">
        <f ca="1">OFFSET('For CSV - 2025 VentSpcFuncData'!$B$5,'ForCSV-22ValidVentSpcFuncEnums'!AK1,0)</f>
        <v>Exhaust - Copy, printing rooms</v>
      </c>
      <c r="AL4" s="144" t="str">
        <f ca="1">OFFSET('For CSV - 2025 VentSpcFuncData'!$B$5,'ForCSV-22ValidVentSpcFuncEnums'!AL1,0)</f>
        <v>Exhaust - Darkrooms</v>
      </c>
      <c r="AM4" s="144" t="str">
        <f ca="1">OFFSET('For CSV - 2025 VentSpcFuncData'!$B$5,'ForCSV-22ValidVentSpcFuncEnums'!AM1,0)</f>
        <v>Exhaust - Janitor closets, trash rooms, recycling</v>
      </c>
      <c r="AN4" s="144" t="str">
        <f ca="1">OFFSET('For CSV - 2025 VentSpcFuncData'!$B$5,'ForCSV-22ValidVentSpcFuncEnums'!AN1,0)</f>
        <v>Exhaust - Kitchenettes</v>
      </c>
      <c r="AO4" s="144" t="str">
        <f ca="1">OFFSET('For CSV - 2025 VentSpcFuncData'!$B$5,'ForCSV-22ValidVentSpcFuncEnums'!AO1,0)</f>
        <v>Exhaust - Large-animal holding room</v>
      </c>
      <c r="AP4" s="144" t="str">
        <f ca="1">OFFSET('For CSV - 2025 VentSpcFuncData'!$B$5,'ForCSV-22ValidVentSpcFuncEnums'!AP1,0)</f>
        <v>Exhaust - Locker rooms for athletic or industrial facilities</v>
      </c>
      <c r="AQ4" s="144" t="str">
        <f ca="1">OFFSET('For CSV - 2025 VentSpcFuncData'!$B$5,'ForCSV-22ValidVentSpcFuncEnums'!AQ1,0)</f>
        <v>Exhaust - Paint spray booths</v>
      </c>
      <c r="AR4" s="144" t="str">
        <f ca="1">OFFSET('For CSV - 2025 VentSpcFuncData'!$B$5,'ForCSV-22ValidVentSpcFuncEnums'!AR1,0)</f>
        <v>Exhaust - Parking garages</v>
      </c>
      <c r="AS4" s="144" t="str">
        <f ca="1">OFFSET('For CSV - 2025 VentSpcFuncData'!$B$5,'ForCSV-22ValidVentSpcFuncEnums'!AS1,0)</f>
        <v>Exhaust - Refrigerating machinery rooms</v>
      </c>
      <c r="AT4" s="144" t="str">
        <f ca="1">OFFSET('For CSV - 2025 VentSpcFuncData'!$B$5,'ForCSV-22ValidVentSpcFuncEnums'!AT1,0)</f>
        <v>Exhaust - Shower rooms</v>
      </c>
      <c r="AU4" s="144" t="str">
        <f ca="1">OFFSET('For CSV - 2025 VentSpcFuncData'!$B$5,'ForCSV-22ValidVentSpcFuncEnums'!AU1,0)</f>
        <v>Exhaust - Small-animal-cage room (static cages)</v>
      </c>
      <c r="AV4" s="144" t="str">
        <f ca="1">OFFSET('For CSV - 2025 VentSpcFuncData'!$B$5,'ForCSV-22ValidVentSpcFuncEnums'!AV1,0)</f>
        <v>Exhaust - Small-animal-cage room (ventilated cages)</v>
      </c>
      <c r="AW4" s="144" t="str">
        <f ca="1">OFFSET('For CSV - 2025 VentSpcFuncData'!$B$5,'ForCSV-22ValidVentSpcFuncEnums'!AW1,0)</f>
        <v>Exhaust - Soiled laundry storage rooms</v>
      </c>
      <c r="AX4" s="144" t="str">
        <f ca="1">OFFSET('For CSV - 2025 VentSpcFuncData'!$B$5,'ForCSV-22ValidVentSpcFuncEnums'!AX1,0)</f>
        <v>Exhaust - Storage rooms, chemical</v>
      </c>
      <c r="AY4" s="144" t="str">
        <f ca="1">OFFSET('For CSV - 2025 VentSpcFuncData'!$B$5,'ForCSV-22ValidVentSpcFuncEnums'!AY1,0)</f>
        <v>Exhaust - Toilets, private</v>
      </c>
      <c r="AZ4" s="144" t="str">
        <f ca="1">OFFSET('For CSV - 2025 VentSpcFuncData'!$B$5,'ForCSV-22ValidVentSpcFuncEnums'!AZ1,0)</f>
        <v>Exhaust - Toilets, public</v>
      </c>
      <c r="BA4" s="144" t="str">
        <f ca="1">OFFSET('For CSV - 2025 VentSpcFuncData'!$B$5,'ForCSV-22ValidVentSpcFuncEnums'!BA1,0)</f>
        <v>Exhaust - Woodwork shop/classrooms</v>
      </c>
      <c r="BB4" s="144" t="str">
        <f ca="1">OFFSET('For CSV - 2025 VentSpcFuncData'!$B$5,'ForCSV-22ValidVentSpcFuncEnums'!BB1,0)</f>
        <v>Food Service - Bars, cocktail lounges</v>
      </c>
      <c r="BC4" s="144" t="str">
        <f ca="1">OFFSET('For CSV - 2025 VentSpcFuncData'!$B$5,'ForCSV-22ValidVentSpcFuncEnums'!BC1,0)</f>
        <v>Food Service - Cafeteria/fast-food dining</v>
      </c>
      <c r="BD4" s="144" t="str">
        <f ca="1">OFFSET('For CSV - 2025 VentSpcFuncData'!$B$5,'ForCSV-22ValidVentSpcFuncEnums'!BD1,0)</f>
        <v>Food Service - Kitchen (cooking)</v>
      </c>
      <c r="BE4" s="144" t="str">
        <f ca="1">OFFSET('For CSV - 2025 VentSpcFuncData'!$B$5,'ForCSV-22ValidVentSpcFuncEnums'!BE1,0)</f>
        <v>Food Service - Restaurant dining rooms</v>
      </c>
      <c r="BF4" s="144" t="str">
        <f ca="1">OFFSET('For CSV - 2025 VentSpcFuncData'!$B$5,'ForCSV-22ValidVentSpcFuncEnums'!BF1,0)</f>
        <v>General - Break rooms</v>
      </c>
      <c r="BG4" s="144" t="str">
        <f ca="1">OFFSET('For CSV - 2025 VentSpcFuncData'!$B$5,'ForCSV-22ValidVentSpcFuncEnums'!BG1,0)</f>
        <v>General - Coffee Stations</v>
      </c>
      <c r="BH4" s="144" t="str">
        <f ca="1">OFFSET('For CSV - 2025 VentSpcFuncData'!$B$5,'ForCSV-22ValidVentSpcFuncEnums'!BH1,0)</f>
        <v>General - Conference/meeting</v>
      </c>
      <c r="BI4" s="144" t="str">
        <f ca="1">OFFSET('For CSV - 2025 VentSpcFuncData'!$B$5,'ForCSV-22ValidVentSpcFuncEnums'!BI1,0)</f>
        <v>General - Corridors</v>
      </c>
      <c r="BJ4" s="144" t="str">
        <f ca="1">OFFSET('For CSV - 2025 VentSpcFuncData'!$B$5,'ForCSV-22ValidVentSpcFuncEnums'!BJ1,0)</f>
        <v>General - Occupiable storage rooms for liquids or gels</v>
      </c>
      <c r="BK4" s="144" t="str">
        <f ca="1">OFFSET('For CSV - 2025 VentSpcFuncData'!$B$5,'ForCSV-22ValidVentSpcFuncEnums'!BK1,0)</f>
        <v>General - Unoccupied</v>
      </c>
      <c r="BL4" s="144" t="str">
        <f ca="1">OFFSET('For CSV - 2025 VentSpcFuncData'!$B$5,'ForCSV-22ValidVentSpcFuncEnums'!BL1,0)</f>
        <v>Lodging - Barracks sleeping areas</v>
      </c>
      <c r="BM4" s="144" t="str">
        <f ca="1">OFFSET('For CSV - 2025 VentSpcFuncData'!$B$5,'ForCSV-22ValidVentSpcFuncEnums'!BM1,0)</f>
        <v>Lodging - Bedroom/living room</v>
      </c>
      <c r="BN4" s="144" t="str">
        <f ca="1">OFFSET('For CSV - 2025 VentSpcFuncData'!$B$5,'ForCSV-22ValidVentSpcFuncEnums'!BN1,0)</f>
        <v>Lodging - Laundry rooms within dwelling units</v>
      </c>
      <c r="BO4" s="144" t="str">
        <f ca="1">OFFSET('For CSV - 2025 VentSpcFuncData'!$B$5,'ForCSV-22ValidVentSpcFuncEnums'!BO1,0)</f>
        <v>Lodging - Laundry rooms, central</v>
      </c>
      <c r="BP4" s="144" t="str">
        <f ca="1">OFFSET('For CSV - 2025 VentSpcFuncData'!$B$5,'ForCSV-22ValidVentSpcFuncEnums'!BP1,0)</f>
        <v>Lodging - Lobbies/pre-function</v>
      </c>
      <c r="BQ4" s="144" t="str">
        <f ca="1">OFFSET('For CSV - 2025 VentSpcFuncData'!$B$5,'ForCSV-22ValidVentSpcFuncEnums'!BQ1,0)</f>
        <v>Lodging - Multipurpose assembly</v>
      </c>
      <c r="BR4" s="144" t="str">
        <f ca="1">OFFSET('For CSV - 2025 VentSpcFuncData'!$B$5,'ForCSV-22ValidVentSpcFuncEnums'!BR1,0)</f>
        <v>Misc - All others</v>
      </c>
      <c r="BS4" s="144" t="str">
        <f ca="1">OFFSET('For CSV - 2025 VentSpcFuncData'!$B$5,'ForCSV-22ValidVentSpcFuncEnums'!BS1,0)</f>
        <v>Misc - Bank vaults/safe deposit</v>
      </c>
      <c r="BT4" s="144" t="str">
        <f ca="1">OFFSET('For CSV - 2025 VentSpcFuncData'!$B$5,'ForCSV-22ValidVentSpcFuncEnums'!BT1,0)</f>
        <v>Misc - Banks or bank lobbies</v>
      </c>
      <c r="BU4" s="144" t="str">
        <f ca="1">OFFSET('For CSV - 2025 VentSpcFuncData'!$B$5,'ForCSV-22ValidVentSpcFuncEnums'!BU1,0)</f>
        <v>Misc - Computer (not printing)</v>
      </c>
      <c r="BV4" s="144" t="str">
        <f ca="1">OFFSET('For CSV - 2025 VentSpcFuncData'!$B$5,'ForCSV-22ValidVentSpcFuncEnums'!BV1,0)</f>
        <v>Misc - Freezer and refrigerated spaces (&lt;50F)</v>
      </c>
      <c r="BW4" s="144" t="str">
        <f ca="1">OFFSET('For CSV - 2025 VentSpcFuncData'!$B$5,'ForCSV-22ValidVentSpcFuncEnums'!BW1,0)</f>
        <v>Misc - General manufacturing (excludes heavy industrial and process using chemicals)</v>
      </c>
      <c r="BX4" s="144" t="str">
        <f ca="1">OFFSET('For CSV - 2025 VentSpcFuncData'!$B$5,'ForCSV-22ValidVentSpcFuncEnums'!BX1,0)</f>
        <v>Misc - Pharmacy (preparation area)</v>
      </c>
      <c r="BY4" s="144" t="str">
        <f ca="1">OFFSET('For CSV - 2025 VentSpcFuncData'!$B$5,'ForCSV-22ValidVentSpcFuncEnums'!BY1,0)</f>
        <v>Misc - Photo studios</v>
      </c>
      <c r="BZ4" s="144" t="str">
        <f ca="1">OFFSET('For CSV - 2025 VentSpcFuncData'!$B$5,'ForCSV-22ValidVentSpcFuncEnums'!BZ1,0)</f>
        <v>Misc - Shipping/receiving</v>
      </c>
      <c r="CA4" s="144" t="str">
        <f ca="1">OFFSET('For CSV - 2025 VentSpcFuncData'!$B$5,'ForCSV-22ValidVentSpcFuncEnums'!CA1,0)</f>
        <v>Misc - Sorting, packing, light assembly</v>
      </c>
      <c r="CB4" s="144" t="str">
        <f ca="1">OFFSET('For CSV - 2025 VentSpcFuncData'!$B$5,'ForCSV-22ValidVentSpcFuncEnums'!CB1,0)</f>
        <v>Misc - Telephone closets</v>
      </c>
      <c r="CC4" s="144" t="str">
        <f ca="1">OFFSET('For CSV - 2025 VentSpcFuncData'!$B$5,'ForCSV-22ValidVentSpcFuncEnums'!CC1,0)</f>
        <v>Misc - Transportation waiting</v>
      </c>
      <c r="CD4" s="144" t="str">
        <f ca="1">OFFSET('For CSV - 2025 VentSpcFuncData'!$B$5,'ForCSV-22ValidVentSpcFuncEnums'!CD1,0)</f>
        <v>Misc - Warehouses</v>
      </c>
      <c r="CE4" s="144" t="str">
        <f ca="1">OFFSET('For CSV - 2025 VentSpcFuncData'!$B$5,'ForCSV-22ValidVentSpcFuncEnums'!CE1,0)</f>
        <v>Office - Breakrooms</v>
      </c>
      <c r="CF4" s="144" t="str">
        <f ca="1">OFFSET('For CSV - 2025 VentSpcFuncData'!$B$5,'ForCSV-22ValidVentSpcFuncEnums'!CF1,0)</f>
        <v>Office - Main entry lobbies</v>
      </c>
      <c r="CG4" s="144" t="str">
        <f ca="1">OFFSET('For CSV - 2025 VentSpcFuncData'!$B$5,'ForCSV-22ValidVentSpcFuncEnums'!CG1,0)</f>
        <v>Office - Occupiable storage rooms for dry materials</v>
      </c>
      <c r="CH4" s="144" t="str">
        <f ca="1">OFFSET('For CSV - 2025 VentSpcFuncData'!$B$5,'ForCSV-22ValidVentSpcFuncEnums'!CH1,0)</f>
        <v>Office - Office space</v>
      </c>
      <c r="CI4" s="144" t="str">
        <f ca="1">OFFSET('For CSV - 2025 VentSpcFuncData'!$B$5,'ForCSV-22ValidVentSpcFuncEnums'!CI1,0)</f>
        <v>Office - Reception areas</v>
      </c>
      <c r="CJ4" s="144" t="str">
        <f ca="1">OFFSET('For CSV - 2025 VentSpcFuncData'!$B$5,'ForCSV-22ValidVentSpcFuncEnums'!CJ1,0)</f>
        <v>Office - Telephone/data entry</v>
      </c>
      <c r="CK4" s="144" t="str">
        <f ca="1">OFFSET('For CSV - 2025 VentSpcFuncData'!$B$5,'ForCSV-22ValidVentSpcFuncEnums'!CK1,0)</f>
        <v>Residential - Common corridors</v>
      </c>
      <c r="CL4" s="144" t="str">
        <f ca="1">OFFSET('For CSV - 2025 VentSpcFuncData'!$B$5,'ForCSV-22ValidVentSpcFuncEnums'!CL1,0)</f>
        <v>Retail - Barbershop</v>
      </c>
      <c r="CM4" s="144" t="str">
        <f ca="1">OFFSET('For CSV - 2025 VentSpcFuncData'!$B$5,'ForCSV-22ValidVentSpcFuncEnums'!CM1,0)</f>
        <v>Retail - Beauty and nail salons</v>
      </c>
      <c r="CN4" s="144" t="str">
        <f ca="1">OFFSET('For CSV - 2025 VentSpcFuncData'!$B$5,'ForCSV-22ValidVentSpcFuncEnums'!CN1,0)</f>
        <v>Retail - Coin-operated laundries</v>
      </c>
      <c r="CO4" s="144" t="str">
        <f ca="1">OFFSET('For CSV - 2025 VentSpcFuncData'!$B$5,'ForCSV-22ValidVentSpcFuncEnums'!CO1,0)</f>
        <v>Retail - Mall common areas</v>
      </c>
      <c r="CP4" s="144" t="str">
        <f ca="1">OFFSET('For CSV - 2025 VentSpcFuncData'!$B$5,'ForCSV-22ValidVentSpcFuncEnums'!CP1,0)</f>
        <v>Retail - Pet shops (animal areas)</v>
      </c>
      <c r="CQ4" s="144" t="str">
        <f ca="1">OFFSET('For CSV - 2025 VentSpcFuncData'!$B$5,'ForCSV-22ValidVentSpcFuncEnums'!CQ1,0)</f>
        <v>Retail - Sales</v>
      </c>
      <c r="CR4" s="144" t="str">
        <f ca="1">OFFSET('For CSV - 2025 VentSpcFuncData'!$B$5,'ForCSV-22ValidVentSpcFuncEnums'!CR1,0)</f>
        <v>Retail - Supermarket</v>
      </c>
      <c r="CS4" s="144" t="str">
        <f ca="1">OFFSET('For CSV - 2025 VentSpcFuncData'!$B$5,'ForCSV-22ValidVentSpcFuncEnums'!CS1,0)</f>
        <v>Sports/Entertainment - Bowling alley (seating)</v>
      </c>
      <c r="CT4" s="144" t="str">
        <f ca="1">OFFSET('For CSV - 2025 VentSpcFuncData'!$B$5,'ForCSV-22ValidVentSpcFuncEnums'!CT1,0)</f>
        <v>Sports/Entertainment - Disco/dance floors</v>
      </c>
      <c r="CU4" s="98" t="s">
        <v>938</v>
      </c>
      <c r="CV4" s="145" t="s">
        <v>1000</v>
      </c>
    </row>
    <row r="5" spans="1:100" x14ac:dyDescent="0.25">
      <c r="B5" t="e">
        <f>#REF!</f>
        <v>#REF!</v>
      </c>
      <c r="C5" s="119">
        <f>IF(IFERROR(MATCH(_xlfn.CONCAT($B5,",",C$4),'19 SpcFunc &amp; VentSpcFunc combos'!$Q$8:$Q$335,0),0)&gt;0,1,0)</f>
        <v>0</v>
      </c>
      <c r="D5" s="119">
        <f>IF(IFERROR(MATCH(_xlfn.CONCAT($B5,",",D$4),'19 SpcFunc &amp; VentSpcFunc combos'!$Q$8:$Q$335,0),0)&gt;0,1,0)</f>
        <v>0</v>
      </c>
      <c r="E5" s="119">
        <f>IF(IFERROR(MATCH(_xlfn.CONCAT($B5,",",E$4),'19 SpcFunc &amp; VentSpcFunc combos'!$Q$8:$Q$335,0),0)&gt;0,1,0)</f>
        <v>0</v>
      </c>
      <c r="F5" s="119">
        <f>IF(IFERROR(MATCH(_xlfn.CONCAT($B5,",",F$4),'19 SpcFunc &amp; VentSpcFunc combos'!$Q$8:$Q$335,0),0)&gt;0,1,0)</f>
        <v>0</v>
      </c>
      <c r="G5" s="119">
        <f>IF(IFERROR(MATCH(_xlfn.CONCAT($B5,",",G$4),'19 SpcFunc &amp; VentSpcFunc combos'!$Q$8:$Q$335,0),0)&gt;0,1,0)</f>
        <v>0</v>
      </c>
      <c r="H5" s="119">
        <f>IF(IFERROR(MATCH(_xlfn.CONCAT($B5,",",H$4),'19 SpcFunc &amp; VentSpcFunc combos'!$Q$8:$Q$335,0),0)&gt;0,1,0)</f>
        <v>0</v>
      </c>
      <c r="I5" s="119">
        <f>IF(IFERROR(MATCH(_xlfn.CONCAT($B5,",",I$4),'19 SpcFunc &amp; VentSpcFunc combos'!$Q$8:$Q$335,0),0)&gt;0,1,0)</f>
        <v>0</v>
      </c>
      <c r="J5" s="119">
        <f>IF(IFERROR(MATCH(_xlfn.CONCAT($B5,",",J$4),'19 SpcFunc &amp; VentSpcFunc combos'!$Q$8:$Q$335,0),0)&gt;0,1,0)</f>
        <v>0</v>
      </c>
      <c r="K5" s="119">
        <f>IF(IFERROR(MATCH(_xlfn.CONCAT($B5,",",K$4),'19 SpcFunc &amp; VentSpcFunc combos'!$Q$8:$Q$335,0),0)&gt;0,1,0)</f>
        <v>0</v>
      </c>
      <c r="L5" s="119">
        <f>IF(IFERROR(MATCH(_xlfn.CONCAT($B5,",",L$4),'19 SpcFunc &amp; VentSpcFunc combos'!$Q$8:$Q$335,0),0)&gt;0,1,0)</f>
        <v>0</v>
      </c>
      <c r="M5" s="119">
        <f>IF(IFERROR(MATCH(_xlfn.CONCAT($B5,",",M$4),'19 SpcFunc &amp; VentSpcFunc combos'!$Q$8:$Q$335,0),0)&gt;0,1,0)</f>
        <v>0</v>
      </c>
      <c r="N5" s="119">
        <f>IF(IFERROR(MATCH(_xlfn.CONCAT($B5,",",N$4),'19 SpcFunc &amp; VentSpcFunc combos'!$Q$8:$Q$335,0),0)&gt;0,1,0)</f>
        <v>0</v>
      </c>
      <c r="O5" s="119">
        <f>IF(IFERROR(MATCH(_xlfn.CONCAT($B5,",",O$4),'19 SpcFunc &amp; VentSpcFunc combos'!$Q$8:$Q$335,0),0)&gt;0,1,0)</f>
        <v>0</v>
      </c>
      <c r="P5" s="119">
        <f>IF(IFERROR(MATCH(_xlfn.CONCAT($B5,",",P$4),'19 SpcFunc &amp; VentSpcFunc combos'!$Q$8:$Q$335,0),0)&gt;0,1,0)</f>
        <v>0</v>
      </c>
      <c r="Q5" s="119">
        <f>IF(IFERROR(MATCH(_xlfn.CONCAT($B5,",",Q$4),'19 SpcFunc &amp; VentSpcFunc combos'!$Q$8:$Q$335,0),0)&gt;0,1,0)</f>
        <v>0</v>
      </c>
      <c r="R5" s="119">
        <f>IF(IFERROR(MATCH(_xlfn.CONCAT($B5,",",R$4),'19 SpcFunc &amp; VentSpcFunc combos'!$Q$8:$Q$335,0),0)&gt;0,1,0)</f>
        <v>0</v>
      </c>
      <c r="S5" s="119">
        <f>IF(IFERROR(MATCH(_xlfn.CONCAT($B5,",",S$4),'19 SpcFunc &amp; VentSpcFunc combos'!$Q$8:$Q$335,0),0)&gt;0,1,0)</f>
        <v>0</v>
      </c>
      <c r="T5" s="119">
        <f>IF(IFERROR(MATCH(_xlfn.CONCAT($B5,",",T$4),'19 SpcFunc &amp; VentSpcFunc combos'!$Q$8:$Q$335,0),0)&gt;0,1,0)</f>
        <v>0</v>
      </c>
      <c r="U5" s="119">
        <f>IF(IFERROR(MATCH(_xlfn.CONCAT($B5,",",U$4),'19 SpcFunc &amp; VentSpcFunc combos'!$Q$8:$Q$335,0),0)&gt;0,1,0)</f>
        <v>0</v>
      </c>
      <c r="V5" s="119">
        <f>IF(IFERROR(MATCH(_xlfn.CONCAT($B5,",",V$4),'19 SpcFunc &amp; VentSpcFunc combos'!$Q$8:$Q$335,0),0)&gt;0,1,0)</f>
        <v>0</v>
      </c>
      <c r="W5" s="119">
        <f>IF(IFERROR(MATCH(_xlfn.CONCAT($B5,",",W$4),'19 SpcFunc &amp; VentSpcFunc combos'!$Q$8:$Q$335,0),0)&gt;0,1,0)</f>
        <v>0</v>
      </c>
      <c r="X5" s="119">
        <f>IF(IFERROR(MATCH(_xlfn.CONCAT($B5,",",X$4),'19 SpcFunc &amp; VentSpcFunc combos'!$Q$8:$Q$335,0),0)&gt;0,1,0)</f>
        <v>0</v>
      </c>
      <c r="Y5" s="119">
        <f>IF(IFERROR(MATCH(_xlfn.CONCAT($B5,",",Y$4),'19 SpcFunc &amp; VentSpcFunc combos'!$Q$8:$Q$335,0),0)&gt;0,1,0)</f>
        <v>0</v>
      </c>
      <c r="Z5" s="119">
        <f>IF(IFERROR(MATCH(_xlfn.CONCAT($B5,",",Z$4),'19 SpcFunc &amp; VentSpcFunc combos'!$Q$8:$Q$335,0),0)&gt;0,1,0)</f>
        <v>0</v>
      </c>
      <c r="AA5" s="119">
        <f>IF(IFERROR(MATCH(_xlfn.CONCAT($B5,",",AA$4),'19 SpcFunc &amp; VentSpcFunc combos'!$Q$8:$Q$335,0),0)&gt;0,1,0)</f>
        <v>0</v>
      </c>
      <c r="AB5" s="119">
        <f>IF(IFERROR(MATCH(_xlfn.CONCAT($B5,",",AB$4),'19 SpcFunc &amp; VentSpcFunc combos'!$Q$8:$Q$335,0),0)&gt;0,1,0)</f>
        <v>0</v>
      </c>
      <c r="AC5" s="119">
        <f>IF(IFERROR(MATCH(_xlfn.CONCAT($B5,",",AC$4),'19 SpcFunc &amp; VentSpcFunc combos'!$Q$8:$Q$335,0),0)&gt;0,1,0)</f>
        <v>0</v>
      </c>
      <c r="AD5" s="119">
        <f>IF(IFERROR(MATCH(_xlfn.CONCAT($B5,",",AD$4),'19 SpcFunc &amp; VentSpcFunc combos'!$Q$8:$Q$335,0),0)&gt;0,1,0)</f>
        <v>0</v>
      </c>
      <c r="AE5" s="119">
        <f>IF(IFERROR(MATCH(_xlfn.CONCAT($B5,",",AE$4),'19 SpcFunc &amp; VentSpcFunc combos'!$Q$8:$Q$335,0),0)&gt;0,1,0)</f>
        <v>0</v>
      </c>
      <c r="AF5" s="119">
        <f>IF(IFERROR(MATCH(_xlfn.CONCAT($B5,",",AF$4),'19 SpcFunc &amp; VentSpcFunc combos'!$Q$8:$Q$335,0),0)&gt;0,1,0)</f>
        <v>0</v>
      </c>
      <c r="AG5" s="119">
        <f>IF(IFERROR(MATCH(_xlfn.CONCAT($B5,",",AG$4),'19 SpcFunc &amp; VentSpcFunc combos'!$Q$8:$Q$335,0),0)&gt;0,1,0)</f>
        <v>0</v>
      </c>
      <c r="AH5" s="119">
        <f>IF(IFERROR(MATCH(_xlfn.CONCAT($B5,",",AH$4),'19 SpcFunc &amp; VentSpcFunc combos'!$Q$8:$Q$335,0),0)&gt;0,1,0)</f>
        <v>0</v>
      </c>
      <c r="AI5" s="119">
        <f>IF(IFERROR(MATCH(_xlfn.CONCAT($B5,",",AI$4),'19 SpcFunc &amp; VentSpcFunc combos'!$Q$8:$Q$335,0),0)&gt;0,1,0)</f>
        <v>0</v>
      </c>
      <c r="AJ5" s="119">
        <f>IF(IFERROR(MATCH(_xlfn.CONCAT($B5,",",AJ$4),'19 SpcFunc &amp; VentSpcFunc combos'!$Q$8:$Q$335,0),0)&gt;0,1,0)</f>
        <v>0</v>
      </c>
      <c r="AK5" s="119">
        <f>IF(IFERROR(MATCH(_xlfn.CONCAT($B5,",",AK$4),'19 SpcFunc &amp; VentSpcFunc combos'!$Q$8:$Q$335,0),0)&gt;0,1,0)</f>
        <v>0</v>
      </c>
      <c r="AL5" s="119">
        <f>IF(IFERROR(MATCH(_xlfn.CONCAT($B5,",",AL$4),'19 SpcFunc &amp; VentSpcFunc combos'!$Q$8:$Q$335,0),0)&gt;0,1,0)</f>
        <v>0</v>
      </c>
      <c r="AM5" s="119">
        <f>IF(IFERROR(MATCH(_xlfn.CONCAT($B5,",",AM$4),'19 SpcFunc &amp; VentSpcFunc combos'!$Q$8:$Q$335,0),0)&gt;0,1,0)</f>
        <v>0</v>
      </c>
      <c r="AN5" s="119">
        <f>IF(IFERROR(MATCH(_xlfn.CONCAT($B5,",",AN$4),'19 SpcFunc &amp; VentSpcFunc combos'!$Q$8:$Q$335,0),0)&gt;0,1,0)</f>
        <v>0</v>
      </c>
      <c r="AO5" s="119">
        <f>IF(IFERROR(MATCH(_xlfn.CONCAT($B5,",",AO$4),'19 SpcFunc &amp; VentSpcFunc combos'!$Q$8:$Q$335,0),0)&gt;0,1,0)</f>
        <v>0</v>
      </c>
      <c r="AP5" s="119">
        <f>IF(IFERROR(MATCH(_xlfn.CONCAT($B5,",",AP$4),'19 SpcFunc &amp; VentSpcFunc combos'!$Q$8:$Q$335,0),0)&gt;0,1,0)</f>
        <v>0</v>
      </c>
      <c r="AQ5" s="119">
        <f>IF(IFERROR(MATCH(_xlfn.CONCAT($B5,",",AQ$4),'19 SpcFunc &amp; VentSpcFunc combos'!$Q$8:$Q$335,0),0)&gt;0,1,0)</f>
        <v>0</v>
      </c>
      <c r="AR5" s="119">
        <f>IF(IFERROR(MATCH(_xlfn.CONCAT($B5,",",AR$4),'19 SpcFunc &amp; VentSpcFunc combos'!$Q$8:$Q$335,0),0)&gt;0,1,0)</f>
        <v>0</v>
      </c>
      <c r="AS5" s="119">
        <f>IF(IFERROR(MATCH(_xlfn.CONCAT($B5,",",AS$4),'19 SpcFunc &amp; VentSpcFunc combos'!$Q$8:$Q$335,0),0)&gt;0,1,0)</f>
        <v>0</v>
      </c>
      <c r="AT5" s="119">
        <f>IF(IFERROR(MATCH(_xlfn.CONCAT($B5,",",AT$4),'19 SpcFunc &amp; VentSpcFunc combos'!$Q$8:$Q$335,0),0)&gt;0,1,0)</f>
        <v>0</v>
      </c>
      <c r="AU5" s="119">
        <f>IF(IFERROR(MATCH(_xlfn.CONCAT($B5,",",AU$4),'19 SpcFunc &amp; VentSpcFunc combos'!$Q$8:$Q$335,0),0)&gt;0,1,0)</f>
        <v>0</v>
      </c>
      <c r="AV5" s="119">
        <f>IF(IFERROR(MATCH(_xlfn.CONCAT($B5,",",AV$4),'19 SpcFunc &amp; VentSpcFunc combos'!$Q$8:$Q$335,0),0)&gt;0,1,0)</f>
        <v>0</v>
      </c>
      <c r="AW5" s="119">
        <f>IF(IFERROR(MATCH(_xlfn.CONCAT($B5,",",AW$4),'19 SpcFunc &amp; VentSpcFunc combos'!$Q$8:$Q$335,0),0)&gt;0,1,0)</f>
        <v>0</v>
      </c>
      <c r="AX5" s="119">
        <f>IF(IFERROR(MATCH(_xlfn.CONCAT($B5,",",AX$4),'19 SpcFunc &amp; VentSpcFunc combos'!$Q$8:$Q$335,0),0)&gt;0,1,0)</f>
        <v>0</v>
      </c>
      <c r="AY5" s="119">
        <f>IF(IFERROR(MATCH(_xlfn.CONCAT($B5,",",AY$4),'19 SpcFunc &amp; VentSpcFunc combos'!$Q$8:$Q$335,0),0)&gt;0,1,0)</f>
        <v>0</v>
      </c>
      <c r="AZ5" s="119">
        <f>IF(IFERROR(MATCH(_xlfn.CONCAT($B5,",",AZ$4),'19 SpcFunc &amp; VentSpcFunc combos'!$Q$8:$Q$335,0),0)&gt;0,1,0)</f>
        <v>0</v>
      </c>
      <c r="BA5" s="119">
        <f>IF(IFERROR(MATCH(_xlfn.CONCAT($B5,",",BA$4),'19 SpcFunc &amp; VentSpcFunc combos'!$Q$8:$Q$335,0),0)&gt;0,1,0)</f>
        <v>0</v>
      </c>
      <c r="BB5" s="119">
        <f>IF(IFERROR(MATCH(_xlfn.CONCAT($B5,",",BB$4),'19 SpcFunc &amp; VentSpcFunc combos'!$Q$8:$Q$335,0),0)&gt;0,1,0)</f>
        <v>0</v>
      </c>
      <c r="BC5" s="119">
        <f>IF(IFERROR(MATCH(_xlfn.CONCAT($B5,",",BC$4),'19 SpcFunc &amp; VentSpcFunc combos'!$Q$8:$Q$335,0),0)&gt;0,1,0)</f>
        <v>0</v>
      </c>
      <c r="BD5" s="119">
        <f>IF(IFERROR(MATCH(_xlfn.CONCAT($B5,",",BD$4),'19 SpcFunc &amp; VentSpcFunc combos'!$Q$8:$Q$335,0),0)&gt;0,1,0)</f>
        <v>0</v>
      </c>
      <c r="BE5" s="119">
        <f>IF(IFERROR(MATCH(_xlfn.CONCAT($B5,",",BE$4),'19 SpcFunc &amp; VentSpcFunc combos'!$Q$8:$Q$335,0),0)&gt;0,1,0)</f>
        <v>0</v>
      </c>
      <c r="BF5" s="119">
        <f>IF(IFERROR(MATCH(_xlfn.CONCAT($B5,",",BF$4),'19 SpcFunc &amp; VentSpcFunc combos'!$Q$8:$Q$335,0),0)&gt;0,1,0)</f>
        <v>0</v>
      </c>
      <c r="BG5" s="119">
        <f>IF(IFERROR(MATCH(_xlfn.CONCAT($B5,",",BG$4),'19 SpcFunc &amp; VentSpcFunc combos'!$Q$8:$Q$335,0),0)&gt;0,1,0)</f>
        <v>0</v>
      </c>
      <c r="BH5" s="119">
        <f>IF(IFERROR(MATCH(_xlfn.CONCAT($B5,",",BH$4),'19 SpcFunc &amp; VentSpcFunc combos'!$Q$8:$Q$335,0),0)&gt;0,1,0)</f>
        <v>0</v>
      </c>
      <c r="BI5" s="119">
        <f>IF(IFERROR(MATCH(_xlfn.CONCAT($B5,",",BI$4),'19 SpcFunc &amp; VentSpcFunc combos'!$Q$8:$Q$335,0),0)&gt;0,1,0)</f>
        <v>0</v>
      </c>
      <c r="BJ5" s="119">
        <f>IF(IFERROR(MATCH(_xlfn.CONCAT($B5,",",BJ$4),'19 SpcFunc &amp; VentSpcFunc combos'!$Q$8:$Q$335,0),0)&gt;0,1,0)</f>
        <v>0</v>
      </c>
      <c r="BK5" s="119">
        <f>IF(IFERROR(MATCH(_xlfn.CONCAT($B5,",",BK$4),'19 SpcFunc &amp; VentSpcFunc combos'!$Q$8:$Q$335,0),0)&gt;0,1,0)</f>
        <v>0</v>
      </c>
      <c r="BL5" s="119">
        <f>IF(IFERROR(MATCH(_xlfn.CONCAT($B5,",",BL$4),'19 SpcFunc &amp; VentSpcFunc combos'!$Q$8:$Q$335,0),0)&gt;0,1,0)</f>
        <v>0</v>
      </c>
      <c r="BM5" s="119">
        <f>IF(IFERROR(MATCH(_xlfn.CONCAT($B5,",",BM$4),'19 SpcFunc &amp; VentSpcFunc combos'!$Q$8:$Q$335,0),0)&gt;0,1,0)</f>
        <v>0</v>
      </c>
      <c r="BN5" s="119">
        <f>IF(IFERROR(MATCH(_xlfn.CONCAT($B5,",",BN$4),'19 SpcFunc &amp; VentSpcFunc combos'!$Q$8:$Q$335,0),0)&gt;0,1,0)</f>
        <v>0</v>
      </c>
      <c r="BO5" s="119">
        <f>IF(IFERROR(MATCH(_xlfn.CONCAT($B5,",",BO$4),'19 SpcFunc &amp; VentSpcFunc combos'!$Q$8:$Q$335,0),0)&gt;0,1,0)</f>
        <v>0</v>
      </c>
      <c r="BP5" s="119">
        <f>IF(IFERROR(MATCH(_xlfn.CONCAT($B5,",",BP$4),'19 SpcFunc &amp; VentSpcFunc combos'!$Q$8:$Q$335,0),0)&gt;0,1,0)</f>
        <v>0</v>
      </c>
      <c r="BQ5" s="119">
        <f>IF(IFERROR(MATCH(_xlfn.CONCAT($B5,",",BQ$4),'19 SpcFunc &amp; VentSpcFunc combos'!$Q$8:$Q$335,0),0)&gt;0,1,0)</f>
        <v>0</v>
      </c>
      <c r="BR5" s="119">
        <f>IF(IFERROR(MATCH(_xlfn.CONCAT($B5,",",BR$4),'19 SpcFunc &amp; VentSpcFunc combos'!$Q$8:$Q$335,0),0)&gt;0,1,0)</f>
        <v>0</v>
      </c>
      <c r="BS5" s="119">
        <f>IF(IFERROR(MATCH(_xlfn.CONCAT($B5,",",BS$4),'19 SpcFunc &amp; VentSpcFunc combos'!$Q$8:$Q$335,0),0)&gt;0,1,0)</f>
        <v>0</v>
      </c>
      <c r="BT5" s="119">
        <f>IF(IFERROR(MATCH(_xlfn.CONCAT($B5,",",BT$4),'19 SpcFunc &amp; VentSpcFunc combos'!$Q$8:$Q$335,0),0)&gt;0,1,0)</f>
        <v>0</v>
      </c>
      <c r="BU5" s="119">
        <f>IF(IFERROR(MATCH(_xlfn.CONCAT($B5,",",BU$4),'19 SpcFunc &amp; VentSpcFunc combos'!$Q$8:$Q$335,0),0)&gt;0,1,0)</f>
        <v>0</v>
      </c>
      <c r="BV5" s="119">
        <f>IF(IFERROR(MATCH(_xlfn.CONCAT($B5,",",BV$4),'19 SpcFunc &amp; VentSpcFunc combos'!$Q$8:$Q$335,0),0)&gt;0,1,0)</f>
        <v>0</v>
      </c>
      <c r="BW5" s="119">
        <f>IF(IFERROR(MATCH(_xlfn.CONCAT($B5,",",BW$4),'19 SpcFunc &amp; VentSpcFunc combos'!$Q$8:$Q$335,0),0)&gt;0,1,0)</f>
        <v>0</v>
      </c>
      <c r="BX5" s="119">
        <f>IF(IFERROR(MATCH(_xlfn.CONCAT($B5,",",BX$4),'19 SpcFunc &amp; VentSpcFunc combos'!$Q$8:$Q$335,0),0)&gt;0,1,0)</f>
        <v>0</v>
      </c>
      <c r="BY5" s="119">
        <f>IF(IFERROR(MATCH(_xlfn.CONCAT($B5,",",BY$4),'19 SpcFunc &amp; VentSpcFunc combos'!$Q$8:$Q$335,0),0)&gt;0,1,0)</f>
        <v>0</v>
      </c>
      <c r="BZ5" s="119">
        <f>IF(IFERROR(MATCH(_xlfn.CONCAT($B5,",",BZ$4),'19 SpcFunc &amp; VentSpcFunc combos'!$Q$8:$Q$335,0),0)&gt;0,1,0)</f>
        <v>0</v>
      </c>
      <c r="CA5" s="119">
        <f>IF(IFERROR(MATCH(_xlfn.CONCAT($B5,",",CA$4),'19 SpcFunc &amp; VentSpcFunc combos'!$Q$8:$Q$335,0),0)&gt;0,1,0)</f>
        <v>0</v>
      </c>
      <c r="CB5" s="119">
        <f>IF(IFERROR(MATCH(_xlfn.CONCAT($B5,",",CB$4),'19 SpcFunc &amp; VentSpcFunc combos'!$Q$8:$Q$335,0),0)&gt;0,1,0)</f>
        <v>0</v>
      </c>
      <c r="CC5" s="119">
        <f>IF(IFERROR(MATCH(_xlfn.CONCAT($B5,",",CC$4),'19 SpcFunc &amp; VentSpcFunc combos'!$Q$8:$Q$335,0),0)&gt;0,1,0)</f>
        <v>0</v>
      </c>
      <c r="CD5" s="119">
        <f>IF(IFERROR(MATCH(_xlfn.CONCAT($B5,",",CD$4),'19 SpcFunc &amp; VentSpcFunc combos'!$Q$8:$Q$335,0),0)&gt;0,1,0)</f>
        <v>0</v>
      </c>
      <c r="CE5" s="119">
        <f>IF(IFERROR(MATCH(_xlfn.CONCAT($B5,",",CE$4),'19 SpcFunc &amp; VentSpcFunc combos'!$Q$8:$Q$335,0),0)&gt;0,1,0)</f>
        <v>0</v>
      </c>
      <c r="CF5" s="119">
        <f>IF(IFERROR(MATCH(_xlfn.CONCAT($B5,",",CF$4),'19 SpcFunc &amp; VentSpcFunc combos'!$Q$8:$Q$335,0),0)&gt;0,1,0)</f>
        <v>0</v>
      </c>
      <c r="CG5" s="119">
        <f>IF(IFERROR(MATCH(_xlfn.CONCAT($B5,",",CG$4),'19 SpcFunc &amp; VentSpcFunc combos'!$Q$8:$Q$335,0),0)&gt;0,1,0)</f>
        <v>0</v>
      </c>
      <c r="CH5" s="119">
        <f>IF(IFERROR(MATCH(_xlfn.CONCAT($B5,",",CH$4),'19 SpcFunc &amp; VentSpcFunc combos'!$Q$8:$Q$335,0),0)&gt;0,1,0)</f>
        <v>0</v>
      </c>
      <c r="CI5" s="119">
        <f>IF(IFERROR(MATCH(_xlfn.CONCAT($B5,",",CI$4),'19 SpcFunc &amp; VentSpcFunc combos'!$Q$8:$Q$335,0),0)&gt;0,1,0)</f>
        <v>0</v>
      </c>
      <c r="CJ5" s="119">
        <f>IF(IFERROR(MATCH(_xlfn.CONCAT($B5,",",CJ$4),'19 SpcFunc &amp; VentSpcFunc combos'!$Q$8:$Q$335,0),0)&gt;0,1,0)</f>
        <v>0</v>
      </c>
      <c r="CK5" s="119">
        <f>IF(IFERROR(MATCH(_xlfn.CONCAT($B5,",",CK$4),'19 SpcFunc &amp; VentSpcFunc combos'!$Q$8:$Q$335,0),0)&gt;0,1,0)</f>
        <v>0</v>
      </c>
      <c r="CL5" s="119">
        <f>IF(IFERROR(MATCH(_xlfn.CONCAT($B5,",",CL$4),'19 SpcFunc &amp; VentSpcFunc combos'!$Q$8:$Q$335,0),0)&gt;0,1,0)</f>
        <v>0</v>
      </c>
      <c r="CM5" s="119">
        <f>IF(IFERROR(MATCH(_xlfn.CONCAT($B5,",",CM$4),'19 SpcFunc &amp; VentSpcFunc combos'!$Q$8:$Q$335,0),0)&gt;0,1,0)</f>
        <v>0</v>
      </c>
      <c r="CN5" s="119">
        <f>IF(IFERROR(MATCH(_xlfn.CONCAT($B5,",",CN$4),'19 SpcFunc &amp; VentSpcFunc combos'!$Q$8:$Q$335,0),0)&gt;0,1,0)</f>
        <v>0</v>
      </c>
      <c r="CO5" s="119">
        <f>IF(IFERROR(MATCH(_xlfn.CONCAT($B5,",",CO$4),'19 SpcFunc &amp; VentSpcFunc combos'!$Q$8:$Q$335,0),0)&gt;0,1,0)</f>
        <v>0</v>
      </c>
      <c r="CP5" s="119">
        <f>IF(IFERROR(MATCH(_xlfn.CONCAT($B5,",",CP$4),'19 SpcFunc &amp; VentSpcFunc combos'!$Q$8:$Q$335,0),0)&gt;0,1,0)</f>
        <v>0</v>
      </c>
      <c r="CQ5" s="119">
        <f>IF(IFERROR(MATCH(_xlfn.CONCAT($B5,",",CQ$4),'19 SpcFunc &amp; VentSpcFunc combos'!$Q$8:$Q$335,0),0)&gt;0,1,0)</f>
        <v>0</v>
      </c>
      <c r="CR5" s="119">
        <f>IF(IFERROR(MATCH(_xlfn.CONCAT($B5,",",CR$4),'19 SpcFunc &amp; VentSpcFunc combos'!$Q$8:$Q$335,0),0)&gt;0,1,0)</f>
        <v>0</v>
      </c>
      <c r="CS5" s="119">
        <f>IF(IFERROR(MATCH(_xlfn.CONCAT($B5,",",CS$4),'19 SpcFunc &amp; VentSpcFunc combos'!$Q$8:$Q$335,0),0)&gt;0,1,0)</f>
        <v>0</v>
      </c>
      <c r="CT5" s="119">
        <f>IF(IFERROR(MATCH(_xlfn.CONCAT($B5,",",CT$4),'19 SpcFunc &amp; VentSpcFunc combos'!$Q$8:$Q$335,0),0)&gt;0,1,0)</f>
        <v>0</v>
      </c>
      <c r="CU5" s="98" t="s">
        <v>938</v>
      </c>
      <c r="CV5">
        <f>SUM(C5:CT5)</f>
        <v>0</v>
      </c>
    </row>
    <row r="6" spans="1:100" x14ac:dyDescent="0.25">
      <c r="B6" t="e">
        <f>#REF!</f>
        <v>#REF!</v>
      </c>
      <c r="C6" s="119">
        <f>IF(IFERROR(MATCH(_xlfn.CONCAT($B6,",",C$4),'19 SpcFunc &amp; VentSpcFunc combos'!$Q$8:$Q$335,0),0)&gt;0,1,0)</f>
        <v>0</v>
      </c>
      <c r="D6" s="119">
        <f>IF(IFERROR(MATCH(_xlfn.CONCAT($B6,",",D$4),'19 SpcFunc &amp; VentSpcFunc combos'!$Q$8:$Q$335,0),0)&gt;0,1,0)</f>
        <v>0</v>
      </c>
      <c r="E6" s="119">
        <f>IF(IFERROR(MATCH(_xlfn.CONCAT($B6,",",E$4),'19 SpcFunc &amp; VentSpcFunc combos'!$Q$8:$Q$335,0),0)&gt;0,1,0)</f>
        <v>0</v>
      </c>
      <c r="F6" s="119">
        <f>IF(IFERROR(MATCH(_xlfn.CONCAT($B6,",",F$4),'19 SpcFunc &amp; VentSpcFunc combos'!$Q$8:$Q$335,0),0)&gt;0,1,0)</f>
        <v>0</v>
      </c>
      <c r="G6" s="119">
        <f>IF(IFERROR(MATCH(_xlfn.CONCAT($B6,",",G$4),'19 SpcFunc &amp; VentSpcFunc combos'!$Q$8:$Q$335,0),0)&gt;0,1,0)</f>
        <v>0</v>
      </c>
      <c r="H6" s="119">
        <f>IF(IFERROR(MATCH(_xlfn.CONCAT($B6,",",H$4),'19 SpcFunc &amp; VentSpcFunc combos'!$Q$8:$Q$335,0),0)&gt;0,1,0)</f>
        <v>0</v>
      </c>
      <c r="I6" s="119">
        <f>IF(IFERROR(MATCH(_xlfn.CONCAT($B6,",",I$4),'19 SpcFunc &amp; VentSpcFunc combos'!$Q$8:$Q$335,0),0)&gt;0,1,0)</f>
        <v>0</v>
      </c>
      <c r="J6" s="119">
        <f>IF(IFERROR(MATCH(_xlfn.CONCAT($B6,",",J$4),'19 SpcFunc &amp; VentSpcFunc combos'!$Q$8:$Q$335,0),0)&gt;0,1,0)</f>
        <v>0</v>
      </c>
      <c r="K6" s="119">
        <f>IF(IFERROR(MATCH(_xlfn.CONCAT($B6,",",K$4),'19 SpcFunc &amp; VentSpcFunc combos'!$Q$8:$Q$335,0),0)&gt;0,1,0)</f>
        <v>0</v>
      </c>
      <c r="L6" s="119">
        <f>IF(IFERROR(MATCH(_xlfn.CONCAT($B6,",",L$4),'19 SpcFunc &amp; VentSpcFunc combos'!$Q$8:$Q$335,0),0)&gt;0,1,0)</f>
        <v>0</v>
      </c>
      <c r="M6" s="119">
        <f>IF(IFERROR(MATCH(_xlfn.CONCAT($B6,",",M$4),'19 SpcFunc &amp; VentSpcFunc combos'!$Q$8:$Q$335,0),0)&gt;0,1,0)</f>
        <v>0</v>
      </c>
      <c r="N6" s="119">
        <f>IF(IFERROR(MATCH(_xlfn.CONCAT($B6,",",N$4),'19 SpcFunc &amp; VentSpcFunc combos'!$Q$8:$Q$335,0),0)&gt;0,1,0)</f>
        <v>0</v>
      </c>
      <c r="O6" s="119">
        <f>IF(IFERROR(MATCH(_xlfn.CONCAT($B6,",",O$4),'19 SpcFunc &amp; VentSpcFunc combos'!$Q$8:$Q$335,0),0)&gt;0,1,0)</f>
        <v>0</v>
      </c>
      <c r="P6" s="119">
        <f>IF(IFERROR(MATCH(_xlfn.CONCAT($B6,",",P$4),'19 SpcFunc &amp; VentSpcFunc combos'!$Q$8:$Q$335,0),0)&gt;0,1,0)</f>
        <v>0</v>
      </c>
      <c r="Q6" s="119">
        <f>IF(IFERROR(MATCH(_xlfn.CONCAT($B6,",",Q$4),'19 SpcFunc &amp; VentSpcFunc combos'!$Q$8:$Q$335,0),0)&gt;0,1,0)</f>
        <v>0</v>
      </c>
      <c r="R6" s="119">
        <f>IF(IFERROR(MATCH(_xlfn.CONCAT($B6,",",R$4),'19 SpcFunc &amp; VentSpcFunc combos'!$Q$8:$Q$335,0),0)&gt;0,1,0)</f>
        <v>0</v>
      </c>
      <c r="S6" s="119">
        <f>IF(IFERROR(MATCH(_xlfn.CONCAT($B6,",",S$4),'19 SpcFunc &amp; VentSpcFunc combos'!$Q$8:$Q$335,0),0)&gt;0,1,0)</f>
        <v>0</v>
      </c>
      <c r="T6" s="119">
        <f>IF(IFERROR(MATCH(_xlfn.CONCAT($B6,",",T$4),'19 SpcFunc &amp; VentSpcFunc combos'!$Q$8:$Q$335,0),0)&gt;0,1,0)</f>
        <v>0</v>
      </c>
      <c r="U6" s="119">
        <f>IF(IFERROR(MATCH(_xlfn.CONCAT($B6,",",U$4),'19 SpcFunc &amp; VentSpcFunc combos'!$Q$8:$Q$335,0),0)&gt;0,1,0)</f>
        <v>0</v>
      </c>
      <c r="V6" s="119">
        <f>IF(IFERROR(MATCH(_xlfn.CONCAT($B6,",",V$4),'19 SpcFunc &amp; VentSpcFunc combos'!$Q$8:$Q$335,0),0)&gt;0,1,0)</f>
        <v>0</v>
      </c>
      <c r="W6" s="119">
        <f>IF(IFERROR(MATCH(_xlfn.CONCAT($B6,",",W$4),'19 SpcFunc &amp; VentSpcFunc combos'!$Q$8:$Q$335,0),0)&gt;0,1,0)</f>
        <v>0</v>
      </c>
      <c r="X6" s="119">
        <f>IF(IFERROR(MATCH(_xlfn.CONCAT($B6,",",X$4),'19 SpcFunc &amp; VentSpcFunc combos'!$Q$8:$Q$335,0),0)&gt;0,1,0)</f>
        <v>0</v>
      </c>
      <c r="Y6" s="119">
        <f>IF(IFERROR(MATCH(_xlfn.CONCAT($B6,",",Y$4),'19 SpcFunc &amp; VentSpcFunc combos'!$Q$8:$Q$335,0),0)&gt;0,1,0)</f>
        <v>0</v>
      </c>
      <c r="Z6" s="119">
        <f>IF(IFERROR(MATCH(_xlfn.CONCAT($B6,",",Z$4),'19 SpcFunc &amp; VentSpcFunc combos'!$Q$8:$Q$335,0),0)&gt;0,1,0)</f>
        <v>0</v>
      </c>
      <c r="AA6" s="119">
        <f>IF(IFERROR(MATCH(_xlfn.CONCAT($B6,",",AA$4),'19 SpcFunc &amp; VentSpcFunc combos'!$Q$8:$Q$335,0),0)&gt;0,1,0)</f>
        <v>0</v>
      </c>
      <c r="AB6" s="119">
        <f>IF(IFERROR(MATCH(_xlfn.CONCAT($B6,",",AB$4),'19 SpcFunc &amp; VentSpcFunc combos'!$Q$8:$Q$335,0),0)&gt;0,1,0)</f>
        <v>0</v>
      </c>
      <c r="AC6" s="119">
        <f>IF(IFERROR(MATCH(_xlfn.CONCAT($B6,",",AC$4),'19 SpcFunc &amp; VentSpcFunc combos'!$Q$8:$Q$335,0),0)&gt;0,1,0)</f>
        <v>0</v>
      </c>
      <c r="AD6" s="119">
        <f>IF(IFERROR(MATCH(_xlfn.CONCAT($B6,",",AD$4),'19 SpcFunc &amp; VentSpcFunc combos'!$Q$8:$Q$335,0),0)&gt;0,1,0)</f>
        <v>0</v>
      </c>
      <c r="AE6" s="119">
        <f>IF(IFERROR(MATCH(_xlfn.CONCAT($B6,",",AE$4),'19 SpcFunc &amp; VentSpcFunc combos'!$Q$8:$Q$335,0),0)&gt;0,1,0)</f>
        <v>0</v>
      </c>
      <c r="AF6" s="119">
        <f>IF(IFERROR(MATCH(_xlfn.CONCAT($B6,",",AF$4),'19 SpcFunc &amp; VentSpcFunc combos'!$Q$8:$Q$335,0),0)&gt;0,1,0)</f>
        <v>0</v>
      </c>
      <c r="AG6" s="119">
        <f>IF(IFERROR(MATCH(_xlfn.CONCAT($B6,",",AG$4),'19 SpcFunc &amp; VentSpcFunc combos'!$Q$8:$Q$335,0),0)&gt;0,1,0)</f>
        <v>0</v>
      </c>
      <c r="AH6" s="119">
        <f>IF(IFERROR(MATCH(_xlfn.CONCAT($B6,",",AH$4),'19 SpcFunc &amp; VentSpcFunc combos'!$Q$8:$Q$335,0),0)&gt;0,1,0)</f>
        <v>0</v>
      </c>
      <c r="AI6" s="119">
        <f>IF(IFERROR(MATCH(_xlfn.CONCAT($B6,",",AI$4),'19 SpcFunc &amp; VentSpcFunc combos'!$Q$8:$Q$335,0),0)&gt;0,1,0)</f>
        <v>0</v>
      </c>
      <c r="AJ6" s="119">
        <f>IF(IFERROR(MATCH(_xlfn.CONCAT($B6,",",AJ$4),'19 SpcFunc &amp; VentSpcFunc combos'!$Q$8:$Q$335,0),0)&gt;0,1,0)</f>
        <v>0</v>
      </c>
      <c r="AK6" s="119">
        <f>IF(IFERROR(MATCH(_xlfn.CONCAT($B6,",",AK$4),'19 SpcFunc &amp; VentSpcFunc combos'!$Q$8:$Q$335,0),0)&gt;0,1,0)</f>
        <v>0</v>
      </c>
      <c r="AL6" s="119">
        <f>IF(IFERROR(MATCH(_xlfn.CONCAT($B6,",",AL$4),'19 SpcFunc &amp; VentSpcFunc combos'!$Q$8:$Q$335,0),0)&gt;0,1,0)</f>
        <v>0</v>
      </c>
      <c r="AM6" s="119">
        <f>IF(IFERROR(MATCH(_xlfn.CONCAT($B6,",",AM$4),'19 SpcFunc &amp; VentSpcFunc combos'!$Q$8:$Q$335,0),0)&gt;0,1,0)</f>
        <v>0</v>
      </c>
      <c r="AN6" s="119">
        <f>IF(IFERROR(MATCH(_xlfn.CONCAT($B6,",",AN$4),'19 SpcFunc &amp; VentSpcFunc combos'!$Q$8:$Q$335,0),0)&gt;0,1,0)</f>
        <v>0</v>
      </c>
      <c r="AO6" s="119">
        <f>IF(IFERROR(MATCH(_xlfn.CONCAT($B6,",",AO$4),'19 SpcFunc &amp; VentSpcFunc combos'!$Q$8:$Q$335,0),0)&gt;0,1,0)</f>
        <v>0</v>
      </c>
      <c r="AP6" s="119">
        <f>IF(IFERROR(MATCH(_xlfn.CONCAT($B6,",",AP$4),'19 SpcFunc &amp; VentSpcFunc combos'!$Q$8:$Q$335,0),0)&gt;0,1,0)</f>
        <v>0</v>
      </c>
      <c r="AQ6" s="119">
        <f>IF(IFERROR(MATCH(_xlfn.CONCAT($B6,",",AQ$4),'19 SpcFunc &amp; VentSpcFunc combos'!$Q$8:$Q$335,0),0)&gt;0,1,0)</f>
        <v>0</v>
      </c>
      <c r="AR6" s="119">
        <f>IF(IFERROR(MATCH(_xlfn.CONCAT($B6,",",AR$4),'19 SpcFunc &amp; VentSpcFunc combos'!$Q$8:$Q$335,0),0)&gt;0,1,0)</f>
        <v>0</v>
      </c>
      <c r="AS6" s="119">
        <f>IF(IFERROR(MATCH(_xlfn.CONCAT($B6,",",AS$4),'19 SpcFunc &amp; VentSpcFunc combos'!$Q$8:$Q$335,0),0)&gt;0,1,0)</f>
        <v>0</v>
      </c>
      <c r="AT6" s="119">
        <f>IF(IFERROR(MATCH(_xlfn.CONCAT($B6,",",AT$4),'19 SpcFunc &amp; VentSpcFunc combos'!$Q$8:$Q$335,0),0)&gt;0,1,0)</f>
        <v>0</v>
      </c>
      <c r="AU6" s="119">
        <f>IF(IFERROR(MATCH(_xlfn.CONCAT($B6,",",AU$4),'19 SpcFunc &amp; VentSpcFunc combos'!$Q$8:$Q$335,0),0)&gt;0,1,0)</f>
        <v>0</v>
      </c>
      <c r="AV6" s="119">
        <f>IF(IFERROR(MATCH(_xlfn.CONCAT($B6,",",AV$4),'19 SpcFunc &amp; VentSpcFunc combos'!$Q$8:$Q$335,0),0)&gt;0,1,0)</f>
        <v>0</v>
      </c>
      <c r="AW6" s="119">
        <f>IF(IFERROR(MATCH(_xlfn.CONCAT($B6,",",AW$4),'19 SpcFunc &amp; VentSpcFunc combos'!$Q$8:$Q$335,0),0)&gt;0,1,0)</f>
        <v>0</v>
      </c>
      <c r="AX6" s="119">
        <f>IF(IFERROR(MATCH(_xlfn.CONCAT($B6,",",AX$4),'19 SpcFunc &amp; VentSpcFunc combos'!$Q$8:$Q$335,0),0)&gt;0,1,0)</f>
        <v>0</v>
      </c>
      <c r="AY6" s="119">
        <f>IF(IFERROR(MATCH(_xlfn.CONCAT($B6,",",AY$4),'19 SpcFunc &amp; VentSpcFunc combos'!$Q$8:$Q$335,0),0)&gt;0,1,0)</f>
        <v>0</v>
      </c>
      <c r="AZ6" s="119">
        <f>IF(IFERROR(MATCH(_xlfn.CONCAT($B6,",",AZ$4),'19 SpcFunc &amp; VentSpcFunc combos'!$Q$8:$Q$335,0),0)&gt;0,1,0)</f>
        <v>0</v>
      </c>
      <c r="BA6" s="119">
        <f>IF(IFERROR(MATCH(_xlfn.CONCAT($B6,",",BA$4),'19 SpcFunc &amp; VentSpcFunc combos'!$Q$8:$Q$335,0),0)&gt;0,1,0)</f>
        <v>0</v>
      </c>
      <c r="BB6" s="119">
        <f>IF(IFERROR(MATCH(_xlfn.CONCAT($B6,",",BB$4),'19 SpcFunc &amp; VentSpcFunc combos'!$Q$8:$Q$335,0),0)&gt;0,1,0)</f>
        <v>0</v>
      </c>
      <c r="BC6" s="119">
        <f>IF(IFERROR(MATCH(_xlfn.CONCAT($B6,",",BC$4),'19 SpcFunc &amp; VentSpcFunc combos'!$Q$8:$Q$335,0),0)&gt;0,1,0)</f>
        <v>0</v>
      </c>
      <c r="BD6" s="119">
        <f>IF(IFERROR(MATCH(_xlfn.CONCAT($B6,",",BD$4),'19 SpcFunc &amp; VentSpcFunc combos'!$Q$8:$Q$335,0),0)&gt;0,1,0)</f>
        <v>0</v>
      </c>
      <c r="BE6" s="119">
        <f>IF(IFERROR(MATCH(_xlfn.CONCAT($B6,",",BE$4),'19 SpcFunc &amp; VentSpcFunc combos'!$Q$8:$Q$335,0),0)&gt;0,1,0)</f>
        <v>0</v>
      </c>
      <c r="BF6" s="119">
        <f>IF(IFERROR(MATCH(_xlfn.CONCAT($B6,",",BF$4),'19 SpcFunc &amp; VentSpcFunc combos'!$Q$8:$Q$335,0),0)&gt;0,1,0)</f>
        <v>0</v>
      </c>
      <c r="BG6" s="119">
        <f>IF(IFERROR(MATCH(_xlfn.CONCAT($B6,",",BG$4),'19 SpcFunc &amp; VentSpcFunc combos'!$Q$8:$Q$335,0),0)&gt;0,1,0)</f>
        <v>0</v>
      </c>
      <c r="BH6" s="119">
        <f>IF(IFERROR(MATCH(_xlfn.CONCAT($B6,",",BH$4),'19 SpcFunc &amp; VentSpcFunc combos'!$Q$8:$Q$335,0),0)&gt;0,1,0)</f>
        <v>0</v>
      </c>
      <c r="BI6" s="119">
        <f>IF(IFERROR(MATCH(_xlfn.CONCAT($B6,",",BI$4),'19 SpcFunc &amp; VentSpcFunc combos'!$Q$8:$Q$335,0),0)&gt;0,1,0)</f>
        <v>0</v>
      </c>
      <c r="BJ6" s="119">
        <f>IF(IFERROR(MATCH(_xlfn.CONCAT($B6,",",BJ$4),'19 SpcFunc &amp; VentSpcFunc combos'!$Q$8:$Q$335,0),0)&gt;0,1,0)</f>
        <v>0</v>
      </c>
      <c r="BK6" s="119">
        <f>IF(IFERROR(MATCH(_xlfn.CONCAT($B6,",",BK$4),'19 SpcFunc &amp; VentSpcFunc combos'!$Q$8:$Q$335,0),0)&gt;0,1,0)</f>
        <v>0</v>
      </c>
      <c r="BL6" s="119">
        <f>IF(IFERROR(MATCH(_xlfn.CONCAT($B6,",",BL$4),'19 SpcFunc &amp; VentSpcFunc combos'!$Q$8:$Q$335,0),0)&gt;0,1,0)</f>
        <v>0</v>
      </c>
      <c r="BM6" s="119">
        <f>IF(IFERROR(MATCH(_xlfn.CONCAT($B6,",",BM$4),'19 SpcFunc &amp; VentSpcFunc combos'!$Q$8:$Q$335,0),0)&gt;0,1,0)</f>
        <v>0</v>
      </c>
      <c r="BN6" s="119">
        <f>IF(IFERROR(MATCH(_xlfn.CONCAT($B6,",",BN$4),'19 SpcFunc &amp; VentSpcFunc combos'!$Q$8:$Q$335,0),0)&gt;0,1,0)</f>
        <v>0</v>
      </c>
      <c r="BO6" s="119">
        <f>IF(IFERROR(MATCH(_xlfn.CONCAT($B6,",",BO$4),'19 SpcFunc &amp; VentSpcFunc combos'!$Q$8:$Q$335,0),0)&gt;0,1,0)</f>
        <v>0</v>
      </c>
      <c r="BP6" s="119">
        <f>IF(IFERROR(MATCH(_xlfn.CONCAT($B6,",",BP$4),'19 SpcFunc &amp; VentSpcFunc combos'!$Q$8:$Q$335,0),0)&gt;0,1,0)</f>
        <v>0</v>
      </c>
      <c r="BQ6" s="119">
        <f>IF(IFERROR(MATCH(_xlfn.CONCAT($B6,",",BQ$4),'19 SpcFunc &amp; VentSpcFunc combos'!$Q$8:$Q$335,0),0)&gt;0,1,0)</f>
        <v>0</v>
      </c>
      <c r="BR6" s="119">
        <f>IF(IFERROR(MATCH(_xlfn.CONCAT($B6,",",BR$4),'19 SpcFunc &amp; VentSpcFunc combos'!$Q$8:$Q$335,0),0)&gt;0,1,0)</f>
        <v>0</v>
      </c>
      <c r="BS6" s="119">
        <f>IF(IFERROR(MATCH(_xlfn.CONCAT($B6,",",BS$4),'19 SpcFunc &amp; VentSpcFunc combos'!$Q$8:$Q$335,0),0)&gt;0,1,0)</f>
        <v>0</v>
      </c>
      <c r="BT6" s="119">
        <f>IF(IFERROR(MATCH(_xlfn.CONCAT($B6,",",BT$4),'19 SpcFunc &amp; VentSpcFunc combos'!$Q$8:$Q$335,0),0)&gt;0,1,0)</f>
        <v>0</v>
      </c>
      <c r="BU6" s="119">
        <f>IF(IFERROR(MATCH(_xlfn.CONCAT($B6,",",BU$4),'19 SpcFunc &amp; VentSpcFunc combos'!$Q$8:$Q$335,0),0)&gt;0,1,0)</f>
        <v>0</v>
      </c>
      <c r="BV6" s="119">
        <f>IF(IFERROR(MATCH(_xlfn.CONCAT($B6,",",BV$4),'19 SpcFunc &amp; VentSpcFunc combos'!$Q$8:$Q$335,0),0)&gt;0,1,0)</f>
        <v>0</v>
      </c>
      <c r="BW6" s="119">
        <f>IF(IFERROR(MATCH(_xlfn.CONCAT($B6,",",BW$4),'19 SpcFunc &amp; VentSpcFunc combos'!$Q$8:$Q$335,0),0)&gt;0,1,0)</f>
        <v>0</v>
      </c>
      <c r="BX6" s="119">
        <f>IF(IFERROR(MATCH(_xlfn.CONCAT($B6,",",BX$4),'19 SpcFunc &amp; VentSpcFunc combos'!$Q$8:$Q$335,0),0)&gt;0,1,0)</f>
        <v>0</v>
      </c>
      <c r="BY6" s="119">
        <f>IF(IFERROR(MATCH(_xlfn.CONCAT($B6,",",BY$4),'19 SpcFunc &amp; VentSpcFunc combos'!$Q$8:$Q$335,0),0)&gt;0,1,0)</f>
        <v>0</v>
      </c>
      <c r="BZ6" s="119">
        <f>IF(IFERROR(MATCH(_xlfn.CONCAT($B6,",",BZ$4),'19 SpcFunc &amp; VentSpcFunc combos'!$Q$8:$Q$335,0),0)&gt;0,1,0)</f>
        <v>0</v>
      </c>
      <c r="CA6" s="119">
        <f>IF(IFERROR(MATCH(_xlfn.CONCAT($B6,",",CA$4),'19 SpcFunc &amp; VentSpcFunc combos'!$Q$8:$Q$335,0),0)&gt;0,1,0)</f>
        <v>0</v>
      </c>
      <c r="CB6" s="119">
        <f>IF(IFERROR(MATCH(_xlfn.CONCAT($B6,",",CB$4),'19 SpcFunc &amp; VentSpcFunc combos'!$Q$8:$Q$335,0),0)&gt;0,1,0)</f>
        <v>0</v>
      </c>
      <c r="CC6" s="119">
        <f>IF(IFERROR(MATCH(_xlfn.CONCAT($B6,",",CC$4),'19 SpcFunc &amp; VentSpcFunc combos'!$Q$8:$Q$335,0),0)&gt;0,1,0)</f>
        <v>0</v>
      </c>
      <c r="CD6" s="119">
        <f>IF(IFERROR(MATCH(_xlfn.CONCAT($B6,",",CD$4),'19 SpcFunc &amp; VentSpcFunc combos'!$Q$8:$Q$335,0),0)&gt;0,1,0)</f>
        <v>0</v>
      </c>
      <c r="CE6" s="119">
        <f>IF(IFERROR(MATCH(_xlfn.CONCAT($B6,",",CE$4),'19 SpcFunc &amp; VentSpcFunc combos'!$Q$8:$Q$335,0),0)&gt;0,1,0)</f>
        <v>0</v>
      </c>
      <c r="CF6" s="119">
        <f>IF(IFERROR(MATCH(_xlfn.CONCAT($B6,",",CF$4),'19 SpcFunc &amp; VentSpcFunc combos'!$Q$8:$Q$335,0),0)&gt;0,1,0)</f>
        <v>0</v>
      </c>
      <c r="CG6" s="119">
        <f>IF(IFERROR(MATCH(_xlfn.CONCAT($B6,",",CG$4),'19 SpcFunc &amp; VentSpcFunc combos'!$Q$8:$Q$335,0),0)&gt;0,1,0)</f>
        <v>0</v>
      </c>
      <c r="CH6" s="119">
        <f>IF(IFERROR(MATCH(_xlfn.CONCAT($B6,",",CH$4),'19 SpcFunc &amp; VentSpcFunc combos'!$Q$8:$Q$335,0),0)&gt;0,1,0)</f>
        <v>0</v>
      </c>
      <c r="CI6" s="119">
        <f>IF(IFERROR(MATCH(_xlfn.CONCAT($B6,",",CI$4),'19 SpcFunc &amp; VentSpcFunc combos'!$Q$8:$Q$335,0),0)&gt;0,1,0)</f>
        <v>0</v>
      </c>
      <c r="CJ6" s="119">
        <f>IF(IFERROR(MATCH(_xlfn.CONCAT($B6,",",CJ$4),'19 SpcFunc &amp; VentSpcFunc combos'!$Q$8:$Q$335,0),0)&gt;0,1,0)</f>
        <v>0</v>
      </c>
      <c r="CK6" s="119">
        <f>IF(IFERROR(MATCH(_xlfn.CONCAT($B6,",",CK$4),'19 SpcFunc &amp; VentSpcFunc combos'!$Q$8:$Q$335,0),0)&gt;0,1,0)</f>
        <v>0</v>
      </c>
      <c r="CL6" s="119">
        <f>IF(IFERROR(MATCH(_xlfn.CONCAT($B6,",",CL$4),'19 SpcFunc &amp; VentSpcFunc combos'!$Q$8:$Q$335,0),0)&gt;0,1,0)</f>
        <v>0</v>
      </c>
      <c r="CM6" s="119">
        <f>IF(IFERROR(MATCH(_xlfn.CONCAT($B6,",",CM$4),'19 SpcFunc &amp; VentSpcFunc combos'!$Q$8:$Q$335,0),0)&gt;0,1,0)</f>
        <v>0</v>
      </c>
      <c r="CN6" s="119">
        <f>IF(IFERROR(MATCH(_xlfn.CONCAT($B6,",",CN$4),'19 SpcFunc &amp; VentSpcFunc combos'!$Q$8:$Q$335,0),0)&gt;0,1,0)</f>
        <v>0</v>
      </c>
      <c r="CO6" s="119">
        <f>IF(IFERROR(MATCH(_xlfn.CONCAT($B6,",",CO$4),'19 SpcFunc &amp; VentSpcFunc combos'!$Q$8:$Q$335,0),0)&gt;0,1,0)</f>
        <v>0</v>
      </c>
      <c r="CP6" s="119">
        <f>IF(IFERROR(MATCH(_xlfn.CONCAT($B6,",",CP$4),'19 SpcFunc &amp; VentSpcFunc combos'!$Q$8:$Q$335,0),0)&gt;0,1,0)</f>
        <v>0</v>
      </c>
      <c r="CQ6" s="119">
        <f>IF(IFERROR(MATCH(_xlfn.CONCAT($B6,",",CQ$4),'19 SpcFunc &amp; VentSpcFunc combos'!$Q$8:$Q$335,0),0)&gt;0,1,0)</f>
        <v>0</v>
      </c>
      <c r="CR6" s="119">
        <f>IF(IFERROR(MATCH(_xlfn.CONCAT($B6,",",CR$4),'19 SpcFunc &amp; VentSpcFunc combos'!$Q$8:$Q$335,0),0)&gt;0,1,0)</f>
        <v>0</v>
      </c>
      <c r="CS6" s="119">
        <f>IF(IFERROR(MATCH(_xlfn.CONCAT($B6,",",CS$4),'19 SpcFunc &amp; VentSpcFunc combos'!$Q$8:$Q$335,0),0)&gt;0,1,0)</f>
        <v>0</v>
      </c>
      <c r="CT6" s="119">
        <f>IF(IFERROR(MATCH(_xlfn.CONCAT($B6,",",CT$4),'19 SpcFunc &amp; VentSpcFunc combos'!$Q$8:$Q$335,0),0)&gt;0,1,0)</f>
        <v>0</v>
      </c>
      <c r="CU6" s="98" t="s">
        <v>938</v>
      </c>
      <c r="CV6">
        <f t="shared" ref="CV6:CV69" si="5">SUM(C6:CT6)</f>
        <v>0</v>
      </c>
    </row>
    <row r="7" spans="1:100" x14ac:dyDescent="0.25">
      <c r="B7" t="e">
        <f>#REF!</f>
        <v>#REF!</v>
      </c>
      <c r="C7" s="119">
        <f>IF(IFERROR(MATCH(_xlfn.CONCAT($B7,",",C$4),'19 SpcFunc &amp; VentSpcFunc combos'!$Q$8:$Q$335,0),0)&gt;0,1,0)</f>
        <v>0</v>
      </c>
      <c r="D7" s="119">
        <f>IF(IFERROR(MATCH(_xlfn.CONCAT($B7,",",D$4),'19 SpcFunc &amp; VentSpcFunc combos'!$Q$8:$Q$335,0),0)&gt;0,1,0)</f>
        <v>0</v>
      </c>
      <c r="E7" s="119">
        <f>IF(IFERROR(MATCH(_xlfn.CONCAT($B7,",",E$4),'19 SpcFunc &amp; VentSpcFunc combos'!$Q$8:$Q$335,0),0)&gt;0,1,0)</f>
        <v>0</v>
      </c>
      <c r="F7" s="119">
        <f>IF(IFERROR(MATCH(_xlfn.CONCAT($B7,",",F$4),'19 SpcFunc &amp; VentSpcFunc combos'!$Q$8:$Q$335,0),0)&gt;0,1,0)</f>
        <v>0</v>
      </c>
      <c r="G7" s="119">
        <f>IF(IFERROR(MATCH(_xlfn.CONCAT($B7,",",G$4),'19 SpcFunc &amp; VentSpcFunc combos'!$Q$8:$Q$335,0),0)&gt;0,1,0)</f>
        <v>0</v>
      </c>
      <c r="H7" s="119">
        <f>IF(IFERROR(MATCH(_xlfn.CONCAT($B7,",",H$4),'19 SpcFunc &amp; VentSpcFunc combos'!$Q$8:$Q$335,0),0)&gt;0,1,0)</f>
        <v>0</v>
      </c>
      <c r="I7" s="119">
        <f>IF(IFERROR(MATCH(_xlfn.CONCAT($B7,",",I$4),'19 SpcFunc &amp; VentSpcFunc combos'!$Q$8:$Q$335,0),0)&gt;0,1,0)</f>
        <v>0</v>
      </c>
      <c r="J7" s="119">
        <f>IF(IFERROR(MATCH(_xlfn.CONCAT($B7,",",J$4),'19 SpcFunc &amp; VentSpcFunc combos'!$Q$8:$Q$335,0),0)&gt;0,1,0)</f>
        <v>0</v>
      </c>
      <c r="K7" s="119">
        <f>IF(IFERROR(MATCH(_xlfn.CONCAT($B7,",",K$4),'19 SpcFunc &amp; VentSpcFunc combos'!$Q$8:$Q$335,0),0)&gt;0,1,0)</f>
        <v>0</v>
      </c>
      <c r="L7" s="119">
        <f>IF(IFERROR(MATCH(_xlfn.CONCAT($B7,",",L$4),'19 SpcFunc &amp; VentSpcFunc combos'!$Q$8:$Q$335,0),0)&gt;0,1,0)</f>
        <v>0</v>
      </c>
      <c r="M7" s="119">
        <f>IF(IFERROR(MATCH(_xlfn.CONCAT($B7,",",M$4),'19 SpcFunc &amp; VentSpcFunc combos'!$Q$8:$Q$335,0),0)&gt;0,1,0)</f>
        <v>0</v>
      </c>
      <c r="N7" s="119">
        <f>IF(IFERROR(MATCH(_xlfn.CONCAT($B7,",",N$4),'19 SpcFunc &amp; VentSpcFunc combos'!$Q$8:$Q$335,0),0)&gt;0,1,0)</f>
        <v>0</v>
      </c>
      <c r="O7" s="119">
        <f>IF(IFERROR(MATCH(_xlfn.CONCAT($B7,",",O$4),'19 SpcFunc &amp; VentSpcFunc combos'!$Q$8:$Q$335,0),0)&gt;0,1,0)</f>
        <v>0</v>
      </c>
      <c r="P7" s="119">
        <f>IF(IFERROR(MATCH(_xlfn.CONCAT($B7,",",P$4),'19 SpcFunc &amp; VentSpcFunc combos'!$Q$8:$Q$335,0),0)&gt;0,1,0)</f>
        <v>0</v>
      </c>
      <c r="Q7" s="119">
        <f>IF(IFERROR(MATCH(_xlfn.CONCAT($B7,",",Q$4),'19 SpcFunc &amp; VentSpcFunc combos'!$Q$8:$Q$335,0),0)&gt;0,1,0)</f>
        <v>0</v>
      </c>
      <c r="R7" s="119">
        <f>IF(IFERROR(MATCH(_xlfn.CONCAT($B7,",",R$4),'19 SpcFunc &amp; VentSpcFunc combos'!$Q$8:$Q$335,0),0)&gt;0,1,0)</f>
        <v>0</v>
      </c>
      <c r="S7" s="119">
        <f>IF(IFERROR(MATCH(_xlfn.CONCAT($B7,",",S$4),'19 SpcFunc &amp; VentSpcFunc combos'!$Q$8:$Q$335,0),0)&gt;0,1,0)</f>
        <v>0</v>
      </c>
      <c r="T7" s="119">
        <f>IF(IFERROR(MATCH(_xlfn.CONCAT($B7,",",T$4),'19 SpcFunc &amp; VentSpcFunc combos'!$Q$8:$Q$335,0),0)&gt;0,1,0)</f>
        <v>0</v>
      </c>
      <c r="U7" s="119">
        <f>IF(IFERROR(MATCH(_xlfn.CONCAT($B7,",",U$4),'19 SpcFunc &amp; VentSpcFunc combos'!$Q$8:$Q$335,0),0)&gt;0,1,0)</f>
        <v>0</v>
      </c>
      <c r="V7" s="119">
        <f>IF(IFERROR(MATCH(_xlfn.CONCAT($B7,",",V$4),'19 SpcFunc &amp; VentSpcFunc combos'!$Q$8:$Q$335,0),0)&gt;0,1,0)</f>
        <v>0</v>
      </c>
      <c r="W7" s="119">
        <f>IF(IFERROR(MATCH(_xlfn.CONCAT($B7,",",W$4),'19 SpcFunc &amp; VentSpcFunc combos'!$Q$8:$Q$335,0),0)&gt;0,1,0)</f>
        <v>0</v>
      </c>
      <c r="X7" s="119">
        <f>IF(IFERROR(MATCH(_xlfn.CONCAT($B7,",",X$4),'19 SpcFunc &amp; VentSpcFunc combos'!$Q$8:$Q$335,0),0)&gt;0,1,0)</f>
        <v>0</v>
      </c>
      <c r="Y7" s="119">
        <f>IF(IFERROR(MATCH(_xlfn.CONCAT($B7,",",Y$4),'19 SpcFunc &amp; VentSpcFunc combos'!$Q$8:$Q$335,0),0)&gt;0,1,0)</f>
        <v>0</v>
      </c>
      <c r="Z7" s="119">
        <f>IF(IFERROR(MATCH(_xlfn.CONCAT($B7,",",Z$4),'19 SpcFunc &amp; VentSpcFunc combos'!$Q$8:$Q$335,0),0)&gt;0,1,0)</f>
        <v>0</v>
      </c>
      <c r="AA7" s="119">
        <f>IF(IFERROR(MATCH(_xlfn.CONCAT($B7,",",AA$4),'19 SpcFunc &amp; VentSpcFunc combos'!$Q$8:$Q$335,0),0)&gt;0,1,0)</f>
        <v>0</v>
      </c>
      <c r="AB7" s="119">
        <f>IF(IFERROR(MATCH(_xlfn.CONCAT($B7,",",AB$4),'19 SpcFunc &amp; VentSpcFunc combos'!$Q$8:$Q$335,0),0)&gt;0,1,0)</f>
        <v>0</v>
      </c>
      <c r="AC7" s="119">
        <f>IF(IFERROR(MATCH(_xlfn.CONCAT($B7,",",AC$4),'19 SpcFunc &amp; VentSpcFunc combos'!$Q$8:$Q$335,0),0)&gt;0,1,0)</f>
        <v>0</v>
      </c>
      <c r="AD7" s="119">
        <f>IF(IFERROR(MATCH(_xlfn.CONCAT($B7,",",AD$4),'19 SpcFunc &amp; VentSpcFunc combos'!$Q$8:$Q$335,0),0)&gt;0,1,0)</f>
        <v>0</v>
      </c>
      <c r="AE7" s="119">
        <f>IF(IFERROR(MATCH(_xlfn.CONCAT($B7,",",AE$4),'19 SpcFunc &amp; VentSpcFunc combos'!$Q$8:$Q$335,0),0)&gt;0,1,0)</f>
        <v>0</v>
      </c>
      <c r="AF7" s="119">
        <f>IF(IFERROR(MATCH(_xlfn.CONCAT($B7,",",AF$4),'19 SpcFunc &amp; VentSpcFunc combos'!$Q$8:$Q$335,0),0)&gt;0,1,0)</f>
        <v>0</v>
      </c>
      <c r="AG7" s="119">
        <f>IF(IFERROR(MATCH(_xlfn.CONCAT($B7,",",AG$4),'19 SpcFunc &amp; VentSpcFunc combos'!$Q$8:$Q$335,0),0)&gt;0,1,0)</f>
        <v>0</v>
      </c>
      <c r="AH7" s="119">
        <f>IF(IFERROR(MATCH(_xlfn.CONCAT($B7,",",AH$4),'19 SpcFunc &amp; VentSpcFunc combos'!$Q$8:$Q$335,0),0)&gt;0,1,0)</f>
        <v>0</v>
      </c>
      <c r="AI7" s="119">
        <f>IF(IFERROR(MATCH(_xlfn.CONCAT($B7,",",AI$4),'19 SpcFunc &amp; VentSpcFunc combos'!$Q$8:$Q$335,0),0)&gt;0,1,0)</f>
        <v>0</v>
      </c>
      <c r="AJ7" s="119">
        <f>IF(IFERROR(MATCH(_xlfn.CONCAT($B7,",",AJ$4),'19 SpcFunc &amp; VentSpcFunc combos'!$Q$8:$Q$335,0),0)&gt;0,1,0)</f>
        <v>0</v>
      </c>
      <c r="AK7" s="119">
        <f>IF(IFERROR(MATCH(_xlfn.CONCAT($B7,",",AK$4),'19 SpcFunc &amp; VentSpcFunc combos'!$Q$8:$Q$335,0),0)&gt;0,1,0)</f>
        <v>0</v>
      </c>
      <c r="AL7" s="119">
        <f>IF(IFERROR(MATCH(_xlfn.CONCAT($B7,",",AL$4),'19 SpcFunc &amp; VentSpcFunc combos'!$Q$8:$Q$335,0),0)&gt;0,1,0)</f>
        <v>0</v>
      </c>
      <c r="AM7" s="119">
        <f>IF(IFERROR(MATCH(_xlfn.CONCAT($B7,",",AM$4),'19 SpcFunc &amp; VentSpcFunc combos'!$Q$8:$Q$335,0),0)&gt;0,1,0)</f>
        <v>0</v>
      </c>
      <c r="AN7" s="119">
        <f>IF(IFERROR(MATCH(_xlfn.CONCAT($B7,",",AN$4),'19 SpcFunc &amp; VentSpcFunc combos'!$Q$8:$Q$335,0),0)&gt;0,1,0)</f>
        <v>0</v>
      </c>
      <c r="AO7" s="119">
        <f>IF(IFERROR(MATCH(_xlfn.CONCAT($B7,",",AO$4),'19 SpcFunc &amp; VentSpcFunc combos'!$Q$8:$Q$335,0),0)&gt;0,1,0)</f>
        <v>0</v>
      </c>
      <c r="AP7" s="119">
        <f>IF(IFERROR(MATCH(_xlfn.CONCAT($B7,",",AP$4),'19 SpcFunc &amp; VentSpcFunc combos'!$Q$8:$Q$335,0),0)&gt;0,1,0)</f>
        <v>0</v>
      </c>
      <c r="AQ7" s="119">
        <f>IF(IFERROR(MATCH(_xlfn.CONCAT($B7,",",AQ$4),'19 SpcFunc &amp; VentSpcFunc combos'!$Q$8:$Q$335,0),0)&gt;0,1,0)</f>
        <v>0</v>
      </c>
      <c r="AR7" s="119">
        <f>IF(IFERROR(MATCH(_xlfn.CONCAT($B7,",",AR$4),'19 SpcFunc &amp; VentSpcFunc combos'!$Q$8:$Q$335,0),0)&gt;0,1,0)</f>
        <v>0</v>
      </c>
      <c r="AS7" s="119">
        <f>IF(IFERROR(MATCH(_xlfn.CONCAT($B7,",",AS$4),'19 SpcFunc &amp; VentSpcFunc combos'!$Q$8:$Q$335,0),0)&gt;0,1,0)</f>
        <v>0</v>
      </c>
      <c r="AT7" s="119">
        <f>IF(IFERROR(MATCH(_xlfn.CONCAT($B7,",",AT$4),'19 SpcFunc &amp; VentSpcFunc combos'!$Q$8:$Q$335,0),0)&gt;0,1,0)</f>
        <v>0</v>
      </c>
      <c r="AU7" s="119">
        <f>IF(IFERROR(MATCH(_xlfn.CONCAT($B7,",",AU$4),'19 SpcFunc &amp; VentSpcFunc combos'!$Q$8:$Q$335,0),0)&gt;0,1,0)</f>
        <v>0</v>
      </c>
      <c r="AV7" s="119">
        <f>IF(IFERROR(MATCH(_xlfn.CONCAT($B7,",",AV$4),'19 SpcFunc &amp; VentSpcFunc combos'!$Q$8:$Q$335,0),0)&gt;0,1,0)</f>
        <v>0</v>
      </c>
      <c r="AW7" s="119">
        <f>IF(IFERROR(MATCH(_xlfn.CONCAT($B7,",",AW$4),'19 SpcFunc &amp; VentSpcFunc combos'!$Q$8:$Q$335,0),0)&gt;0,1,0)</f>
        <v>0</v>
      </c>
      <c r="AX7" s="119">
        <f>IF(IFERROR(MATCH(_xlfn.CONCAT($B7,",",AX$4),'19 SpcFunc &amp; VentSpcFunc combos'!$Q$8:$Q$335,0),0)&gt;0,1,0)</f>
        <v>0</v>
      </c>
      <c r="AY7" s="119">
        <f>IF(IFERROR(MATCH(_xlfn.CONCAT($B7,",",AY$4),'19 SpcFunc &amp; VentSpcFunc combos'!$Q$8:$Q$335,0),0)&gt;0,1,0)</f>
        <v>0</v>
      </c>
      <c r="AZ7" s="119">
        <f>IF(IFERROR(MATCH(_xlfn.CONCAT($B7,",",AZ$4),'19 SpcFunc &amp; VentSpcFunc combos'!$Q$8:$Q$335,0),0)&gt;0,1,0)</f>
        <v>0</v>
      </c>
      <c r="BA7" s="119">
        <f>IF(IFERROR(MATCH(_xlfn.CONCAT($B7,",",BA$4),'19 SpcFunc &amp; VentSpcFunc combos'!$Q$8:$Q$335,0),0)&gt;0,1,0)</f>
        <v>0</v>
      </c>
      <c r="BB7" s="119">
        <f>IF(IFERROR(MATCH(_xlfn.CONCAT($B7,",",BB$4),'19 SpcFunc &amp; VentSpcFunc combos'!$Q$8:$Q$335,0),0)&gt;0,1,0)</f>
        <v>0</v>
      </c>
      <c r="BC7" s="119">
        <f>IF(IFERROR(MATCH(_xlfn.CONCAT($B7,",",BC$4),'19 SpcFunc &amp; VentSpcFunc combos'!$Q$8:$Q$335,0),0)&gt;0,1,0)</f>
        <v>0</v>
      </c>
      <c r="BD7" s="119">
        <f>IF(IFERROR(MATCH(_xlfn.CONCAT($B7,",",BD$4),'19 SpcFunc &amp; VentSpcFunc combos'!$Q$8:$Q$335,0),0)&gt;0,1,0)</f>
        <v>0</v>
      </c>
      <c r="BE7" s="119">
        <f>IF(IFERROR(MATCH(_xlfn.CONCAT($B7,",",BE$4),'19 SpcFunc &amp; VentSpcFunc combos'!$Q$8:$Q$335,0),0)&gt;0,1,0)</f>
        <v>0</v>
      </c>
      <c r="BF7" s="119">
        <f>IF(IFERROR(MATCH(_xlfn.CONCAT($B7,",",BF$4),'19 SpcFunc &amp; VentSpcFunc combos'!$Q$8:$Q$335,0),0)&gt;0,1,0)</f>
        <v>0</v>
      </c>
      <c r="BG7" s="119">
        <f>IF(IFERROR(MATCH(_xlfn.CONCAT($B7,",",BG$4),'19 SpcFunc &amp; VentSpcFunc combos'!$Q$8:$Q$335,0),0)&gt;0,1,0)</f>
        <v>0</v>
      </c>
      <c r="BH7" s="119">
        <f>IF(IFERROR(MATCH(_xlfn.CONCAT($B7,",",BH$4),'19 SpcFunc &amp; VentSpcFunc combos'!$Q$8:$Q$335,0),0)&gt;0,1,0)</f>
        <v>0</v>
      </c>
      <c r="BI7" s="119">
        <f>IF(IFERROR(MATCH(_xlfn.CONCAT($B7,",",BI$4),'19 SpcFunc &amp; VentSpcFunc combos'!$Q$8:$Q$335,0),0)&gt;0,1,0)</f>
        <v>0</v>
      </c>
      <c r="BJ7" s="119">
        <f>IF(IFERROR(MATCH(_xlfn.CONCAT($B7,",",BJ$4),'19 SpcFunc &amp; VentSpcFunc combos'!$Q$8:$Q$335,0),0)&gt;0,1,0)</f>
        <v>0</v>
      </c>
      <c r="BK7" s="119">
        <f>IF(IFERROR(MATCH(_xlfn.CONCAT($B7,",",BK$4),'19 SpcFunc &amp; VentSpcFunc combos'!$Q$8:$Q$335,0),0)&gt;0,1,0)</f>
        <v>0</v>
      </c>
      <c r="BL7" s="119">
        <f>IF(IFERROR(MATCH(_xlfn.CONCAT($B7,",",BL$4),'19 SpcFunc &amp; VentSpcFunc combos'!$Q$8:$Q$335,0),0)&gt;0,1,0)</f>
        <v>0</v>
      </c>
      <c r="BM7" s="119">
        <f>IF(IFERROR(MATCH(_xlfn.CONCAT($B7,",",BM$4),'19 SpcFunc &amp; VentSpcFunc combos'!$Q$8:$Q$335,0),0)&gt;0,1,0)</f>
        <v>0</v>
      </c>
      <c r="BN7" s="119">
        <f>IF(IFERROR(MATCH(_xlfn.CONCAT($B7,",",BN$4),'19 SpcFunc &amp; VentSpcFunc combos'!$Q$8:$Q$335,0),0)&gt;0,1,0)</f>
        <v>0</v>
      </c>
      <c r="BO7" s="119">
        <f>IF(IFERROR(MATCH(_xlfn.CONCAT($B7,",",BO$4),'19 SpcFunc &amp; VentSpcFunc combos'!$Q$8:$Q$335,0),0)&gt;0,1,0)</f>
        <v>0</v>
      </c>
      <c r="BP7" s="119">
        <f>IF(IFERROR(MATCH(_xlfn.CONCAT($B7,",",BP$4),'19 SpcFunc &amp; VentSpcFunc combos'!$Q$8:$Q$335,0),0)&gt;0,1,0)</f>
        <v>0</v>
      </c>
      <c r="BQ7" s="119">
        <f>IF(IFERROR(MATCH(_xlfn.CONCAT($B7,",",BQ$4),'19 SpcFunc &amp; VentSpcFunc combos'!$Q$8:$Q$335,0),0)&gt;0,1,0)</f>
        <v>0</v>
      </c>
      <c r="BR7" s="119">
        <f>IF(IFERROR(MATCH(_xlfn.CONCAT($B7,",",BR$4),'19 SpcFunc &amp; VentSpcFunc combos'!$Q$8:$Q$335,0),0)&gt;0,1,0)</f>
        <v>0</v>
      </c>
      <c r="BS7" s="119">
        <f>IF(IFERROR(MATCH(_xlfn.CONCAT($B7,",",BS$4),'19 SpcFunc &amp; VentSpcFunc combos'!$Q$8:$Q$335,0),0)&gt;0,1,0)</f>
        <v>0</v>
      </c>
      <c r="BT7" s="119">
        <f>IF(IFERROR(MATCH(_xlfn.CONCAT($B7,",",BT$4),'19 SpcFunc &amp; VentSpcFunc combos'!$Q$8:$Q$335,0),0)&gt;0,1,0)</f>
        <v>0</v>
      </c>
      <c r="BU7" s="119">
        <f>IF(IFERROR(MATCH(_xlfn.CONCAT($B7,",",BU$4),'19 SpcFunc &amp; VentSpcFunc combos'!$Q$8:$Q$335,0),0)&gt;0,1,0)</f>
        <v>0</v>
      </c>
      <c r="BV7" s="119">
        <f>IF(IFERROR(MATCH(_xlfn.CONCAT($B7,",",BV$4),'19 SpcFunc &amp; VentSpcFunc combos'!$Q$8:$Q$335,0),0)&gt;0,1,0)</f>
        <v>0</v>
      </c>
      <c r="BW7" s="119">
        <f>IF(IFERROR(MATCH(_xlfn.CONCAT($B7,",",BW$4),'19 SpcFunc &amp; VentSpcFunc combos'!$Q$8:$Q$335,0),0)&gt;0,1,0)</f>
        <v>0</v>
      </c>
      <c r="BX7" s="119">
        <f>IF(IFERROR(MATCH(_xlfn.CONCAT($B7,",",BX$4),'19 SpcFunc &amp; VentSpcFunc combos'!$Q$8:$Q$335,0),0)&gt;0,1,0)</f>
        <v>0</v>
      </c>
      <c r="BY7" s="119">
        <f>IF(IFERROR(MATCH(_xlfn.CONCAT($B7,",",BY$4),'19 SpcFunc &amp; VentSpcFunc combos'!$Q$8:$Q$335,0),0)&gt;0,1,0)</f>
        <v>0</v>
      </c>
      <c r="BZ7" s="119">
        <f>IF(IFERROR(MATCH(_xlfn.CONCAT($B7,",",BZ$4),'19 SpcFunc &amp; VentSpcFunc combos'!$Q$8:$Q$335,0),0)&gt;0,1,0)</f>
        <v>0</v>
      </c>
      <c r="CA7" s="119">
        <f>IF(IFERROR(MATCH(_xlfn.CONCAT($B7,",",CA$4),'19 SpcFunc &amp; VentSpcFunc combos'!$Q$8:$Q$335,0),0)&gt;0,1,0)</f>
        <v>0</v>
      </c>
      <c r="CB7" s="119">
        <f>IF(IFERROR(MATCH(_xlfn.CONCAT($B7,",",CB$4),'19 SpcFunc &amp; VentSpcFunc combos'!$Q$8:$Q$335,0),0)&gt;0,1,0)</f>
        <v>0</v>
      </c>
      <c r="CC7" s="119">
        <f>IF(IFERROR(MATCH(_xlfn.CONCAT($B7,",",CC$4),'19 SpcFunc &amp; VentSpcFunc combos'!$Q$8:$Q$335,0),0)&gt;0,1,0)</f>
        <v>0</v>
      </c>
      <c r="CD7" s="119">
        <f>IF(IFERROR(MATCH(_xlfn.CONCAT($B7,",",CD$4),'19 SpcFunc &amp; VentSpcFunc combos'!$Q$8:$Q$335,0),0)&gt;0,1,0)</f>
        <v>0</v>
      </c>
      <c r="CE7" s="119">
        <f>IF(IFERROR(MATCH(_xlfn.CONCAT($B7,",",CE$4),'19 SpcFunc &amp; VentSpcFunc combos'!$Q$8:$Q$335,0),0)&gt;0,1,0)</f>
        <v>0</v>
      </c>
      <c r="CF7" s="119">
        <f>IF(IFERROR(MATCH(_xlfn.CONCAT($B7,",",CF$4),'19 SpcFunc &amp; VentSpcFunc combos'!$Q$8:$Q$335,0),0)&gt;0,1,0)</f>
        <v>0</v>
      </c>
      <c r="CG7" s="119">
        <f>IF(IFERROR(MATCH(_xlfn.CONCAT($B7,",",CG$4),'19 SpcFunc &amp; VentSpcFunc combos'!$Q$8:$Q$335,0),0)&gt;0,1,0)</f>
        <v>0</v>
      </c>
      <c r="CH7" s="119">
        <f>IF(IFERROR(MATCH(_xlfn.CONCAT($B7,",",CH$4),'19 SpcFunc &amp; VentSpcFunc combos'!$Q$8:$Q$335,0),0)&gt;0,1,0)</f>
        <v>0</v>
      </c>
      <c r="CI7" s="119">
        <f>IF(IFERROR(MATCH(_xlfn.CONCAT($B7,",",CI$4),'19 SpcFunc &amp; VentSpcFunc combos'!$Q$8:$Q$335,0),0)&gt;0,1,0)</f>
        <v>0</v>
      </c>
      <c r="CJ7" s="119">
        <f>IF(IFERROR(MATCH(_xlfn.CONCAT($B7,",",CJ$4),'19 SpcFunc &amp; VentSpcFunc combos'!$Q$8:$Q$335,0),0)&gt;0,1,0)</f>
        <v>0</v>
      </c>
      <c r="CK7" s="119">
        <f>IF(IFERROR(MATCH(_xlfn.CONCAT($B7,",",CK$4),'19 SpcFunc &amp; VentSpcFunc combos'!$Q$8:$Q$335,0),0)&gt;0,1,0)</f>
        <v>0</v>
      </c>
      <c r="CL7" s="119">
        <f>IF(IFERROR(MATCH(_xlfn.CONCAT($B7,",",CL$4),'19 SpcFunc &amp; VentSpcFunc combos'!$Q$8:$Q$335,0),0)&gt;0,1,0)</f>
        <v>0</v>
      </c>
      <c r="CM7" s="119">
        <f>IF(IFERROR(MATCH(_xlfn.CONCAT($B7,",",CM$4),'19 SpcFunc &amp; VentSpcFunc combos'!$Q$8:$Q$335,0),0)&gt;0,1,0)</f>
        <v>0</v>
      </c>
      <c r="CN7" s="119">
        <f>IF(IFERROR(MATCH(_xlfn.CONCAT($B7,",",CN$4),'19 SpcFunc &amp; VentSpcFunc combos'!$Q$8:$Q$335,0),0)&gt;0,1,0)</f>
        <v>0</v>
      </c>
      <c r="CO7" s="119">
        <f>IF(IFERROR(MATCH(_xlfn.CONCAT($B7,",",CO$4),'19 SpcFunc &amp; VentSpcFunc combos'!$Q$8:$Q$335,0),0)&gt;0,1,0)</f>
        <v>0</v>
      </c>
      <c r="CP7" s="119">
        <f>IF(IFERROR(MATCH(_xlfn.CONCAT($B7,",",CP$4),'19 SpcFunc &amp; VentSpcFunc combos'!$Q$8:$Q$335,0),0)&gt;0,1,0)</f>
        <v>0</v>
      </c>
      <c r="CQ7" s="119">
        <f>IF(IFERROR(MATCH(_xlfn.CONCAT($B7,",",CQ$4),'19 SpcFunc &amp; VentSpcFunc combos'!$Q$8:$Q$335,0),0)&gt;0,1,0)</f>
        <v>0</v>
      </c>
      <c r="CR7" s="119">
        <f>IF(IFERROR(MATCH(_xlfn.CONCAT($B7,",",CR$4),'19 SpcFunc &amp; VentSpcFunc combos'!$Q$8:$Q$335,0),0)&gt;0,1,0)</f>
        <v>0</v>
      </c>
      <c r="CS7" s="119">
        <f>IF(IFERROR(MATCH(_xlfn.CONCAT($B7,",",CS$4),'19 SpcFunc &amp; VentSpcFunc combos'!$Q$8:$Q$335,0),0)&gt;0,1,0)</f>
        <v>0</v>
      </c>
      <c r="CT7" s="119">
        <f>IF(IFERROR(MATCH(_xlfn.CONCAT($B7,",",CT$4),'19 SpcFunc &amp; VentSpcFunc combos'!$Q$8:$Q$335,0),0)&gt;0,1,0)</f>
        <v>0</v>
      </c>
      <c r="CU7" s="98" t="s">
        <v>938</v>
      </c>
      <c r="CV7">
        <f t="shared" si="5"/>
        <v>0</v>
      </c>
    </row>
    <row r="8" spans="1:100" x14ac:dyDescent="0.25">
      <c r="B8" t="e">
        <f>#REF!</f>
        <v>#REF!</v>
      </c>
      <c r="C8" s="119">
        <f>IF(IFERROR(MATCH(_xlfn.CONCAT($B8,",",C$4),'19 SpcFunc &amp; VentSpcFunc combos'!$Q$8:$Q$335,0),0)&gt;0,1,0)</f>
        <v>0</v>
      </c>
      <c r="D8" s="119">
        <f>IF(IFERROR(MATCH(_xlfn.CONCAT($B8,",",D$4),'19 SpcFunc &amp; VentSpcFunc combos'!$Q$8:$Q$335,0),0)&gt;0,1,0)</f>
        <v>0</v>
      </c>
      <c r="E8" s="119">
        <f>IF(IFERROR(MATCH(_xlfn.CONCAT($B8,",",E$4),'19 SpcFunc &amp; VentSpcFunc combos'!$Q$8:$Q$335,0),0)&gt;0,1,0)</f>
        <v>0</v>
      </c>
      <c r="F8" s="119">
        <f>IF(IFERROR(MATCH(_xlfn.CONCAT($B8,",",F$4),'19 SpcFunc &amp; VentSpcFunc combos'!$Q$8:$Q$335,0),0)&gt;0,1,0)</f>
        <v>0</v>
      </c>
      <c r="G8" s="119">
        <f>IF(IFERROR(MATCH(_xlfn.CONCAT($B8,",",G$4),'19 SpcFunc &amp; VentSpcFunc combos'!$Q$8:$Q$335,0),0)&gt;0,1,0)</f>
        <v>0</v>
      </c>
      <c r="H8" s="119">
        <f>IF(IFERROR(MATCH(_xlfn.CONCAT($B8,",",H$4),'19 SpcFunc &amp; VentSpcFunc combos'!$Q$8:$Q$335,0),0)&gt;0,1,0)</f>
        <v>0</v>
      </c>
      <c r="I8" s="119">
        <f>IF(IFERROR(MATCH(_xlfn.CONCAT($B8,",",I$4),'19 SpcFunc &amp; VentSpcFunc combos'!$Q$8:$Q$335,0),0)&gt;0,1,0)</f>
        <v>0</v>
      </c>
      <c r="J8" s="119">
        <f>IF(IFERROR(MATCH(_xlfn.CONCAT($B8,",",J$4),'19 SpcFunc &amp; VentSpcFunc combos'!$Q$8:$Q$335,0),0)&gt;0,1,0)</f>
        <v>0</v>
      </c>
      <c r="K8" s="119">
        <f>IF(IFERROR(MATCH(_xlfn.CONCAT($B8,",",K$4),'19 SpcFunc &amp; VentSpcFunc combos'!$Q$8:$Q$335,0),0)&gt;0,1,0)</f>
        <v>0</v>
      </c>
      <c r="L8" s="119">
        <f>IF(IFERROR(MATCH(_xlfn.CONCAT($B8,",",L$4),'19 SpcFunc &amp; VentSpcFunc combos'!$Q$8:$Q$335,0),0)&gt;0,1,0)</f>
        <v>0</v>
      </c>
      <c r="M8" s="119">
        <f>IF(IFERROR(MATCH(_xlfn.CONCAT($B8,",",M$4),'19 SpcFunc &amp; VentSpcFunc combos'!$Q$8:$Q$335,0),0)&gt;0,1,0)</f>
        <v>0</v>
      </c>
      <c r="N8" s="119">
        <f>IF(IFERROR(MATCH(_xlfn.CONCAT($B8,",",N$4),'19 SpcFunc &amp; VentSpcFunc combos'!$Q$8:$Q$335,0),0)&gt;0,1,0)</f>
        <v>0</v>
      </c>
      <c r="O8" s="119">
        <f>IF(IFERROR(MATCH(_xlfn.CONCAT($B8,",",O$4),'19 SpcFunc &amp; VentSpcFunc combos'!$Q$8:$Q$335,0),0)&gt;0,1,0)</f>
        <v>0</v>
      </c>
      <c r="P8" s="119">
        <f>IF(IFERROR(MATCH(_xlfn.CONCAT($B8,",",P$4),'19 SpcFunc &amp; VentSpcFunc combos'!$Q$8:$Q$335,0),0)&gt;0,1,0)</f>
        <v>0</v>
      </c>
      <c r="Q8" s="119">
        <f>IF(IFERROR(MATCH(_xlfn.CONCAT($B8,",",Q$4),'19 SpcFunc &amp; VentSpcFunc combos'!$Q$8:$Q$335,0),0)&gt;0,1,0)</f>
        <v>0</v>
      </c>
      <c r="R8" s="119">
        <f>IF(IFERROR(MATCH(_xlfn.CONCAT($B8,",",R$4),'19 SpcFunc &amp; VentSpcFunc combos'!$Q$8:$Q$335,0),0)&gt;0,1,0)</f>
        <v>0</v>
      </c>
      <c r="S8" s="119">
        <f>IF(IFERROR(MATCH(_xlfn.CONCAT($B8,",",S$4),'19 SpcFunc &amp; VentSpcFunc combos'!$Q$8:$Q$335,0),0)&gt;0,1,0)</f>
        <v>0</v>
      </c>
      <c r="T8" s="119">
        <f>IF(IFERROR(MATCH(_xlfn.CONCAT($B8,",",T$4),'19 SpcFunc &amp; VentSpcFunc combos'!$Q$8:$Q$335,0),0)&gt;0,1,0)</f>
        <v>0</v>
      </c>
      <c r="U8" s="119">
        <f>IF(IFERROR(MATCH(_xlfn.CONCAT($B8,",",U$4),'19 SpcFunc &amp; VentSpcFunc combos'!$Q$8:$Q$335,0),0)&gt;0,1,0)</f>
        <v>0</v>
      </c>
      <c r="V8" s="119">
        <f>IF(IFERROR(MATCH(_xlfn.CONCAT($B8,",",V$4),'19 SpcFunc &amp; VentSpcFunc combos'!$Q$8:$Q$335,0),0)&gt;0,1,0)</f>
        <v>0</v>
      </c>
      <c r="W8" s="119">
        <f>IF(IFERROR(MATCH(_xlfn.CONCAT($B8,",",W$4),'19 SpcFunc &amp; VentSpcFunc combos'!$Q$8:$Q$335,0),0)&gt;0,1,0)</f>
        <v>0</v>
      </c>
      <c r="X8" s="119">
        <f>IF(IFERROR(MATCH(_xlfn.CONCAT($B8,",",X$4),'19 SpcFunc &amp; VentSpcFunc combos'!$Q$8:$Q$335,0),0)&gt;0,1,0)</f>
        <v>0</v>
      </c>
      <c r="Y8" s="119">
        <f>IF(IFERROR(MATCH(_xlfn.CONCAT($B8,",",Y$4),'19 SpcFunc &amp; VentSpcFunc combos'!$Q$8:$Q$335,0),0)&gt;0,1,0)</f>
        <v>0</v>
      </c>
      <c r="Z8" s="119">
        <f>IF(IFERROR(MATCH(_xlfn.CONCAT($B8,",",Z$4),'19 SpcFunc &amp; VentSpcFunc combos'!$Q$8:$Q$335,0),0)&gt;0,1,0)</f>
        <v>0</v>
      </c>
      <c r="AA8" s="119">
        <f>IF(IFERROR(MATCH(_xlfn.CONCAT($B8,",",AA$4),'19 SpcFunc &amp; VentSpcFunc combos'!$Q$8:$Q$335,0),0)&gt;0,1,0)</f>
        <v>0</v>
      </c>
      <c r="AB8" s="119">
        <f>IF(IFERROR(MATCH(_xlfn.CONCAT($B8,",",AB$4),'19 SpcFunc &amp; VentSpcFunc combos'!$Q$8:$Q$335,0),0)&gt;0,1,0)</f>
        <v>0</v>
      </c>
      <c r="AC8" s="119">
        <f>IF(IFERROR(MATCH(_xlfn.CONCAT($B8,",",AC$4),'19 SpcFunc &amp; VentSpcFunc combos'!$Q$8:$Q$335,0),0)&gt;0,1,0)</f>
        <v>0</v>
      </c>
      <c r="AD8" s="119">
        <f>IF(IFERROR(MATCH(_xlfn.CONCAT($B8,",",AD$4),'19 SpcFunc &amp; VentSpcFunc combos'!$Q$8:$Q$335,0),0)&gt;0,1,0)</f>
        <v>0</v>
      </c>
      <c r="AE8" s="119">
        <f>IF(IFERROR(MATCH(_xlfn.CONCAT($B8,",",AE$4),'19 SpcFunc &amp; VentSpcFunc combos'!$Q$8:$Q$335,0),0)&gt;0,1,0)</f>
        <v>0</v>
      </c>
      <c r="AF8" s="119">
        <f>IF(IFERROR(MATCH(_xlfn.CONCAT($B8,",",AF$4),'19 SpcFunc &amp; VentSpcFunc combos'!$Q$8:$Q$335,0),0)&gt;0,1,0)</f>
        <v>0</v>
      </c>
      <c r="AG8" s="119">
        <f>IF(IFERROR(MATCH(_xlfn.CONCAT($B8,",",AG$4),'19 SpcFunc &amp; VentSpcFunc combos'!$Q$8:$Q$335,0),0)&gt;0,1,0)</f>
        <v>0</v>
      </c>
      <c r="AH8" s="119">
        <f>IF(IFERROR(MATCH(_xlfn.CONCAT($B8,",",AH$4),'19 SpcFunc &amp; VentSpcFunc combos'!$Q$8:$Q$335,0),0)&gt;0,1,0)</f>
        <v>0</v>
      </c>
      <c r="AI8" s="119">
        <f>IF(IFERROR(MATCH(_xlfn.CONCAT($B8,",",AI$4),'19 SpcFunc &amp; VentSpcFunc combos'!$Q$8:$Q$335,0),0)&gt;0,1,0)</f>
        <v>0</v>
      </c>
      <c r="AJ8" s="119">
        <f>IF(IFERROR(MATCH(_xlfn.CONCAT($B8,",",AJ$4),'19 SpcFunc &amp; VentSpcFunc combos'!$Q$8:$Q$335,0),0)&gt;0,1,0)</f>
        <v>0</v>
      </c>
      <c r="AK8" s="119">
        <f>IF(IFERROR(MATCH(_xlfn.CONCAT($B8,",",AK$4),'19 SpcFunc &amp; VentSpcFunc combos'!$Q$8:$Q$335,0),0)&gt;0,1,0)</f>
        <v>0</v>
      </c>
      <c r="AL8" s="119">
        <f>IF(IFERROR(MATCH(_xlfn.CONCAT($B8,",",AL$4),'19 SpcFunc &amp; VentSpcFunc combos'!$Q$8:$Q$335,0),0)&gt;0,1,0)</f>
        <v>0</v>
      </c>
      <c r="AM8" s="119">
        <f>IF(IFERROR(MATCH(_xlfn.CONCAT($B8,",",AM$4),'19 SpcFunc &amp; VentSpcFunc combos'!$Q$8:$Q$335,0),0)&gt;0,1,0)</f>
        <v>0</v>
      </c>
      <c r="AN8" s="119">
        <f>IF(IFERROR(MATCH(_xlfn.CONCAT($B8,",",AN$4),'19 SpcFunc &amp; VentSpcFunc combos'!$Q$8:$Q$335,0),0)&gt;0,1,0)</f>
        <v>0</v>
      </c>
      <c r="AO8" s="119">
        <f>IF(IFERROR(MATCH(_xlfn.CONCAT($B8,",",AO$4),'19 SpcFunc &amp; VentSpcFunc combos'!$Q$8:$Q$335,0),0)&gt;0,1,0)</f>
        <v>0</v>
      </c>
      <c r="AP8" s="119">
        <f>IF(IFERROR(MATCH(_xlfn.CONCAT($B8,",",AP$4),'19 SpcFunc &amp; VentSpcFunc combos'!$Q$8:$Q$335,0),0)&gt;0,1,0)</f>
        <v>0</v>
      </c>
      <c r="AQ8" s="119">
        <f>IF(IFERROR(MATCH(_xlfn.CONCAT($B8,",",AQ$4),'19 SpcFunc &amp; VentSpcFunc combos'!$Q$8:$Q$335,0),0)&gt;0,1,0)</f>
        <v>0</v>
      </c>
      <c r="AR8" s="119">
        <f>IF(IFERROR(MATCH(_xlfn.CONCAT($B8,",",AR$4),'19 SpcFunc &amp; VentSpcFunc combos'!$Q$8:$Q$335,0),0)&gt;0,1,0)</f>
        <v>0</v>
      </c>
      <c r="AS8" s="119">
        <f>IF(IFERROR(MATCH(_xlfn.CONCAT($B8,",",AS$4),'19 SpcFunc &amp; VentSpcFunc combos'!$Q$8:$Q$335,0),0)&gt;0,1,0)</f>
        <v>0</v>
      </c>
      <c r="AT8" s="119">
        <f>IF(IFERROR(MATCH(_xlfn.CONCAT($B8,",",AT$4),'19 SpcFunc &amp; VentSpcFunc combos'!$Q$8:$Q$335,0),0)&gt;0,1,0)</f>
        <v>0</v>
      </c>
      <c r="AU8" s="119">
        <f>IF(IFERROR(MATCH(_xlfn.CONCAT($B8,",",AU$4),'19 SpcFunc &amp; VentSpcFunc combos'!$Q$8:$Q$335,0),0)&gt;0,1,0)</f>
        <v>0</v>
      </c>
      <c r="AV8" s="119">
        <f>IF(IFERROR(MATCH(_xlfn.CONCAT($B8,",",AV$4),'19 SpcFunc &amp; VentSpcFunc combos'!$Q$8:$Q$335,0),0)&gt;0,1,0)</f>
        <v>0</v>
      </c>
      <c r="AW8" s="119">
        <f>IF(IFERROR(MATCH(_xlfn.CONCAT($B8,",",AW$4),'19 SpcFunc &amp; VentSpcFunc combos'!$Q$8:$Q$335,0),0)&gt;0,1,0)</f>
        <v>0</v>
      </c>
      <c r="AX8" s="119">
        <f>IF(IFERROR(MATCH(_xlfn.CONCAT($B8,",",AX$4),'19 SpcFunc &amp; VentSpcFunc combos'!$Q$8:$Q$335,0),0)&gt;0,1,0)</f>
        <v>0</v>
      </c>
      <c r="AY8" s="119">
        <f>IF(IFERROR(MATCH(_xlfn.CONCAT($B8,",",AY$4),'19 SpcFunc &amp; VentSpcFunc combos'!$Q$8:$Q$335,0),0)&gt;0,1,0)</f>
        <v>0</v>
      </c>
      <c r="AZ8" s="119">
        <f>IF(IFERROR(MATCH(_xlfn.CONCAT($B8,",",AZ$4),'19 SpcFunc &amp; VentSpcFunc combos'!$Q$8:$Q$335,0),0)&gt;0,1,0)</f>
        <v>0</v>
      </c>
      <c r="BA8" s="119">
        <f>IF(IFERROR(MATCH(_xlfn.CONCAT($B8,",",BA$4),'19 SpcFunc &amp; VentSpcFunc combos'!$Q$8:$Q$335,0),0)&gt;0,1,0)</f>
        <v>0</v>
      </c>
      <c r="BB8" s="119">
        <f>IF(IFERROR(MATCH(_xlfn.CONCAT($B8,",",BB$4),'19 SpcFunc &amp; VentSpcFunc combos'!$Q$8:$Q$335,0),0)&gt;0,1,0)</f>
        <v>0</v>
      </c>
      <c r="BC8" s="119">
        <f>IF(IFERROR(MATCH(_xlfn.CONCAT($B8,",",BC$4),'19 SpcFunc &amp; VentSpcFunc combos'!$Q$8:$Q$335,0),0)&gt;0,1,0)</f>
        <v>0</v>
      </c>
      <c r="BD8" s="119">
        <f>IF(IFERROR(MATCH(_xlfn.CONCAT($B8,",",BD$4),'19 SpcFunc &amp; VentSpcFunc combos'!$Q$8:$Q$335,0),0)&gt;0,1,0)</f>
        <v>0</v>
      </c>
      <c r="BE8" s="119">
        <f>IF(IFERROR(MATCH(_xlfn.CONCAT($B8,",",BE$4),'19 SpcFunc &amp; VentSpcFunc combos'!$Q$8:$Q$335,0),0)&gt;0,1,0)</f>
        <v>0</v>
      </c>
      <c r="BF8" s="119">
        <f>IF(IFERROR(MATCH(_xlfn.CONCAT($B8,",",BF$4),'19 SpcFunc &amp; VentSpcFunc combos'!$Q$8:$Q$335,0),0)&gt;0,1,0)</f>
        <v>0</v>
      </c>
      <c r="BG8" s="119">
        <f>IF(IFERROR(MATCH(_xlfn.CONCAT($B8,",",BG$4),'19 SpcFunc &amp; VentSpcFunc combos'!$Q$8:$Q$335,0),0)&gt;0,1,0)</f>
        <v>0</v>
      </c>
      <c r="BH8" s="119">
        <f>IF(IFERROR(MATCH(_xlfn.CONCAT($B8,",",BH$4),'19 SpcFunc &amp; VentSpcFunc combos'!$Q$8:$Q$335,0),0)&gt;0,1,0)</f>
        <v>0</v>
      </c>
      <c r="BI8" s="119">
        <f>IF(IFERROR(MATCH(_xlfn.CONCAT($B8,",",BI$4),'19 SpcFunc &amp; VentSpcFunc combos'!$Q$8:$Q$335,0),0)&gt;0,1,0)</f>
        <v>0</v>
      </c>
      <c r="BJ8" s="119">
        <f>IF(IFERROR(MATCH(_xlfn.CONCAT($B8,",",BJ$4),'19 SpcFunc &amp; VentSpcFunc combos'!$Q$8:$Q$335,0),0)&gt;0,1,0)</f>
        <v>0</v>
      </c>
      <c r="BK8" s="119">
        <f>IF(IFERROR(MATCH(_xlfn.CONCAT($B8,",",BK$4),'19 SpcFunc &amp; VentSpcFunc combos'!$Q$8:$Q$335,0),0)&gt;0,1,0)</f>
        <v>0</v>
      </c>
      <c r="BL8" s="119">
        <f>IF(IFERROR(MATCH(_xlfn.CONCAT($B8,",",BL$4),'19 SpcFunc &amp; VentSpcFunc combos'!$Q$8:$Q$335,0),0)&gt;0,1,0)</f>
        <v>0</v>
      </c>
      <c r="BM8" s="119">
        <f>IF(IFERROR(MATCH(_xlfn.CONCAT($B8,",",BM$4),'19 SpcFunc &amp; VentSpcFunc combos'!$Q$8:$Q$335,0),0)&gt;0,1,0)</f>
        <v>0</v>
      </c>
      <c r="BN8" s="119">
        <f>IF(IFERROR(MATCH(_xlfn.CONCAT($B8,",",BN$4),'19 SpcFunc &amp; VentSpcFunc combos'!$Q$8:$Q$335,0),0)&gt;0,1,0)</f>
        <v>0</v>
      </c>
      <c r="BO8" s="119">
        <f>IF(IFERROR(MATCH(_xlfn.CONCAT($B8,",",BO$4),'19 SpcFunc &amp; VentSpcFunc combos'!$Q$8:$Q$335,0),0)&gt;0,1,0)</f>
        <v>0</v>
      </c>
      <c r="BP8" s="119">
        <f>IF(IFERROR(MATCH(_xlfn.CONCAT($B8,",",BP$4),'19 SpcFunc &amp; VentSpcFunc combos'!$Q$8:$Q$335,0),0)&gt;0,1,0)</f>
        <v>0</v>
      </c>
      <c r="BQ8" s="119">
        <f>IF(IFERROR(MATCH(_xlfn.CONCAT($B8,",",BQ$4),'19 SpcFunc &amp; VentSpcFunc combos'!$Q$8:$Q$335,0),0)&gt;0,1,0)</f>
        <v>0</v>
      </c>
      <c r="BR8" s="119">
        <f>IF(IFERROR(MATCH(_xlfn.CONCAT($B8,",",BR$4),'19 SpcFunc &amp; VentSpcFunc combos'!$Q$8:$Q$335,0),0)&gt;0,1,0)</f>
        <v>0</v>
      </c>
      <c r="BS8" s="119">
        <f>IF(IFERROR(MATCH(_xlfn.CONCAT($B8,",",BS$4),'19 SpcFunc &amp; VentSpcFunc combos'!$Q$8:$Q$335,0),0)&gt;0,1,0)</f>
        <v>0</v>
      </c>
      <c r="BT8" s="119">
        <f>IF(IFERROR(MATCH(_xlfn.CONCAT($B8,",",BT$4),'19 SpcFunc &amp; VentSpcFunc combos'!$Q$8:$Q$335,0),0)&gt;0,1,0)</f>
        <v>0</v>
      </c>
      <c r="BU8" s="119">
        <f>IF(IFERROR(MATCH(_xlfn.CONCAT($B8,",",BU$4),'19 SpcFunc &amp; VentSpcFunc combos'!$Q$8:$Q$335,0),0)&gt;0,1,0)</f>
        <v>0</v>
      </c>
      <c r="BV8" s="119">
        <f>IF(IFERROR(MATCH(_xlfn.CONCAT($B8,",",BV$4),'19 SpcFunc &amp; VentSpcFunc combos'!$Q$8:$Q$335,0),0)&gt;0,1,0)</f>
        <v>0</v>
      </c>
      <c r="BW8" s="119">
        <f>IF(IFERROR(MATCH(_xlfn.CONCAT($B8,",",BW$4),'19 SpcFunc &amp; VentSpcFunc combos'!$Q$8:$Q$335,0),0)&gt;0,1,0)</f>
        <v>0</v>
      </c>
      <c r="BX8" s="119">
        <f>IF(IFERROR(MATCH(_xlfn.CONCAT($B8,",",BX$4),'19 SpcFunc &amp; VentSpcFunc combos'!$Q$8:$Q$335,0),0)&gt;0,1,0)</f>
        <v>0</v>
      </c>
      <c r="BY8" s="119">
        <f>IF(IFERROR(MATCH(_xlfn.CONCAT($B8,",",BY$4),'19 SpcFunc &amp; VentSpcFunc combos'!$Q$8:$Q$335,0),0)&gt;0,1,0)</f>
        <v>0</v>
      </c>
      <c r="BZ8" s="119">
        <f>IF(IFERROR(MATCH(_xlfn.CONCAT($B8,",",BZ$4),'19 SpcFunc &amp; VentSpcFunc combos'!$Q$8:$Q$335,0),0)&gt;0,1,0)</f>
        <v>0</v>
      </c>
      <c r="CA8" s="119">
        <f>IF(IFERROR(MATCH(_xlfn.CONCAT($B8,",",CA$4),'19 SpcFunc &amp; VentSpcFunc combos'!$Q$8:$Q$335,0),0)&gt;0,1,0)</f>
        <v>0</v>
      </c>
      <c r="CB8" s="119">
        <f>IF(IFERROR(MATCH(_xlfn.CONCAT($B8,",",CB$4),'19 SpcFunc &amp; VentSpcFunc combos'!$Q$8:$Q$335,0),0)&gt;0,1,0)</f>
        <v>0</v>
      </c>
      <c r="CC8" s="119">
        <f>IF(IFERROR(MATCH(_xlfn.CONCAT($B8,",",CC$4),'19 SpcFunc &amp; VentSpcFunc combos'!$Q$8:$Q$335,0),0)&gt;0,1,0)</f>
        <v>0</v>
      </c>
      <c r="CD8" s="119">
        <f>IF(IFERROR(MATCH(_xlfn.CONCAT($B8,",",CD$4),'19 SpcFunc &amp; VentSpcFunc combos'!$Q$8:$Q$335,0),0)&gt;0,1,0)</f>
        <v>0</v>
      </c>
      <c r="CE8" s="119">
        <f>IF(IFERROR(MATCH(_xlfn.CONCAT($B8,",",CE$4),'19 SpcFunc &amp; VentSpcFunc combos'!$Q$8:$Q$335,0),0)&gt;0,1,0)</f>
        <v>0</v>
      </c>
      <c r="CF8" s="119">
        <f>IF(IFERROR(MATCH(_xlfn.CONCAT($B8,",",CF$4),'19 SpcFunc &amp; VentSpcFunc combos'!$Q$8:$Q$335,0),0)&gt;0,1,0)</f>
        <v>0</v>
      </c>
      <c r="CG8" s="119">
        <f>IF(IFERROR(MATCH(_xlfn.CONCAT($B8,",",CG$4),'19 SpcFunc &amp; VentSpcFunc combos'!$Q$8:$Q$335,0),0)&gt;0,1,0)</f>
        <v>0</v>
      </c>
      <c r="CH8" s="119">
        <f>IF(IFERROR(MATCH(_xlfn.CONCAT($B8,",",CH$4),'19 SpcFunc &amp; VentSpcFunc combos'!$Q$8:$Q$335,0),0)&gt;0,1,0)</f>
        <v>0</v>
      </c>
      <c r="CI8" s="119">
        <f>IF(IFERROR(MATCH(_xlfn.CONCAT($B8,",",CI$4),'19 SpcFunc &amp; VentSpcFunc combos'!$Q$8:$Q$335,0),0)&gt;0,1,0)</f>
        <v>0</v>
      </c>
      <c r="CJ8" s="119">
        <f>IF(IFERROR(MATCH(_xlfn.CONCAT($B8,",",CJ$4),'19 SpcFunc &amp; VentSpcFunc combos'!$Q$8:$Q$335,0),0)&gt;0,1,0)</f>
        <v>0</v>
      </c>
      <c r="CK8" s="119">
        <f>IF(IFERROR(MATCH(_xlfn.CONCAT($B8,",",CK$4),'19 SpcFunc &amp; VentSpcFunc combos'!$Q$8:$Q$335,0),0)&gt;0,1,0)</f>
        <v>0</v>
      </c>
      <c r="CL8" s="119">
        <f>IF(IFERROR(MATCH(_xlfn.CONCAT($B8,",",CL$4),'19 SpcFunc &amp; VentSpcFunc combos'!$Q$8:$Q$335,0),0)&gt;0,1,0)</f>
        <v>0</v>
      </c>
      <c r="CM8" s="119">
        <f>IF(IFERROR(MATCH(_xlfn.CONCAT($B8,",",CM$4),'19 SpcFunc &amp; VentSpcFunc combos'!$Q$8:$Q$335,0),0)&gt;0,1,0)</f>
        <v>0</v>
      </c>
      <c r="CN8" s="119">
        <f>IF(IFERROR(MATCH(_xlfn.CONCAT($B8,",",CN$4),'19 SpcFunc &amp; VentSpcFunc combos'!$Q$8:$Q$335,0),0)&gt;0,1,0)</f>
        <v>0</v>
      </c>
      <c r="CO8" s="119">
        <f>IF(IFERROR(MATCH(_xlfn.CONCAT($B8,",",CO$4),'19 SpcFunc &amp; VentSpcFunc combos'!$Q$8:$Q$335,0),0)&gt;0,1,0)</f>
        <v>0</v>
      </c>
      <c r="CP8" s="119">
        <f>IF(IFERROR(MATCH(_xlfn.CONCAT($B8,",",CP$4),'19 SpcFunc &amp; VentSpcFunc combos'!$Q$8:$Q$335,0),0)&gt;0,1,0)</f>
        <v>0</v>
      </c>
      <c r="CQ8" s="119">
        <f>IF(IFERROR(MATCH(_xlfn.CONCAT($B8,",",CQ$4),'19 SpcFunc &amp; VentSpcFunc combos'!$Q$8:$Q$335,0),0)&gt;0,1,0)</f>
        <v>0</v>
      </c>
      <c r="CR8" s="119">
        <f>IF(IFERROR(MATCH(_xlfn.CONCAT($B8,",",CR$4),'19 SpcFunc &amp; VentSpcFunc combos'!$Q$8:$Q$335,0),0)&gt;0,1,0)</f>
        <v>0</v>
      </c>
      <c r="CS8" s="119">
        <f>IF(IFERROR(MATCH(_xlfn.CONCAT($B8,",",CS$4),'19 SpcFunc &amp; VentSpcFunc combos'!$Q$8:$Q$335,0),0)&gt;0,1,0)</f>
        <v>0</v>
      </c>
      <c r="CT8" s="119">
        <f>IF(IFERROR(MATCH(_xlfn.CONCAT($B8,",",CT$4),'19 SpcFunc &amp; VentSpcFunc combos'!$Q$8:$Q$335,0),0)&gt;0,1,0)</f>
        <v>0</v>
      </c>
      <c r="CU8" s="98" t="s">
        <v>938</v>
      </c>
      <c r="CV8">
        <f t="shared" si="5"/>
        <v>0</v>
      </c>
    </row>
    <row r="9" spans="1:100" x14ac:dyDescent="0.25">
      <c r="B9" t="e">
        <f>#REF!</f>
        <v>#REF!</v>
      </c>
      <c r="C9" s="119">
        <f>IF(IFERROR(MATCH(_xlfn.CONCAT($B9,",",C$4),'19 SpcFunc &amp; VentSpcFunc combos'!$Q$8:$Q$335,0),0)&gt;0,1,0)</f>
        <v>0</v>
      </c>
      <c r="D9" s="119">
        <f>IF(IFERROR(MATCH(_xlfn.CONCAT($B9,",",D$4),'19 SpcFunc &amp; VentSpcFunc combos'!$Q$8:$Q$335,0),0)&gt;0,1,0)</f>
        <v>0</v>
      </c>
      <c r="E9" s="119">
        <f>IF(IFERROR(MATCH(_xlfn.CONCAT($B9,",",E$4),'19 SpcFunc &amp; VentSpcFunc combos'!$Q$8:$Q$335,0),0)&gt;0,1,0)</f>
        <v>0</v>
      </c>
      <c r="F9" s="119">
        <f>IF(IFERROR(MATCH(_xlfn.CONCAT($B9,",",F$4),'19 SpcFunc &amp; VentSpcFunc combos'!$Q$8:$Q$335,0),0)&gt;0,1,0)</f>
        <v>0</v>
      </c>
      <c r="G9" s="119">
        <f>IF(IFERROR(MATCH(_xlfn.CONCAT($B9,",",G$4),'19 SpcFunc &amp; VentSpcFunc combos'!$Q$8:$Q$335,0),0)&gt;0,1,0)</f>
        <v>0</v>
      </c>
      <c r="H9" s="119">
        <f>IF(IFERROR(MATCH(_xlfn.CONCAT($B9,",",H$4),'19 SpcFunc &amp; VentSpcFunc combos'!$Q$8:$Q$335,0),0)&gt;0,1,0)</f>
        <v>0</v>
      </c>
      <c r="I9" s="119">
        <f>IF(IFERROR(MATCH(_xlfn.CONCAT($B9,",",I$4),'19 SpcFunc &amp; VentSpcFunc combos'!$Q$8:$Q$335,0),0)&gt;0,1,0)</f>
        <v>0</v>
      </c>
      <c r="J9" s="119">
        <f>IF(IFERROR(MATCH(_xlfn.CONCAT($B9,",",J$4),'19 SpcFunc &amp; VentSpcFunc combos'!$Q$8:$Q$335,0),0)&gt;0,1,0)</f>
        <v>0</v>
      </c>
      <c r="K9" s="119">
        <f>IF(IFERROR(MATCH(_xlfn.CONCAT($B9,",",K$4),'19 SpcFunc &amp; VentSpcFunc combos'!$Q$8:$Q$335,0),0)&gt;0,1,0)</f>
        <v>0</v>
      </c>
      <c r="L9" s="119">
        <f>IF(IFERROR(MATCH(_xlfn.CONCAT($B9,",",L$4),'19 SpcFunc &amp; VentSpcFunc combos'!$Q$8:$Q$335,0),0)&gt;0,1,0)</f>
        <v>0</v>
      </c>
      <c r="M9" s="119">
        <f>IF(IFERROR(MATCH(_xlfn.CONCAT($B9,",",M$4),'19 SpcFunc &amp; VentSpcFunc combos'!$Q$8:$Q$335,0),0)&gt;0,1,0)</f>
        <v>0</v>
      </c>
      <c r="N9" s="119">
        <f>IF(IFERROR(MATCH(_xlfn.CONCAT($B9,",",N$4),'19 SpcFunc &amp; VentSpcFunc combos'!$Q$8:$Q$335,0),0)&gt;0,1,0)</f>
        <v>0</v>
      </c>
      <c r="O9" s="119">
        <f>IF(IFERROR(MATCH(_xlfn.CONCAT($B9,",",O$4),'19 SpcFunc &amp; VentSpcFunc combos'!$Q$8:$Q$335,0),0)&gt;0,1,0)</f>
        <v>0</v>
      </c>
      <c r="P9" s="119">
        <f>IF(IFERROR(MATCH(_xlfn.CONCAT($B9,",",P$4),'19 SpcFunc &amp; VentSpcFunc combos'!$Q$8:$Q$335,0),0)&gt;0,1,0)</f>
        <v>0</v>
      </c>
      <c r="Q9" s="119">
        <f>IF(IFERROR(MATCH(_xlfn.CONCAT($B9,",",Q$4),'19 SpcFunc &amp; VentSpcFunc combos'!$Q$8:$Q$335,0),0)&gt;0,1,0)</f>
        <v>0</v>
      </c>
      <c r="R9" s="119">
        <f>IF(IFERROR(MATCH(_xlfn.CONCAT($B9,",",R$4),'19 SpcFunc &amp; VentSpcFunc combos'!$Q$8:$Q$335,0),0)&gt;0,1,0)</f>
        <v>0</v>
      </c>
      <c r="S9" s="119">
        <f>IF(IFERROR(MATCH(_xlfn.CONCAT($B9,",",S$4),'19 SpcFunc &amp; VentSpcFunc combos'!$Q$8:$Q$335,0),0)&gt;0,1,0)</f>
        <v>0</v>
      </c>
      <c r="T9" s="119">
        <f>IF(IFERROR(MATCH(_xlfn.CONCAT($B9,",",T$4),'19 SpcFunc &amp; VentSpcFunc combos'!$Q$8:$Q$335,0),0)&gt;0,1,0)</f>
        <v>0</v>
      </c>
      <c r="U9" s="119">
        <f>IF(IFERROR(MATCH(_xlfn.CONCAT($B9,",",U$4),'19 SpcFunc &amp; VentSpcFunc combos'!$Q$8:$Q$335,0),0)&gt;0,1,0)</f>
        <v>0</v>
      </c>
      <c r="V9" s="119">
        <f>IF(IFERROR(MATCH(_xlfn.CONCAT($B9,",",V$4),'19 SpcFunc &amp; VentSpcFunc combos'!$Q$8:$Q$335,0),0)&gt;0,1,0)</f>
        <v>0</v>
      </c>
      <c r="W9" s="119">
        <f>IF(IFERROR(MATCH(_xlfn.CONCAT($B9,",",W$4),'19 SpcFunc &amp; VentSpcFunc combos'!$Q$8:$Q$335,0),0)&gt;0,1,0)</f>
        <v>0</v>
      </c>
      <c r="X9" s="119">
        <f>IF(IFERROR(MATCH(_xlfn.CONCAT($B9,",",X$4),'19 SpcFunc &amp; VentSpcFunc combos'!$Q$8:$Q$335,0),0)&gt;0,1,0)</f>
        <v>0</v>
      </c>
      <c r="Y9" s="119">
        <f>IF(IFERROR(MATCH(_xlfn.CONCAT($B9,",",Y$4),'19 SpcFunc &amp; VentSpcFunc combos'!$Q$8:$Q$335,0),0)&gt;0,1,0)</f>
        <v>0</v>
      </c>
      <c r="Z9" s="119">
        <f>IF(IFERROR(MATCH(_xlfn.CONCAT($B9,",",Z$4),'19 SpcFunc &amp; VentSpcFunc combos'!$Q$8:$Q$335,0),0)&gt;0,1,0)</f>
        <v>0</v>
      </c>
      <c r="AA9" s="119">
        <f>IF(IFERROR(MATCH(_xlfn.CONCAT($B9,",",AA$4),'19 SpcFunc &amp; VentSpcFunc combos'!$Q$8:$Q$335,0),0)&gt;0,1,0)</f>
        <v>0</v>
      </c>
      <c r="AB9" s="119">
        <f>IF(IFERROR(MATCH(_xlfn.CONCAT($B9,",",AB$4),'19 SpcFunc &amp; VentSpcFunc combos'!$Q$8:$Q$335,0),0)&gt;0,1,0)</f>
        <v>0</v>
      </c>
      <c r="AC9" s="119">
        <f>IF(IFERROR(MATCH(_xlfn.CONCAT($B9,",",AC$4),'19 SpcFunc &amp; VentSpcFunc combos'!$Q$8:$Q$335,0),0)&gt;0,1,0)</f>
        <v>0</v>
      </c>
      <c r="AD9" s="119">
        <f>IF(IFERROR(MATCH(_xlfn.CONCAT($B9,",",AD$4),'19 SpcFunc &amp; VentSpcFunc combos'!$Q$8:$Q$335,0),0)&gt;0,1,0)</f>
        <v>0</v>
      </c>
      <c r="AE9" s="119">
        <f>IF(IFERROR(MATCH(_xlfn.CONCAT($B9,",",AE$4),'19 SpcFunc &amp; VentSpcFunc combos'!$Q$8:$Q$335,0),0)&gt;0,1,0)</f>
        <v>0</v>
      </c>
      <c r="AF9" s="119">
        <f>IF(IFERROR(MATCH(_xlfn.CONCAT($B9,",",AF$4),'19 SpcFunc &amp; VentSpcFunc combos'!$Q$8:$Q$335,0),0)&gt;0,1,0)</f>
        <v>0</v>
      </c>
      <c r="AG9" s="119">
        <f>IF(IFERROR(MATCH(_xlfn.CONCAT($B9,",",AG$4),'19 SpcFunc &amp; VentSpcFunc combos'!$Q$8:$Q$335,0),0)&gt;0,1,0)</f>
        <v>0</v>
      </c>
      <c r="AH9" s="119">
        <f>IF(IFERROR(MATCH(_xlfn.CONCAT($B9,",",AH$4),'19 SpcFunc &amp; VentSpcFunc combos'!$Q$8:$Q$335,0),0)&gt;0,1,0)</f>
        <v>0</v>
      </c>
      <c r="AI9" s="119">
        <f>IF(IFERROR(MATCH(_xlfn.CONCAT($B9,",",AI$4),'19 SpcFunc &amp; VentSpcFunc combos'!$Q$8:$Q$335,0),0)&gt;0,1,0)</f>
        <v>0</v>
      </c>
      <c r="AJ9" s="119">
        <f>IF(IFERROR(MATCH(_xlfn.CONCAT($B9,",",AJ$4),'19 SpcFunc &amp; VentSpcFunc combos'!$Q$8:$Q$335,0),0)&gt;0,1,0)</f>
        <v>0</v>
      </c>
      <c r="AK9" s="119">
        <f>IF(IFERROR(MATCH(_xlfn.CONCAT($B9,",",AK$4),'19 SpcFunc &amp; VentSpcFunc combos'!$Q$8:$Q$335,0),0)&gt;0,1,0)</f>
        <v>0</v>
      </c>
      <c r="AL9" s="119">
        <f>IF(IFERROR(MATCH(_xlfn.CONCAT($B9,",",AL$4),'19 SpcFunc &amp; VentSpcFunc combos'!$Q$8:$Q$335,0),0)&gt;0,1,0)</f>
        <v>0</v>
      </c>
      <c r="AM9" s="119">
        <f>IF(IFERROR(MATCH(_xlfn.CONCAT($B9,",",AM$4),'19 SpcFunc &amp; VentSpcFunc combos'!$Q$8:$Q$335,0),0)&gt;0,1,0)</f>
        <v>0</v>
      </c>
      <c r="AN9" s="119">
        <f>IF(IFERROR(MATCH(_xlfn.CONCAT($B9,",",AN$4),'19 SpcFunc &amp; VentSpcFunc combos'!$Q$8:$Q$335,0),0)&gt;0,1,0)</f>
        <v>0</v>
      </c>
      <c r="AO9" s="119">
        <f>IF(IFERROR(MATCH(_xlfn.CONCAT($B9,",",AO$4),'19 SpcFunc &amp; VentSpcFunc combos'!$Q$8:$Q$335,0),0)&gt;0,1,0)</f>
        <v>0</v>
      </c>
      <c r="AP9" s="119">
        <f>IF(IFERROR(MATCH(_xlfn.CONCAT($B9,",",AP$4),'19 SpcFunc &amp; VentSpcFunc combos'!$Q$8:$Q$335,0),0)&gt;0,1,0)</f>
        <v>0</v>
      </c>
      <c r="AQ9" s="119">
        <f>IF(IFERROR(MATCH(_xlfn.CONCAT($B9,",",AQ$4),'19 SpcFunc &amp; VentSpcFunc combos'!$Q$8:$Q$335,0),0)&gt;0,1,0)</f>
        <v>0</v>
      </c>
      <c r="AR9" s="119">
        <f>IF(IFERROR(MATCH(_xlfn.CONCAT($B9,",",AR$4),'19 SpcFunc &amp; VentSpcFunc combos'!$Q$8:$Q$335,0),0)&gt;0,1,0)</f>
        <v>0</v>
      </c>
      <c r="AS9" s="119">
        <f>IF(IFERROR(MATCH(_xlfn.CONCAT($B9,",",AS$4),'19 SpcFunc &amp; VentSpcFunc combos'!$Q$8:$Q$335,0),0)&gt;0,1,0)</f>
        <v>0</v>
      </c>
      <c r="AT9" s="119">
        <f>IF(IFERROR(MATCH(_xlfn.CONCAT($B9,",",AT$4),'19 SpcFunc &amp; VentSpcFunc combos'!$Q$8:$Q$335,0),0)&gt;0,1,0)</f>
        <v>0</v>
      </c>
      <c r="AU9" s="119">
        <f>IF(IFERROR(MATCH(_xlfn.CONCAT($B9,",",AU$4),'19 SpcFunc &amp; VentSpcFunc combos'!$Q$8:$Q$335,0),0)&gt;0,1,0)</f>
        <v>0</v>
      </c>
      <c r="AV9" s="119">
        <f>IF(IFERROR(MATCH(_xlfn.CONCAT($B9,",",AV$4),'19 SpcFunc &amp; VentSpcFunc combos'!$Q$8:$Q$335,0),0)&gt;0,1,0)</f>
        <v>0</v>
      </c>
      <c r="AW9" s="119">
        <f>IF(IFERROR(MATCH(_xlfn.CONCAT($B9,",",AW$4),'19 SpcFunc &amp; VentSpcFunc combos'!$Q$8:$Q$335,0),0)&gt;0,1,0)</f>
        <v>0</v>
      </c>
      <c r="AX9" s="119">
        <f>IF(IFERROR(MATCH(_xlfn.CONCAT($B9,",",AX$4),'19 SpcFunc &amp; VentSpcFunc combos'!$Q$8:$Q$335,0),0)&gt;0,1,0)</f>
        <v>0</v>
      </c>
      <c r="AY9" s="119">
        <f>IF(IFERROR(MATCH(_xlfn.CONCAT($B9,",",AY$4),'19 SpcFunc &amp; VentSpcFunc combos'!$Q$8:$Q$335,0),0)&gt;0,1,0)</f>
        <v>0</v>
      </c>
      <c r="AZ9" s="119">
        <f>IF(IFERROR(MATCH(_xlfn.CONCAT($B9,",",AZ$4),'19 SpcFunc &amp; VentSpcFunc combos'!$Q$8:$Q$335,0),0)&gt;0,1,0)</f>
        <v>0</v>
      </c>
      <c r="BA9" s="119">
        <f>IF(IFERROR(MATCH(_xlfn.CONCAT($B9,",",BA$4),'19 SpcFunc &amp; VentSpcFunc combos'!$Q$8:$Q$335,0),0)&gt;0,1,0)</f>
        <v>0</v>
      </c>
      <c r="BB9" s="119">
        <f>IF(IFERROR(MATCH(_xlfn.CONCAT($B9,",",BB$4),'19 SpcFunc &amp; VentSpcFunc combos'!$Q$8:$Q$335,0),0)&gt;0,1,0)</f>
        <v>0</v>
      </c>
      <c r="BC9" s="119">
        <f>IF(IFERROR(MATCH(_xlfn.CONCAT($B9,",",BC$4),'19 SpcFunc &amp; VentSpcFunc combos'!$Q$8:$Q$335,0),0)&gt;0,1,0)</f>
        <v>0</v>
      </c>
      <c r="BD9" s="119">
        <f>IF(IFERROR(MATCH(_xlfn.CONCAT($B9,",",BD$4),'19 SpcFunc &amp; VentSpcFunc combos'!$Q$8:$Q$335,0),0)&gt;0,1,0)</f>
        <v>0</v>
      </c>
      <c r="BE9" s="119">
        <f>IF(IFERROR(MATCH(_xlfn.CONCAT($B9,",",BE$4),'19 SpcFunc &amp; VentSpcFunc combos'!$Q$8:$Q$335,0),0)&gt;0,1,0)</f>
        <v>0</v>
      </c>
      <c r="BF9" s="119">
        <f>IF(IFERROR(MATCH(_xlfn.CONCAT($B9,",",BF$4),'19 SpcFunc &amp; VentSpcFunc combos'!$Q$8:$Q$335,0),0)&gt;0,1,0)</f>
        <v>0</v>
      </c>
      <c r="BG9" s="119">
        <f>IF(IFERROR(MATCH(_xlfn.CONCAT($B9,",",BG$4),'19 SpcFunc &amp; VentSpcFunc combos'!$Q$8:$Q$335,0),0)&gt;0,1,0)</f>
        <v>0</v>
      </c>
      <c r="BH9" s="119">
        <f>IF(IFERROR(MATCH(_xlfn.CONCAT($B9,",",BH$4),'19 SpcFunc &amp; VentSpcFunc combos'!$Q$8:$Q$335,0),0)&gt;0,1,0)</f>
        <v>0</v>
      </c>
      <c r="BI9" s="119">
        <f>IF(IFERROR(MATCH(_xlfn.CONCAT($B9,",",BI$4),'19 SpcFunc &amp; VentSpcFunc combos'!$Q$8:$Q$335,0),0)&gt;0,1,0)</f>
        <v>0</v>
      </c>
      <c r="BJ9" s="119">
        <f>IF(IFERROR(MATCH(_xlfn.CONCAT($B9,",",BJ$4),'19 SpcFunc &amp; VentSpcFunc combos'!$Q$8:$Q$335,0),0)&gt;0,1,0)</f>
        <v>0</v>
      </c>
      <c r="BK9" s="119">
        <f>IF(IFERROR(MATCH(_xlfn.CONCAT($B9,",",BK$4),'19 SpcFunc &amp; VentSpcFunc combos'!$Q$8:$Q$335,0),0)&gt;0,1,0)</f>
        <v>0</v>
      </c>
      <c r="BL9" s="119">
        <f>IF(IFERROR(MATCH(_xlfn.CONCAT($B9,",",BL$4),'19 SpcFunc &amp; VentSpcFunc combos'!$Q$8:$Q$335,0),0)&gt;0,1,0)</f>
        <v>0</v>
      </c>
      <c r="BM9" s="119">
        <f>IF(IFERROR(MATCH(_xlfn.CONCAT($B9,",",BM$4),'19 SpcFunc &amp; VentSpcFunc combos'!$Q$8:$Q$335,0),0)&gt;0,1,0)</f>
        <v>0</v>
      </c>
      <c r="BN9" s="119">
        <f>IF(IFERROR(MATCH(_xlfn.CONCAT($B9,",",BN$4),'19 SpcFunc &amp; VentSpcFunc combos'!$Q$8:$Q$335,0),0)&gt;0,1,0)</f>
        <v>0</v>
      </c>
      <c r="BO9" s="119">
        <f>IF(IFERROR(MATCH(_xlfn.CONCAT($B9,",",BO$4),'19 SpcFunc &amp; VentSpcFunc combos'!$Q$8:$Q$335,0),0)&gt;0,1,0)</f>
        <v>0</v>
      </c>
      <c r="BP9" s="119">
        <f>IF(IFERROR(MATCH(_xlfn.CONCAT($B9,",",BP$4),'19 SpcFunc &amp; VentSpcFunc combos'!$Q$8:$Q$335,0),0)&gt;0,1,0)</f>
        <v>0</v>
      </c>
      <c r="BQ9" s="119">
        <f>IF(IFERROR(MATCH(_xlfn.CONCAT($B9,",",BQ$4),'19 SpcFunc &amp; VentSpcFunc combos'!$Q$8:$Q$335,0),0)&gt;0,1,0)</f>
        <v>0</v>
      </c>
      <c r="BR9" s="119">
        <f>IF(IFERROR(MATCH(_xlfn.CONCAT($B9,",",BR$4),'19 SpcFunc &amp; VentSpcFunc combos'!$Q$8:$Q$335,0),0)&gt;0,1,0)</f>
        <v>0</v>
      </c>
      <c r="BS9" s="119">
        <f>IF(IFERROR(MATCH(_xlfn.CONCAT($B9,",",BS$4),'19 SpcFunc &amp; VentSpcFunc combos'!$Q$8:$Q$335,0),0)&gt;0,1,0)</f>
        <v>0</v>
      </c>
      <c r="BT9" s="119">
        <f>IF(IFERROR(MATCH(_xlfn.CONCAT($B9,",",BT$4),'19 SpcFunc &amp; VentSpcFunc combos'!$Q$8:$Q$335,0),0)&gt;0,1,0)</f>
        <v>0</v>
      </c>
      <c r="BU9" s="119">
        <f>IF(IFERROR(MATCH(_xlfn.CONCAT($B9,",",BU$4),'19 SpcFunc &amp; VentSpcFunc combos'!$Q$8:$Q$335,0),0)&gt;0,1,0)</f>
        <v>0</v>
      </c>
      <c r="BV9" s="119">
        <f>IF(IFERROR(MATCH(_xlfn.CONCAT($B9,",",BV$4),'19 SpcFunc &amp; VentSpcFunc combos'!$Q$8:$Q$335,0),0)&gt;0,1,0)</f>
        <v>0</v>
      </c>
      <c r="BW9" s="119">
        <f>IF(IFERROR(MATCH(_xlfn.CONCAT($B9,",",BW$4),'19 SpcFunc &amp; VentSpcFunc combos'!$Q$8:$Q$335,0),0)&gt;0,1,0)</f>
        <v>0</v>
      </c>
      <c r="BX9" s="119">
        <f>IF(IFERROR(MATCH(_xlfn.CONCAT($B9,",",BX$4),'19 SpcFunc &amp; VentSpcFunc combos'!$Q$8:$Q$335,0),0)&gt;0,1,0)</f>
        <v>0</v>
      </c>
      <c r="BY9" s="119">
        <f>IF(IFERROR(MATCH(_xlfn.CONCAT($B9,",",BY$4),'19 SpcFunc &amp; VentSpcFunc combos'!$Q$8:$Q$335,0),0)&gt;0,1,0)</f>
        <v>0</v>
      </c>
      <c r="BZ9" s="119">
        <f>IF(IFERROR(MATCH(_xlfn.CONCAT($B9,",",BZ$4),'19 SpcFunc &amp; VentSpcFunc combos'!$Q$8:$Q$335,0),0)&gt;0,1,0)</f>
        <v>0</v>
      </c>
      <c r="CA9" s="119">
        <f>IF(IFERROR(MATCH(_xlfn.CONCAT($B9,",",CA$4),'19 SpcFunc &amp; VentSpcFunc combos'!$Q$8:$Q$335,0),0)&gt;0,1,0)</f>
        <v>0</v>
      </c>
      <c r="CB9" s="119">
        <f>IF(IFERROR(MATCH(_xlfn.CONCAT($B9,",",CB$4),'19 SpcFunc &amp; VentSpcFunc combos'!$Q$8:$Q$335,0),0)&gt;0,1,0)</f>
        <v>0</v>
      </c>
      <c r="CC9" s="119">
        <f>IF(IFERROR(MATCH(_xlfn.CONCAT($B9,",",CC$4),'19 SpcFunc &amp; VentSpcFunc combos'!$Q$8:$Q$335,0),0)&gt;0,1,0)</f>
        <v>0</v>
      </c>
      <c r="CD9" s="119">
        <f>IF(IFERROR(MATCH(_xlfn.CONCAT($B9,",",CD$4),'19 SpcFunc &amp; VentSpcFunc combos'!$Q$8:$Q$335,0),0)&gt;0,1,0)</f>
        <v>0</v>
      </c>
      <c r="CE9" s="119">
        <f>IF(IFERROR(MATCH(_xlfn.CONCAT($B9,",",CE$4),'19 SpcFunc &amp; VentSpcFunc combos'!$Q$8:$Q$335,0),0)&gt;0,1,0)</f>
        <v>0</v>
      </c>
      <c r="CF9" s="119">
        <f>IF(IFERROR(MATCH(_xlfn.CONCAT($B9,",",CF$4),'19 SpcFunc &amp; VentSpcFunc combos'!$Q$8:$Q$335,0),0)&gt;0,1,0)</f>
        <v>0</v>
      </c>
      <c r="CG9" s="119">
        <f>IF(IFERROR(MATCH(_xlfn.CONCAT($B9,",",CG$4),'19 SpcFunc &amp; VentSpcFunc combos'!$Q$8:$Q$335,0),0)&gt;0,1,0)</f>
        <v>0</v>
      </c>
      <c r="CH9" s="119">
        <f>IF(IFERROR(MATCH(_xlfn.CONCAT($B9,",",CH$4),'19 SpcFunc &amp; VentSpcFunc combos'!$Q$8:$Q$335,0),0)&gt;0,1,0)</f>
        <v>0</v>
      </c>
      <c r="CI9" s="119">
        <f>IF(IFERROR(MATCH(_xlfn.CONCAT($B9,",",CI$4),'19 SpcFunc &amp; VentSpcFunc combos'!$Q$8:$Q$335,0),0)&gt;0,1,0)</f>
        <v>0</v>
      </c>
      <c r="CJ9" s="119">
        <f>IF(IFERROR(MATCH(_xlfn.CONCAT($B9,",",CJ$4),'19 SpcFunc &amp; VentSpcFunc combos'!$Q$8:$Q$335,0),0)&gt;0,1,0)</f>
        <v>0</v>
      </c>
      <c r="CK9" s="119">
        <f>IF(IFERROR(MATCH(_xlfn.CONCAT($B9,",",CK$4),'19 SpcFunc &amp; VentSpcFunc combos'!$Q$8:$Q$335,0),0)&gt;0,1,0)</f>
        <v>0</v>
      </c>
      <c r="CL9" s="119">
        <f>IF(IFERROR(MATCH(_xlfn.CONCAT($B9,",",CL$4),'19 SpcFunc &amp; VentSpcFunc combos'!$Q$8:$Q$335,0),0)&gt;0,1,0)</f>
        <v>0</v>
      </c>
      <c r="CM9" s="119">
        <f>IF(IFERROR(MATCH(_xlfn.CONCAT($B9,",",CM$4),'19 SpcFunc &amp; VentSpcFunc combos'!$Q$8:$Q$335,0),0)&gt;0,1,0)</f>
        <v>0</v>
      </c>
      <c r="CN9" s="119">
        <f>IF(IFERROR(MATCH(_xlfn.CONCAT($B9,",",CN$4),'19 SpcFunc &amp; VentSpcFunc combos'!$Q$8:$Q$335,0),0)&gt;0,1,0)</f>
        <v>0</v>
      </c>
      <c r="CO9" s="119">
        <f>IF(IFERROR(MATCH(_xlfn.CONCAT($B9,",",CO$4),'19 SpcFunc &amp; VentSpcFunc combos'!$Q$8:$Q$335,0),0)&gt;0,1,0)</f>
        <v>0</v>
      </c>
      <c r="CP9" s="119">
        <f>IF(IFERROR(MATCH(_xlfn.CONCAT($B9,",",CP$4),'19 SpcFunc &amp; VentSpcFunc combos'!$Q$8:$Q$335,0),0)&gt;0,1,0)</f>
        <v>0</v>
      </c>
      <c r="CQ9" s="119">
        <f>IF(IFERROR(MATCH(_xlfn.CONCAT($B9,",",CQ$4),'19 SpcFunc &amp; VentSpcFunc combos'!$Q$8:$Q$335,0),0)&gt;0,1,0)</f>
        <v>0</v>
      </c>
      <c r="CR9" s="119">
        <f>IF(IFERROR(MATCH(_xlfn.CONCAT($B9,",",CR$4),'19 SpcFunc &amp; VentSpcFunc combos'!$Q$8:$Q$335,0),0)&gt;0,1,0)</f>
        <v>0</v>
      </c>
      <c r="CS9" s="119">
        <f>IF(IFERROR(MATCH(_xlfn.CONCAT($B9,",",CS$4),'19 SpcFunc &amp; VentSpcFunc combos'!$Q$8:$Q$335,0),0)&gt;0,1,0)</f>
        <v>0</v>
      </c>
      <c r="CT9" s="119">
        <f>IF(IFERROR(MATCH(_xlfn.CONCAT($B9,",",CT$4),'19 SpcFunc &amp; VentSpcFunc combos'!$Q$8:$Q$335,0),0)&gt;0,1,0)</f>
        <v>0</v>
      </c>
      <c r="CU9" s="98" t="s">
        <v>938</v>
      </c>
      <c r="CV9">
        <f t="shared" si="5"/>
        <v>0</v>
      </c>
    </row>
    <row r="10" spans="1:100" x14ac:dyDescent="0.25">
      <c r="B10" t="e">
        <f>#REF!</f>
        <v>#REF!</v>
      </c>
      <c r="C10" s="119">
        <f>IF(IFERROR(MATCH(_xlfn.CONCAT($B10,",",C$4),'19 SpcFunc &amp; VentSpcFunc combos'!$Q$8:$Q$335,0),0)&gt;0,1,0)</f>
        <v>0</v>
      </c>
      <c r="D10" s="119">
        <f>IF(IFERROR(MATCH(_xlfn.CONCAT($B10,",",D$4),'19 SpcFunc &amp; VentSpcFunc combos'!$Q$8:$Q$335,0),0)&gt;0,1,0)</f>
        <v>0</v>
      </c>
      <c r="E10" s="119">
        <f>IF(IFERROR(MATCH(_xlfn.CONCAT($B10,",",E$4),'19 SpcFunc &amp; VentSpcFunc combos'!$Q$8:$Q$335,0),0)&gt;0,1,0)</f>
        <v>0</v>
      </c>
      <c r="F10" s="119">
        <f>IF(IFERROR(MATCH(_xlfn.CONCAT($B10,",",F$4),'19 SpcFunc &amp; VentSpcFunc combos'!$Q$8:$Q$335,0),0)&gt;0,1,0)</f>
        <v>0</v>
      </c>
      <c r="G10" s="119">
        <f>IF(IFERROR(MATCH(_xlfn.CONCAT($B10,",",G$4),'19 SpcFunc &amp; VentSpcFunc combos'!$Q$8:$Q$335,0),0)&gt;0,1,0)</f>
        <v>0</v>
      </c>
      <c r="H10" s="119">
        <f>IF(IFERROR(MATCH(_xlfn.CONCAT($B10,",",H$4),'19 SpcFunc &amp; VentSpcFunc combos'!$Q$8:$Q$335,0),0)&gt;0,1,0)</f>
        <v>0</v>
      </c>
      <c r="I10" s="119">
        <f>IF(IFERROR(MATCH(_xlfn.CONCAT($B10,",",I$4),'19 SpcFunc &amp; VentSpcFunc combos'!$Q$8:$Q$335,0),0)&gt;0,1,0)</f>
        <v>0</v>
      </c>
      <c r="J10" s="119">
        <f>IF(IFERROR(MATCH(_xlfn.CONCAT($B10,",",J$4),'19 SpcFunc &amp; VentSpcFunc combos'!$Q$8:$Q$335,0),0)&gt;0,1,0)</f>
        <v>0</v>
      </c>
      <c r="K10" s="119">
        <f>IF(IFERROR(MATCH(_xlfn.CONCAT($B10,",",K$4),'19 SpcFunc &amp; VentSpcFunc combos'!$Q$8:$Q$335,0),0)&gt;0,1,0)</f>
        <v>0</v>
      </c>
      <c r="L10" s="119">
        <f>IF(IFERROR(MATCH(_xlfn.CONCAT($B10,",",L$4),'19 SpcFunc &amp; VentSpcFunc combos'!$Q$8:$Q$335,0),0)&gt;0,1,0)</f>
        <v>0</v>
      </c>
      <c r="M10" s="119">
        <f>IF(IFERROR(MATCH(_xlfn.CONCAT($B10,",",M$4),'19 SpcFunc &amp; VentSpcFunc combos'!$Q$8:$Q$335,0),0)&gt;0,1,0)</f>
        <v>0</v>
      </c>
      <c r="N10" s="119">
        <f>IF(IFERROR(MATCH(_xlfn.CONCAT($B10,",",N$4),'19 SpcFunc &amp; VentSpcFunc combos'!$Q$8:$Q$335,0),0)&gt;0,1,0)</f>
        <v>0</v>
      </c>
      <c r="O10" s="119">
        <f>IF(IFERROR(MATCH(_xlfn.CONCAT($B10,",",O$4),'19 SpcFunc &amp; VentSpcFunc combos'!$Q$8:$Q$335,0),0)&gt;0,1,0)</f>
        <v>0</v>
      </c>
      <c r="P10" s="119">
        <f>IF(IFERROR(MATCH(_xlfn.CONCAT($B10,",",P$4),'19 SpcFunc &amp; VentSpcFunc combos'!$Q$8:$Q$335,0),0)&gt;0,1,0)</f>
        <v>0</v>
      </c>
      <c r="Q10" s="119">
        <f>IF(IFERROR(MATCH(_xlfn.CONCAT($B10,",",Q$4),'19 SpcFunc &amp; VentSpcFunc combos'!$Q$8:$Q$335,0),0)&gt;0,1,0)</f>
        <v>0</v>
      </c>
      <c r="R10" s="119">
        <f>IF(IFERROR(MATCH(_xlfn.CONCAT($B10,",",R$4),'19 SpcFunc &amp; VentSpcFunc combos'!$Q$8:$Q$335,0),0)&gt;0,1,0)</f>
        <v>0</v>
      </c>
      <c r="S10" s="119">
        <f>IF(IFERROR(MATCH(_xlfn.CONCAT($B10,",",S$4),'19 SpcFunc &amp; VentSpcFunc combos'!$Q$8:$Q$335,0),0)&gt;0,1,0)</f>
        <v>0</v>
      </c>
      <c r="T10" s="119">
        <f>IF(IFERROR(MATCH(_xlfn.CONCAT($B10,",",T$4),'19 SpcFunc &amp; VentSpcFunc combos'!$Q$8:$Q$335,0),0)&gt;0,1,0)</f>
        <v>0</v>
      </c>
      <c r="U10" s="119">
        <f>IF(IFERROR(MATCH(_xlfn.CONCAT($B10,",",U$4),'19 SpcFunc &amp; VentSpcFunc combos'!$Q$8:$Q$335,0),0)&gt;0,1,0)</f>
        <v>0</v>
      </c>
      <c r="V10" s="119">
        <f>IF(IFERROR(MATCH(_xlfn.CONCAT($B10,",",V$4),'19 SpcFunc &amp; VentSpcFunc combos'!$Q$8:$Q$335,0),0)&gt;0,1,0)</f>
        <v>0</v>
      </c>
      <c r="W10" s="119">
        <f>IF(IFERROR(MATCH(_xlfn.CONCAT($B10,",",W$4),'19 SpcFunc &amp; VentSpcFunc combos'!$Q$8:$Q$335,0),0)&gt;0,1,0)</f>
        <v>0</v>
      </c>
      <c r="X10" s="119">
        <f>IF(IFERROR(MATCH(_xlfn.CONCAT($B10,",",X$4),'19 SpcFunc &amp; VentSpcFunc combos'!$Q$8:$Q$335,0),0)&gt;0,1,0)</f>
        <v>0</v>
      </c>
      <c r="Y10" s="119">
        <f>IF(IFERROR(MATCH(_xlfn.CONCAT($B10,",",Y$4),'19 SpcFunc &amp; VentSpcFunc combos'!$Q$8:$Q$335,0),0)&gt;0,1,0)</f>
        <v>0</v>
      </c>
      <c r="Z10" s="119">
        <f>IF(IFERROR(MATCH(_xlfn.CONCAT($B10,",",Z$4),'19 SpcFunc &amp; VentSpcFunc combos'!$Q$8:$Q$335,0),0)&gt;0,1,0)</f>
        <v>0</v>
      </c>
      <c r="AA10" s="119">
        <f>IF(IFERROR(MATCH(_xlfn.CONCAT($B10,",",AA$4),'19 SpcFunc &amp; VentSpcFunc combos'!$Q$8:$Q$335,0),0)&gt;0,1,0)</f>
        <v>0</v>
      </c>
      <c r="AB10" s="119">
        <f>IF(IFERROR(MATCH(_xlfn.CONCAT($B10,",",AB$4),'19 SpcFunc &amp; VentSpcFunc combos'!$Q$8:$Q$335,0),0)&gt;0,1,0)</f>
        <v>0</v>
      </c>
      <c r="AC10" s="119">
        <f>IF(IFERROR(MATCH(_xlfn.CONCAT($B10,",",AC$4),'19 SpcFunc &amp; VentSpcFunc combos'!$Q$8:$Q$335,0),0)&gt;0,1,0)</f>
        <v>0</v>
      </c>
      <c r="AD10" s="119">
        <f>IF(IFERROR(MATCH(_xlfn.CONCAT($B10,",",AD$4),'19 SpcFunc &amp; VentSpcFunc combos'!$Q$8:$Q$335,0),0)&gt;0,1,0)</f>
        <v>0</v>
      </c>
      <c r="AE10" s="119">
        <f>IF(IFERROR(MATCH(_xlfn.CONCAT($B10,",",AE$4),'19 SpcFunc &amp; VentSpcFunc combos'!$Q$8:$Q$335,0),0)&gt;0,1,0)</f>
        <v>0</v>
      </c>
      <c r="AF10" s="119">
        <f>IF(IFERROR(MATCH(_xlfn.CONCAT($B10,",",AF$4),'19 SpcFunc &amp; VentSpcFunc combos'!$Q$8:$Q$335,0),0)&gt;0,1,0)</f>
        <v>0</v>
      </c>
      <c r="AG10" s="119">
        <f>IF(IFERROR(MATCH(_xlfn.CONCAT($B10,",",AG$4),'19 SpcFunc &amp; VentSpcFunc combos'!$Q$8:$Q$335,0),0)&gt;0,1,0)</f>
        <v>0</v>
      </c>
      <c r="AH10" s="119">
        <f>IF(IFERROR(MATCH(_xlfn.CONCAT($B10,",",AH$4),'19 SpcFunc &amp; VentSpcFunc combos'!$Q$8:$Q$335,0),0)&gt;0,1,0)</f>
        <v>0</v>
      </c>
      <c r="AI10" s="119">
        <f>IF(IFERROR(MATCH(_xlfn.CONCAT($B10,",",AI$4),'19 SpcFunc &amp; VentSpcFunc combos'!$Q$8:$Q$335,0),0)&gt;0,1,0)</f>
        <v>0</v>
      </c>
      <c r="AJ10" s="119">
        <f>IF(IFERROR(MATCH(_xlfn.CONCAT($B10,",",AJ$4),'19 SpcFunc &amp; VentSpcFunc combos'!$Q$8:$Q$335,0),0)&gt;0,1,0)</f>
        <v>0</v>
      </c>
      <c r="AK10" s="119">
        <f>IF(IFERROR(MATCH(_xlfn.CONCAT($B10,",",AK$4),'19 SpcFunc &amp; VentSpcFunc combos'!$Q$8:$Q$335,0),0)&gt;0,1,0)</f>
        <v>0</v>
      </c>
      <c r="AL10" s="119">
        <f>IF(IFERROR(MATCH(_xlfn.CONCAT($B10,",",AL$4),'19 SpcFunc &amp; VentSpcFunc combos'!$Q$8:$Q$335,0),0)&gt;0,1,0)</f>
        <v>0</v>
      </c>
      <c r="AM10" s="119">
        <f>IF(IFERROR(MATCH(_xlfn.CONCAT($B10,",",AM$4),'19 SpcFunc &amp; VentSpcFunc combos'!$Q$8:$Q$335,0),0)&gt;0,1,0)</f>
        <v>0</v>
      </c>
      <c r="AN10" s="119">
        <f>IF(IFERROR(MATCH(_xlfn.CONCAT($B10,",",AN$4),'19 SpcFunc &amp; VentSpcFunc combos'!$Q$8:$Q$335,0),0)&gt;0,1,0)</f>
        <v>0</v>
      </c>
      <c r="AO10" s="119">
        <f>IF(IFERROR(MATCH(_xlfn.CONCAT($B10,",",AO$4),'19 SpcFunc &amp; VentSpcFunc combos'!$Q$8:$Q$335,0),0)&gt;0,1,0)</f>
        <v>0</v>
      </c>
      <c r="AP10" s="119">
        <f>IF(IFERROR(MATCH(_xlfn.CONCAT($B10,",",AP$4),'19 SpcFunc &amp; VentSpcFunc combos'!$Q$8:$Q$335,0),0)&gt;0,1,0)</f>
        <v>0</v>
      </c>
      <c r="AQ10" s="119">
        <f>IF(IFERROR(MATCH(_xlfn.CONCAT($B10,",",AQ$4),'19 SpcFunc &amp; VentSpcFunc combos'!$Q$8:$Q$335,0),0)&gt;0,1,0)</f>
        <v>0</v>
      </c>
      <c r="AR10" s="119">
        <f>IF(IFERROR(MATCH(_xlfn.CONCAT($B10,",",AR$4),'19 SpcFunc &amp; VentSpcFunc combos'!$Q$8:$Q$335,0),0)&gt;0,1,0)</f>
        <v>0</v>
      </c>
      <c r="AS10" s="119">
        <f>IF(IFERROR(MATCH(_xlfn.CONCAT($B10,",",AS$4),'19 SpcFunc &amp; VentSpcFunc combos'!$Q$8:$Q$335,0),0)&gt;0,1,0)</f>
        <v>0</v>
      </c>
      <c r="AT10" s="119">
        <f>IF(IFERROR(MATCH(_xlfn.CONCAT($B10,",",AT$4),'19 SpcFunc &amp; VentSpcFunc combos'!$Q$8:$Q$335,0),0)&gt;0,1,0)</f>
        <v>0</v>
      </c>
      <c r="AU10" s="119">
        <f>IF(IFERROR(MATCH(_xlfn.CONCAT($B10,",",AU$4),'19 SpcFunc &amp; VentSpcFunc combos'!$Q$8:$Q$335,0),0)&gt;0,1,0)</f>
        <v>0</v>
      </c>
      <c r="AV10" s="119">
        <f>IF(IFERROR(MATCH(_xlfn.CONCAT($B10,",",AV$4),'19 SpcFunc &amp; VentSpcFunc combos'!$Q$8:$Q$335,0),0)&gt;0,1,0)</f>
        <v>0</v>
      </c>
      <c r="AW10" s="119">
        <f>IF(IFERROR(MATCH(_xlfn.CONCAT($B10,",",AW$4),'19 SpcFunc &amp; VentSpcFunc combos'!$Q$8:$Q$335,0),0)&gt;0,1,0)</f>
        <v>0</v>
      </c>
      <c r="AX10" s="119">
        <f>IF(IFERROR(MATCH(_xlfn.CONCAT($B10,",",AX$4),'19 SpcFunc &amp; VentSpcFunc combos'!$Q$8:$Q$335,0),0)&gt;0,1,0)</f>
        <v>0</v>
      </c>
      <c r="AY10" s="119">
        <f>IF(IFERROR(MATCH(_xlfn.CONCAT($B10,",",AY$4),'19 SpcFunc &amp; VentSpcFunc combos'!$Q$8:$Q$335,0),0)&gt;0,1,0)</f>
        <v>0</v>
      </c>
      <c r="AZ10" s="119">
        <f>IF(IFERROR(MATCH(_xlfn.CONCAT($B10,",",AZ$4),'19 SpcFunc &amp; VentSpcFunc combos'!$Q$8:$Q$335,0),0)&gt;0,1,0)</f>
        <v>0</v>
      </c>
      <c r="BA10" s="119">
        <f>IF(IFERROR(MATCH(_xlfn.CONCAT($B10,",",BA$4),'19 SpcFunc &amp; VentSpcFunc combos'!$Q$8:$Q$335,0),0)&gt;0,1,0)</f>
        <v>0</v>
      </c>
      <c r="BB10" s="119">
        <f>IF(IFERROR(MATCH(_xlfn.CONCAT($B10,",",BB$4),'19 SpcFunc &amp; VentSpcFunc combos'!$Q$8:$Q$335,0),0)&gt;0,1,0)</f>
        <v>0</v>
      </c>
      <c r="BC10" s="119">
        <f>IF(IFERROR(MATCH(_xlfn.CONCAT($B10,",",BC$4),'19 SpcFunc &amp; VentSpcFunc combos'!$Q$8:$Q$335,0),0)&gt;0,1,0)</f>
        <v>0</v>
      </c>
      <c r="BD10" s="119">
        <f>IF(IFERROR(MATCH(_xlfn.CONCAT($B10,",",BD$4),'19 SpcFunc &amp; VentSpcFunc combos'!$Q$8:$Q$335,0),0)&gt;0,1,0)</f>
        <v>0</v>
      </c>
      <c r="BE10" s="119">
        <f>IF(IFERROR(MATCH(_xlfn.CONCAT($B10,",",BE$4),'19 SpcFunc &amp; VentSpcFunc combos'!$Q$8:$Q$335,0),0)&gt;0,1,0)</f>
        <v>0</v>
      </c>
      <c r="BF10" s="119">
        <f>IF(IFERROR(MATCH(_xlfn.CONCAT($B10,",",BF$4),'19 SpcFunc &amp; VentSpcFunc combos'!$Q$8:$Q$335,0),0)&gt;0,1,0)</f>
        <v>0</v>
      </c>
      <c r="BG10" s="119">
        <f>IF(IFERROR(MATCH(_xlfn.CONCAT($B10,",",BG$4),'19 SpcFunc &amp; VentSpcFunc combos'!$Q$8:$Q$335,0),0)&gt;0,1,0)</f>
        <v>0</v>
      </c>
      <c r="BH10" s="119">
        <f>IF(IFERROR(MATCH(_xlfn.CONCAT($B10,",",BH$4),'19 SpcFunc &amp; VentSpcFunc combos'!$Q$8:$Q$335,0),0)&gt;0,1,0)</f>
        <v>0</v>
      </c>
      <c r="BI10" s="119">
        <f>IF(IFERROR(MATCH(_xlfn.CONCAT($B10,",",BI$4),'19 SpcFunc &amp; VentSpcFunc combos'!$Q$8:$Q$335,0),0)&gt;0,1,0)</f>
        <v>0</v>
      </c>
      <c r="BJ10" s="119">
        <f>IF(IFERROR(MATCH(_xlfn.CONCAT($B10,",",BJ$4),'19 SpcFunc &amp; VentSpcFunc combos'!$Q$8:$Q$335,0),0)&gt;0,1,0)</f>
        <v>0</v>
      </c>
      <c r="BK10" s="119">
        <f>IF(IFERROR(MATCH(_xlfn.CONCAT($B10,",",BK$4),'19 SpcFunc &amp; VentSpcFunc combos'!$Q$8:$Q$335,0),0)&gt;0,1,0)</f>
        <v>0</v>
      </c>
      <c r="BL10" s="119">
        <f>IF(IFERROR(MATCH(_xlfn.CONCAT($B10,",",BL$4),'19 SpcFunc &amp; VentSpcFunc combos'!$Q$8:$Q$335,0),0)&gt;0,1,0)</f>
        <v>0</v>
      </c>
      <c r="BM10" s="119">
        <f>IF(IFERROR(MATCH(_xlfn.CONCAT($B10,",",BM$4),'19 SpcFunc &amp; VentSpcFunc combos'!$Q$8:$Q$335,0),0)&gt;0,1,0)</f>
        <v>0</v>
      </c>
      <c r="BN10" s="119">
        <f>IF(IFERROR(MATCH(_xlfn.CONCAT($B10,",",BN$4),'19 SpcFunc &amp; VentSpcFunc combos'!$Q$8:$Q$335,0),0)&gt;0,1,0)</f>
        <v>0</v>
      </c>
      <c r="BO10" s="119">
        <f>IF(IFERROR(MATCH(_xlfn.CONCAT($B10,",",BO$4),'19 SpcFunc &amp; VentSpcFunc combos'!$Q$8:$Q$335,0),0)&gt;0,1,0)</f>
        <v>0</v>
      </c>
      <c r="BP10" s="119">
        <f>IF(IFERROR(MATCH(_xlfn.CONCAT($B10,",",BP$4),'19 SpcFunc &amp; VentSpcFunc combos'!$Q$8:$Q$335,0),0)&gt;0,1,0)</f>
        <v>0</v>
      </c>
      <c r="BQ10" s="119">
        <f>IF(IFERROR(MATCH(_xlfn.CONCAT($B10,",",BQ$4),'19 SpcFunc &amp; VentSpcFunc combos'!$Q$8:$Q$335,0),0)&gt;0,1,0)</f>
        <v>0</v>
      </c>
      <c r="BR10" s="119">
        <f>IF(IFERROR(MATCH(_xlfn.CONCAT($B10,",",BR$4),'19 SpcFunc &amp; VentSpcFunc combos'!$Q$8:$Q$335,0),0)&gt;0,1,0)</f>
        <v>0</v>
      </c>
      <c r="BS10" s="119">
        <f>IF(IFERROR(MATCH(_xlfn.CONCAT($B10,",",BS$4),'19 SpcFunc &amp; VentSpcFunc combos'!$Q$8:$Q$335,0),0)&gt;0,1,0)</f>
        <v>0</v>
      </c>
      <c r="BT10" s="119">
        <f>IF(IFERROR(MATCH(_xlfn.CONCAT($B10,",",BT$4),'19 SpcFunc &amp; VentSpcFunc combos'!$Q$8:$Q$335,0),0)&gt;0,1,0)</f>
        <v>0</v>
      </c>
      <c r="BU10" s="119">
        <f>IF(IFERROR(MATCH(_xlfn.CONCAT($B10,",",BU$4),'19 SpcFunc &amp; VentSpcFunc combos'!$Q$8:$Q$335,0),0)&gt;0,1,0)</f>
        <v>0</v>
      </c>
      <c r="BV10" s="119">
        <f>IF(IFERROR(MATCH(_xlfn.CONCAT($B10,",",BV$4),'19 SpcFunc &amp; VentSpcFunc combos'!$Q$8:$Q$335,0),0)&gt;0,1,0)</f>
        <v>0</v>
      </c>
      <c r="BW10" s="119">
        <f>IF(IFERROR(MATCH(_xlfn.CONCAT($B10,",",BW$4),'19 SpcFunc &amp; VentSpcFunc combos'!$Q$8:$Q$335,0),0)&gt;0,1,0)</f>
        <v>0</v>
      </c>
      <c r="BX10" s="119">
        <f>IF(IFERROR(MATCH(_xlfn.CONCAT($B10,",",BX$4),'19 SpcFunc &amp; VentSpcFunc combos'!$Q$8:$Q$335,0),0)&gt;0,1,0)</f>
        <v>0</v>
      </c>
      <c r="BY10" s="119">
        <f>IF(IFERROR(MATCH(_xlfn.CONCAT($B10,",",BY$4),'19 SpcFunc &amp; VentSpcFunc combos'!$Q$8:$Q$335,0),0)&gt;0,1,0)</f>
        <v>0</v>
      </c>
      <c r="BZ10" s="119">
        <f>IF(IFERROR(MATCH(_xlfn.CONCAT($B10,",",BZ$4),'19 SpcFunc &amp; VentSpcFunc combos'!$Q$8:$Q$335,0),0)&gt;0,1,0)</f>
        <v>0</v>
      </c>
      <c r="CA10" s="119">
        <f>IF(IFERROR(MATCH(_xlfn.CONCAT($B10,",",CA$4),'19 SpcFunc &amp; VentSpcFunc combos'!$Q$8:$Q$335,0),0)&gt;0,1,0)</f>
        <v>0</v>
      </c>
      <c r="CB10" s="119">
        <f>IF(IFERROR(MATCH(_xlfn.CONCAT($B10,",",CB$4),'19 SpcFunc &amp; VentSpcFunc combos'!$Q$8:$Q$335,0),0)&gt;0,1,0)</f>
        <v>0</v>
      </c>
      <c r="CC10" s="119">
        <f>IF(IFERROR(MATCH(_xlfn.CONCAT($B10,",",CC$4),'19 SpcFunc &amp; VentSpcFunc combos'!$Q$8:$Q$335,0),0)&gt;0,1,0)</f>
        <v>0</v>
      </c>
      <c r="CD10" s="119">
        <f>IF(IFERROR(MATCH(_xlfn.CONCAT($B10,",",CD$4),'19 SpcFunc &amp; VentSpcFunc combos'!$Q$8:$Q$335,0),0)&gt;0,1,0)</f>
        <v>0</v>
      </c>
      <c r="CE10" s="119">
        <f>IF(IFERROR(MATCH(_xlfn.CONCAT($B10,",",CE$4),'19 SpcFunc &amp; VentSpcFunc combos'!$Q$8:$Q$335,0),0)&gt;0,1,0)</f>
        <v>0</v>
      </c>
      <c r="CF10" s="119">
        <f>IF(IFERROR(MATCH(_xlfn.CONCAT($B10,",",CF$4),'19 SpcFunc &amp; VentSpcFunc combos'!$Q$8:$Q$335,0),0)&gt;0,1,0)</f>
        <v>0</v>
      </c>
      <c r="CG10" s="119">
        <f>IF(IFERROR(MATCH(_xlfn.CONCAT($B10,",",CG$4),'19 SpcFunc &amp; VentSpcFunc combos'!$Q$8:$Q$335,0),0)&gt;0,1,0)</f>
        <v>0</v>
      </c>
      <c r="CH10" s="119">
        <f>IF(IFERROR(MATCH(_xlfn.CONCAT($B10,",",CH$4),'19 SpcFunc &amp; VentSpcFunc combos'!$Q$8:$Q$335,0),0)&gt;0,1,0)</f>
        <v>0</v>
      </c>
      <c r="CI10" s="119">
        <f>IF(IFERROR(MATCH(_xlfn.CONCAT($B10,",",CI$4),'19 SpcFunc &amp; VentSpcFunc combos'!$Q$8:$Q$335,0),0)&gt;0,1,0)</f>
        <v>0</v>
      </c>
      <c r="CJ10" s="119">
        <f>IF(IFERROR(MATCH(_xlfn.CONCAT($B10,",",CJ$4),'19 SpcFunc &amp; VentSpcFunc combos'!$Q$8:$Q$335,0),0)&gt;0,1,0)</f>
        <v>0</v>
      </c>
      <c r="CK10" s="119">
        <f>IF(IFERROR(MATCH(_xlfn.CONCAT($B10,",",CK$4),'19 SpcFunc &amp; VentSpcFunc combos'!$Q$8:$Q$335,0),0)&gt;0,1,0)</f>
        <v>0</v>
      </c>
      <c r="CL10" s="119">
        <f>IF(IFERROR(MATCH(_xlfn.CONCAT($B10,",",CL$4),'19 SpcFunc &amp; VentSpcFunc combos'!$Q$8:$Q$335,0),0)&gt;0,1,0)</f>
        <v>0</v>
      </c>
      <c r="CM10" s="119">
        <f>IF(IFERROR(MATCH(_xlfn.CONCAT($B10,",",CM$4),'19 SpcFunc &amp; VentSpcFunc combos'!$Q$8:$Q$335,0),0)&gt;0,1,0)</f>
        <v>0</v>
      </c>
      <c r="CN10" s="119">
        <f>IF(IFERROR(MATCH(_xlfn.CONCAT($B10,",",CN$4),'19 SpcFunc &amp; VentSpcFunc combos'!$Q$8:$Q$335,0),0)&gt;0,1,0)</f>
        <v>0</v>
      </c>
      <c r="CO10" s="119">
        <f>IF(IFERROR(MATCH(_xlfn.CONCAT($B10,",",CO$4),'19 SpcFunc &amp; VentSpcFunc combos'!$Q$8:$Q$335,0),0)&gt;0,1,0)</f>
        <v>0</v>
      </c>
      <c r="CP10" s="119">
        <f>IF(IFERROR(MATCH(_xlfn.CONCAT($B10,",",CP$4),'19 SpcFunc &amp; VentSpcFunc combos'!$Q$8:$Q$335,0),0)&gt;0,1,0)</f>
        <v>0</v>
      </c>
      <c r="CQ10" s="119">
        <f>IF(IFERROR(MATCH(_xlfn.CONCAT($B10,",",CQ$4),'19 SpcFunc &amp; VentSpcFunc combos'!$Q$8:$Q$335,0),0)&gt;0,1,0)</f>
        <v>0</v>
      </c>
      <c r="CR10" s="119">
        <f>IF(IFERROR(MATCH(_xlfn.CONCAT($B10,",",CR$4),'19 SpcFunc &amp; VentSpcFunc combos'!$Q$8:$Q$335,0),0)&gt;0,1,0)</f>
        <v>0</v>
      </c>
      <c r="CS10" s="119">
        <f>IF(IFERROR(MATCH(_xlfn.CONCAT($B10,",",CS$4),'19 SpcFunc &amp; VentSpcFunc combos'!$Q$8:$Q$335,0),0)&gt;0,1,0)</f>
        <v>0</v>
      </c>
      <c r="CT10" s="119">
        <f>IF(IFERROR(MATCH(_xlfn.CONCAT($B10,",",CT$4),'19 SpcFunc &amp; VentSpcFunc combos'!$Q$8:$Q$335,0),0)&gt;0,1,0)</f>
        <v>0</v>
      </c>
      <c r="CU10" s="98" t="s">
        <v>938</v>
      </c>
      <c r="CV10">
        <f t="shared" si="5"/>
        <v>0</v>
      </c>
    </row>
    <row r="11" spans="1:100" x14ac:dyDescent="0.25">
      <c r="B11" t="e">
        <f>#REF!</f>
        <v>#REF!</v>
      </c>
      <c r="C11" s="119">
        <f>IF(IFERROR(MATCH(_xlfn.CONCAT($B11,",",C$4),'19 SpcFunc &amp; VentSpcFunc combos'!$Q$8:$Q$335,0),0)&gt;0,1,0)</f>
        <v>0</v>
      </c>
      <c r="D11" s="119">
        <f>IF(IFERROR(MATCH(_xlfn.CONCAT($B11,",",D$4),'19 SpcFunc &amp; VentSpcFunc combos'!$Q$8:$Q$335,0),0)&gt;0,1,0)</f>
        <v>0</v>
      </c>
      <c r="E11" s="119">
        <f>IF(IFERROR(MATCH(_xlfn.CONCAT($B11,",",E$4),'19 SpcFunc &amp; VentSpcFunc combos'!$Q$8:$Q$335,0),0)&gt;0,1,0)</f>
        <v>0</v>
      </c>
      <c r="F11" s="119">
        <f>IF(IFERROR(MATCH(_xlfn.CONCAT($B11,",",F$4),'19 SpcFunc &amp; VentSpcFunc combos'!$Q$8:$Q$335,0),0)&gt;0,1,0)</f>
        <v>0</v>
      </c>
      <c r="G11" s="119">
        <f>IF(IFERROR(MATCH(_xlfn.CONCAT($B11,",",G$4),'19 SpcFunc &amp; VentSpcFunc combos'!$Q$8:$Q$335,0),0)&gt;0,1,0)</f>
        <v>0</v>
      </c>
      <c r="H11" s="119">
        <f>IF(IFERROR(MATCH(_xlfn.CONCAT($B11,",",H$4),'19 SpcFunc &amp; VentSpcFunc combos'!$Q$8:$Q$335,0),0)&gt;0,1,0)</f>
        <v>0</v>
      </c>
      <c r="I11" s="119">
        <f>IF(IFERROR(MATCH(_xlfn.CONCAT($B11,",",I$4),'19 SpcFunc &amp; VentSpcFunc combos'!$Q$8:$Q$335,0),0)&gt;0,1,0)</f>
        <v>0</v>
      </c>
      <c r="J11" s="119">
        <f>IF(IFERROR(MATCH(_xlfn.CONCAT($B11,",",J$4),'19 SpcFunc &amp; VentSpcFunc combos'!$Q$8:$Q$335,0),0)&gt;0,1,0)</f>
        <v>0</v>
      </c>
      <c r="K11" s="119">
        <f>IF(IFERROR(MATCH(_xlfn.CONCAT($B11,",",K$4),'19 SpcFunc &amp; VentSpcFunc combos'!$Q$8:$Q$335,0),0)&gt;0,1,0)</f>
        <v>0</v>
      </c>
      <c r="L11" s="119">
        <f>IF(IFERROR(MATCH(_xlfn.CONCAT($B11,",",L$4),'19 SpcFunc &amp; VentSpcFunc combos'!$Q$8:$Q$335,0),0)&gt;0,1,0)</f>
        <v>0</v>
      </c>
      <c r="M11" s="119">
        <f>IF(IFERROR(MATCH(_xlfn.CONCAT($B11,",",M$4),'19 SpcFunc &amp; VentSpcFunc combos'!$Q$8:$Q$335,0),0)&gt;0,1,0)</f>
        <v>0</v>
      </c>
      <c r="N11" s="119">
        <f>IF(IFERROR(MATCH(_xlfn.CONCAT($B11,",",N$4),'19 SpcFunc &amp; VentSpcFunc combos'!$Q$8:$Q$335,0),0)&gt;0,1,0)</f>
        <v>0</v>
      </c>
      <c r="O11" s="119">
        <f>IF(IFERROR(MATCH(_xlfn.CONCAT($B11,",",O$4),'19 SpcFunc &amp; VentSpcFunc combos'!$Q$8:$Q$335,0),0)&gt;0,1,0)</f>
        <v>0</v>
      </c>
      <c r="P11" s="119">
        <f>IF(IFERROR(MATCH(_xlfn.CONCAT($B11,",",P$4),'19 SpcFunc &amp; VentSpcFunc combos'!$Q$8:$Q$335,0),0)&gt;0,1,0)</f>
        <v>0</v>
      </c>
      <c r="Q11" s="119">
        <f>IF(IFERROR(MATCH(_xlfn.CONCAT($B11,",",Q$4),'19 SpcFunc &amp; VentSpcFunc combos'!$Q$8:$Q$335,0),0)&gt;0,1,0)</f>
        <v>0</v>
      </c>
      <c r="R11" s="119">
        <f>IF(IFERROR(MATCH(_xlfn.CONCAT($B11,",",R$4),'19 SpcFunc &amp; VentSpcFunc combos'!$Q$8:$Q$335,0),0)&gt;0,1,0)</f>
        <v>0</v>
      </c>
      <c r="S11" s="119">
        <f>IF(IFERROR(MATCH(_xlfn.CONCAT($B11,",",S$4),'19 SpcFunc &amp; VentSpcFunc combos'!$Q$8:$Q$335,0),0)&gt;0,1,0)</f>
        <v>0</v>
      </c>
      <c r="T11" s="119">
        <f>IF(IFERROR(MATCH(_xlfn.CONCAT($B11,",",T$4),'19 SpcFunc &amp; VentSpcFunc combos'!$Q$8:$Q$335,0),0)&gt;0,1,0)</f>
        <v>0</v>
      </c>
      <c r="U11" s="119">
        <f>IF(IFERROR(MATCH(_xlfn.CONCAT($B11,",",U$4),'19 SpcFunc &amp; VentSpcFunc combos'!$Q$8:$Q$335,0),0)&gt;0,1,0)</f>
        <v>0</v>
      </c>
      <c r="V11" s="119">
        <f>IF(IFERROR(MATCH(_xlfn.CONCAT($B11,",",V$4),'19 SpcFunc &amp; VentSpcFunc combos'!$Q$8:$Q$335,0),0)&gt;0,1,0)</f>
        <v>0</v>
      </c>
      <c r="W11" s="119">
        <f>IF(IFERROR(MATCH(_xlfn.CONCAT($B11,",",W$4),'19 SpcFunc &amp; VentSpcFunc combos'!$Q$8:$Q$335,0),0)&gt;0,1,0)</f>
        <v>0</v>
      </c>
      <c r="X11" s="119">
        <f>IF(IFERROR(MATCH(_xlfn.CONCAT($B11,",",X$4),'19 SpcFunc &amp; VentSpcFunc combos'!$Q$8:$Q$335,0),0)&gt;0,1,0)</f>
        <v>0</v>
      </c>
      <c r="Y11" s="119">
        <f>IF(IFERROR(MATCH(_xlfn.CONCAT($B11,",",Y$4),'19 SpcFunc &amp; VentSpcFunc combos'!$Q$8:$Q$335,0),0)&gt;0,1,0)</f>
        <v>0</v>
      </c>
      <c r="Z11" s="119">
        <f>IF(IFERROR(MATCH(_xlfn.CONCAT($B11,",",Z$4),'19 SpcFunc &amp; VentSpcFunc combos'!$Q$8:$Q$335,0),0)&gt;0,1,0)</f>
        <v>0</v>
      </c>
      <c r="AA11" s="119">
        <f>IF(IFERROR(MATCH(_xlfn.CONCAT($B11,",",AA$4),'19 SpcFunc &amp; VentSpcFunc combos'!$Q$8:$Q$335,0),0)&gt;0,1,0)</f>
        <v>0</v>
      </c>
      <c r="AB11" s="119">
        <f>IF(IFERROR(MATCH(_xlfn.CONCAT($B11,",",AB$4),'19 SpcFunc &amp; VentSpcFunc combos'!$Q$8:$Q$335,0),0)&gt;0,1,0)</f>
        <v>0</v>
      </c>
      <c r="AC11" s="119">
        <f>IF(IFERROR(MATCH(_xlfn.CONCAT($B11,",",AC$4),'19 SpcFunc &amp; VentSpcFunc combos'!$Q$8:$Q$335,0),0)&gt;0,1,0)</f>
        <v>0</v>
      </c>
      <c r="AD11" s="119">
        <f>IF(IFERROR(MATCH(_xlfn.CONCAT($B11,",",AD$4),'19 SpcFunc &amp; VentSpcFunc combos'!$Q$8:$Q$335,0),0)&gt;0,1,0)</f>
        <v>0</v>
      </c>
      <c r="AE11" s="119">
        <f>IF(IFERROR(MATCH(_xlfn.CONCAT($B11,",",AE$4),'19 SpcFunc &amp; VentSpcFunc combos'!$Q$8:$Q$335,0),0)&gt;0,1,0)</f>
        <v>0</v>
      </c>
      <c r="AF11" s="119">
        <f>IF(IFERROR(MATCH(_xlfn.CONCAT($B11,",",AF$4),'19 SpcFunc &amp; VentSpcFunc combos'!$Q$8:$Q$335,0),0)&gt;0,1,0)</f>
        <v>0</v>
      </c>
      <c r="AG11" s="119">
        <f>IF(IFERROR(MATCH(_xlfn.CONCAT($B11,",",AG$4),'19 SpcFunc &amp; VentSpcFunc combos'!$Q$8:$Q$335,0),0)&gt;0,1,0)</f>
        <v>0</v>
      </c>
      <c r="AH11" s="119">
        <f>IF(IFERROR(MATCH(_xlfn.CONCAT($B11,",",AH$4),'19 SpcFunc &amp; VentSpcFunc combos'!$Q$8:$Q$335,0),0)&gt;0,1,0)</f>
        <v>0</v>
      </c>
      <c r="AI11" s="119">
        <f>IF(IFERROR(MATCH(_xlfn.CONCAT($B11,",",AI$4),'19 SpcFunc &amp; VentSpcFunc combos'!$Q$8:$Q$335,0),0)&gt;0,1,0)</f>
        <v>0</v>
      </c>
      <c r="AJ11" s="119">
        <f>IF(IFERROR(MATCH(_xlfn.CONCAT($B11,",",AJ$4),'19 SpcFunc &amp; VentSpcFunc combos'!$Q$8:$Q$335,0),0)&gt;0,1,0)</f>
        <v>0</v>
      </c>
      <c r="AK11" s="119">
        <f>IF(IFERROR(MATCH(_xlfn.CONCAT($B11,",",AK$4),'19 SpcFunc &amp; VentSpcFunc combos'!$Q$8:$Q$335,0),0)&gt;0,1,0)</f>
        <v>0</v>
      </c>
      <c r="AL11" s="119">
        <f>IF(IFERROR(MATCH(_xlfn.CONCAT($B11,",",AL$4),'19 SpcFunc &amp; VentSpcFunc combos'!$Q$8:$Q$335,0),0)&gt;0,1,0)</f>
        <v>0</v>
      </c>
      <c r="AM11" s="119">
        <f>IF(IFERROR(MATCH(_xlfn.CONCAT($B11,",",AM$4),'19 SpcFunc &amp; VentSpcFunc combos'!$Q$8:$Q$335,0),0)&gt;0,1,0)</f>
        <v>0</v>
      </c>
      <c r="AN11" s="119">
        <f>IF(IFERROR(MATCH(_xlfn.CONCAT($B11,",",AN$4),'19 SpcFunc &amp; VentSpcFunc combos'!$Q$8:$Q$335,0),0)&gt;0,1,0)</f>
        <v>0</v>
      </c>
      <c r="AO11" s="119">
        <f>IF(IFERROR(MATCH(_xlfn.CONCAT($B11,",",AO$4),'19 SpcFunc &amp; VentSpcFunc combos'!$Q$8:$Q$335,0),0)&gt;0,1,0)</f>
        <v>0</v>
      </c>
      <c r="AP11" s="119">
        <f>IF(IFERROR(MATCH(_xlfn.CONCAT($B11,",",AP$4),'19 SpcFunc &amp; VentSpcFunc combos'!$Q$8:$Q$335,0),0)&gt;0,1,0)</f>
        <v>0</v>
      </c>
      <c r="AQ11" s="119">
        <f>IF(IFERROR(MATCH(_xlfn.CONCAT($B11,",",AQ$4),'19 SpcFunc &amp; VentSpcFunc combos'!$Q$8:$Q$335,0),0)&gt;0,1,0)</f>
        <v>0</v>
      </c>
      <c r="AR11" s="119">
        <f>IF(IFERROR(MATCH(_xlfn.CONCAT($B11,",",AR$4),'19 SpcFunc &amp; VentSpcFunc combos'!$Q$8:$Q$335,0),0)&gt;0,1,0)</f>
        <v>0</v>
      </c>
      <c r="AS11" s="119">
        <f>IF(IFERROR(MATCH(_xlfn.CONCAT($B11,",",AS$4),'19 SpcFunc &amp; VentSpcFunc combos'!$Q$8:$Q$335,0),0)&gt;0,1,0)</f>
        <v>0</v>
      </c>
      <c r="AT11" s="119">
        <f>IF(IFERROR(MATCH(_xlfn.CONCAT($B11,",",AT$4),'19 SpcFunc &amp; VentSpcFunc combos'!$Q$8:$Q$335,0),0)&gt;0,1,0)</f>
        <v>0</v>
      </c>
      <c r="AU11" s="119">
        <f>IF(IFERROR(MATCH(_xlfn.CONCAT($B11,",",AU$4),'19 SpcFunc &amp; VentSpcFunc combos'!$Q$8:$Q$335,0),0)&gt;0,1,0)</f>
        <v>0</v>
      </c>
      <c r="AV11" s="119">
        <f>IF(IFERROR(MATCH(_xlfn.CONCAT($B11,",",AV$4),'19 SpcFunc &amp; VentSpcFunc combos'!$Q$8:$Q$335,0),0)&gt;0,1,0)</f>
        <v>0</v>
      </c>
      <c r="AW11" s="119">
        <f>IF(IFERROR(MATCH(_xlfn.CONCAT($B11,",",AW$4),'19 SpcFunc &amp; VentSpcFunc combos'!$Q$8:$Q$335,0),0)&gt;0,1,0)</f>
        <v>0</v>
      </c>
      <c r="AX11" s="119">
        <f>IF(IFERROR(MATCH(_xlfn.CONCAT($B11,",",AX$4),'19 SpcFunc &amp; VentSpcFunc combos'!$Q$8:$Q$335,0),0)&gt;0,1,0)</f>
        <v>0</v>
      </c>
      <c r="AY11" s="119">
        <f>IF(IFERROR(MATCH(_xlfn.CONCAT($B11,",",AY$4),'19 SpcFunc &amp; VentSpcFunc combos'!$Q$8:$Q$335,0),0)&gt;0,1,0)</f>
        <v>0</v>
      </c>
      <c r="AZ11" s="119">
        <f>IF(IFERROR(MATCH(_xlfn.CONCAT($B11,",",AZ$4),'19 SpcFunc &amp; VentSpcFunc combos'!$Q$8:$Q$335,0),0)&gt;0,1,0)</f>
        <v>0</v>
      </c>
      <c r="BA11" s="119">
        <f>IF(IFERROR(MATCH(_xlfn.CONCAT($B11,",",BA$4),'19 SpcFunc &amp; VentSpcFunc combos'!$Q$8:$Q$335,0),0)&gt;0,1,0)</f>
        <v>0</v>
      </c>
      <c r="BB11" s="119">
        <f>IF(IFERROR(MATCH(_xlfn.CONCAT($B11,",",BB$4),'19 SpcFunc &amp; VentSpcFunc combos'!$Q$8:$Q$335,0),0)&gt;0,1,0)</f>
        <v>0</v>
      </c>
      <c r="BC11" s="119">
        <f>IF(IFERROR(MATCH(_xlfn.CONCAT($B11,",",BC$4),'19 SpcFunc &amp; VentSpcFunc combos'!$Q$8:$Q$335,0),0)&gt;0,1,0)</f>
        <v>0</v>
      </c>
      <c r="BD11" s="119">
        <f>IF(IFERROR(MATCH(_xlfn.CONCAT($B11,",",BD$4),'19 SpcFunc &amp; VentSpcFunc combos'!$Q$8:$Q$335,0),0)&gt;0,1,0)</f>
        <v>0</v>
      </c>
      <c r="BE11" s="119">
        <f>IF(IFERROR(MATCH(_xlfn.CONCAT($B11,",",BE$4),'19 SpcFunc &amp; VentSpcFunc combos'!$Q$8:$Q$335,0),0)&gt;0,1,0)</f>
        <v>0</v>
      </c>
      <c r="BF11" s="119">
        <f>IF(IFERROR(MATCH(_xlfn.CONCAT($B11,",",BF$4),'19 SpcFunc &amp; VentSpcFunc combos'!$Q$8:$Q$335,0),0)&gt;0,1,0)</f>
        <v>0</v>
      </c>
      <c r="BG11" s="119">
        <f>IF(IFERROR(MATCH(_xlfn.CONCAT($B11,",",BG$4),'19 SpcFunc &amp; VentSpcFunc combos'!$Q$8:$Q$335,0),0)&gt;0,1,0)</f>
        <v>0</v>
      </c>
      <c r="BH11" s="119">
        <f>IF(IFERROR(MATCH(_xlfn.CONCAT($B11,",",BH$4),'19 SpcFunc &amp; VentSpcFunc combos'!$Q$8:$Q$335,0),0)&gt;0,1,0)</f>
        <v>0</v>
      </c>
      <c r="BI11" s="119">
        <f>IF(IFERROR(MATCH(_xlfn.CONCAT($B11,",",BI$4),'19 SpcFunc &amp; VentSpcFunc combos'!$Q$8:$Q$335,0),0)&gt;0,1,0)</f>
        <v>0</v>
      </c>
      <c r="BJ11" s="119">
        <f>IF(IFERROR(MATCH(_xlfn.CONCAT($B11,",",BJ$4),'19 SpcFunc &amp; VentSpcFunc combos'!$Q$8:$Q$335,0),0)&gt;0,1,0)</f>
        <v>0</v>
      </c>
      <c r="BK11" s="119">
        <f>IF(IFERROR(MATCH(_xlfn.CONCAT($B11,",",BK$4),'19 SpcFunc &amp; VentSpcFunc combos'!$Q$8:$Q$335,0),0)&gt;0,1,0)</f>
        <v>0</v>
      </c>
      <c r="BL11" s="119">
        <f>IF(IFERROR(MATCH(_xlfn.CONCAT($B11,",",BL$4),'19 SpcFunc &amp; VentSpcFunc combos'!$Q$8:$Q$335,0),0)&gt;0,1,0)</f>
        <v>0</v>
      </c>
      <c r="BM11" s="119">
        <f>IF(IFERROR(MATCH(_xlfn.CONCAT($B11,",",BM$4),'19 SpcFunc &amp; VentSpcFunc combos'!$Q$8:$Q$335,0),0)&gt;0,1,0)</f>
        <v>0</v>
      </c>
      <c r="BN11" s="119">
        <f>IF(IFERROR(MATCH(_xlfn.CONCAT($B11,",",BN$4),'19 SpcFunc &amp; VentSpcFunc combos'!$Q$8:$Q$335,0),0)&gt;0,1,0)</f>
        <v>0</v>
      </c>
      <c r="BO11" s="119">
        <f>IF(IFERROR(MATCH(_xlfn.CONCAT($B11,",",BO$4),'19 SpcFunc &amp; VentSpcFunc combos'!$Q$8:$Q$335,0),0)&gt;0,1,0)</f>
        <v>0</v>
      </c>
      <c r="BP11" s="119">
        <f>IF(IFERROR(MATCH(_xlfn.CONCAT($B11,",",BP$4),'19 SpcFunc &amp; VentSpcFunc combos'!$Q$8:$Q$335,0),0)&gt;0,1,0)</f>
        <v>0</v>
      </c>
      <c r="BQ11" s="119">
        <f>IF(IFERROR(MATCH(_xlfn.CONCAT($B11,",",BQ$4),'19 SpcFunc &amp; VentSpcFunc combos'!$Q$8:$Q$335,0),0)&gt;0,1,0)</f>
        <v>0</v>
      </c>
      <c r="BR11" s="119">
        <f>IF(IFERROR(MATCH(_xlfn.CONCAT($B11,",",BR$4),'19 SpcFunc &amp; VentSpcFunc combos'!$Q$8:$Q$335,0),0)&gt;0,1,0)</f>
        <v>0</v>
      </c>
      <c r="BS11" s="119">
        <f>IF(IFERROR(MATCH(_xlfn.CONCAT($B11,",",BS$4),'19 SpcFunc &amp; VentSpcFunc combos'!$Q$8:$Q$335,0),0)&gt;0,1,0)</f>
        <v>0</v>
      </c>
      <c r="BT11" s="119">
        <f>IF(IFERROR(MATCH(_xlfn.CONCAT($B11,",",BT$4),'19 SpcFunc &amp; VentSpcFunc combos'!$Q$8:$Q$335,0),0)&gt;0,1,0)</f>
        <v>0</v>
      </c>
      <c r="BU11" s="119">
        <f>IF(IFERROR(MATCH(_xlfn.CONCAT($B11,",",BU$4),'19 SpcFunc &amp; VentSpcFunc combos'!$Q$8:$Q$335,0),0)&gt;0,1,0)</f>
        <v>0</v>
      </c>
      <c r="BV11" s="119">
        <f>IF(IFERROR(MATCH(_xlfn.CONCAT($B11,",",BV$4),'19 SpcFunc &amp; VentSpcFunc combos'!$Q$8:$Q$335,0),0)&gt;0,1,0)</f>
        <v>0</v>
      </c>
      <c r="BW11" s="119">
        <f>IF(IFERROR(MATCH(_xlfn.CONCAT($B11,",",BW$4),'19 SpcFunc &amp; VentSpcFunc combos'!$Q$8:$Q$335,0),0)&gt;0,1,0)</f>
        <v>0</v>
      </c>
      <c r="BX11" s="119">
        <f>IF(IFERROR(MATCH(_xlfn.CONCAT($B11,",",BX$4),'19 SpcFunc &amp; VentSpcFunc combos'!$Q$8:$Q$335,0),0)&gt;0,1,0)</f>
        <v>0</v>
      </c>
      <c r="BY11" s="119">
        <f>IF(IFERROR(MATCH(_xlfn.CONCAT($B11,",",BY$4),'19 SpcFunc &amp; VentSpcFunc combos'!$Q$8:$Q$335,0),0)&gt;0,1,0)</f>
        <v>0</v>
      </c>
      <c r="BZ11" s="119">
        <f>IF(IFERROR(MATCH(_xlfn.CONCAT($B11,",",BZ$4),'19 SpcFunc &amp; VentSpcFunc combos'!$Q$8:$Q$335,0),0)&gt;0,1,0)</f>
        <v>0</v>
      </c>
      <c r="CA11" s="119">
        <f>IF(IFERROR(MATCH(_xlfn.CONCAT($B11,",",CA$4),'19 SpcFunc &amp; VentSpcFunc combos'!$Q$8:$Q$335,0),0)&gt;0,1,0)</f>
        <v>0</v>
      </c>
      <c r="CB11" s="119">
        <f>IF(IFERROR(MATCH(_xlfn.CONCAT($B11,",",CB$4),'19 SpcFunc &amp; VentSpcFunc combos'!$Q$8:$Q$335,0),0)&gt;0,1,0)</f>
        <v>0</v>
      </c>
      <c r="CC11" s="119">
        <f>IF(IFERROR(MATCH(_xlfn.CONCAT($B11,",",CC$4),'19 SpcFunc &amp; VentSpcFunc combos'!$Q$8:$Q$335,0),0)&gt;0,1,0)</f>
        <v>0</v>
      </c>
      <c r="CD11" s="119">
        <f>IF(IFERROR(MATCH(_xlfn.CONCAT($B11,",",CD$4),'19 SpcFunc &amp; VentSpcFunc combos'!$Q$8:$Q$335,0),0)&gt;0,1,0)</f>
        <v>0</v>
      </c>
      <c r="CE11" s="119">
        <f>IF(IFERROR(MATCH(_xlfn.CONCAT($B11,",",CE$4),'19 SpcFunc &amp; VentSpcFunc combos'!$Q$8:$Q$335,0),0)&gt;0,1,0)</f>
        <v>0</v>
      </c>
      <c r="CF11" s="119">
        <f>IF(IFERROR(MATCH(_xlfn.CONCAT($B11,",",CF$4),'19 SpcFunc &amp; VentSpcFunc combos'!$Q$8:$Q$335,0),0)&gt;0,1,0)</f>
        <v>0</v>
      </c>
      <c r="CG11" s="119">
        <f>IF(IFERROR(MATCH(_xlfn.CONCAT($B11,",",CG$4),'19 SpcFunc &amp; VentSpcFunc combos'!$Q$8:$Q$335,0),0)&gt;0,1,0)</f>
        <v>0</v>
      </c>
      <c r="CH11" s="119">
        <f>IF(IFERROR(MATCH(_xlfn.CONCAT($B11,",",CH$4),'19 SpcFunc &amp; VentSpcFunc combos'!$Q$8:$Q$335,0),0)&gt;0,1,0)</f>
        <v>0</v>
      </c>
      <c r="CI11" s="119">
        <f>IF(IFERROR(MATCH(_xlfn.CONCAT($B11,",",CI$4),'19 SpcFunc &amp; VentSpcFunc combos'!$Q$8:$Q$335,0),0)&gt;0,1,0)</f>
        <v>0</v>
      </c>
      <c r="CJ11" s="119">
        <f>IF(IFERROR(MATCH(_xlfn.CONCAT($B11,",",CJ$4),'19 SpcFunc &amp; VentSpcFunc combos'!$Q$8:$Q$335,0),0)&gt;0,1,0)</f>
        <v>0</v>
      </c>
      <c r="CK11" s="119">
        <f>IF(IFERROR(MATCH(_xlfn.CONCAT($B11,",",CK$4),'19 SpcFunc &amp; VentSpcFunc combos'!$Q$8:$Q$335,0),0)&gt;0,1,0)</f>
        <v>0</v>
      </c>
      <c r="CL11" s="119">
        <f>IF(IFERROR(MATCH(_xlfn.CONCAT($B11,",",CL$4),'19 SpcFunc &amp; VentSpcFunc combos'!$Q$8:$Q$335,0),0)&gt;0,1,0)</f>
        <v>0</v>
      </c>
      <c r="CM11" s="119">
        <f>IF(IFERROR(MATCH(_xlfn.CONCAT($B11,",",CM$4),'19 SpcFunc &amp; VentSpcFunc combos'!$Q$8:$Q$335,0),0)&gt;0,1,0)</f>
        <v>0</v>
      </c>
      <c r="CN11" s="119">
        <f>IF(IFERROR(MATCH(_xlfn.CONCAT($B11,",",CN$4),'19 SpcFunc &amp; VentSpcFunc combos'!$Q$8:$Q$335,0),0)&gt;0,1,0)</f>
        <v>0</v>
      </c>
      <c r="CO11" s="119">
        <f>IF(IFERROR(MATCH(_xlfn.CONCAT($B11,",",CO$4),'19 SpcFunc &amp; VentSpcFunc combos'!$Q$8:$Q$335,0),0)&gt;0,1,0)</f>
        <v>0</v>
      </c>
      <c r="CP11" s="119">
        <f>IF(IFERROR(MATCH(_xlfn.CONCAT($B11,",",CP$4),'19 SpcFunc &amp; VentSpcFunc combos'!$Q$8:$Q$335,0),0)&gt;0,1,0)</f>
        <v>0</v>
      </c>
      <c r="CQ11" s="119">
        <f>IF(IFERROR(MATCH(_xlfn.CONCAT($B11,",",CQ$4),'19 SpcFunc &amp; VentSpcFunc combos'!$Q$8:$Q$335,0),0)&gt;0,1,0)</f>
        <v>0</v>
      </c>
      <c r="CR11" s="119">
        <f>IF(IFERROR(MATCH(_xlfn.CONCAT($B11,",",CR$4),'19 SpcFunc &amp; VentSpcFunc combos'!$Q$8:$Q$335,0),0)&gt;0,1,0)</f>
        <v>0</v>
      </c>
      <c r="CS11" s="119">
        <f>IF(IFERROR(MATCH(_xlfn.CONCAT($B11,",",CS$4),'19 SpcFunc &amp; VentSpcFunc combos'!$Q$8:$Q$335,0),0)&gt;0,1,0)</f>
        <v>0</v>
      </c>
      <c r="CT11" s="119">
        <f>IF(IFERROR(MATCH(_xlfn.CONCAT($B11,",",CT$4),'19 SpcFunc &amp; VentSpcFunc combos'!$Q$8:$Q$335,0),0)&gt;0,1,0)</f>
        <v>0</v>
      </c>
      <c r="CU11" s="98" t="s">
        <v>938</v>
      </c>
      <c r="CV11">
        <f t="shared" si="5"/>
        <v>0</v>
      </c>
    </row>
    <row r="12" spans="1:100" x14ac:dyDescent="0.25">
      <c r="B12" t="e">
        <f>#REF!</f>
        <v>#REF!</v>
      </c>
      <c r="C12" s="119">
        <f>IF(IFERROR(MATCH(_xlfn.CONCAT($B12,",",C$4),'19 SpcFunc &amp; VentSpcFunc combos'!$Q$8:$Q$335,0),0)&gt;0,1,0)</f>
        <v>0</v>
      </c>
      <c r="D12" s="119">
        <f>IF(IFERROR(MATCH(_xlfn.CONCAT($B12,",",D$4),'19 SpcFunc &amp; VentSpcFunc combos'!$Q$8:$Q$335,0),0)&gt;0,1,0)</f>
        <v>0</v>
      </c>
      <c r="E12" s="119">
        <f>IF(IFERROR(MATCH(_xlfn.CONCAT($B12,",",E$4),'19 SpcFunc &amp; VentSpcFunc combos'!$Q$8:$Q$335,0),0)&gt;0,1,0)</f>
        <v>0</v>
      </c>
      <c r="F12" s="119">
        <f>IF(IFERROR(MATCH(_xlfn.CONCAT($B12,",",F$4),'19 SpcFunc &amp; VentSpcFunc combos'!$Q$8:$Q$335,0),0)&gt;0,1,0)</f>
        <v>0</v>
      </c>
      <c r="G12" s="119">
        <f>IF(IFERROR(MATCH(_xlfn.CONCAT($B12,",",G$4),'19 SpcFunc &amp; VentSpcFunc combos'!$Q$8:$Q$335,0),0)&gt;0,1,0)</f>
        <v>0</v>
      </c>
      <c r="H12" s="119">
        <f>IF(IFERROR(MATCH(_xlfn.CONCAT($B12,",",H$4),'19 SpcFunc &amp; VentSpcFunc combos'!$Q$8:$Q$335,0),0)&gt;0,1,0)</f>
        <v>0</v>
      </c>
      <c r="I12" s="119">
        <f>IF(IFERROR(MATCH(_xlfn.CONCAT($B12,",",I$4),'19 SpcFunc &amp; VentSpcFunc combos'!$Q$8:$Q$335,0),0)&gt;0,1,0)</f>
        <v>0</v>
      </c>
      <c r="J12" s="119">
        <f>IF(IFERROR(MATCH(_xlfn.CONCAT($B12,",",J$4),'19 SpcFunc &amp; VentSpcFunc combos'!$Q$8:$Q$335,0),0)&gt;0,1,0)</f>
        <v>0</v>
      </c>
      <c r="K12" s="119">
        <f>IF(IFERROR(MATCH(_xlfn.CONCAT($B12,",",K$4),'19 SpcFunc &amp; VentSpcFunc combos'!$Q$8:$Q$335,0),0)&gt;0,1,0)</f>
        <v>0</v>
      </c>
      <c r="L12" s="119">
        <f>IF(IFERROR(MATCH(_xlfn.CONCAT($B12,",",L$4),'19 SpcFunc &amp; VentSpcFunc combos'!$Q$8:$Q$335,0),0)&gt;0,1,0)</f>
        <v>0</v>
      </c>
      <c r="M12" s="119">
        <f>IF(IFERROR(MATCH(_xlfn.CONCAT($B12,",",M$4),'19 SpcFunc &amp; VentSpcFunc combos'!$Q$8:$Q$335,0),0)&gt;0,1,0)</f>
        <v>0</v>
      </c>
      <c r="N12" s="119">
        <f>IF(IFERROR(MATCH(_xlfn.CONCAT($B12,",",N$4),'19 SpcFunc &amp; VentSpcFunc combos'!$Q$8:$Q$335,0),0)&gt;0,1,0)</f>
        <v>0</v>
      </c>
      <c r="O12" s="119">
        <f>IF(IFERROR(MATCH(_xlfn.CONCAT($B12,",",O$4),'19 SpcFunc &amp; VentSpcFunc combos'!$Q$8:$Q$335,0),0)&gt;0,1,0)</f>
        <v>0</v>
      </c>
      <c r="P12" s="119">
        <f>IF(IFERROR(MATCH(_xlfn.CONCAT($B12,",",P$4),'19 SpcFunc &amp; VentSpcFunc combos'!$Q$8:$Q$335,0),0)&gt;0,1,0)</f>
        <v>0</v>
      </c>
      <c r="Q12" s="119">
        <f>IF(IFERROR(MATCH(_xlfn.CONCAT($B12,",",Q$4),'19 SpcFunc &amp; VentSpcFunc combos'!$Q$8:$Q$335,0),0)&gt;0,1,0)</f>
        <v>0</v>
      </c>
      <c r="R12" s="119">
        <f>IF(IFERROR(MATCH(_xlfn.CONCAT($B12,",",R$4),'19 SpcFunc &amp; VentSpcFunc combos'!$Q$8:$Q$335,0),0)&gt;0,1,0)</f>
        <v>0</v>
      </c>
      <c r="S12" s="119">
        <f>IF(IFERROR(MATCH(_xlfn.CONCAT($B12,",",S$4),'19 SpcFunc &amp; VentSpcFunc combos'!$Q$8:$Q$335,0),0)&gt;0,1,0)</f>
        <v>0</v>
      </c>
      <c r="T12" s="119">
        <f>IF(IFERROR(MATCH(_xlfn.CONCAT($B12,",",T$4),'19 SpcFunc &amp; VentSpcFunc combos'!$Q$8:$Q$335,0),0)&gt;0,1,0)</f>
        <v>0</v>
      </c>
      <c r="U12" s="119">
        <f>IF(IFERROR(MATCH(_xlfn.CONCAT($B12,",",U$4),'19 SpcFunc &amp; VentSpcFunc combos'!$Q$8:$Q$335,0),0)&gt;0,1,0)</f>
        <v>0</v>
      </c>
      <c r="V12" s="119">
        <f>IF(IFERROR(MATCH(_xlfn.CONCAT($B12,",",V$4),'19 SpcFunc &amp; VentSpcFunc combos'!$Q$8:$Q$335,0),0)&gt;0,1,0)</f>
        <v>0</v>
      </c>
      <c r="W12" s="119">
        <f>IF(IFERROR(MATCH(_xlfn.CONCAT($B12,",",W$4),'19 SpcFunc &amp; VentSpcFunc combos'!$Q$8:$Q$335,0),0)&gt;0,1,0)</f>
        <v>0</v>
      </c>
      <c r="X12" s="119">
        <f>IF(IFERROR(MATCH(_xlfn.CONCAT($B12,",",X$4),'19 SpcFunc &amp; VentSpcFunc combos'!$Q$8:$Q$335,0),0)&gt;0,1,0)</f>
        <v>0</v>
      </c>
      <c r="Y12" s="119">
        <f>IF(IFERROR(MATCH(_xlfn.CONCAT($B12,",",Y$4),'19 SpcFunc &amp; VentSpcFunc combos'!$Q$8:$Q$335,0),0)&gt;0,1,0)</f>
        <v>0</v>
      </c>
      <c r="Z12" s="119">
        <f>IF(IFERROR(MATCH(_xlfn.CONCAT($B12,",",Z$4),'19 SpcFunc &amp; VentSpcFunc combos'!$Q$8:$Q$335,0),0)&gt;0,1,0)</f>
        <v>0</v>
      </c>
      <c r="AA12" s="119">
        <f>IF(IFERROR(MATCH(_xlfn.CONCAT($B12,",",AA$4),'19 SpcFunc &amp; VentSpcFunc combos'!$Q$8:$Q$335,0),0)&gt;0,1,0)</f>
        <v>0</v>
      </c>
      <c r="AB12" s="119">
        <f>IF(IFERROR(MATCH(_xlfn.CONCAT($B12,",",AB$4),'19 SpcFunc &amp; VentSpcFunc combos'!$Q$8:$Q$335,0),0)&gt;0,1,0)</f>
        <v>0</v>
      </c>
      <c r="AC12" s="119">
        <f>IF(IFERROR(MATCH(_xlfn.CONCAT($B12,",",AC$4),'19 SpcFunc &amp; VentSpcFunc combos'!$Q$8:$Q$335,0),0)&gt;0,1,0)</f>
        <v>0</v>
      </c>
      <c r="AD12" s="119">
        <f>IF(IFERROR(MATCH(_xlfn.CONCAT($B12,",",AD$4),'19 SpcFunc &amp; VentSpcFunc combos'!$Q$8:$Q$335,0),0)&gt;0,1,0)</f>
        <v>0</v>
      </c>
      <c r="AE12" s="119">
        <f>IF(IFERROR(MATCH(_xlfn.CONCAT($B12,",",AE$4),'19 SpcFunc &amp; VentSpcFunc combos'!$Q$8:$Q$335,0),0)&gt;0,1,0)</f>
        <v>0</v>
      </c>
      <c r="AF12" s="119">
        <f>IF(IFERROR(MATCH(_xlfn.CONCAT($B12,",",AF$4),'19 SpcFunc &amp; VentSpcFunc combos'!$Q$8:$Q$335,0),0)&gt;0,1,0)</f>
        <v>0</v>
      </c>
      <c r="AG12" s="119">
        <f>IF(IFERROR(MATCH(_xlfn.CONCAT($B12,",",AG$4),'19 SpcFunc &amp; VentSpcFunc combos'!$Q$8:$Q$335,0),0)&gt;0,1,0)</f>
        <v>0</v>
      </c>
      <c r="AH12" s="119">
        <f>IF(IFERROR(MATCH(_xlfn.CONCAT($B12,",",AH$4),'19 SpcFunc &amp; VentSpcFunc combos'!$Q$8:$Q$335,0),0)&gt;0,1,0)</f>
        <v>0</v>
      </c>
      <c r="AI12" s="119">
        <f>IF(IFERROR(MATCH(_xlfn.CONCAT($B12,",",AI$4),'19 SpcFunc &amp; VentSpcFunc combos'!$Q$8:$Q$335,0),0)&gt;0,1,0)</f>
        <v>0</v>
      </c>
      <c r="AJ12" s="119">
        <f>IF(IFERROR(MATCH(_xlfn.CONCAT($B12,",",AJ$4),'19 SpcFunc &amp; VentSpcFunc combos'!$Q$8:$Q$335,0),0)&gt;0,1,0)</f>
        <v>0</v>
      </c>
      <c r="AK12" s="119">
        <f>IF(IFERROR(MATCH(_xlfn.CONCAT($B12,",",AK$4),'19 SpcFunc &amp; VentSpcFunc combos'!$Q$8:$Q$335,0),0)&gt;0,1,0)</f>
        <v>0</v>
      </c>
      <c r="AL12" s="119">
        <f>IF(IFERROR(MATCH(_xlfn.CONCAT($B12,",",AL$4),'19 SpcFunc &amp; VentSpcFunc combos'!$Q$8:$Q$335,0),0)&gt;0,1,0)</f>
        <v>0</v>
      </c>
      <c r="AM12" s="119">
        <f>IF(IFERROR(MATCH(_xlfn.CONCAT($B12,",",AM$4),'19 SpcFunc &amp; VentSpcFunc combos'!$Q$8:$Q$335,0),0)&gt;0,1,0)</f>
        <v>0</v>
      </c>
      <c r="AN12" s="119">
        <f>IF(IFERROR(MATCH(_xlfn.CONCAT($B12,",",AN$4),'19 SpcFunc &amp; VentSpcFunc combos'!$Q$8:$Q$335,0),0)&gt;0,1,0)</f>
        <v>0</v>
      </c>
      <c r="AO12" s="119">
        <f>IF(IFERROR(MATCH(_xlfn.CONCAT($B12,",",AO$4),'19 SpcFunc &amp; VentSpcFunc combos'!$Q$8:$Q$335,0),0)&gt;0,1,0)</f>
        <v>0</v>
      </c>
      <c r="AP12" s="119">
        <f>IF(IFERROR(MATCH(_xlfn.CONCAT($B12,",",AP$4),'19 SpcFunc &amp; VentSpcFunc combos'!$Q$8:$Q$335,0),0)&gt;0,1,0)</f>
        <v>0</v>
      </c>
      <c r="AQ12" s="119">
        <f>IF(IFERROR(MATCH(_xlfn.CONCAT($B12,",",AQ$4),'19 SpcFunc &amp; VentSpcFunc combos'!$Q$8:$Q$335,0),0)&gt;0,1,0)</f>
        <v>0</v>
      </c>
      <c r="AR12" s="119">
        <f>IF(IFERROR(MATCH(_xlfn.CONCAT($B12,",",AR$4),'19 SpcFunc &amp; VentSpcFunc combos'!$Q$8:$Q$335,0),0)&gt;0,1,0)</f>
        <v>0</v>
      </c>
      <c r="AS12" s="119">
        <f>IF(IFERROR(MATCH(_xlfn.CONCAT($B12,",",AS$4),'19 SpcFunc &amp; VentSpcFunc combos'!$Q$8:$Q$335,0),0)&gt;0,1,0)</f>
        <v>0</v>
      </c>
      <c r="AT12" s="119">
        <f>IF(IFERROR(MATCH(_xlfn.CONCAT($B12,",",AT$4),'19 SpcFunc &amp; VentSpcFunc combos'!$Q$8:$Q$335,0),0)&gt;0,1,0)</f>
        <v>0</v>
      </c>
      <c r="AU12" s="119">
        <f>IF(IFERROR(MATCH(_xlfn.CONCAT($B12,",",AU$4),'19 SpcFunc &amp; VentSpcFunc combos'!$Q$8:$Q$335,0),0)&gt;0,1,0)</f>
        <v>0</v>
      </c>
      <c r="AV12" s="119">
        <f>IF(IFERROR(MATCH(_xlfn.CONCAT($B12,",",AV$4),'19 SpcFunc &amp; VentSpcFunc combos'!$Q$8:$Q$335,0),0)&gt;0,1,0)</f>
        <v>0</v>
      </c>
      <c r="AW12" s="119">
        <f>IF(IFERROR(MATCH(_xlfn.CONCAT($B12,",",AW$4),'19 SpcFunc &amp; VentSpcFunc combos'!$Q$8:$Q$335,0),0)&gt;0,1,0)</f>
        <v>0</v>
      </c>
      <c r="AX12" s="119">
        <f>IF(IFERROR(MATCH(_xlfn.CONCAT($B12,",",AX$4),'19 SpcFunc &amp; VentSpcFunc combos'!$Q$8:$Q$335,0),0)&gt;0,1,0)</f>
        <v>0</v>
      </c>
      <c r="AY12" s="119">
        <f>IF(IFERROR(MATCH(_xlfn.CONCAT($B12,",",AY$4),'19 SpcFunc &amp; VentSpcFunc combos'!$Q$8:$Q$335,0),0)&gt;0,1,0)</f>
        <v>0</v>
      </c>
      <c r="AZ12" s="119">
        <f>IF(IFERROR(MATCH(_xlfn.CONCAT($B12,",",AZ$4),'19 SpcFunc &amp; VentSpcFunc combos'!$Q$8:$Q$335,0),0)&gt;0,1,0)</f>
        <v>0</v>
      </c>
      <c r="BA12" s="119">
        <f>IF(IFERROR(MATCH(_xlfn.CONCAT($B12,",",BA$4),'19 SpcFunc &amp; VentSpcFunc combos'!$Q$8:$Q$335,0),0)&gt;0,1,0)</f>
        <v>0</v>
      </c>
      <c r="BB12" s="119">
        <f>IF(IFERROR(MATCH(_xlfn.CONCAT($B12,",",BB$4),'19 SpcFunc &amp; VentSpcFunc combos'!$Q$8:$Q$335,0),0)&gt;0,1,0)</f>
        <v>0</v>
      </c>
      <c r="BC12" s="119">
        <f>IF(IFERROR(MATCH(_xlfn.CONCAT($B12,",",BC$4),'19 SpcFunc &amp; VentSpcFunc combos'!$Q$8:$Q$335,0),0)&gt;0,1,0)</f>
        <v>0</v>
      </c>
      <c r="BD12" s="119">
        <f>IF(IFERROR(MATCH(_xlfn.CONCAT($B12,",",BD$4),'19 SpcFunc &amp; VentSpcFunc combos'!$Q$8:$Q$335,0),0)&gt;0,1,0)</f>
        <v>0</v>
      </c>
      <c r="BE12" s="119">
        <f>IF(IFERROR(MATCH(_xlfn.CONCAT($B12,",",BE$4),'19 SpcFunc &amp; VentSpcFunc combos'!$Q$8:$Q$335,0),0)&gt;0,1,0)</f>
        <v>0</v>
      </c>
      <c r="BF12" s="119">
        <f>IF(IFERROR(MATCH(_xlfn.CONCAT($B12,",",BF$4),'19 SpcFunc &amp; VentSpcFunc combos'!$Q$8:$Q$335,0),0)&gt;0,1,0)</f>
        <v>0</v>
      </c>
      <c r="BG12" s="119">
        <f>IF(IFERROR(MATCH(_xlfn.CONCAT($B12,",",BG$4),'19 SpcFunc &amp; VentSpcFunc combos'!$Q$8:$Q$335,0),0)&gt;0,1,0)</f>
        <v>0</v>
      </c>
      <c r="BH12" s="119">
        <f>IF(IFERROR(MATCH(_xlfn.CONCAT($B12,",",BH$4),'19 SpcFunc &amp; VentSpcFunc combos'!$Q$8:$Q$335,0),0)&gt;0,1,0)</f>
        <v>0</v>
      </c>
      <c r="BI12" s="119">
        <f>IF(IFERROR(MATCH(_xlfn.CONCAT($B12,",",BI$4),'19 SpcFunc &amp; VentSpcFunc combos'!$Q$8:$Q$335,0),0)&gt;0,1,0)</f>
        <v>0</v>
      </c>
      <c r="BJ12" s="119">
        <f>IF(IFERROR(MATCH(_xlfn.CONCAT($B12,",",BJ$4),'19 SpcFunc &amp; VentSpcFunc combos'!$Q$8:$Q$335,0),0)&gt;0,1,0)</f>
        <v>0</v>
      </c>
      <c r="BK12" s="119">
        <f>IF(IFERROR(MATCH(_xlfn.CONCAT($B12,",",BK$4),'19 SpcFunc &amp; VentSpcFunc combos'!$Q$8:$Q$335,0),0)&gt;0,1,0)</f>
        <v>0</v>
      </c>
      <c r="BL12" s="119">
        <f>IF(IFERROR(MATCH(_xlfn.CONCAT($B12,",",BL$4),'19 SpcFunc &amp; VentSpcFunc combos'!$Q$8:$Q$335,0),0)&gt;0,1,0)</f>
        <v>0</v>
      </c>
      <c r="BM12" s="119">
        <f>IF(IFERROR(MATCH(_xlfn.CONCAT($B12,",",BM$4),'19 SpcFunc &amp; VentSpcFunc combos'!$Q$8:$Q$335,0),0)&gt;0,1,0)</f>
        <v>0</v>
      </c>
      <c r="BN12" s="119">
        <f>IF(IFERROR(MATCH(_xlfn.CONCAT($B12,",",BN$4),'19 SpcFunc &amp; VentSpcFunc combos'!$Q$8:$Q$335,0),0)&gt;0,1,0)</f>
        <v>0</v>
      </c>
      <c r="BO12" s="119">
        <f>IF(IFERROR(MATCH(_xlfn.CONCAT($B12,",",BO$4),'19 SpcFunc &amp; VentSpcFunc combos'!$Q$8:$Q$335,0),0)&gt;0,1,0)</f>
        <v>0</v>
      </c>
      <c r="BP12" s="119">
        <f>IF(IFERROR(MATCH(_xlfn.CONCAT($B12,",",BP$4),'19 SpcFunc &amp; VentSpcFunc combos'!$Q$8:$Q$335,0),0)&gt;0,1,0)</f>
        <v>0</v>
      </c>
      <c r="BQ12" s="119">
        <f>IF(IFERROR(MATCH(_xlfn.CONCAT($B12,",",BQ$4),'19 SpcFunc &amp; VentSpcFunc combos'!$Q$8:$Q$335,0),0)&gt;0,1,0)</f>
        <v>0</v>
      </c>
      <c r="BR12" s="119">
        <f>IF(IFERROR(MATCH(_xlfn.CONCAT($B12,",",BR$4),'19 SpcFunc &amp; VentSpcFunc combos'!$Q$8:$Q$335,0),0)&gt;0,1,0)</f>
        <v>0</v>
      </c>
      <c r="BS12" s="119">
        <f>IF(IFERROR(MATCH(_xlfn.CONCAT($B12,",",BS$4),'19 SpcFunc &amp; VentSpcFunc combos'!$Q$8:$Q$335,0),0)&gt;0,1,0)</f>
        <v>0</v>
      </c>
      <c r="BT12" s="119">
        <f>IF(IFERROR(MATCH(_xlfn.CONCAT($B12,",",BT$4),'19 SpcFunc &amp; VentSpcFunc combos'!$Q$8:$Q$335,0),0)&gt;0,1,0)</f>
        <v>0</v>
      </c>
      <c r="BU12" s="119">
        <f>IF(IFERROR(MATCH(_xlfn.CONCAT($B12,",",BU$4),'19 SpcFunc &amp; VentSpcFunc combos'!$Q$8:$Q$335,0),0)&gt;0,1,0)</f>
        <v>0</v>
      </c>
      <c r="BV12" s="119">
        <f>IF(IFERROR(MATCH(_xlfn.CONCAT($B12,",",BV$4),'19 SpcFunc &amp; VentSpcFunc combos'!$Q$8:$Q$335,0),0)&gt;0,1,0)</f>
        <v>0</v>
      </c>
      <c r="BW12" s="119">
        <f>IF(IFERROR(MATCH(_xlfn.CONCAT($B12,",",BW$4),'19 SpcFunc &amp; VentSpcFunc combos'!$Q$8:$Q$335,0),0)&gt;0,1,0)</f>
        <v>0</v>
      </c>
      <c r="BX12" s="119">
        <f>IF(IFERROR(MATCH(_xlfn.CONCAT($B12,",",BX$4),'19 SpcFunc &amp; VentSpcFunc combos'!$Q$8:$Q$335,0),0)&gt;0,1,0)</f>
        <v>0</v>
      </c>
      <c r="BY12" s="119">
        <f>IF(IFERROR(MATCH(_xlfn.CONCAT($B12,",",BY$4),'19 SpcFunc &amp; VentSpcFunc combos'!$Q$8:$Q$335,0),0)&gt;0,1,0)</f>
        <v>0</v>
      </c>
      <c r="BZ12" s="119">
        <f>IF(IFERROR(MATCH(_xlfn.CONCAT($B12,",",BZ$4),'19 SpcFunc &amp; VentSpcFunc combos'!$Q$8:$Q$335,0),0)&gt;0,1,0)</f>
        <v>0</v>
      </c>
      <c r="CA12" s="119">
        <f>IF(IFERROR(MATCH(_xlfn.CONCAT($B12,",",CA$4),'19 SpcFunc &amp; VentSpcFunc combos'!$Q$8:$Q$335,0),0)&gt;0,1,0)</f>
        <v>0</v>
      </c>
      <c r="CB12" s="119">
        <f>IF(IFERROR(MATCH(_xlfn.CONCAT($B12,",",CB$4),'19 SpcFunc &amp; VentSpcFunc combos'!$Q$8:$Q$335,0),0)&gt;0,1,0)</f>
        <v>0</v>
      </c>
      <c r="CC12" s="119">
        <f>IF(IFERROR(MATCH(_xlfn.CONCAT($B12,",",CC$4),'19 SpcFunc &amp; VentSpcFunc combos'!$Q$8:$Q$335,0),0)&gt;0,1,0)</f>
        <v>0</v>
      </c>
      <c r="CD12" s="119">
        <f>IF(IFERROR(MATCH(_xlfn.CONCAT($B12,",",CD$4),'19 SpcFunc &amp; VentSpcFunc combos'!$Q$8:$Q$335,0),0)&gt;0,1,0)</f>
        <v>0</v>
      </c>
      <c r="CE12" s="119">
        <f>IF(IFERROR(MATCH(_xlfn.CONCAT($B12,",",CE$4),'19 SpcFunc &amp; VentSpcFunc combos'!$Q$8:$Q$335,0),0)&gt;0,1,0)</f>
        <v>0</v>
      </c>
      <c r="CF12" s="119">
        <f>IF(IFERROR(MATCH(_xlfn.CONCAT($B12,",",CF$4),'19 SpcFunc &amp; VentSpcFunc combos'!$Q$8:$Q$335,0),0)&gt;0,1,0)</f>
        <v>0</v>
      </c>
      <c r="CG12" s="119">
        <f>IF(IFERROR(MATCH(_xlfn.CONCAT($B12,",",CG$4),'19 SpcFunc &amp; VentSpcFunc combos'!$Q$8:$Q$335,0),0)&gt;0,1,0)</f>
        <v>0</v>
      </c>
      <c r="CH12" s="119">
        <f>IF(IFERROR(MATCH(_xlfn.CONCAT($B12,",",CH$4),'19 SpcFunc &amp; VentSpcFunc combos'!$Q$8:$Q$335,0),0)&gt;0,1,0)</f>
        <v>0</v>
      </c>
      <c r="CI12" s="119">
        <f>IF(IFERROR(MATCH(_xlfn.CONCAT($B12,",",CI$4),'19 SpcFunc &amp; VentSpcFunc combos'!$Q$8:$Q$335,0),0)&gt;0,1,0)</f>
        <v>0</v>
      </c>
      <c r="CJ12" s="119">
        <f>IF(IFERROR(MATCH(_xlfn.CONCAT($B12,",",CJ$4),'19 SpcFunc &amp; VentSpcFunc combos'!$Q$8:$Q$335,0),0)&gt;0,1,0)</f>
        <v>0</v>
      </c>
      <c r="CK12" s="119">
        <f>IF(IFERROR(MATCH(_xlfn.CONCAT($B12,",",CK$4),'19 SpcFunc &amp; VentSpcFunc combos'!$Q$8:$Q$335,0),0)&gt;0,1,0)</f>
        <v>0</v>
      </c>
      <c r="CL12" s="119">
        <f>IF(IFERROR(MATCH(_xlfn.CONCAT($B12,",",CL$4),'19 SpcFunc &amp; VentSpcFunc combos'!$Q$8:$Q$335,0),0)&gt;0,1,0)</f>
        <v>0</v>
      </c>
      <c r="CM12" s="119">
        <f>IF(IFERROR(MATCH(_xlfn.CONCAT($B12,",",CM$4),'19 SpcFunc &amp; VentSpcFunc combos'!$Q$8:$Q$335,0),0)&gt;0,1,0)</f>
        <v>0</v>
      </c>
      <c r="CN12" s="119">
        <f>IF(IFERROR(MATCH(_xlfn.CONCAT($B12,",",CN$4),'19 SpcFunc &amp; VentSpcFunc combos'!$Q$8:$Q$335,0),0)&gt;0,1,0)</f>
        <v>0</v>
      </c>
      <c r="CO12" s="119">
        <f>IF(IFERROR(MATCH(_xlfn.CONCAT($B12,",",CO$4),'19 SpcFunc &amp; VentSpcFunc combos'!$Q$8:$Q$335,0),0)&gt;0,1,0)</f>
        <v>0</v>
      </c>
      <c r="CP12" s="119">
        <f>IF(IFERROR(MATCH(_xlfn.CONCAT($B12,",",CP$4),'19 SpcFunc &amp; VentSpcFunc combos'!$Q$8:$Q$335,0),0)&gt;0,1,0)</f>
        <v>0</v>
      </c>
      <c r="CQ12" s="119">
        <f>IF(IFERROR(MATCH(_xlfn.CONCAT($B12,",",CQ$4),'19 SpcFunc &amp; VentSpcFunc combos'!$Q$8:$Q$335,0),0)&gt;0,1,0)</f>
        <v>0</v>
      </c>
      <c r="CR12" s="119">
        <f>IF(IFERROR(MATCH(_xlfn.CONCAT($B12,",",CR$4),'19 SpcFunc &amp; VentSpcFunc combos'!$Q$8:$Q$335,0),0)&gt;0,1,0)</f>
        <v>0</v>
      </c>
      <c r="CS12" s="119">
        <f>IF(IFERROR(MATCH(_xlfn.CONCAT($B12,",",CS$4),'19 SpcFunc &amp; VentSpcFunc combos'!$Q$8:$Q$335,0),0)&gt;0,1,0)</f>
        <v>0</v>
      </c>
      <c r="CT12" s="119">
        <f>IF(IFERROR(MATCH(_xlfn.CONCAT($B12,",",CT$4),'19 SpcFunc &amp; VentSpcFunc combos'!$Q$8:$Q$335,0),0)&gt;0,1,0)</f>
        <v>0</v>
      </c>
      <c r="CU12" s="98" t="s">
        <v>938</v>
      </c>
      <c r="CV12">
        <f t="shared" si="5"/>
        <v>0</v>
      </c>
    </row>
    <row r="13" spans="1:100" x14ac:dyDescent="0.25">
      <c r="B13" t="e">
        <f>#REF!</f>
        <v>#REF!</v>
      </c>
      <c r="C13" s="119">
        <f>IF(IFERROR(MATCH(_xlfn.CONCAT($B13,",",C$4),'19 SpcFunc &amp; VentSpcFunc combos'!$Q$8:$Q$335,0),0)&gt;0,1,0)</f>
        <v>0</v>
      </c>
      <c r="D13" s="119">
        <f>IF(IFERROR(MATCH(_xlfn.CONCAT($B13,",",D$4),'19 SpcFunc &amp; VentSpcFunc combos'!$Q$8:$Q$335,0),0)&gt;0,1,0)</f>
        <v>0</v>
      </c>
      <c r="E13" s="119">
        <f>IF(IFERROR(MATCH(_xlfn.CONCAT($B13,",",E$4),'19 SpcFunc &amp; VentSpcFunc combos'!$Q$8:$Q$335,0),0)&gt;0,1,0)</f>
        <v>0</v>
      </c>
      <c r="F13" s="119">
        <f>IF(IFERROR(MATCH(_xlfn.CONCAT($B13,",",F$4),'19 SpcFunc &amp; VentSpcFunc combos'!$Q$8:$Q$335,0),0)&gt;0,1,0)</f>
        <v>0</v>
      </c>
      <c r="G13" s="119">
        <f>IF(IFERROR(MATCH(_xlfn.CONCAT($B13,",",G$4),'19 SpcFunc &amp; VentSpcFunc combos'!$Q$8:$Q$335,0),0)&gt;0,1,0)</f>
        <v>0</v>
      </c>
      <c r="H13" s="119">
        <f>IF(IFERROR(MATCH(_xlfn.CONCAT($B13,",",H$4),'19 SpcFunc &amp; VentSpcFunc combos'!$Q$8:$Q$335,0),0)&gt;0,1,0)</f>
        <v>0</v>
      </c>
      <c r="I13" s="119">
        <f>IF(IFERROR(MATCH(_xlfn.CONCAT($B13,",",I$4),'19 SpcFunc &amp; VentSpcFunc combos'!$Q$8:$Q$335,0),0)&gt;0,1,0)</f>
        <v>0</v>
      </c>
      <c r="J13" s="119">
        <f>IF(IFERROR(MATCH(_xlfn.CONCAT($B13,",",J$4),'19 SpcFunc &amp; VentSpcFunc combos'!$Q$8:$Q$335,0),0)&gt;0,1,0)</f>
        <v>0</v>
      </c>
      <c r="K13" s="119">
        <f>IF(IFERROR(MATCH(_xlfn.CONCAT($B13,",",K$4),'19 SpcFunc &amp; VentSpcFunc combos'!$Q$8:$Q$335,0),0)&gt;0,1,0)</f>
        <v>0</v>
      </c>
      <c r="L13" s="119">
        <f>IF(IFERROR(MATCH(_xlfn.CONCAT($B13,",",L$4),'19 SpcFunc &amp; VentSpcFunc combos'!$Q$8:$Q$335,0),0)&gt;0,1,0)</f>
        <v>0</v>
      </c>
      <c r="M13" s="119">
        <f>IF(IFERROR(MATCH(_xlfn.CONCAT($B13,",",M$4),'19 SpcFunc &amp; VentSpcFunc combos'!$Q$8:$Q$335,0),0)&gt;0,1,0)</f>
        <v>0</v>
      </c>
      <c r="N13" s="119">
        <f>IF(IFERROR(MATCH(_xlfn.CONCAT($B13,",",N$4),'19 SpcFunc &amp; VentSpcFunc combos'!$Q$8:$Q$335,0),0)&gt;0,1,0)</f>
        <v>0</v>
      </c>
      <c r="O13" s="119">
        <f>IF(IFERROR(MATCH(_xlfn.CONCAT($B13,",",O$4),'19 SpcFunc &amp; VentSpcFunc combos'!$Q$8:$Q$335,0),0)&gt;0,1,0)</f>
        <v>0</v>
      </c>
      <c r="P13" s="119">
        <f>IF(IFERROR(MATCH(_xlfn.CONCAT($B13,",",P$4),'19 SpcFunc &amp; VentSpcFunc combos'!$Q$8:$Q$335,0),0)&gt;0,1,0)</f>
        <v>0</v>
      </c>
      <c r="Q13" s="119">
        <f>IF(IFERROR(MATCH(_xlfn.CONCAT($B13,",",Q$4),'19 SpcFunc &amp; VentSpcFunc combos'!$Q$8:$Q$335,0),0)&gt;0,1,0)</f>
        <v>0</v>
      </c>
      <c r="R13" s="119">
        <f>IF(IFERROR(MATCH(_xlfn.CONCAT($B13,",",R$4),'19 SpcFunc &amp; VentSpcFunc combos'!$Q$8:$Q$335,0),0)&gt;0,1,0)</f>
        <v>0</v>
      </c>
      <c r="S13" s="119">
        <f>IF(IFERROR(MATCH(_xlfn.CONCAT($B13,",",S$4),'19 SpcFunc &amp; VentSpcFunc combos'!$Q$8:$Q$335,0),0)&gt;0,1,0)</f>
        <v>0</v>
      </c>
      <c r="T13" s="119">
        <f>IF(IFERROR(MATCH(_xlfn.CONCAT($B13,",",T$4),'19 SpcFunc &amp; VentSpcFunc combos'!$Q$8:$Q$335,0),0)&gt;0,1,0)</f>
        <v>0</v>
      </c>
      <c r="U13" s="119">
        <f>IF(IFERROR(MATCH(_xlfn.CONCAT($B13,",",U$4),'19 SpcFunc &amp; VentSpcFunc combos'!$Q$8:$Q$335,0),0)&gt;0,1,0)</f>
        <v>0</v>
      </c>
      <c r="V13" s="119">
        <f>IF(IFERROR(MATCH(_xlfn.CONCAT($B13,",",V$4),'19 SpcFunc &amp; VentSpcFunc combos'!$Q$8:$Q$335,0),0)&gt;0,1,0)</f>
        <v>0</v>
      </c>
      <c r="W13" s="119">
        <f>IF(IFERROR(MATCH(_xlfn.CONCAT($B13,",",W$4),'19 SpcFunc &amp; VentSpcFunc combos'!$Q$8:$Q$335,0),0)&gt;0,1,0)</f>
        <v>0</v>
      </c>
      <c r="X13" s="119">
        <f>IF(IFERROR(MATCH(_xlfn.CONCAT($B13,",",X$4),'19 SpcFunc &amp; VentSpcFunc combos'!$Q$8:$Q$335,0),0)&gt;0,1,0)</f>
        <v>0</v>
      </c>
      <c r="Y13" s="119">
        <f>IF(IFERROR(MATCH(_xlfn.CONCAT($B13,",",Y$4),'19 SpcFunc &amp; VentSpcFunc combos'!$Q$8:$Q$335,0),0)&gt;0,1,0)</f>
        <v>0</v>
      </c>
      <c r="Z13" s="119">
        <f>IF(IFERROR(MATCH(_xlfn.CONCAT($B13,",",Z$4),'19 SpcFunc &amp; VentSpcFunc combos'!$Q$8:$Q$335,0),0)&gt;0,1,0)</f>
        <v>0</v>
      </c>
      <c r="AA13" s="119">
        <f>IF(IFERROR(MATCH(_xlfn.CONCAT($B13,",",AA$4),'19 SpcFunc &amp; VentSpcFunc combos'!$Q$8:$Q$335,0),0)&gt;0,1,0)</f>
        <v>0</v>
      </c>
      <c r="AB13" s="119">
        <f>IF(IFERROR(MATCH(_xlfn.CONCAT($B13,",",AB$4),'19 SpcFunc &amp; VentSpcFunc combos'!$Q$8:$Q$335,0),0)&gt;0,1,0)</f>
        <v>0</v>
      </c>
      <c r="AC13" s="119">
        <f>IF(IFERROR(MATCH(_xlfn.CONCAT($B13,",",AC$4),'19 SpcFunc &amp; VentSpcFunc combos'!$Q$8:$Q$335,0),0)&gt;0,1,0)</f>
        <v>0</v>
      </c>
      <c r="AD13" s="119">
        <f>IF(IFERROR(MATCH(_xlfn.CONCAT($B13,",",AD$4),'19 SpcFunc &amp; VentSpcFunc combos'!$Q$8:$Q$335,0),0)&gt;0,1,0)</f>
        <v>0</v>
      </c>
      <c r="AE13" s="119">
        <f>IF(IFERROR(MATCH(_xlfn.CONCAT($B13,",",AE$4),'19 SpcFunc &amp; VentSpcFunc combos'!$Q$8:$Q$335,0),0)&gt;0,1,0)</f>
        <v>0</v>
      </c>
      <c r="AF13" s="119">
        <f>IF(IFERROR(MATCH(_xlfn.CONCAT($B13,",",AF$4),'19 SpcFunc &amp; VentSpcFunc combos'!$Q$8:$Q$335,0),0)&gt;0,1,0)</f>
        <v>0</v>
      </c>
      <c r="AG13" s="119">
        <f>IF(IFERROR(MATCH(_xlfn.CONCAT($B13,",",AG$4),'19 SpcFunc &amp; VentSpcFunc combos'!$Q$8:$Q$335,0),0)&gt;0,1,0)</f>
        <v>0</v>
      </c>
      <c r="AH13" s="119">
        <f>IF(IFERROR(MATCH(_xlfn.CONCAT($B13,",",AH$4),'19 SpcFunc &amp; VentSpcFunc combos'!$Q$8:$Q$335,0),0)&gt;0,1,0)</f>
        <v>0</v>
      </c>
      <c r="AI13" s="119">
        <f>IF(IFERROR(MATCH(_xlfn.CONCAT($B13,",",AI$4),'19 SpcFunc &amp; VentSpcFunc combos'!$Q$8:$Q$335,0),0)&gt;0,1,0)</f>
        <v>0</v>
      </c>
      <c r="AJ13" s="119">
        <f>IF(IFERROR(MATCH(_xlfn.CONCAT($B13,",",AJ$4),'19 SpcFunc &amp; VentSpcFunc combos'!$Q$8:$Q$335,0),0)&gt;0,1,0)</f>
        <v>0</v>
      </c>
      <c r="AK13" s="119">
        <f>IF(IFERROR(MATCH(_xlfn.CONCAT($B13,",",AK$4),'19 SpcFunc &amp; VentSpcFunc combos'!$Q$8:$Q$335,0),0)&gt;0,1,0)</f>
        <v>0</v>
      </c>
      <c r="AL13" s="119">
        <f>IF(IFERROR(MATCH(_xlfn.CONCAT($B13,",",AL$4),'19 SpcFunc &amp; VentSpcFunc combos'!$Q$8:$Q$335,0),0)&gt;0,1,0)</f>
        <v>0</v>
      </c>
      <c r="AM13" s="119">
        <f>IF(IFERROR(MATCH(_xlfn.CONCAT($B13,",",AM$4),'19 SpcFunc &amp; VentSpcFunc combos'!$Q$8:$Q$335,0),0)&gt;0,1,0)</f>
        <v>0</v>
      </c>
      <c r="AN13" s="119">
        <f>IF(IFERROR(MATCH(_xlfn.CONCAT($B13,",",AN$4),'19 SpcFunc &amp; VentSpcFunc combos'!$Q$8:$Q$335,0),0)&gt;0,1,0)</f>
        <v>0</v>
      </c>
      <c r="AO13" s="119">
        <f>IF(IFERROR(MATCH(_xlfn.CONCAT($B13,",",AO$4),'19 SpcFunc &amp; VentSpcFunc combos'!$Q$8:$Q$335,0),0)&gt;0,1,0)</f>
        <v>0</v>
      </c>
      <c r="AP13" s="119">
        <f>IF(IFERROR(MATCH(_xlfn.CONCAT($B13,",",AP$4),'19 SpcFunc &amp; VentSpcFunc combos'!$Q$8:$Q$335,0),0)&gt;0,1,0)</f>
        <v>0</v>
      </c>
      <c r="AQ13" s="119">
        <f>IF(IFERROR(MATCH(_xlfn.CONCAT($B13,",",AQ$4),'19 SpcFunc &amp; VentSpcFunc combos'!$Q$8:$Q$335,0),0)&gt;0,1,0)</f>
        <v>0</v>
      </c>
      <c r="AR13" s="119">
        <f>IF(IFERROR(MATCH(_xlfn.CONCAT($B13,",",AR$4),'19 SpcFunc &amp; VentSpcFunc combos'!$Q$8:$Q$335,0),0)&gt;0,1,0)</f>
        <v>0</v>
      </c>
      <c r="AS13" s="119">
        <f>IF(IFERROR(MATCH(_xlfn.CONCAT($B13,",",AS$4),'19 SpcFunc &amp; VentSpcFunc combos'!$Q$8:$Q$335,0),0)&gt;0,1,0)</f>
        <v>0</v>
      </c>
      <c r="AT13" s="119">
        <f>IF(IFERROR(MATCH(_xlfn.CONCAT($B13,",",AT$4),'19 SpcFunc &amp; VentSpcFunc combos'!$Q$8:$Q$335,0),0)&gt;0,1,0)</f>
        <v>0</v>
      </c>
      <c r="AU13" s="119">
        <f>IF(IFERROR(MATCH(_xlfn.CONCAT($B13,",",AU$4),'19 SpcFunc &amp; VentSpcFunc combos'!$Q$8:$Q$335,0),0)&gt;0,1,0)</f>
        <v>0</v>
      </c>
      <c r="AV13" s="119">
        <f>IF(IFERROR(MATCH(_xlfn.CONCAT($B13,",",AV$4),'19 SpcFunc &amp; VentSpcFunc combos'!$Q$8:$Q$335,0),0)&gt;0,1,0)</f>
        <v>0</v>
      </c>
      <c r="AW13" s="119">
        <f>IF(IFERROR(MATCH(_xlfn.CONCAT($B13,",",AW$4),'19 SpcFunc &amp; VentSpcFunc combos'!$Q$8:$Q$335,0),0)&gt;0,1,0)</f>
        <v>0</v>
      </c>
      <c r="AX13" s="119">
        <f>IF(IFERROR(MATCH(_xlfn.CONCAT($B13,",",AX$4),'19 SpcFunc &amp; VentSpcFunc combos'!$Q$8:$Q$335,0),0)&gt;0,1,0)</f>
        <v>0</v>
      </c>
      <c r="AY13" s="119">
        <f>IF(IFERROR(MATCH(_xlfn.CONCAT($B13,",",AY$4),'19 SpcFunc &amp; VentSpcFunc combos'!$Q$8:$Q$335,0),0)&gt;0,1,0)</f>
        <v>0</v>
      </c>
      <c r="AZ13" s="119">
        <f>IF(IFERROR(MATCH(_xlfn.CONCAT($B13,",",AZ$4),'19 SpcFunc &amp; VentSpcFunc combos'!$Q$8:$Q$335,0),0)&gt;0,1,0)</f>
        <v>0</v>
      </c>
      <c r="BA13" s="119">
        <f>IF(IFERROR(MATCH(_xlfn.CONCAT($B13,",",BA$4),'19 SpcFunc &amp; VentSpcFunc combos'!$Q$8:$Q$335,0),0)&gt;0,1,0)</f>
        <v>0</v>
      </c>
      <c r="BB13" s="119">
        <f>IF(IFERROR(MATCH(_xlfn.CONCAT($B13,",",BB$4),'19 SpcFunc &amp; VentSpcFunc combos'!$Q$8:$Q$335,0),0)&gt;0,1,0)</f>
        <v>0</v>
      </c>
      <c r="BC13" s="119">
        <f>IF(IFERROR(MATCH(_xlfn.CONCAT($B13,",",BC$4),'19 SpcFunc &amp; VentSpcFunc combos'!$Q$8:$Q$335,0),0)&gt;0,1,0)</f>
        <v>0</v>
      </c>
      <c r="BD13" s="119">
        <f>IF(IFERROR(MATCH(_xlfn.CONCAT($B13,",",BD$4),'19 SpcFunc &amp; VentSpcFunc combos'!$Q$8:$Q$335,0),0)&gt;0,1,0)</f>
        <v>0</v>
      </c>
      <c r="BE13" s="119">
        <f>IF(IFERROR(MATCH(_xlfn.CONCAT($B13,",",BE$4),'19 SpcFunc &amp; VentSpcFunc combos'!$Q$8:$Q$335,0),0)&gt;0,1,0)</f>
        <v>0</v>
      </c>
      <c r="BF13" s="119">
        <f>IF(IFERROR(MATCH(_xlfn.CONCAT($B13,",",BF$4),'19 SpcFunc &amp; VentSpcFunc combos'!$Q$8:$Q$335,0),0)&gt;0,1,0)</f>
        <v>0</v>
      </c>
      <c r="BG13" s="119">
        <f>IF(IFERROR(MATCH(_xlfn.CONCAT($B13,",",BG$4),'19 SpcFunc &amp; VentSpcFunc combos'!$Q$8:$Q$335,0),0)&gt;0,1,0)</f>
        <v>0</v>
      </c>
      <c r="BH13" s="119">
        <f>IF(IFERROR(MATCH(_xlfn.CONCAT($B13,",",BH$4),'19 SpcFunc &amp; VentSpcFunc combos'!$Q$8:$Q$335,0),0)&gt;0,1,0)</f>
        <v>0</v>
      </c>
      <c r="BI13" s="119">
        <f>IF(IFERROR(MATCH(_xlfn.CONCAT($B13,",",BI$4),'19 SpcFunc &amp; VentSpcFunc combos'!$Q$8:$Q$335,0),0)&gt;0,1,0)</f>
        <v>0</v>
      </c>
      <c r="BJ13" s="119">
        <f>IF(IFERROR(MATCH(_xlfn.CONCAT($B13,",",BJ$4),'19 SpcFunc &amp; VentSpcFunc combos'!$Q$8:$Q$335,0),0)&gt;0,1,0)</f>
        <v>0</v>
      </c>
      <c r="BK13" s="119">
        <f>IF(IFERROR(MATCH(_xlfn.CONCAT($B13,",",BK$4),'19 SpcFunc &amp; VentSpcFunc combos'!$Q$8:$Q$335,0),0)&gt;0,1,0)</f>
        <v>0</v>
      </c>
      <c r="BL13" s="119">
        <f>IF(IFERROR(MATCH(_xlfn.CONCAT($B13,",",BL$4),'19 SpcFunc &amp; VentSpcFunc combos'!$Q$8:$Q$335,0),0)&gt;0,1,0)</f>
        <v>0</v>
      </c>
      <c r="BM13" s="119">
        <f>IF(IFERROR(MATCH(_xlfn.CONCAT($B13,",",BM$4),'19 SpcFunc &amp; VentSpcFunc combos'!$Q$8:$Q$335,0),0)&gt;0,1,0)</f>
        <v>0</v>
      </c>
      <c r="BN13" s="119">
        <f>IF(IFERROR(MATCH(_xlfn.CONCAT($B13,",",BN$4),'19 SpcFunc &amp; VentSpcFunc combos'!$Q$8:$Q$335,0),0)&gt;0,1,0)</f>
        <v>0</v>
      </c>
      <c r="BO13" s="119">
        <f>IF(IFERROR(MATCH(_xlfn.CONCAT($B13,",",BO$4),'19 SpcFunc &amp; VentSpcFunc combos'!$Q$8:$Q$335,0),0)&gt;0,1,0)</f>
        <v>0</v>
      </c>
      <c r="BP13" s="119">
        <f>IF(IFERROR(MATCH(_xlfn.CONCAT($B13,",",BP$4),'19 SpcFunc &amp; VentSpcFunc combos'!$Q$8:$Q$335,0),0)&gt;0,1,0)</f>
        <v>0</v>
      </c>
      <c r="BQ13" s="119">
        <f>IF(IFERROR(MATCH(_xlfn.CONCAT($B13,",",BQ$4),'19 SpcFunc &amp; VentSpcFunc combos'!$Q$8:$Q$335,0),0)&gt;0,1,0)</f>
        <v>0</v>
      </c>
      <c r="BR13" s="119">
        <f>IF(IFERROR(MATCH(_xlfn.CONCAT($B13,",",BR$4),'19 SpcFunc &amp; VentSpcFunc combos'!$Q$8:$Q$335,0),0)&gt;0,1,0)</f>
        <v>0</v>
      </c>
      <c r="BS13" s="119">
        <f>IF(IFERROR(MATCH(_xlfn.CONCAT($B13,",",BS$4),'19 SpcFunc &amp; VentSpcFunc combos'!$Q$8:$Q$335,0),0)&gt;0,1,0)</f>
        <v>0</v>
      </c>
      <c r="BT13" s="119">
        <f>IF(IFERROR(MATCH(_xlfn.CONCAT($B13,",",BT$4),'19 SpcFunc &amp; VentSpcFunc combos'!$Q$8:$Q$335,0),0)&gt;0,1,0)</f>
        <v>0</v>
      </c>
      <c r="BU13" s="119">
        <f>IF(IFERROR(MATCH(_xlfn.CONCAT($B13,",",BU$4),'19 SpcFunc &amp; VentSpcFunc combos'!$Q$8:$Q$335,0),0)&gt;0,1,0)</f>
        <v>0</v>
      </c>
      <c r="BV13" s="119">
        <f>IF(IFERROR(MATCH(_xlfn.CONCAT($B13,",",BV$4),'19 SpcFunc &amp; VentSpcFunc combos'!$Q$8:$Q$335,0),0)&gt;0,1,0)</f>
        <v>0</v>
      </c>
      <c r="BW13" s="119">
        <f>IF(IFERROR(MATCH(_xlfn.CONCAT($B13,",",BW$4),'19 SpcFunc &amp; VentSpcFunc combos'!$Q$8:$Q$335,0),0)&gt;0,1,0)</f>
        <v>0</v>
      </c>
      <c r="BX13" s="119">
        <f>IF(IFERROR(MATCH(_xlfn.CONCAT($B13,",",BX$4),'19 SpcFunc &amp; VentSpcFunc combos'!$Q$8:$Q$335,0),0)&gt;0,1,0)</f>
        <v>0</v>
      </c>
      <c r="BY13" s="119">
        <f>IF(IFERROR(MATCH(_xlfn.CONCAT($B13,",",BY$4),'19 SpcFunc &amp; VentSpcFunc combos'!$Q$8:$Q$335,0),0)&gt;0,1,0)</f>
        <v>0</v>
      </c>
      <c r="BZ13" s="119">
        <f>IF(IFERROR(MATCH(_xlfn.CONCAT($B13,",",BZ$4),'19 SpcFunc &amp; VentSpcFunc combos'!$Q$8:$Q$335,0),0)&gt;0,1,0)</f>
        <v>0</v>
      </c>
      <c r="CA13" s="119">
        <f>IF(IFERROR(MATCH(_xlfn.CONCAT($B13,",",CA$4),'19 SpcFunc &amp; VentSpcFunc combos'!$Q$8:$Q$335,0),0)&gt;0,1,0)</f>
        <v>0</v>
      </c>
      <c r="CB13" s="119">
        <f>IF(IFERROR(MATCH(_xlfn.CONCAT($B13,",",CB$4),'19 SpcFunc &amp; VentSpcFunc combos'!$Q$8:$Q$335,0),0)&gt;0,1,0)</f>
        <v>0</v>
      </c>
      <c r="CC13" s="119">
        <f>IF(IFERROR(MATCH(_xlfn.CONCAT($B13,",",CC$4),'19 SpcFunc &amp; VentSpcFunc combos'!$Q$8:$Q$335,0),0)&gt;0,1,0)</f>
        <v>0</v>
      </c>
      <c r="CD13" s="119">
        <f>IF(IFERROR(MATCH(_xlfn.CONCAT($B13,",",CD$4),'19 SpcFunc &amp; VentSpcFunc combos'!$Q$8:$Q$335,0),0)&gt;0,1,0)</f>
        <v>0</v>
      </c>
      <c r="CE13" s="119">
        <f>IF(IFERROR(MATCH(_xlfn.CONCAT($B13,",",CE$4),'19 SpcFunc &amp; VentSpcFunc combos'!$Q$8:$Q$335,0),0)&gt;0,1,0)</f>
        <v>0</v>
      </c>
      <c r="CF13" s="119">
        <f>IF(IFERROR(MATCH(_xlfn.CONCAT($B13,",",CF$4),'19 SpcFunc &amp; VentSpcFunc combos'!$Q$8:$Q$335,0),0)&gt;0,1,0)</f>
        <v>0</v>
      </c>
      <c r="CG13" s="119">
        <f>IF(IFERROR(MATCH(_xlfn.CONCAT($B13,",",CG$4),'19 SpcFunc &amp; VentSpcFunc combos'!$Q$8:$Q$335,0),0)&gt;0,1,0)</f>
        <v>0</v>
      </c>
      <c r="CH13" s="119">
        <f>IF(IFERROR(MATCH(_xlfn.CONCAT($B13,",",CH$4),'19 SpcFunc &amp; VentSpcFunc combos'!$Q$8:$Q$335,0),0)&gt;0,1,0)</f>
        <v>0</v>
      </c>
      <c r="CI13" s="119">
        <f>IF(IFERROR(MATCH(_xlfn.CONCAT($B13,",",CI$4),'19 SpcFunc &amp; VentSpcFunc combos'!$Q$8:$Q$335,0),0)&gt;0,1,0)</f>
        <v>0</v>
      </c>
      <c r="CJ13" s="119">
        <f>IF(IFERROR(MATCH(_xlfn.CONCAT($B13,",",CJ$4),'19 SpcFunc &amp; VentSpcFunc combos'!$Q$8:$Q$335,0),0)&gt;0,1,0)</f>
        <v>0</v>
      </c>
      <c r="CK13" s="119">
        <f>IF(IFERROR(MATCH(_xlfn.CONCAT($B13,",",CK$4),'19 SpcFunc &amp; VentSpcFunc combos'!$Q$8:$Q$335,0),0)&gt;0,1,0)</f>
        <v>0</v>
      </c>
      <c r="CL13" s="119">
        <f>IF(IFERROR(MATCH(_xlfn.CONCAT($B13,",",CL$4),'19 SpcFunc &amp; VentSpcFunc combos'!$Q$8:$Q$335,0),0)&gt;0,1,0)</f>
        <v>0</v>
      </c>
      <c r="CM13" s="119">
        <f>IF(IFERROR(MATCH(_xlfn.CONCAT($B13,",",CM$4),'19 SpcFunc &amp; VentSpcFunc combos'!$Q$8:$Q$335,0),0)&gt;0,1,0)</f>
        <v>0</v>
      </c>
      <c r="CN13" s="119">
        <f>IF(IFERROR(MATCH(_xlfn.CONCAT($B13,",",CN$4),'19 SpcFunc &amp; VentSpcFunc combos'!$Q$8:$Q$335,0),0)&gt;0,1,0)</f>
        <v>0</v>
      </c>
      <c r="CO13" s="119">
        <f>IF(IFERROR(MATCH(_xlfn.CONCAT($B13,",",CO$4),'19 SpcFunc &amp; VentSpcFunc combos'!$Q$8:$Q$335,0),0)&gt;0,1,0)</f>
        <v>0</v>
      </c>
      <c r="CP13" s="119">
        <f>IF(IFERROR(MATCH(_xlfn.CONCAT($B13,",",CP$4),'19 SpcFunc &amp; VentSpcFunc combos'!$Q$8:$Q$335,0),0)&gt;0,1,0)</f>
        <v>0</v>
      </c>
      <c r="CQ13" s="119">
        <f>IF(IFERROR(MATCH(_xlfn.CONCAT($B13,",",CQ$4),'19 SpcFunc &amp; VentSpcFunc combos'!$Q$8:$Q$335,0),0)&gt;0,1,0)</f>
        <v>0</v>
      </c>
      <c r="CR13" s="119">
        <f>IF(IFERROR(MATCH(_xlfn.CONCAT($B13,",",CR$4),'19 SpcFunc &amp; VentSpcFunc combos'!$Q$8:$Q$335,0),0)&gt;0,1,0)</f>
        <v>0</v>
      </c>
      <c r="CS13" s="119">
        <f>IF(IFERROR(MATCH(_xlfn.CONCAT($B13,",",CS$4),'19 SpcFunc &amp; VentSpcFunc combos'!$Q$8:$Q$335,0),0)&gt;0,1,0)</f>
        <v>0</v>
      </c>
      <c r="CT13" s="119">
        <f>IF(IFERROR(MATCH(_xlfn.CONCAT($B13,",",CT$4),'19 SpcFunc &amp; VentSpcFunc combos'!$Q$8:$Q$335,0),0)&gt;0,1,0)</f>
        <v>0</v>
      </c>
      <c r="CU13" s="98" t="s">
        <v>938</v>
      </c>
      <c r="CV13">
        <f t="shared" si="5"/>
        <v>0</v>
      </c>
    </row>
    <row r="14" spans="1:100" x14ac:dyDescent="0.25">
      <c r="B14" t="e">
        <f>#REF!</f>
        <v>#REF!</v>
      </c>
      <c r="C14" s="119">
        <f>IF(IFERROR(MATCH(_xlfn.CONCAT($B14,",",C$4),'19 SpcFunc &amp; VentSpcFunc combos'!$Q$8:$Q$335,0),0)&gt;0,1,0)</f>
        <v>0</v>
      </c>
      <c r="D14" s="119">
        <f>IF(IFERROR(MATCH(_xlfn.CONCAT($B14,",",D$4),'19 SpcFunc &amp; VentSpcFunc combos'!$Q$8:$Q$335,0),0)&gt;0,1,0)</f>
        <v>0</v>
      </c>
      <c r="E14" s="119">
        <f>IF(IFERROR(MATCH(_xlfn.CONCAT($B14,",",E$4),'19 SpcFunc &amp; VentSpcFunc combos'!$Q$8:$Q$335,0),0)&gt;0,1,0)</f>
        <v>0</v>
      </c>
      <c r="F14" s="119">
        <f>IF(IFERROR(MATCH(_xlfn.CONCAT($B14,",",F$4),'19 SpcFunc &amp; VentSpcFunc combos'!$Q$8:$Q$335,0),0)&gt;0,1,0)</f>
        <v>0</v>
      </c>
      <c r="G14" s="119">
        <f>IF(IFERROR(MATCH(_xlfn.CONCAT($B14,",",G$4),'19 SpcFunc &amp; VentSpcFunc combos'!$Q$8:$Q$335,0),0)&gt;0,1,0)</f>
        <v>0</v>
      </c>
      <c r="H14" s="119">
        <f>IF(IFERROR(MATCH(_xlfn.CONCAT($B14,",",H$4),'19 SpcFunc &amp; VentSpcFunc combos'!$Q$8:$Q$335,0),0)&gt;0,1,0)</f>
        <v>0</v>
      </c>
      <c r="I14" s="119">
        <f>IF(IFERROR(MATCH(_xlfn.CONCAT($B14,",",I$4),'19 SpcFunc &amp; VentSpcFunc combos'!$Q$8:$Q$335,0),0)&gt;0,1,0)</f>
        <v>0</v>
      </c>
      <c r="J14" s="119">
        <f>IF(IFERROR(MATCH(_xlfn.CONCAT($B14,",",J$4),'19 SpcFunc &amp; VentSpcFunc combos'!$Q$8:$Q$335,0),0)&gt;0,1,0)</f>
        <v>0</v>
      </c>
      <c r="K14" s="119">
        <f>IF(IFERROR(MATCH(_xlfn.CONCAT($B14,",",K$4),'19 SpcFunc &amp; VentSpcFunc combos'!$Q$8:$Q$335,0),0)&gt;0,1,0)</f>
        <v>0</v>
      </c>
      <c r="L14" s="119">
        <f>IF(IFERROR(MATCH(_xlfn.CONCAT($B14,",",L$4),'19 SpcFunc &amp; VentSpcFunc combos'!$Q$8:$Q$335,0),0)&gt;0,1,0)</f>
        <v>0</v>
      </c>
      <c r="M14" s="119">
        <f>IF(IFERROR(MATCH(_xlfn.CONCAT($B14,",",M$4),'19 SpcFunc &amp; VentSpcFunc combos'!$Q$8:$Q$335,0),0)&gt;0,1,0)</f>
        <v>0</v>
      </c>
      <c r="N14" s="119">
        <f>IF(IFERROR(MATCH(_xlfn.CONCAT($B14,",",N$4),'19 SpcFunc &amp; VentSpcFunc combos'!$Q$8:$Q$335,0),0)&gt;0,1,0)</f>
        <v>0</v>
      </c>
      <c r="O14" s="119">
        <f>IF(IFERROR(MATCH(_xlfn.CONCAT($B14,",",O$4),'19 SpcFunc &amp; VentSpcFunc combos'!$Q$8:$Q$335,0),0)&gt;0,1,0)</f>
        <v>0</v>
      </c>
      <c r="P14" s="119">
        <f>IF(IFERROR(MATCH(_xlfn.CONCAT($B14,",",P$4),'19 SpcFunc &amp; VentSpcFunc combos'!$Q$8:$Q$335,0),0)&gt;0,1,0)</f>
        <v>0</v>
      </c>
      <c r="Q14" s="119">
        <f>IF(IFERROR(MATCH(_xlfn.CONCAT($B14,",",Q$4),'19 SpcFunc &amp; VentSpcFunc combos'!$Q$8:$Q$335,0),0)&gt;0,1,0)</f>
        <v>0</v>
      </c>
      <c r="R14" s="119">
        <f>IF(IFERROR(MATCH(_xlfn.CONCAT($B14,",",R$4),'19 SpcFunc &amp; VentSpcFunc combos'!$Q$8:$Q$335,0),0)&gt;0,1,0)</f>
        <v>0</v>
      </c>
      <c r="S14" s="119">
        <f>IF(IFERROR(MATCH(_xlfn.CONCAT($B14,",",S$4),'19 SpcFunc &amp; VentSpcFunc combos'!$Q$8:$Q$335,0),0)&gt;0,1,0)</f>
        <v>0</v>
      </c>
      <c r="T14" s="119">
        <f>IF(IFERROR(MATCH(_xlfn.CONCAT($B14,",",T$4),'19 SpcFunc &amp; VentSpcFunc combos'!$Q$8:$Q$335,0),0)&gt;0,1,0)</f>
        <v>0</v>
      </c>
      <c r="U14" s="119">
        <f>IF(IFERROR(MATCH(_xlfn.CONCAT($B14,",",U$4),'19 SpcFunc &amp; VentSpcFunc combos'!$Q$8:$Q$335,0),0)&gt;0,1,0)</f>
        <v>0</v>
      </c>
      <c r="V14" s="119">
        <f>IF(IFERROR(MATCH(_xlfn.CONCAT($B14,",",V$4),'19 SpcFunc &amp; VentSpcFunc combos'!$Q$8:$Q$335,0),0)&gt;0,1,0)</f>
        <v>0</v>
      </c>
      <c r="W14" s="119">
        <f>IF(IFERROR(MATCH(_xlfn.CONCAT($B14,",",W$4),'19 SpcFunc &amp; VentSpcFunc combos'!$Q$8:$Q$335,0),0)&gt;0,1,0)</f>
        <v>0</v>
      </c>
      <c r="X14" s="119">
        <f>IF(IFERROR(MATCH(_xlfn.CONCAT($B14,",",X$4),'19 SpcFunc &amp; VentSpcFunc combos'!$Q$8:$Q$335,0),0)&gt;0,1,0)</f>
        <v>0</v>
      </c>
      <c r="Y14" s="119">
        <f>IF(IFERROR(MATCH(_xlfn.CONCAT($B14,",",Y$4),'19 SpcFunc &amp; VentSpcFunc combos'!$Q$8:$Q$335,0),0)&gt;0,1,0)</f>
        <v>0</v>
      </c>
      <c r="Z14" s="119">
        <f>IF(IFERROR(MATCH(_xlfn.CONCAT($B14,",",Z$4),'19 SpcFunc &amp; VentSpcFunc combos'!$Q$8:$Q$335,0),0)&gt;0,1,0)</f>
        <v>0</v>
      </c>
      <c r="AA14" s="119">
        <f>IF(IFERROR(MATCH(_xlfn.CONCAT($B14,",",AA$4),'19 SpcFunc &amp; VentSpcFunc combos'!$Q$8:$Q$335,0),0)&gt;0,1,0)</f>
        <v>0</v>
      </c>
      <c r="AB14" s="119">
        <f>IF(IFERROR(MATCH(_xlfn.CONCAT($B14,",",AB$4),'19 SpcFunc &amp; VentSpcFunc combos'!$Q$8:$Q$335,0),0)&gt;0,1,0)</f>
        <v>0</v>
      </c>
      <c r="AC14" s="119">
        <f>IF(IFERROR(MATCH(_xlfn.CONCAT($B14,",",AC$4),'19 SpcFunc &amp; VentSpcFunc combos'!$Q$8:$Q$335,0),0)&gt;0,1,0)</f>
        <v>0</v>
      </c>
      <c r="AD14" s="119">
        <f>IF(IFERROR(MATCH(_xlfn.CONCAT($B14,",",AD$4),'19 SpcFunc &amp; VentSpcFunc combos'!$Q$8:$Q$335,0),0)&gt;0,1,0)</f>
        <v>0</v>
      </c>
      <c r="AE14" s="119">
        <f>IF(IFERROR(MATCH(_xlfn.CONCAT($B14,",",AE$4),'19 SpcFunc &amp; VentSpcFunc combos'!$Q$8:$Q$335,0),0)&gt;0,1,0)</f>
        <v>0</v>
      </c>
      <c r="AF14" s="119">
        <f>IF(IFERROR(MATCH(_xlfn.CONCAT($B14,",",AF$4),'19 SpcFunc &amp; VentSpcFunc combos'!$Q$8:$Q$335,0),0)&gt;0,1,0)</f>
        <v>0</v>
      </c>
      <c r="AG14" s="119">
        <f>IF(IFERROR(MATCH(_xlfn.CONCAT($B14,",",AG$4),'19 SpcFunc &amp; VentSpcFunc combos'!$Q$8:$Q$335,0),0)&gt;0,1,0)</f>
        <v>0</v>
      </c>
      <c r="AH14" s="119">
        <f>IF(IFERROR(MATCH(_xlfn.CONCAT($B14,",",AH$4),'19 SpcFunc &amp; VentSpcFunc combos'!$Q$8:$Q$335,0),0)&gt;0,1,0)</f>
        <v>0</v>
      </c>
      <c r="AI14" s="119">
        <f>IF(IFERROR(MATCH(_xlfn.CONCAT($B14,",",AI$4),'19 SpcFunc &amp; VentSpcFunc combos'!$Q$8:$Q$335,0),0)&gt;0,1,0)</f>
        <v>0</v>
      </c>
      <c r="AJ14" s="119">
        <f>IF(IFERROR(MATCH(_xlfn.CONCAT($B14,",",AJ$4),'19 SpcFunc &amp; VentSpcFunc combos'!$Q$8:$Q$335,0),0)&gt;0,1,0)</f>
        <v>0</v>
      </c>
      <c r="AK14" s="119">
        <f>IF(IFERROR(MATCH(_xlfn.CONCAT($B14,",",AK$4),'19 SpcFunc &amp; VentSpcFunc combos'!$Q$8:$Q$335,0),0)&gt;0,1,0)</f>
        <v>0</v>
      </c>
      <c r="AL14" s="119">
        <f>IF(IFERROR(MATCH(_xlfn.CONCAT($B14,",",AL$4),'19 SpcFunc &amp; VentSpcFunc combos'!$Q$8:$Q$335,0),0)&gt;0,1,0)</f>
        <v>0</v>
      </c>
      <c r="AM14" s="119">
        <f>IF(IFERROR(MATCH(_xlfn.CONCAT($B14,",",AM$4),'19 SpcFunc &amp; VentSpcFunc combos'!$Q$8:$Q$335,0),0)&gt;0,1,0)</f>
        <v>0</v>
      </c>
      <c r="AN14" s="119">
        <f>IF(IFERROR(MATCH(_xlfn.CONCAT($B14,",",AN$4),'19 SpcFunc &amp; VentSpcFunc combos'!$Q$8:$Q$335,0),0)&gt;0,1,0)</f>
        <v>0</v>
      </c>
      <c r="AO14" s="119">
        <f>IF(IFERROR(MATCH(_xlfn.CONCAT($B14,",",AO$4),'19 SpcFunc &amp; VentSpcFunc combos'!$Q$8:$Q$335,0),0)&gt;0,1,0)</f>
        <v>0</v>
      </c>
      <c r="AP14" s="119">
        <f>IF(IFERROR(MATCH(_xlfn.CONCAT($B14,",",AP$4),'19 SpcFunc &amp; VentSpcFunc combos'!$Q$8:$Q$335,0),0)&gt;0,1,0)</f>
        <v>0</v>
      </c>
      <c r="AQ14" s="119">
        <f>IF(IFERROR(MATCH(_xlfn.CONCAT($B14,",",AQ$4),'19 SpcFunc &amp; VentSpcFunc combos'!$Q$8:$Q$335,0),0)&gt;0,1,0)</f>
        <v>0</v>
      </c>
      <c r="AR14" s="119">
        <f>IF(IFERROR(MATCH(_xlfn.CONCAT($B14,",",AR$4),'19 SpcFunc &amp; VentSpcFunc combos'!$Q$8:$Q$335,0),0)&gt;0,1,0)</f>
        <v>0</v>
      </c>
      <c r="AS14" s="119">
        <f>IF(IFERROR(MATCH(_xlfn.CONCAT($B14,",",AS$4),'19 SpcFunc &amp; VentSpcFunc combos'!$Q$8:$Q$335,0),0)&gt;0,1,0)</f>
        <v>0</v>
      </c>
      <c r="AT14" s="119">
        <f>IF(IFERROR(MATCH(_xlfn.CONCAT($B14,",",AT$4),'19 SpcFunc &amp; VentSpcFunc combos'!$Q$8:$Q$335,0),0)&gt;0,1,0)</f>
        <v>0</v>
      </c>
      <c r="AU14" s="119">
        <f>IF(IFERROR(MATCH(_xlfn.CONCAT($B14,",",AU$4),'19 SpcFunc &amp; VentSpcFunc combos'!$Q$8:$Q$335,0),0)&gt;0,1,0)</f>
        <v>0</v>
      </c>
      <c r="AV14" s="119">
        <f>IF(IFERROR(MATCH(_xlfn.CONCAT($B14,",",AV$4),'19 SpcFunc &amp; VentSpcFunc combos'!$Q$8:$Q$335,0),0)&gt;0,1,0)</f>
        <v>0</v>
      </c>
      <c r="AW14" s="119">
        <f>IF(IFERROR(MATCH(_xlfn.CONCAT($B14,",",AW$4),'19 SpcFunc &amp; VentSpcFunc combos'!$Q$8:$Q$335,0),0)&gt;0,1,0)</f>
        <v>0</v>
      </c>
      <c r="AX14" s="119">
        <f>IF(IFERROR(MATCH(_xlfn.CONCAT($B14,",",AX$4),'19 SpcFunc &amp; VentSpcFunc combos'!$Q$8:$Q$335,0),0)&gt;0,1,0)</f>
        <v>0</v>
      </c>
      <c r="AY14" s="119">
        <f>IF(IFERROR(MATCH(_xlfn.CONCAT($B14,",",AY$4),'19 SpcFunc &amp; VentSpcFunc combos'!$Q$8:$Q$335,0),0)&gt;0,1,0)</f>
        <v>0</v>
      </c>
      <c r="AZ14" s="119">
        <f>IF(IFERROR(MATCH(_xlfn.CONCAT($B14,",",AZ$4),'19 SpcFunc &amp; VentSpcFunc combos'!$Q$8:$Q$335,0),0)&gt;0,1,0)</f>
        <v>0</v>
      </c>
      <c r="BA14" s="119">
        <f>IF(IFERROR(MATCH(_xlfn.CONCAT($B14,",",BA$4),'19 SpcFunc &amp; VentSpcFunc combos'!$Q$8:$Q$335,0),0)&gt;0,1,0)</f>
        <v>0</v>
      </c>
      <c r="BB14" s="119">
        <f>IF(IFERROR(MATCH(_xlfn.CONCAT($B14,",",BB$4),'19 SpcFunc &amp; VentSpcFunc combos'!$Q$8:$Q$335,0),0)&gt;0,1,0)</f>
        <v>0</v>
      </c>
      <c r="BC14" s="119">
        <f>IF(IFERROR(MATCH(_xlfn.CONCAT($B14,",",BC$4),'19 SpcFunc &amp; VentSpcFunc combos'!$Q$8:$Q$335,0),0)&gt;0,1,0)</f>
        <v>0</v>
      </c>
      <c r="BD14" s="119">
        <f>IF(IFERROR(MATCH(_xlfn.CONCAT($B14,",",BD$4),'19 SpcFunc &amp; VentSpcFunc combos'!$Q$8:$Q$335,0),0)&gt;0,1,0)</f>
        <v>0</v>
      </c>
      <c r="BE14" s="119">
        <f>IF(IFERROR(MATCH(_xlfn.CONCAT($B14,",",BE$4),'19 SpcFunc &amp; VentSpcFunc combos'!$Q$8:$Q$335,0),0)&gt;0,1,0)</f>
        <v>0</v>
      </c>
      <c r="BF14" s="119">
        <f>IF(IFERROR(MATCH(_xlfn.CONCAT($B14,",",BF$4),'19 SpcFunc &amp; VentSpcFunc combos'!$Q$8:$Q$335,0),0)&gt;0,1,0)</f>
        <v>0</v>
      </c>
      <c r="BG14" s="119">
        <f>IF(IFERROR(MATCH(_xlfn.CONCAT($B14,",",BG$4),'19 SpcFunc &amp; VentSpcFunc combos'!$Q$8:$Q$335,0),0)&gt;0,1,0)</f>
        <v>0</v>
      </c>
      <c r="BH14" s="119">
        <f>IF(IFERROR(MATCH(_xlfn.CONCAT($B14,",",BH$4),'19 SpcFunc &amp; VentSpcFunc combos'!$Q$8:$Q$335,0),0)&gt;0,1,0)</f>
        <v>0</v>
      </c>
      <c r="BI14" s="119">
        <f>IF(IFERROR(MATCH(_xlfn.CONCAT($B14,",",BI$4),'19 SpcFunc &amp; VentSpcFunc combos'!$Q$8:$Q$335,0),0)&gt;0,1,0)</f>
        <v>0</v>
      </c>
      <c r="BJ14" s="119">
        <f>IF(IFERROR(MATCH(_xlfn.CONCAT($B14,",",BJ$4),'19 SpcFunc &amp; VentSpcFunc combos'!$Q$8:$Q$335,0),0)&gt;0,1,0)</f>
        <v>0</v>
      </c>
      <c r="BK14" s="119">
        <f>IF(IFERROR(MATCH(_xlfn.CONCAT($B14,",",BK$4),'19 SpcFunc &amp; VentSpcFunc combos'!$Q$8:$Q$335,0),0)&gt;0,1,0)</f>
        <v>0</v>
      </c>
      <c r="BL14" s="119">
        <f>IF(IFERROR(MATCH(_xlfn.CONCAT($B14,",",BL$4),'19 SpcFunc &amp; VentSpcFunc combos'!$Q$8:$Q$335,0),0)&gt;0,1,0)</f>
        <v>0</v>
      </c>
      <c r="BM14" s="119">
        <f>IF(IFERROR(MATCH(_xlfn.CONCAT($B14,",",BM$4),'19 SpcFunc &amp; VentSpcFunc combos'!$Q$8:$Q$335,0),0)&gt;0,1,0)</f>
        <v>0</v>
      </c>
      <c r="BN14" s="119">
        <f>IF(IFERROR(MATCH(_xlfn.CONCAT($B14,",",BN$4),'19 SpcFunc &amp; VentSpcFunc combos'!$Q$8:$Q$335,0),0)&gt;0,1,0)</f>
        <v>0</v>
      </c>
      <c r="BO14" s="119">
        <f>IF(IFERROR(MATCH(_xlfn.CONCAT($B14,",",BO$4),'19 SpcFunc &amp; VentSpcFunc combos'!$Q$8:$Q$335,0),0)&gt;0,1,0)</f>
        <v>0</v>
      </c>
      <c r="BP14" s="119">
        <f>IF(IFERROR(MATCH(_xlfn.CONCAT($B14,",",BP$4),'19 SpcFunc &amp; VentSpcFunc combos'!$Q$8:$Q$335,0),0)&gt;0,1,0)</f>
        <v>0</v>
      </c>
      <c r="BQ14" s="119">
        <f>IF(IFERROR(MATCH(_xlfn.CONCAT($B14,",",BQ$4),'19 SpcFunc &amp; VentSpcFunc combos'!$Q$8:$Q$335,0),0)&gt;0,1,0)</f>
        <v>0</v>
      </c>
      <c r="BR14" s="119">
        <f>IF(IFERROR(MATCH(_xlfn.CONCAT($B14,",",BR$4),'19 SpcFunc &amp; VentSpcFunc combos'!$Q$8:$Q$335,0),0)&gt;0,1,0)</f>
        <v>0</v>
      </c>
      <c r="BS14" s="119">
        <f>IF(IFERROR(MATCH(_xlfn.CONCAT($B14,",",BS$4),'19 SpcFunc &amp; VentSpcFunc combos'!$Q$8:$Q$335,0),0)&gt;0,1,0)</f>
        <v>0</v>
      </c>
      <c r="BT14" s="119">
        <f>IF(IFERROR(MATCH(_xlfn.CONCAT($B14,",",BT$4),'19 SpcFunc &amp; VentSpcFunc combos'!$Q$8:$Q$335,0),0)&gt;0,1,0)</f>
        <v>0</v>
      </c>
      <c r="BU14" s="119">
        <f>IF(IFERROR(MATCH(_xlfn.CONCAT($B14,",",BU$4),'19 SpcFunc &amp; VentSpcFunc combos'!$Q$8:$Q$335,0),0)&gt;0,1,0)</f>
        <v>0</v>
      </c>
      <c r="BV14" s="119">
        <f>IF(IFERROR(MATCH(_xlfn.CONCAT($B14,",",BV$4),'19 SpcFunc &amp; VentSpcFunc combos'!$Q$8:$Q$335,0),0)&gt;0,1,0)</f>
        <v>0</v>
      </c>
      <c r="BW14" s="119">
        <f>IF(IFERROR(MATCH(_xlfn.CONCAT($B14,",",BW$4),'19 SpcFunc &amp; VentSpcFunc combos'!$Q$8:$Q$335,0),0)&gt;0,1,0)</f>
        <v>0</v>
      </c>
      <c r="BX14" s="119">
        <f>IF(IFERROR(MATCH(_xlfn.CONCAT($B14,",",BX$4),'19 SpcFunc &amp; VentSpcFunc combos'!$Q$8:$Q$335,0),0)&gt;0,1,0)</f>
        <v>0</v>
      </c>
      <c r="BY14" s="119">
        <f>IF(IFERROR(MATCH(_xlfn.CONCAT($B14,",",BY$4),'19 SpcFunc &amp; VentSpcFunc combos'!$Q$8:$Q$335,0),0)&gt;0,1,0)</f>
        <v>0</v>
      </c>
      <c r="BZ14" s="119">
        <f>IF(IFERROR(MATCH(_xlfn.CONCAT($B14,",",BZ$4),'19 SpcFunc &amp; VentSpcFunc combos'!$Q$8:$Q$335,0),0)&gt;0,1,0)</f>
        <v>0</v>
      </c>
      <c r="CA14" s="119">
        <f>IF(IFERROR(MATCH(_xlfn.CONCAT($B14,",",CA$4),'19 SpcFunc &amp; VentSpcFunc combos'!$Q$8:$Q$335,0),0)&gt;0,1,0)</f>
        <v>0</v>
      </c>
      <c r="CB14" s="119">
        <f>IF(IFERROR(MATCH(_xlfn.CONCAT($B14,",",CB$4),'19 SpcFunc &amp; VentSpcFunc combos'!$Q$8:$Q$335,0),0)&gt;0,1,0)</f>
        <v>0</v>
      </c>
      <c r="CC14" s="119">
        <f>IF(IFERROR(MATCH(_xlfn.CONCAT($B14,",",CC$4),'19 SpcFunc &amp; VentSpcFunc combos'!$Q$8:$Q$335,0),0)&gt;0,1,0)</f>
        <v>0</v>
      </c>
      <c r="CD14" s="119">
        <f>IF(IFERROR(MATCH(_xlfn.CONCAT($B14,",",CD$4),'19 SpcFunc &amp; VentSpcFunc combos'!$Q$8:$Q$335,0),0)&gt;0,1,0)</f>
        <v>0</v>
      </c>
      <c r="CE14" s="119">
        <f>IF(IFERROR(MATCH(_xlfn.CONCAT($B14,",",CE$4),'19 SpcFunc &amp; VentSpcFunc combos'!$Q$8:$Q$335,0),0)&gt;0,1,0)</f>
        <v>0</v>
      </c>
      <c r="CF14" s="119">
        <f>IF(IFERROR(MATCH(_xlfn.CONCAT($B14,",",CF$4),'19 SpcFunc &amp; VentSpcFunc combos'!$Q$8:$Q$335,0),0)&gt;0,1,0)</f>
        <v>0</v>
      </c>
      <c r="CG14" s="119">
        <f>IF(IFERROR(MATCH(_xlfn.CONCAT($B14,",",CG$4),'19 SpcFunc &amp; VentSpcFunc combos'!$Q$8:$Q$335,0),0)&gt;0,1,0)</f>
        <v>0</v>
      </c>
      <c r="CH14" s="119">
        <f>IF(IFERROR(MATCH(_xlfn.CONCAT($B14,",",CH$4),'19 SpcFunc &amp; VentSpcFunc combos'!$Q$8:$Q$335,0),0)&gt;0,1,0)</f>
        <v>0</v>
      </c>
      <c r="CI14" s="119">
        <f>IF(IFERROR(MATCH(_xlfn.CONCAT($B14,",",CI$4),'19 SpcFunc &amp; VentSpcFunc combos'!$Q$8:$Q$335,0),0)&gt;0,1,0)</f>
        <v>0</v>
      </c>
      <c r="CJ14" s="119">
        <f>IF(IFERROR(MATCH(_xlfn.CONCAT($B14,",",CJ$4),'19 SpcFunc &amp; VentSpcFunc combos'!$Q$8:$Q$335,0),0)&gt;0,1,0)</f>
        <v>0</v>
      </c>
      <c r="CK14" s="119">
        <f>IF(IFERROR(MATCH(_xlfn.CONCAT($B14,",",CK$4),'19 SpcFunc &amp; VentSpcFunc combos'!$Q$8:$Q$335,0),0)&gt;0,1,0)</f>
        <v>0</v>
      </c>
      <c r="CL14" s="119">
        <f>IF(IFERROR(MATCH(_xlfn.CONCAT($B14,",",CL$4),'19 SpcFunc &amp; VentSpcFunc combos'!$Q$8:$Q$335,0),0)&gt;0,1,0)</f>
        <v>0</v>
      </c>
      <c r="CM14" s="119">
        <f>IF(IFERROR(MATCH(_xlfn.CONCAT($B14,",",CM$4),'19 SpcFunc &amp; VentSpcFunc combos'!$Q$8:$Q$335,0),0)&gt;0,1,0)</f>
        <v>0</v>
      </c>
      <c r="CN14" s="119">
        <f>IF(IFERROR(MATCH(_xlfn.CONCAT($B14,",",CN$4),'19 SpcFunc &amp; VentSpcFunc combos'!$Q$8:$Q$335,0),0)&gt;0,1,0)</f>
        <v>0</v>
      </c>
      <c r="CO14" s="119">
        <f>IF(IFERROR(MATCH(_xlfn.CONCAT($B14,",",CO$4),'19 SpcFunc &amp; VentSpcFunc combos'!$Q$8:$Q$335,0),0)&gt;0,1,0)</f>
        <v>0</v>
      </c>
      <c r="CP14" s="119">
        <f>IF(IFERROR(MATCH(_xlfn.CONCAT($B14,",",CP$4),'19 SpcFunc &amp; VentSpcFunc combos'!$Q$8:$Q$335,0),0)&gt;0,1,0)</f>
        <v>0</v>
      </c>
      <c r="CQ14" s="119">
        <f>IF(IFERROR(MATCH(_xlfn.CONCAT($B14,",",CQ$4),'19 SpcFunc &amp; VentSpcFunc combos'!$Q$8:$Q$335,0),0)&gt;0,1,0)</f>
        <v>0</v>
      </c>
      <c r="CR14" s="119">
        <f>IF(IFERROR(MATCH(_xlfn.CONCAT($B14,",",CR$4),'19 SpcFunc &amp; VentSpcFunc combos'!$Q$8:$Q$335,0),0)&gt;0,1,0)</f>
        <v>0</v>
      </c>
      <c r="CS14" s="119">
        <f>IF(IFERROR(MATCH(_xlfn.CONCAT($B14,",",CS$4),'19 SpcFunc &amp; VentSpcFunc combos'!$Q$8:$Q$335,0),0)&gt;0,1,0)</f>
        <v>0</v>
      </c>
      <c r="CT14" s="119">
        <f>IF(IFERROR(MATCH(_xlfn.CONCAT($B14,",",CT$4),'19 SpcFunc &amp; VentSpcFunc combos'!$Q$8:$Q$335,0),0)&gt;0,1,0)</f>
        <v>0</v>
      </c>
      <c r="CU14" s="98" t="s">
        <v>938</v>
      </c>
      <c r="CV14">
        <f t="shared" si="5"/>
        <v>0</v>
      </c>
    </row>
    <row r="15" spans="1:100" x14ac:dyDescent="0.25">
      <c r="B15" t="e">
        <f>#REF!</f>
        <v>#REF!</v>
      </c>
      <c r="C15" s="119">
        <f>IF(IFERROR(MATCH(_xlfn.CONCAT($B15,",",C$4),'19 SpcFunc &amp; VentSpcFunc combos'!$Q$8:$Q$335,0),0)&gt;0,1,0)</f>
        <v>0</v>
      </c>
      <c r="D15" s="119">
        <f>IF(IFERROR(MATCH(_xlfn.CONCAT($B15,",",D$4),'19 SpcFunc &amp; VentSpcFunc combos'!$Q$8:$Q$335,0),0)&gt;0,1,0)</f>
        <v>0</v>
      </c>
      <c r="E15" s="119">
        <f>IF(IFERROR(MATCH(_xlfn.CONCAT($B15,",",E$4),'19 SpcFunc &amp; VentSpcFunc combos'!$Q$8:$Q$335,0),0)&gt;0,1,0)</f>
        <v>0</v>
      </c>
      <c r="F15" s="119">
        <f>IF(IFERROR(MATCH(_xlfn.CONCAT($B15,",",F$4),'19 SpcFunc &amp; VentSpcFunc combos'!$Q$8:$Q$335,0),0)&gt;0,1,0)</f>
        <v>0</v>
      </c>
      <c r="G15" s="119">
        <f>IF(IFERROR(MATCH(_xlfn.CONCAT($B15,",",G$4),'19 SpcFunc &amp; VentSpcFunc combos'!$Q$8:$Q$335,0),0)&gt;0,1,0)</f>
        <v>0</v>
      </c>
      <c r="H15" s="119">
        <f>IF(IFERROR(MATCH(_xlfn.CONCAT($B15,",",H$4),'19 SpcFunc &amp; VentSpcFunc combos'!$Q$8:$Q$335,0),0)&gt;0,1,0)</f>
        <v>0</v>
      </c>
      <c r="I15" s="119">
        <f>IF(IFERROR(MATCH(_xlfn.CONCAT($B15,",",I$4),'19 SpcFunc &amp; VentSpcFunc combos'!$Q$8:$Q$335,0),0)&gt;0,1,0)</f>
        <v>0</v>
      </c>
      <c r="J15" s="119">
        <f>IF(IFERROR(MATCH(_xlfn.CONCAT($B15,",",J$4),'19 SpcFunc &amp; VentSpcFunc combos'!$Q$8:$Q$335,0),0)&gt;0,1,0)</f>
        <v>0</v>
      </c>
      <c r="K15" s="119">
        <f>IF(IFERROR(MATCH(_xlfn.CONCAT($B15,",",K$4),'19 SpcFunc &amp; VentSpcFunc combos'!$Q$8:$Q$335,0),0)&gt;0,1,0)</f>
        <v>0</v>
      </c>
      <c r="L15" s="119">
        <f>IF(IFERROR(MATCH(_xlfn.CONCAT($B15,",",L$4),'19 SpcFunc &amp; VentSpcFunc combos'!$Q$8:$Q$335,0),0)&gt;0,1,0)</f>
        <v>0</v>
      </c>
      <c r="M15" s="119">
        <f>IF(IFERROR(MATCH(_xlfn.CONCAT($B15,",",M$4),'19 SpcFunc &amp; VentSpcFunc combos'!$Q$8:$Q$335,0),0)&gt;0,1,0)</f>
        <v>0</v>
      </c>
      <c r="N15" s="119">
        <f>IF(IFERROR(MATCH(_xlfn.CONCAT($B15,",",N$4),'19 SpcFunc &amp; VentSpcFunc combos'!$Q$8:$Q$335,0),0)&gt;0,1,0)</f>
        <v>0</v>
      </c>
      <c r="O15" s="119">
        <f>IF(IFERROR(MATCH(_xlfn.CONCAT($B15,",",O$4),'19 SpcFunc &amp; VentSpcFunc combos'!$Q$8:$Q$335,0),0)&gt;0,1,0)</f>
        <v>0</v>
      </c>
      <c r="P15" s="119">
        <f>IF(IFERROR(MATCH(_xlfn.CONCAT($B15,",",P$4),'19 SpcFunc &amp; VentSpcFunc combos'!$Q$8:$Q$335,0),0)&gt;0,1,0)</f>
        <v>0</v>
      </c>
      <c r="Q15" s="119">
        <f>IF(IFERROR(MATCH(_xlfn.CONCAT($B15,",",Q$4),'19 SpcFunc &amp; VentSpcFunc combos'!$Q$8:$Q$335,0),0)&gt;0,1,0)</f>
        <v>0</v>
      </c>
      <c r="R15" s="119">
        <f>IF(IFERROR(MATCH(_xlfn.CONCAT($B15,",",R$4),'19 SpcFunc &amp; VentSpcFunc combos'!$Q$8:$Q$335,0),0)&gt;0,1,0)</f>
        <v>0</v>
      </c>
      <c r="S15" s="119">
        <f>IF(IFERROR(MATCH(_xlfn.CONCAT($B15,",",S$4),'19 SpcFunc &amp; VentSpcFunc combos'!$Q$8:$Q$335,0),0)&gt;0,1,0)</f>
        <v>0</v>
      </c>
      <c r="T15" s="119">
        <f>IF(IFERROR(MATCH(_xlfn.CONCAT($B15,",",T$4),'19 SpcFunc &amp; VentSpcFunc combos'!$Q$8:$Q$335,0),0)&gt;0,1,0)</f>
        <v>0</v>
      </c>
      <c r="U15" s="119">
        <f>IF(IFERROR(MATCH(_xlfn.CONCAT($B15,",",U$4),'19 SpcFunc &amp; VentSpcFunc combos'!$Q$8:$Q$335,0),0)&gt;0,1,0)</f>
        <v>0</v>
      </c>
      <c r="V15" s="119">
        <f>IF(IFERROR(MATCH(_xlfn.CONCAT($B15,",",V$4),'19 SpcFunc &amp; VentSpcFunc combos'!$Q$8:$Q$335,0),0)&gt;0,1,0)</f>
        <v>0</v>
      </c>
      <c r="W15" s="119">
        <f>IF(IFERROR(MATCH(_xlfn.CONCAT($B15,",",W$4),'19 SpcFunc &amp; VentSpcFunc combos'!$Q$8:$Q$335,0),0)&gt;0,1,0)</f>
        <v>0</v>
      </c>
      <c r="X15" s="119">
        <f>IF(IFERROR(MATCH(_xlfn.CONCAT($B15,",",X$4),'19 SpcFunc &amp; VentSpcFunc combos'!$Q$8:$Q$335,0),0)&gt;0,1,0)</f>
        <v>0</v>
      </c>
      <c r="Y15" s="119">
        <f>IF(IFERROR(MATCH(_xlfn.CONCAT($B15,",",Y$4),'19 SpcFunc &amp; VentSpcFunc combos'!$Q$8:$Q$335,0),0)&gt;0,1,0)</f>
        <v>0</v>
      </c>
      <c r="Z15" s="119">
        <f>IF(IFERROR(MATCH(_xlfn.CONCAT($B15,",",Z$4),'19 SpcFunc &amp; VentSpcFunc combos'!$Q$8:$Q$335,0),0)&gt;0,1,0)</f>
        <v>0</v>
      </c>
      <c r="AA15" s="119">
        <f>IF(IFERROR(MATCH(_xlfn.CONCAT($B15,",",AA$4),'19 SpcFunc &amp; VentSpcFunc combos'!$Q$8:$Q$335,0),0)&gt;0,1,0)</f>
        <v>0</v>
      </c>
      <c r="AB15" s="119">
        <f>IF(IFERROR(MATCH(_xlfn.CONCAT($B15,",",AB$4),'19 SpcFunc &amp; VentSpcFunc combos'!$Q$8:$Q$335,0),0)&gt;0,1,0)</f>
        <v>0</v>
      </c>
      <c r="AC15" s="119">
        <f>IF(IFERROR(MATCH(_xlfn.CONCAT($B15,",",AC$4),'19 SpcFunc &amp; VentSpcFunc combos'!$Q$8:$Q$335,0),0)&gt;0,1,0)</f>
        <v>0</v>
      </c>
      <c r="AD15" s="119">
        <f>IF(IFERROR(MATCH(_xlfn.CONCAT($B15,",",AD$4),'19 SpcFunc &amp; VentSpcFunc combos'!$Q$8:$Q$335,0),0)&gt;0,1,0)</f>
        <v>0</v>
      </c>
      <c r="AE15" s="119">
        <f>IF(IFERROR(MATCH(_xlfn.CONCAT($B15,",",AE$4),'19 SpcFunc &amp; VentSpcFunc combos'!$Q$8:$Q$335,0),0)&gt;0,1,0)</f>
        <v>0</v>
      </c>
      <c r="AF15" s="119">
        <f>IF(IFERROR(MATCH(_xlfn.CONCAT($B15,",",AF$4),'19 SpcFunc &amp; VentSpcFunc combos'!$Q$8:$Q$335,0),0)&gt;0,1,0)</f>
        <v>0</v>
      </c>
      <c r="AG15" s="119">
        <f>IF(IFERROR(MATCH(_xlfn.CONCAT($B15,",",AG$4),'19 SpcFunc &amp; VentSpcFunc combos'!$Q$8:$Q$335,0),0)&gt;0,1,0)</f>
        <v>0</v>
      </c>
      <c r="AH15" s="119">
        <f>IF(IFERROR(MATCH(_xlfn.CONCAT($B15,",",AH$4),'19 SpcFunc &amp; VentSpcFunc combos'!$Q$8:$Q$335,0),0)&gt;0,1,0)</f>
        <v>0</v>
      </c>
      <c r="AI15" s="119">
        <f>IF(IFERROR(MATCH(_xlfn.CONCAT($B15,",",AI$4),'19 SpcFunc &amp; VentSpcFunc combos'!$Q$8:$Q$335,0),0)&gt;0,1,0)</f>
        <v>0</v>
      </c>
      <c r="AJ15" s="119">
        <f>IF(IFERROR(MATCH(_xlfn.CONCAT($B15,",",AJ$4),'19 SpcFunc &amp; VentSpcFunc combos'!$Q$8:$Q$335,0),0)&gt;0,1,0)</f>
        <v>0</v>
      </c>
      <c r="AK15" s="119">
        <f>IF(IFERROR(MATCH(_xlfn.CONCAT($B15,",",AK$4),'19 SpcFunc &amp; VentSpcFunc combos'!$Q$8:$Q$335,0),0)&gt;0,1,0)</f>
        <v>0</v>
      </c>
      <c r="AL15" s="119">
        <f>IF(IFERROR(MATCH(_xlfn.CONCAT($B15,",",AL$4),'19 SpcFunc &amp; VentSpcFunc combos'!$Q$8:$Q$335,0),0)&gt;0,1,0)</f>
        <v>0</v>
      </c>
      <c r="AM15" s="119">
        <f>IF(IFERROR(MATCH(_xlfn.CONCAT($B15,",",AM$4),'19 SpcFunc &amp; VentSpcFunc combos'!$Q$8:$Q$335,0),0)&gt;0,1,0)</f>
        <v>0</v>
      </c>
      <c r="AN15" s="119">
        <f>IF(IFERROR(MATCH(_xlfn.CONCAT($B15,",",AN$4),'19 SpcFunc &amp; VentSpcFunc combos'!$Q$8:$Q$335,0),0)&gt;0,1,0)</f>
        <v>0</v>
      </c>
      <c r="AO15" s="119">
        <f>IF(IFERROR(MATCH(_xlfn.CONCAT($B15,",",AO$4),'19 SpcFunc &amp; VentSpcFunc combos'!$Q$8:$Q$335,0),0)&gt;0,1,0)</f>
        <v>0</v>
      </c>
      <c r="AP15" s="119">
        <f>IF(IFERROR(MATCH(_xlfn.CONCAT($B15,",",AP$4),'19 SpcFunc &amp; VentSpcFunc combos'!$Q$8:$Q$335,0),0)&gt;0,1,0)</f>
        <v>0</v>
      </c>
      <c r="AQ15" s="119">
        <f>IF(IFERROR(MATCH(_xlfn.CONCAT($B15,",",AQ$4),'19 SpcFunc &amp; VentSpcFunc combos'!$Q$8:$Q$335,0),0)&gt;0,1,0)</f>
        <v>0</v>
      </c>
      <c r="AR15" s="119">
        <f>IF(IFERROR(MATCH(_xlfn.CONCAT($B15,",",AR$4),'19 SpcFunc &amp; VentSpcFunc combos'!$Q$8:$Q$335,0),0)&gt;0,1,0)</f>
        <v>0</v>
      </c>
      <c r="AS15" s="119">
        <f>IF(IFERROR(MATCH(_xlfn.CONCAT($B15,",",AS$4),'19 SpcFunc &amp; VentSpcFunc combos'!$Q$8:$Q$335,0),0)&gt;0,1,0)</f>
        <v>0</v>
      </c>
      <c r="AT15" s="119">
        <f>IF(IFERROR(MATCH(_xlfn.CONCAT($B15,",",AT$4),'19 SpcFunc &amp; VentSpcFunc combos'!$Q$8:$Q$335,0),0)&gt;0,1,0)</f>
        <v>0</v>
      </c>
      <c r="AU15" s="119">
        <f>IF(IFERROR(MATCH(_xlfn.CONCAT($B15,",",AU$4),'19 SpcFunc &amp; VentSpcFunc combos'!$Q$8:$Q$335,0),0)&gt;0,1,0)</f>
        <v>0</v>
      </c>
      <c r="AV15" s="119">
        <f>IF(IFERROR(MATCH(_xlfn.CONCAT($B15,",",AV$4),'19 SpcFunc &amp; VentSpcFunc combos'!$Q$8:$Q$335,0),0)&gt;0,1,0)</f>
        <v>0</v>
      </c>
      <c r="AW15" s="119">
        <f>IF(IFERROR(MATCH(_xlfn.CONCAT($B15,",",AW$4),'19 SpcFunc &amp; VentSpcFunc combos'!$Q$8:$Q$335,0),0)&gt;0,1,0)</f>
        <v>0</v>
      </c>
      <c r="AX15" s="119">
        <f>IF(IFERROR(MATCH(_xlfn.CONCAT($B15,",",AX$4),'19 SpcFunc &amp; VentSpcFunc combos'!$Q$8:$Q$335,0),0)&gt;0,1,0)</f>
        <v>0</v>
      </c>
      <c r="AY15" s="119">
        <f>IF(IFERROR(MATCH(_xlfn.CONCAT($B15,",",AY$4),'19 SpcFunc &amp; VentSpcFunc combos'!$Q$8:$Q$335,0),0)&gt;0,1,0)</f>
        <v>0</v>
      </c>
      <c r="AZ15" s="119">
        <f>IF(IFERROR(MATCH(_xlfn.CONCAT($B15,",",AZ$4),'19 SpcFunc &amp; VentSpcFunc combos'!$Q$8:$Q$335,0),0)&gt;0,1,0)</f>
        <v>0</v>
      </c>
      <c r="BA15" s="119">
        <f>IF(IFERROR(MATCH(_xlfn.CONCAT($B15,",",BA$4),'19 SpcFunc &amp; VentSpcFunc combos'!$Q$8:$Q$335,0),0)&gt;0,1,0)</f>
        <v>0</v>
      </c>
      <c r="BB15" s="119">
        <f>IF(IFERROR(MATCH(_xlfn.CONCAT($B15,",",BB$4),'19 SpcFunc &amp; VentSpcFunc combos'!$Q$8:$Q$335,0),0)&gt;0,1,0)</f>
        <v>0</v>
      </c>
      <c r="BC15" s="119">
        <f>IF(IFERROR(MATCH(_xlfn.CONCAT($B15,",",BC$4),'19 SpcFunc &amp; VentSpcFunc combos'!$Q$8:$Q$335,0),0)&gt;0,1,0)</f>
        <v>0</v>
      </c>
      <c r="BD15" s="119">
        <f>IF(IFERROR(MATCH(_xlfn.CONCAT($B15,",",BD$4),'19 SpcFunc &amp; VentSpcFunc combos'!$Q$8:$Q$335,0),0)&gt;0,1,0)</f>
        <v>0</v>
      </c>
      <c r="BE15" s="119">
        <f>IF(IFERROR(MATCH(_xlfn.CONCAT($B15,",",BE$4),'19 SpcFunc &amp; VentSpcFunc combos'!$Q$8:$Q$335,0),0)&gt;0,1,0)</f>
        <v>0</v>
      </c>
      <c r="BF15" s="119">
        <f>IF(IFERROR(MATCH(_xlfn.CONCAT($B15,",",BF$4),'19 SpcFunc &amp; VentSpcFunc combos'!$Q$8:$Q$335,0),0)&gt;0,1,0)</f>
        <v>0</v>
      </c>
      <c r="BG15" s="119">
        <f>IF(IFERROR(MATCH(_xlfn.CONCAT($B15,",",BG$4),'19 SpcFunc &amp; VentSpcFunc combos'!$Q$8:$Q$335,0),0)&gt;0,1,0)</f>
        <v>0</v>
      </c>
      <c r="BH15" s="119">
        <f>IF(IFERROR(MATCH(_xlfn.CONCAT($B15,",",BH$4),'19 SpcFunc &amp; VentSpcFunc combos'!$Q$8:$Q$335,0),0)&gt;0,1,0)</f>
        <v>0</v>
      </c>
      <c r="BI15" s="119">
        <f>IF(IFERROR(MATCH(_xlfn.CONCAT($B15,",",BI$4),'19 SpcFunc &amp; VentSpcFunc combos'!$Q$8:$Q$335,0),0)&gt;0,1,0)</f>
        <v>0</v>
      </c>
      <c r="BJ15" s="119">
        <f>IF(IFERROR(MATCH(_xlfn.CONCAT($B15,",",BJ$4),'19 SpcFunc &amp; VentSpcFunc combos'!$Q$8:$Q$335,0),0)&gt;0,1,0)</f>
        <v>0</v>
      </c>
      <c r="BK15" s="119">
        <f>IF(IFERROR(MATCH(_xlfn.CONCAT($B15,",",BK$4),'19 SpcFunc &amp; VentSpcFunc combos'!$Q$8:$Q$335,0),0)&gt;0,1,0)</f>
        <v>0</v>
      </c>
      <c r="BL15" s="119">
        <f>IF(IFERROR(MATCH(_xlfn.CONCAT($B15,",",BL$4),'19 SpcFunc &amp; VentSpcFunc combos'!$Q$8:$Q$335,0),0)&gt;0,1,0)</f>
        <v>0</v>
      </c>
      <c r="BM15" s="119">
        <f>IF(IFERROR(MATCH(_xlfn.CONCAT($B15,",",BM$4),'19 SpcFunc &amp; VentSpcFunc combos'!$Q$8:$Q$335,0),0)&gt;0,1,0)</f>
        <v>0</v>
      </c>
      <c r="BN15" s="119">
        <f>IF(IFERROR(MATCH(_xlfn.CONCAT($B15,",",BN$4),'19 SpcFunc &amp; VentSpcFunc combos'!$Q$8:$Q$335,0),0)&gt;0,1,0)</f>
        <v>0</v>
      </c>
      <c r="BO15" s="119">
        <f>IF(IFERROR(MATCH(_xlfn.CONCAT($B15,",",BO$4),'19 SpcFunc &amp; VentSpcFunc combos'!$Q$8:$Q$335,0),0)&gt;0,1,0)</f>
        <v>0</v>
      </c>
      <c r="BP15" s="119">
        <f>IF(IFERROR(MATCH(_xlfn.CONCAT($B15,",",BP$4),'19 SpcFunc &amp; VentSpcFunc combos'!$Q$8:$Q$335,0),0)&gt;0,1,0)</f>
        <v>0</v>
      </c>
      <c r="BQ15" s="119">
        <f>IF(IFERROR(MATCH(_xlfn.CONCAT($B15,",",BQ$4),'19 SpcFunc &amp; VentSpcFunc combos'!$Q$8:$Q$335,0),0)&gt;0,1,0)</f>
        <v>0</v>
      </c>
      <c r="BR15" s="119">
        <f>IF(IFERROR(MATCH(_xlfn.CONCAT($B15,",",BR$4),'19 SpcFunc &amp; VentSpcFunc combos'!$Q$8:$Q$335,0),0)&gt;0,1,0)</f>
        <v>0</v>
      </c>
      <c r="BS15" s="119">
        <f>IF(IFERROR(MATCH(_xlfn.CONCAT($B15,",",BS$4),'19 SpcFunc &amp; VentSpcFunc combos'!$Q$8:$Q$335,0),0)&gt;0,1,0)</f>
        <v>0</v>
      </c>
      <c r="BT15" s="119">
        <f>IF(IFERROR(MATCH(_xlfn.CONCAT($B15,",",BT$4),'19 SpcFunc &amp; VentSpcFunc combos'!$Q$8:$Q$335,0),0)&gt;0,1,0)</f>
        <v>0</v>
      </c>
      <c r="BU15" s="119">
        <f>IF(IFERROR(MATCH(_xlfn.CONCAT($B15,",",BU$4),'19 SpcFunc &amp; VentSpcFunc combos'!$Q$8:$Q$335,0),0)&gt;0,1,0)</f>
        <v>0</v>
      </c>
      <c r="BV15" s="119">
        <f>IF(IFERROR(MATCH(_xlfn.CONCAT($B15,",",BV$4),'19 SpcFunc &amp; VentSpcFunc combos'!$Q$8:$Q$335,0),0)&gt;0,1,0)</f>
        <v>0</v>
      </c>
      <c r="BW15" s="119">
        <f>IF(IFERROR(MATCH(_xlfn.CONCAT($B15,",",BW$4),'19 SpcFunc &amp; VentSpcFunc combos'!$Q$8:$Q$335,0),0)&gt;0,1,0)</f>
        <v>0</v>
      </c>
      <c r="BX15" s="119">
        <f>IF(IFERROR(MATCH(_xlfn.CONCAT($B15,",",BX$4),'19 SpcFunc &amp; VentSpcFunc combos'!$Q$8:$Q$335,0),0)&gt;0,1,0)</f>
        <v>0</v>
      </c>
      <c r="BY15" s="119">
        <f>IF(IFERROR(MATCH(_xlfn.CONCAT($B15,",",BY$4),'19 SpcFunc &amp; VentSpcFunc combos'!$Q$8:$Q$335,0),0)&gt;0,1,0)</f>
        <v>0</v>
      </c>
      <c r="BZ15" s="119">
        <f>IF(IFERROR(MATCH(_xlfn.CONCAT($B15,",",BZ$4),'19 SpcFunc &amp; VentSpcFunc combos'!$Q$8:$Q$335,0),0)&gt;0,1,0)</f>
        <v>0</v>
      </c>
      <c r="CA15" s="119">
        <f>IF(IFERROR(MATCH(_xlfn.CONCAT($B15,",",CA$4),'19 SpcFunc &amp; VentSpcFunc combos'!$Q$8:$Q$335,0),0)&gt;0,1,0)</f>
        <v>0</v>
      </c>
      <c r="CB15" s="119">
        <f>IF(IFERROR(MATCH(_xlfn.CONCAT($B15,",",CB$4),'19 SpcFunc &amp; VentSpcFunc combos'!$Q$8:$Q$335,0),0)&gt;0,1,0)</f>
        <v>0</v>
      </c>
      <c r="CC15" s="119">
        <f>IF(IFERROR(MATCH(_xlfn.CONCAT($B15,",",CC$4),'19 SpcFunc &amp; VentSpcFunc combos'!$Q$8:$Q$335,0),0)&gt;0,1,0)</f>
        <v>0</v>
      </c>
      <c r="CD15" s="119">
        <f>IF(IFERROR(MATCH(_xlfn.CONCAT($B15,",",CD$4),'19 SpcFunc &amp; VentSpcFunc combos'!$Q$8:$Q$335,0),0)&gt;0,1,0)</f>
        <v>0</v>
      </c>
      <c r="CE15" s="119">
        <f>IF(IFERROR(MATCH(_xlfn.CONCAT($B15,",",CE$4),'19 SpcFunc &amp; VentSpcFunc combos'!$Q$8:$Q$335,0),0)&gt;0,1,0)</f>
        <v>0</v>
      </c>
      <c r="CF15" s="119">
        <f>IF(IFERROR(MATCH(_xlfn.CONCAT($B15,",",CF$4),'19 SpcFunc &amp; VentSpcFunc combos'!$Q$8:$Q$335,0),0)&gt;0,1,0)</f>
        <v>0</v>
      </c>
      <c r="CG15" s="119">
        <f>IF(IFERROR(MATCH(_xlfn.CONCAT($B15,",",CG$4),'19 SpcFunc &amp; VentSpcFunc combos'!$Q$8:$Q$335,0),0)&gt;0,1,0)</f>
        <v>0</v>
      </c>
      <c r="CH15" s="119">
        <f>IF(IFERROR(MATCH(_xlfn.CONCAT($B15,",",CH$4),'19 SpcFunc &amp; VentSpcFunc combos'!$Q$8:$Q$335,0),0)&gt;0,1,0)</f>
        <v>0</v>
      </c>
      <c r="CI15" s="119">
        <f>IF(IFERROR(MATCH(_xlfn.CONCAT($B15,",",CI$4),'19 SpcFunc &amp; VentSpcFunc combos'!$Q$8:$Q$335,0),0)&gt;0,1,0)</f>
        <v>0</v>
      </c>
      <c r="CJ15" s="119">
        <f>IF(IFERROR(MATCH(_xlfn.CONCAT($B15,",",CJ$4),'19 SpcFunc &amp; VentSpcFunc combos'!$Q$8:$Q$335,0),0)&gt;0,1,0)</f>
        <v>0</v>
      </c>
      <c r="CK15" s="119">
        <f>IF(IFERROR(MATCH(_xlfn.CONCAT($B15,",",CK$4),'19 SpcFunc &amp; VentSpcFunc combos'!$Q$8:$Q$335,0),0)&gt;0,1,0)</f>
        <v>0</v>
      </c>
      <c r="CL15" s="119">
        <f>IF(IFERROR(MATCH(_xlfn.CONCAT($B15,",",CL$4),'19 SpcFunc &amp; VentSpcFunc combos'!$Q$8:$Q$335,0),0)&gt;0,1,0)</f>
        <v>0</v>
      </c>
      <c r="CM15" s="119">
        <f>IF(IFERROR(MATCH(_xlfn.CONCAT($B15,",",CM$4),'19 SpcFunc &amp; VentSpcFunc combos'!$Q$8:$Q$335,0),0)&gt;0,1,0)</f>
        <v>0</v>
      </c>
      <c r="CN15" s="119">
        <f>IF(IFERROR(MATCH(_xlfn.CONCAT($B15,",",CN$4),'19 SpcFunc &amp; VentSpcFunc combos'!$Q$8:$Q$335,0),0)&gt;0,1,0)</f>
        <v>0</v>
      </c>
      <c r="CO15" s="119">
        <f>IF(IFERROR(MATCH(_xlfn.CONCAT($B15,",",CO$4),'19 SpcFunc &amp; VentSpcFunc combos'!$Q$8:$Q$335,0),0)&gt;0,1,0)</f>
        <v>0</v>
      </c>
      <c r="CP15" s="119">
        <f>IF(IFERROR(MATCH(_xlfn.CONCAT($B15,",",CP$4),'19 SpcFunc &amp; VentSpcFunc combos'!$Q$8:$Q$335,0),0)&gt;0,1,0)</f>
        <v>0</v>
      </c>
      <c r="CQ15" s="119">
        <f>IF(IFERROR(MATCH(_xlfn.CONCAT($B15,",",CQ$4),'19 SpcFunc &amp; VentSpcFunc combos'!$Q$8:$Q$335,0),0)&gt;0,1,0)</f>
        <v>0</v>
      </c>
      <c r="CR15" s="119">
        <f>IF(IFERROR(MATCH(_xlfn.CONCAT($B15,",",CR$4),'19 SpcFunc &amp; VentSpcFunc combos'!$Q$8:$Q$335,0),0)&gt;0,1,0)</f>
        <v>0</v>
      </c>
      <c r="CS15" s="119">
        <f>IF(IFERROR(MATCH(_xlfn.CONCAT($B15,",",CS$4),'19 SpcFunc &amp; VentSpcFunc combos'!$Q$8:$Q$335,0),0)&gt;0,1,0)</f>
        <v>0</v>
      </c>
      <c r="CT15" s="119">
        <f>IF(IFERROR(MATCH(_xlfn.CONCAT($B15,",",CT$4),'19 SpcFunc &amp; VentSpcFunc combos'!$Q$8:$Q$335,0),0)&gt;0,1,0)</f>
        <v>0</v>
      </c>
      <c r="CU15" s="98" t="s">
        <v>938</v>
      </c>
      <c r="CV15">
        <f t="shared" si="5"/>
        <v>0</v>
      </c>
    </row>
    <row r="16" spans="1:100" x14ac:dyDescent="0.25">
      <c r="B16" t="e">
        <f>#REF!</f>
        <v>#REF!</v>
      </c>
      <c r="C16" s="119">
        <f>IF(IFERROR(MATCH(_xlfn.CONCAT($B16,",",C$4),'19 SpcFunc &amp; VentSpcFunc combos'!$Q$8:$Q$335,0),0)&gt;0,1,0)</f>
        <v>0</v>
      </c>
      <c r="D16" s="119">
        <f>IF(IFERROR(MATCH(_xlfn.CONCAT($B16,",",D$4),'19 SpcFunc &amp; VentSpcFunc combos'!$Q$8:$Q$335,0),0)&gt;0,1,0)</f>
        <v>0</v>
      </c>
      <c r="E16" s="119">
        <f>IF(IFERROR(MATCH(_xlfn.CONCAT($B16,",",E$4),'19 SpcFunc &amp; VentSpcFunc combos'!$Q$8:$Q$335,0),0)&gt;0,1,0)</f>
        <v>0</v>
      </c>
      <c r="F16" s="119">
        <f>IF(IFERROR(MATCH(_xlfn.CONCAT($B16,",",F$4),'19 SpcFunc &amp; VentSpcFunc combos'!$Q$8:$Q$335,0),0)&gt;0,1,0)</f>
        <v>0</v>
      </c>
      <c r="G16" s="119">
        <f>IF(IFERROR(MATCH(_xlfn.CONCAT($B16,",",G$4),'19 SpcFunc &amp; VentSpcFunc combos'!$Q$8:$Q$335,0),0)&gt;0,1,0)</f>
        <v>0</v>
      </c>
      <c r="H16" s="119">
        <f>IF(IFERROR(MATCH(_xlfn.CONCAT($B16,",",H$4),'19 SpcFunc &amp; VentSpcFunc combos'!$Q$8:$Q$335,0),0)&gt;0,1,0)</f>
        <v>0</v>
      </c>
      <c r="I16" s="119">
        <f>IF(IFERROR(MATCH(_xlfn.CONCAT($B16,",",I$4),'19 SpcFunc &amp; VentSpcFunc combos'!$Q$8:$Q$335,0),0)&gt;0,1,0)</f>
        <v>0</v>
      </c>
      <c r="J16" s="119">
        <f>IF(IFERROR(MATCH(_xlfn.CONCAT($B16,",",J$4),'19 SpcFunc &amp; VentSpcFunc combos'!$Q$8:$Q$335,0),0)&gt;0,1,0)</f>
        <v>0</v>
      </c>
      <c r="K16" s="119">
        <f>IF(IFERROR(MATCH(_xlfn.CONCAT($B16,",",K$4),'19 SpcFunc &amp; VentSpcFunc combos'!$Q$8:$Q$335,0),0)&gt;0,1,0)</f>
        <v>0</v>
      </c>
      <c r="L16" s="119">
        <f>IF(IFERROR(MATCH(_xlfn.CONCAT($B16,",",L$4),'19 SpcFunc &amp; VentSpcFunc combos'!$Q$8:$Q$335,0),0)&gt;0,1,0)</f>
        <v>0</v>
      </c>
      <c r="M16" s="119">
        <f>IF(IFERROR(MATCH(_xlfn.CONCAT($B16,",",M$4),'19 SpcFunc &amp; VentSpcFunc combos'!$Q$8:$Q$335,0),0)&gt;0,1,0)</f>
        <v>0</v>
      </c>
      <c r="N16" s="119">
        <f>IF(IFERROR(MATCH(_xlfn.CONCAT($B16,",",N$4),'19 SpcFunc &amp; VentSpcFunc combos'!$Q$8:$Q$335,0),0)&gt;0,1,0)</f>
        <v>0</v>
      </c>
      <c r="O16" s="119">
        <f>IF(IFERROR(MATCH(_xlfn.CONCAT($B16,",",O$4),'19 SpcFunc &amp; VentSpcFunc combos'!$Q$8:$Q$335,0),0)&gt;0,1,0)</f>
        <v>0</v>
      </c>
      <c r="P16" s="119">
        <f>IF(IFERROR(MATCH(_xlfn.CONCAT($B16,",",P$4),'19 SpcFunc &amp; VentSpcFunc combos'!$Q$8:$Q$335,0),0)&gt;0,1,0)</f>
        <v>0</v>
      </c>
      <c r="Q16" s="119">
        <f>IF(IFERROR(MATCH(_xlfn.CONCAT($B16,",",Q$4),'19 SpcFunc &amp; VentSpcFunc combos'!$Q$8:$Q$335,0),0)&gt;0,1,0)</f>
        <v>0</v>
      </c>
      <c r="R16" s="119">
        <f>IF(IFERROR(MATCH(_xlfn.CONCAT($B16,",",R$4),'19 SpcFunc &amp; VentSpcFunc combos'!$Q$8:$Q$335,0),0)&gt;0,1,0)</f>
        <v>0</v>
      </c>
      <c r="S16" s="119">
        <f>IF(IFERROR(MATCH(_xlfn.CONCAT($B16,",",S$4),'19 SpcFunc &amp; VentSpcFunc combos'!$Q$8:$Q$335,0),0)&gt;0,1,0)</f>
        <v>0</v>
      </c>
      <c r="T16" s="119">
        <f>IF(IFERROR(MATCH(_xlfn.CONCAT($B16,",",T$4),'19 SpcFunc &amp; VentSpcFunc combos'!$Q$8:$Q$335,0),0)&gt;0,1,0)</f>
        <v>0</v>
      </c>
      <c r="U16" s="119">
        <f>IF(IFERROR(MATCH(_xlfn.CONCAT($B16,",",U$4),'19 SpcFunc &amp; VentSpcFunc combos'!$Q$8:$Q$335,0),0)&gt;0,1,0)</f>
        <v>0</v>
      </c>
      <c r="V16" s="119">
        <f>IF(IFERROR(MATCH(_xlfn.CONCAT($B16,",",V$4),'19 SpcFunc &amp; VentSpcFunc combos'!$Q$8:$Q$335,0),0)&gt;0,1,0)</f>
        <v>0</v>
      </c>
      <c r="W16" s="119">
        <f>IF(IFERROR(MATCH(_xlfn.CONCAT($B16,",",W$4),'19 SpcFunc &amp; VentSpcFunc combos'!$Q$8:$Q$335,0),0)&gt;0,1,0)</f>
        <v>0</v>
      </c>
      <c r="X16" s="119">
        <f>IF(IFERROR(MATCH(_xlfn.CONCAT($B16,",",X$4),'19 SpcFunc &amp; VentSpcFunc combos'!$Q$8:$Q$335,0),0)&gt;0,1,0)</f>
        <v>0</v>
      </c>
      <c r="Y16" s="119">
        <f>IF(IFERROR(MATCH(_xlfn.CONCAT($B16,",",Y$4),'19 SpcFunc &amp; VentSpcFunc combos'!$Q$8:$Q$335,0),0)&gt;0,1,0)</f>
        <v>0</v>
      </c>
      <c r="Z16" s="119">
        <f>IF(IFERROR(MATCH(_xlfn.CONCAT($B16,",",Z$4),'19 SpcFunc &amp; VentSpcFunc combos'!$Q$8:$Q$335,0),0)&gt;0,1,0)</f>
        <v>0</v>
      </c>
      <c r="AA16" s="119">
        <f>IF(IFERROR(MATCH(_xlfn.CONCAT($B16,",",AA$4),'19 SpcFunc &amp; VentSpcFunc combos'!$Q$8:$Q$335,0),0)&gt;0,1,0)</f>
        <v>0</v>
      </c>
      <c r="AB16" s="119">
        <f>IF(IFERROR(MATCH(_xlfn.CONCAT($B16,",",AB$4),'19 SpcFunc &amp; VentSpcFunc combos'!$Q$8:$Q$335,0),0)&gt;0,1,0)</f>
        <v>0</v>
      </c>
      <c r="AC16" s="119">
        <f>IF(IFERROR(MATCH(_xlfn.CONCAT($B16,",",AC$4),'19 SpcFunc &amp; VentSpcFunc combos'!$Q$8:$Q$335,0),0)&gt;0,1,0)</f>
        <v>0</v>
      </c>
      <c r="AD16" s="119">
        <f>IF(IFERROR(MATCH(_xlfn.CONCAT($B16,",",AD$4),'19 SpcFunc &amp; VentSpcFunc combos'!$Q$8:$Q$335,0),0)&gt;0,1,0)</f>
        <v>0</v>
      </c>
      <c r="AE16" s="119">
        <f>IF(IFERROR(MATCH(_xlfn.CONCAT($B16,",",AE$4),'19 SpcFunc &amp; VentSpcFunc combos'!$Q$8:$Q$335,0),0)&gt;0,1,0)</f>
        <v>0</v>
      </c>
      <c r="AF16" s="119">
        <f>IF(IFERROR(MATCH(_xlfn.CONCAT($B16,",",AF$4),'19 SpcFunc &amp; VentSpcFunc combos'!$Q$8:$Q$335,0),0)&gt;0,1,0)</f>
        <v>0</v>
      </c>
      <c r="AG16" s="119">
        <f>IF(IFERROR(MATCH(_xlfn.CONCAT($B16,",",AG$4),'19 SpcFunc &amp; VentSpcFunc combos'!$Q$8:$Q$335,0),0)&gt;0,1,0)</f>
        <v>0</v>
      </c>
      <c r="AH16" s="119">
        <f>IF(IFERROR(MATCH(_xlfn.CONCAT($B16,",",AH$4),'19 SpcFunc &amp; VentSpcFunc combos'!$Q$8:$Q$335,0),0)&gt;0,1,0)</f>
        <v>0</v>
      </c>
      <c r="AI16" s="119">
        <f>IF(IFERROR(MATCH(_xlfn.CONCAT($B16,",",AI$4),'19 SpcFunc &amp; VentSpcFunc combos'!$Q$8:$Q$335,0),0)&gt;0,1,0)</f>
        <v>0</v>
      </c>
      <c r="AJ16" s="119">
        <f>IF(IFERROR(MATCH(_xlfn.CONCAT($B16,",",AJ$4),'19 SpcFunc &amp; VentSpcFunc combos'!$Q$8:$Q$335,0),0)&gt;0,1,0)</f>
        <v>0</v>
      </c>
      <c r="AK16" s="119">
        <f>IF(IFERROR(MATCH(_xlfn.CONCAT($B16,",",AK$4),'19 SpcFunc &amp; VentSpcFunc combos'!$Q$8:$Q$335,0),0)&gt;0,1,0)</f>
        <v>0</v>
      </c>
      <c r="AL16" s="119">
        <f>IF(IFERROR(MATCH(_xlfn.CONCAT($B16,",",AL$4),'19 SpcFunc &amp; VentSpcFunc combos'!$Q$8:$Q$335,0),0)&gt;0,1,0)</f>
        <v>0</v>
      </c>
      <c r="AM16" s="119">
        <f>IF(IFERROR(MATCH(_xlfn.CONCAT($B16,",",AM$4),'19 SpcFunc &amp; VentSpcFunc combos'!$Q$8:$Q$335,0),0)&gt;0,1,0)</f>
        <v>0</v>
      </c>
      <c r="AN16" s="119">
        <f>IF(IFERROR(MATCH(_xlfn.CONCAT($B16,",",AN$4),'19 SpcFunc &amp; VentSpcFunc combos'!$Q$8:$Q$335,0),0)&gt;0,1,0)</f>
        <v>0</v>
      </c>
      <c r="AO16" s="119">
        <f>IF(IFERROR(MATCH(_xlfn.CONCAT($B16,",",AO$4),'19 SpcFunc &amp; VentSpcFunc combos'!$Q$8:$Q$335,0),0)&gt;0,1,0)</f>
        <v>0</v>
      </c>
      <c r="AP16" s="119">
        <f>IF(IFERROR(MATCH(_xlfn.CONCAT($B16,",",AP$4),'19 SpcFunc &amp; VentSpcFunc combos'!$Q$8:$Q$335,0),0)&gt;0,1,0)</f>
        <v>0</v>
      </c>
      <c r="AQ16" s="119">
        <f>IF(IFERROR(MATCH(_xlfn.CONCAT($B16,",",AQ$4),'19 SpcFunc &amp; VentSpcFunc combos'!$Q$8:$Q$335,0),0)&gt;0,1,0)</f>
        <v>0</v>
      </c>
      <c r="AR16" s="119">
        <f>IF(IFERROR(MATCH(_xlfn.CONCAT($B16,",",AR$4),'19 SpcFunc &amp; VentSpcFunc combos'!$Q$8:$Q$335,0),0)&gt;0,1,0)</f>
        <v>0</v>
      </c>
      <c r="AS16" s="119">
        <f>IF(IFERROR(MATCH(_xlfn.CONCAT($B16,",",AS$4),'19 SpcFunc &amp; VentSpcFunc combos'!$Q$8:$Q$335,0),0)&gt;0,1,0)</f>
        <v>0</v>
      </c>
      <c r="AT16" s="119">
        <f>IF(IFERROR(MATCH(_xlfn.CONCAT($B16,",",AT$4),'19 SpcFunc &amp; VentSpcFunc combos'!$Q$8:$Q$335,0),0)&gt;0,1,0)</f>
        <v>0</v>
      </c>
      <c r="AU16" s="119">
        <f>IF(IFERROR(MATCH(_xlfn.CONCAT($B16,",",AU$4),'19 SpcFunc &amp; VentSpcFunc combos'!$Q$8:$Q$335,0),0)&gt;0,1,0)</f>
        <v>0</v>
      </c>
      <c r="AV16" s="119">
        <f>IF(IFERROR(MATCH(_xlfn.CONCAT($B16,",",AV$4),'19 SpcFunc &amp; VentSpcFunc combos'!$Q$8:$Q$335,0),0)&gt;0,1,0)</f>
        <v>0</v>
      </c>
      <c r="AW16" s="119">
        <f>IF(IFERROR(MATCH(_xlfn.CONCAT($B16,",",AW$4),'19 SpcFunc &amp; VentSpcFunc combos'!$Q$8:$Q$335,0),0)&gt;0,1,0)</f>
        <v>0</v>
      </c>
      <c r="AX16" s="119">
        <f>IF(IFERROR(MATCH(_xlfn.CONCAT($B16,",",AX$4),'19 SpcFunc &amp; VentSpcFunc combos'!$Q$8:$Q$335,0),0)&gt;0,1,0)</f>
        <v>0</v>
      </c>
      <c r="AY16" s="119">
        <f>IF(IFERROR(MATCH(_xlfn.CONCAT($B16,",",AY$4),'19 SpcFunc &amp; VentSpcFunc combos'!$Q$8:$Q$335,0),0)&gt;0,1,0)</f>
        <v>0</v>
      </c>
      <c r="AZ16" s="119">
        <f>IF(IFERROR(MATCH(_xlfn.CONCAT($B16,",",AZ$4),'19 SpcFunc &amp; VentSpcFunc combos'!$Q$8:$Q$335,0),0)&gt;0,1,0)</f>
        <v>0</v>
      </c>
      <c r="BA16" s="119">
        <f>IF(IFERROR(MATCH(_xlfn.CONCAT($B16,",",BA$4),'19 SpcFunc &amp; VentSpcFunc combos'!$Q$8:$Q$335,0),0)&gt;0,1,0)</f>
        <v>0</v>
      </c>
      <c r="BB16" s="119">
        <f>IF(IFERROR(MATCH(_xlfn.CONCAT($B16,",",BB$4),'19 SpcFunc &amp; VentSpcFunc combos'!$Q$8:$Q$335,0),0)&gt;0,1,0)</f>
        <v>0</v>
      </c>
      <c r="BC16" s="119">
        <f>IF(IFERROR(MATCH(_xlfn.CONCAT($B16,",",BC$4),'19 SpcFunc &amp; VentSpcFunc combos'!$Q$8:$Q$335,0),0)&gt;0,1,0)</f>
        <v>0</v>
      </c>
      <c r="BD16" s="119">
        <f>IF(IFERROR(MATCH(_xlfn.CONCAT($B16,",",BD$4),'19 SpcFunc &amp; VentSpcFunc combos'!$Q$8:$Q$335,0),0)&gt;0,1,0)</f>
        <v>0</v>
      </c>
      <c r="BE16" s="119">
        <f>IF(IFERROR(MATCH(_xlfn.CONCAT($B16,",",BE$4),'19 SpcFunc &amp; VentSpcFunc combos'!$Q$8:$Q$335,0),0)&gt;0,1,0)</f>
        <v>0</v>
      </c>
      <c r="BF16" s="119">
        <f>IF(IFERROR(MATCH(_xlfn.CONCAT($B16,",",BF$4),'19 SpcFunc &amp; VentSpcFunc combos'!$Q$8:$Q$335,0),0)&gt;0,1,0)</f>
        <v>0</v>
      </c>
      <c r="BG16" s="119">
        <f>IF(IFERROR(MATCH(_xlfn.CONCAT($B16,",",BG$4),'19 SpcFunc &amp; VentSpcFunc combos'!$Q$8:$Q$335,0),0)&gt;0,1,0)</f>
        <v>0</v>
      </c>
      <c r="BH16" s="119">
        <f>IF(IFERROR(MATCH(_xlfn.CONCAT($B16,",",BH$4),'19 SpcFunc &amp; VentSpcFunc combos'!$Q$8:$Q$335,0),0)&gt;0,1,0)</f>
        <v>0</v>
      </c>
      <c r="BI16" s="119">
        <f>IF(IFERROR(MATCH(_xlfn.CONCAT($B16,",",BI$4),'19 SpcFunc &amp; VentSpcFunc combos'!$Q$8:$Q$335,0),0)&gt;0,1,0)</f>
        <v>0</v>
      </c>
      <c r="BJ16" s="119">
        <f>IF(IFERROR(MATCH(_xlfn.CONCAT($B16,",",BJ$4),'19 SpcFunc &amp; VentSpcFunc combos'!$Q$8:$Q$335,0),0)&gt;0,1,0)</f>
        <v>0</v>
      </c>
      <c r="BK16" s="119">
        <f>IF(IFERROR(MATCH(_xlfn.CONCAT($B16,",",BK$4),'19 SpcFunc &amp; VentSpcFunc combos'!$Q$8:$Q$335,0),0)&gt;0,1,0)</f>
        <v>0</v>
      </c>
      <c r="BL16" s="119">
        <f>IF(IFERROR(MATCH(_xlfn.CONCAT($B16,",",BL$4),'19 SpcFunc &amp; VentSpcFunc combos'!$Q$8:$Q$335,0),0)&gt;0,1,0)</f>
        <v>0</v>
      </c>
      <c r="BM16" s="119">
        <f>IF(IFERROR(MATCH(_xlfn.CONCAT($B16,",",BM$4),'19 SpcFunc &amp; VentSpcFunc combos'!$Q$8:$Q$335,0),0)&gt;0,1,0)</f>
        <v>0</v>
      </c>
      <c r="BN16" s="119">
        <f>IF(IFERROR(MATCH(_xlfn.CONCAT($B16,",",BN$4),'19 SpcFunc &amp; VentSpcFunc combos'!$Q$8:$Q$335,0),0)&gt;0,1,0)</f>
        <v>0</v>
      </c>
      <c r="BO16" s="119">
        <f>IF(IFERROR(MATCH(_xlfn.CONCAT($B16,",",BO$4),'19 SpcFunc &amp; VentSpcFunc combos'!$Q$8:$Q$335,0),0)&gt;0,1,0)</f>
        <v>0</v>
      </c>
      <c r="BP16" s="119">
        <f>IF(IFERROR(MATCH(_xlfn.CONCAT($B16,",",BP$4),'19 SpcFunc &amp; VentSpcFunc combos'!$Q$8:$Q$335,0),0)&gt;0,1,0)</f>
        <v>0</v>
      </c>
      <c r="BQ16" s="119">
        <f>IF(IFERROR(MATCH(_xlfn.CONCAT($B16,",",BQ$4),'19 SpcFunc &amp; VentSpcFunc combos'!$Q$8:$Q$335,0),0)&gt;0,1,0)</f>
        <v>0</v>
      </c>
      <c r="BR16" s="119">
        <f>IF(IFERROR(MATCH(_xlfn.CONCAT($B16,",",BR$4),'19 SpcFunc &amp; VentSpcFunc combos'!$Q$8:$Q$335,0),0)&gt;0,1,0)</f>
        <v>0</v>
      </c>
      <c r="BS16" s="119">
        <f>IF(IFERROR(MATCH(_xlfn.CONCAT($B16,",",BS$4),'19 SpcFunc &amp; VentSpcFunc combos'!$Q$8:$Q$335,0),0)&gt;0,1,0)</f>
        <v>0</v>
      </c>
      <c r="BT16" s="119">
        <f>IF(IFERROR(MATCH(_xlfn.CONCAT($B16,",",BT$4),'19 SpcFunc &amp; VentSpcFunc combos'!$Q$8:$Q$335,0),0)&gt;0,1,0)</f>
        <v>0</v>
      </c>
      <c r="BU16" s="119">
        <f>IF(IFERROR(MATCH(_xlfn.CONCAT($B16,",",BU$4),'19 SpcFunc &amp; VentSpcFunc combos'!$Q$8:$Q$335,0),0)&gt;0,1,0)</f>
        <v>0</v>
      </c>
      <c r="BV16" s="119">
        <f>IF(IFERROR(MATCH(_xlfn.CONCAT($B16,",",BV$4),'19 SpcFunc &amp; VentSpcFunc combos'!$Q$8:$Q$335,0),0)&gt;0,1,0)</f>
        <v>0</v>
      </c>
      <c r="BW16" s="119">
        <f>IF(IFERROR(MATCH(_xlfn.CONCAT($B16,",",BW$4),'19 SpcFunc &amp; VentSpcFunc combos'!$Q$8:$Q$335,0),0)&gt;0,1,0)</f>
        <v>0</v>
      </c>
      <c r="BX16" s="119">
        <f>IF(IFERROR(MATCH(_xlfn.CONCAT($B16,",",BX$4),'19 SpcFunc &amp; VentSpcFunc combos'!$Q$8:$Q$335,0),0)&gt;0,1,0)</f>
        <v>0</v>
      </c>
      <c r="BY16" s="119">
        <f>IF(IFERROR(MATCH(_xlfn.CONCAT($B16,",",BY$4),'19 SpcFunc &amp; VentSpcFunc combos'!$Q$8:$Q$335,0),0)&gt;0,1,0)</f>
        <v>0</v>
      </c>
      <c r="BZ16" s="119">
        <f>IF(IFERROR(MATCH(_xlfn.CONCAT($B16,",",BZ$4),'19 SpcFunc &amp; VentSpcFunc combos'!$Q$8:$Q$335,0),0)&gt;0,1,0)</f>
        <v>0</v>
      </c>
      <c r="CA16" s="119">
        <f>IF(IFERROR(MATCH(_xlfn.CONCAT($B16,",",CA$4),'19 SpcFunc &amp; VentSpcFunc combos'!$Q$8:$Q$335,0),0)&gt;0,1,0)</f>
        <v>0</v>
      </c>
      <c r="CB16" s="119">
        <f>IF(IFERROR(MATCH(_xlfn.CONCAT($B16,",",CB$4),'19 SpcFunc &amp; VentSpcFunc combos'!$Q$8:$Q$335,0),0)&gt;0,1,0)</f>
        <v>0</v>
      </c>
      <c r="CC16" s="119">
        <f>IF(IFERROR(MATCH(_xlfn.CONCAT($B16,",",CC$4),'19 SpcFunc &amp; VentSpcFunc combos'!$Q$8:$Q$335,0),0)&gt;0,1,0)</f>
        <v>0</v>
      </c>
      <c r="CD16" s="119">
        <f>IF(IFERROR(MATCH(_xlfn.CONCAT($B16,",",CD$4),'19 SpcFunc &amp; VentSpcFunc combos'!$Q$8:$Q$335,0),0)&gt;0,1,0)</f>
        <v>0</v>
      </c>
      <c r="CE16" s="119">
        <f>IF(IFERROR(MATCH(_xlfn.CONCAT($B16,",",CE$4),'19 SpcFunc &amp; VentSpcFunc combos'!$Q$8:$Q$335,0),0)&gt;0,1,0)</f>
        <v>0</v>
      </c>
      <c r="CF16" s="119">
        <f>IF(IFERROR(MATCH(_xlfn.CONCAT($B16,",",CF$4),'19 SpcFunc &amp; VentSpcFunc combos'!$Q$8:$Q$335,0),0)&gt;0,1,0)</f>
        <v>0</v>
      </c>
      <c r="CG16" s="119">
        <f>IF(IFERROR(MATCH(_xlfn.CONCAT($B16,",",CG$4),'19 SpcFunc &amp; VentSpcFunc combos'!$Q$8:$Q$335,0),0)&gt;0,1,0)</f>
        <v>0</v>
      </c>
      <c r="CH16" s="119">
        <f>IF(IFERROR(MATCH(_xlfn.CONCAT($B16,",",CH$4),'19 SpcFunc &amp; VentSpcFunc combos'!$Q$8:$Q$335,0),0)&gt;0,1,0)</f>
        <v>0</v>
      </c>
      <c r="CI16" s="119">
        <f>IF(IFERROR(MATCH(_xlfn.CONCAT($B16,",",CI$4),'19 SpcFunc &amp; VentSpcFunc combos'!$Q$8:$Q$335,0),0)&gt;0,1,0)</f>
        <v>0</v>
      </c>
      <c r="CJ16" s="119">
        <f>IF(IFERROR(MATCH(_xlfn.CONCAT($B16,",",CJ$4),'19 SpcFunc &amp; VentSpcFunc combos'!$Q$8:$Q$335,0),0)&gt;0,1,0)</f>
        <v>0</v>
      </c>
      <c r="CK16" s="119">
        <f>IF(IFERROR(MATCH(_xlfn.CONCAT($B16,",",CK$4),'19 SpcFunc &amp; VentSpcFunc combos'!$Q$8:$Q$335,0),0)&gt;0,1,0)</f>
        <v>0</v>
      </c>
      <c r="CL16" s="119">
        <f>IF(IFERROR(MATCH(_xlfn.CONCAT($B16,",",CL$4),'19 SpcFunc &amp; VentSpcFunc combos'!$Q$8:$Q$335,0),0)&gt;0,1,0)</f>
        <v>0</v>
      </c>
      <c r="CM16" s="119">
        <f>IF(IFERROR(MATCH(_xlfn.CONCAT($B16,",",CM$4),'19 SpcFunc &amp; VentSpcFunc combos'!$Q$8:$Q$335,0),0)&gt;0,1,0)</f>
        <v>0</v>
      </c>
      <c r="CN16" s="119">
        <f>IF(IFERROR(MATCH(_xlfn.CONCAT($B16,",",CN$4),'19 SpcFunc &amp; VentSpcFunc combos'!$Q$8:$Q$335,0),0)&gt;0,1,0)</f>
        <v>0</v>
      </c>
      <c r="CO16" s="119">
        <f>IF(IFERROR(MATCH(_xlfn.CONCAT($B16,",",CO$4),'19 SpcFunc &amp; VentSpcFunc combos'!$Q$8:$Q$335,0),0)&gt;0,1,0)</f>
        <v>0</v>
      </c>
      <c r="CP16" s="119">
        <f>IF(IFERROR(MATCH(_xlfn.CONCAT($B16,",",CP$4),'19 SpcFunc &amp; VentSpcFunc combos'!$Q$8:$Q$335,0),0)&gt;0,1,0)</f>
        <v>0</v>
      </c>
      <c r="CQ16" s="119">
        <f>IF(IFERROR(MATCH(_xlfn.CONCAT($B16,",",CQ$4),'19 SpcFunc &amp; VentSpcFunc combos'!$Q$8:$Q$335,0),0)&gt;0,1,0)</f>
        <v>0</v>
      </c>
      <c r="CR16" s="119">
        <f>IF(IFERROR(MATCH(_xlfn.CONCAT($B16,",",CR$4),'19 SpcFunc &amp; VentSpcFunc combos'!$Q$8:$Q$335,0),0)&gt;0,1,0)</f>
        <v>0</v>
      </c>
      <c r="CS16" s="119">
        <f>IF(IFERROR(MATCH(_xlfn.CONCAT($B16,",",CS$4),'19 SpcFunc &amp; VentSpcFunc combos'!$Q$8:$Q$335,0),0)&gt;0,1,0)</f>
        <v>0</v>
      </c>
      <c r="CT16" s="119">
        <f>IF(IFERROR(MATCH(_xlfn.CONCAT($B16,",",CT$4),'19 SpcFunc &amp; VentSpcFunc combos'!$Q$8:$Q$335,0),0)&gt;0,1,0)</f>
        <v>0</v>
      </c>
      <c r="CU16" s="98" t="s">
        <v>938</v>
      </c>
      <c r="CV16">
        <f t="shared" si="5"/>
        <v>0</v>
      </c>
    </row>
    <row r="17" spans="2:100" x14ac:dyDescent="0.25">
      <c r="B17" t="e">
        <f>#REF!</f>
        <v>#REF!</v>
      </c>
      <c r="C17" s="119">
        <f>IF(IFERROR(MATCH(_xlfn.CONCAT($B17,",",C$4),'19 SpcFunc &amp; VentSpcFunc combos'!$Q$8:$Q$335,0),0)&gt;0,1,0)</f>
        <v>0</v>
      </c>
      <c r="D17" s="119">
        <f>IF(IFERROR(MATCH(_xlfn.CONCAT($B17,",",D$4),'19 SpcFunc &amp; VentSpcFunc combos'!$Q$8:$Q$335,0),0)&gt;0,1,0)</f>
        <v>0</v>
      </c>
      <c r="E17" s="119">
        <f>IF(IFERROR(MATCH(_xlfn.CONCAT($B17,",",E$4),'19 SpcFunc &amp; VentSpcFunc combos'!$Q$8:$Q$335,0),0)&gt;0,1,0)</f>
        <v>0</v>
      </c>
      <c r="F17" s="119">
        <f>IF(IFERROR(MATCH(_xlfn.CONCAT($B17,",",F$4),'19 SpcFunc &amp; VentSpcFunc combos'!$Q$8:$Q$335,0),0)&gt;0,1,0)</f>
        <v>0</v>
      </c>
      <c r="G17" s="119">
        <f>IF(IFERROR(MATCH(_xlfn.CONCAT($B17,",",G$4),'19 SpcFunc &amp; VentSpcFunc combos'!$Q$8:$Q$335,0),0)&gt;0,1,0)</f>
        <v>0</v>
      </c>
      <c r="H17" s="119">
        <f>IF(IFERROR(MATCH(_xlfn.CONCAT($B17,",",H$4),'19 SpcFunc &amp; VentSpcFunc combos'!$Q$8:$Q$335,0),0)&gt;0,1,0)</f>
        <v>0</v>
      </c>
      <c r="I17" s="119">
        <f>IF(IFERROR(MATCH(_xlfn.CONCAT($B17,",",I$4),'19 SpcFunc &amp; VentSpcFunc combos'!$Q$8:$Q$335,0),0)&gt;0,1,0)</f>
        <v>0</v>
      </c>
      <c r="J17" s="119">
        <f>IF(IFERROR(MATCH(_xlfn.CONCAT($B17,",",J$4),'19 SpcFunc &amp; VentSpcFunc combos'!$Q$8:$Q$335,0),0)&gt;0,1,0)</f>
        <v>0</v>
      </c>
      <c r="K17" s="119">
        <f>IF(IFERROR(MATCH(_xlfn.CONCAT($B17,",",K$4),'19 SpcFunc &amp; VentSpcFunc combos'!$Q$8:$Q$335,0),0)&gt;0,1,0)</f>
        <v>0</v>
      </c>
      <c r="L17" s="119">
        <f>IF(IFERROR(MATCH(_xlfn.CONCAT($B17,",",L$4),'19 SpcFunc &amp; VentSpcFunc combos'!$Q$8:$Q$335,0),0)&gt;0,1,0)</f>
        <v>0</v>
      </c>
      <c r="M17" s="119">
        <f>IF(IFERROR(MATCH(_xlfn.CONCAT($B17,",",M$4),'19 SpcFunc &amp; VentSpcFunc combos'!$Q$8:$Q$335,0),0)&gt;0,1,0)</f>
        <v>0</v>
      </c>
      <c r="N17" s="119">
        <f>IF(IFERROR(MATCH(_xlfn.CONCAT($B17,",",N$4),'19 SpcFunc &amp; VentSpcFunc combos'!$Q$8:$Q$335,0),0)&gt;0,1,0)</f>
        <v>0</v>
      </c>
      <c r="O17" s="119">
        <f>IF(IFERROR(MATCH(_xlfn.CONCAT($B17,",",O$4),'19 SpcFunc &amp; VentSpcFunc combos'!$Q$8:$Q$335,0),0)&gt;0,1,0)</f>
        <v>0</v>
      </c>
      <c r="P17" s="119">
        <f>IF(IFERROR(MATCH(_xlfn.CONCAT($B17,",",P$4),'19 SpcFunc &amp; VentSpcFunc combos'!$Q$8:$Q$335,0),0)&gt;0,1,0)</f>
        <v>0</v>
      </c>
      <c r="Q17" s="119">
        <f>IF(IFERROR(MATCH(_xlfn.CONCAT($B17,",",Q$4),'19 SpcFunc &amp; VentSpcFunc combos'!$Q$8:$Q$335,0),0)&gt;0,1,0)</f>
        <v>0</v>
      </c>
      <c r="R17" s="119">
        <f>IF(IFERROR(MATCH(_xlfn.CONCAT($B17,",",R$4),'19 SpcFunc &amp; VentSpcFunc combos'!$Q$8:$Q$335,0),0)&gt;0,1,0)</f>
        <v>0</v>
      </c>
      <c r="S17" s="119">
        <f>IF(IFERROR(MATCH(_xlfn.CONCAT($B17,",",S$4),'19 SpcFunc &amp; VentSpcFunc combos'!$Q$8:$Q$335,0),0)&gt;0,1,0)</f>
        <v>0</v>
      </c>
      <c r="T17" s="119">
        <f>IF(IFERROR(MATCH(_xlfn.CONCAT($B17,",",T$4),'19 SpcFunc &amp; VentSpcFunc combos'!$Q$8:$Q$335,0),0)&gt;0,1,0)</f>
        <v>0</v>
      </c>
      <c r="U17" s="119">
        <f>IF(IFERROR(MATCH(_xlfn.CONCAT($B17,",",U$4),'19 SpcFunc &amp; VentSpcFunc combos'!$Q$8:$Q$335,0),0)&gt;0,1,0)</f>
        <v>0</v>
      </c>
      <c r="V17" s="119">
        <f>IF(IFERROR(MATCH(_xlfn.CONCAT($B17,",",V$4),'19 SpcFunc &amp; VentSpcFunc combos'!$Q$8:$Q$335,0),0)&gt;0,1,0)</f>
        <v>0</v>
      </c>
      <c r="W17" s="119">
        <f>IF(IFERROR(MATCH(_xlfn.CONCAT($B17,",",W$4),'19 SpcFunc &amp; VentSpcFunc combos'!$Q$8:$Q$335,0),0)&gt;0,1,0)</f>
        <v>0</v>
      </c>
      <c r="X17" s="119">
        <f>IF(IFERROR(MATCH(_xlfn.CONCAT($B17,",",X$4),'19 SpcFunc &amp; VentSpcFunc combos'!$Q$8:$Q$335,0),0)&gt;0,1,0)</f>
        <v>0</v>
      </c>
      <c r="Y17" s="119">
        <f>IF(IFERROR(MATCH(_xlfn.CONCAT($B17,",",Y$4),'19 SpcFunc &amp; VentSpcFunc combos'!$Q$8:$Q$335,0),0)&gt;0,1,0)</f>
        <v>0</v>
      </c>
      <c r="Z17" s="119">
        <f>IF(IFERROR(MATCH(_xlfn.CONCAT($B17,",",Z$4),'19 SpcFunc &amp; VentSpcFunc combos'!$Q$8:$Q$335,0),0)&gt;0,1,0)</f>
        <v>0</v>
      </c>
      <c r="AA17" s="119">
        <f>IF(IFERROR(MATCH(_xlfn.CONCAT($B17,",",AA$4),'19 SpcFunc &amp; VentSpcFunc combos'!$Q$8:$Q$335,0),0)&gt;0,1,0)</f>
        <v>0</v>
      </c>
      <c r="AB17" s="119">
        <f>IF(IFERROR(MATCH(_xlfn.CONCAT($B17,",",AB$4),'19 SpcFunc &amp; VentSpcFunc combos'!$Q$8:$Q$335,0),0)&gt;0,1,0)</f>
        <v>0</v>
      </c>
      <c r="AC17" s="119">
        <f>IF(IFERROR(MATCH(_xlfn.CONCAT($B17,",",AC$4),'19 SpcFunc &amp; VentSpcFunc combos'!$Q$8:$Q$335,0),0)&gt;0,1,0)</f>
        <v>0</v>
      </c>
      <c r="AD17" s="119">
        <f>IF(IFERROR(MATCH(_xlfn.CONCAT($B17,",",AD$4),'19 SpcFunc &amp; VentSpcFunc combos'!$Q$8:$Q$335,0),0)&gt;0,1,0)</f>
        <v>0</v>
      </c>
      <c r="AE17" s="119">
        <f>IF(IFERROR(MATCH(_xlfn.CONCAT($B17,",",AE$4),'19 SpcFunc &amp; VentSpcFunc combos'!$Q$8:$Q$335,0),0)&gt;0,1,0)</f>
        <v>0</v>
      </c>
      <c r="AF17" s="119">
        <f>IF(IFERROR(MATCH(_xlfn.CONCAT($B17,",",AF$4),'19 SpcFunc &amp; VentSpcFunc combos'!$Q$8:$Q$335,0),0)&gt;0,1,0)</f>
        <v>0</v>
      </c>
      <c r="AG17" s="119">
        <f>IF(IFERROR(MATCH(_xlfn.CONCAT($B17,",",AG$4),'19 SpcFunc &amp; VentSpcFunc combos'!$Q$8:$Q$335,0),0)&gt;0,1,0)</f>
        <v>0</v>
      </c>
      <c r="AH17" s="119">
        <f>IF(IFERROR(MATCH(_xlfn.CONCAT($B17,",",AH$4),'19 SpcFunc &amp; VentSpcFunc combos'!$Q$8:$Q$335,0),0)&gt;0,1,0)</f>
        <v>0</v>
      </c>
      <c r="AI17" s="119">
        <f>IF(IFERROR(MATCH(_xlfn.CONCAT($B17,",",AI$4),'19 SpcFunc &amp; VentSpcFunc combos'!$Q$8:$Q$335,0),0)&gt;0,1,0)</f>
        <v>0</v>
      </c>
      <c r="AJ17" s="119">
        <f>IF(IFERROR(MATCH(_xlfn.CONCAT($B17,",",AJ$4),'19 SpcFunc &amp; VentSpcFunc combos'!$Q$8:$Q$335,0),0)&gt;0,1,0)</f>
        <v>0</v>
      </c>
      <c r="AK17" s="119">
        <f>IF(IFERROR(MATCH(_xlfn.CONCAT($B17,",",AK$4),'19 SpcFunc &amp; VentSpcFunc combos'!$Q$8:$Q$335,0),0)&gt;0,1,0)</f>
        <v>0</v>
      </c>
      <c r="AL17" s="119">
        <f>IF(IFERROR(MATCH(_xlfn.CONCAT($B17,",",AL$4),'19 SpcFunc &amp; VentSpcFunc combos'!$Q$8:$Q$335,0),0)&gt;0,1,0)</f>
        <v>0</v>
      </c>
      <c r="AM17" s="119">
        <f>IF(IFERROR(MATCH(_xlfn.CONCAT($B17,",",AM$4),'19 SpcFunc &amp; VentSpcFunc combos'!$Q$8:$Q$335,0),0)&gt;0,1,0)</f>
        <v>0</v>
      </c>
      <c r="AN17" s="119">
        <f>IF(IFERROR(MATCH(_xlfn.CONCAT($B17,",",AN$4),'19 SpcFunc &amp; VentSpcFunc combos'!$Q$8:$Q$335,0),0)&gt;0,1,0)</f>
        <v>0</v>
      </c>
      <c r="AO17" s="119">
        <f>IF(IFERROR(MATCH(_xlfn.CONCAT($B17,",",AO$4),'19 SpcFunc &amp; VentSpcFunc combos'!$Q$8:$Q$335,0),0)&gt;0,1,0)</f>
        <v>0</v>
      </c>
      <c r="AP17" s="119">
        <f>IF(IFERROR(MATCH(_xlfn.CONCAT($B17,",",AP$4),'19 SpcFunc &amp; VentSpcFunc combos'!$Q$8:$Q$335,0),0)&gt;0,1,0)</f>
        <v>0</v>
      </c>
      <c r="AQ17" s="119">
        <f>IF(IFERROR(MATCH(_xlfn.CONCAT($B17,",",AQ$4),'19 SpcFunc &amp; VentSpcFunc combos'!$Q$8:$Q$335,0),0)&gt;0,1,0)</f>
        <v>0</v>
      </c>
      <c r="AR17" s="119">
        <f>IF(IFERROR(MATCH(_xlfn.CONCAT($B17,",",AR$4),'19 SpcFunc &amp; VentSpcFunc combos'!$Q$8:$Q$335,0),0)&gt;0,1,0)</f>
        <v>0</v>
      </c>
      <c r="AS17" s="119">
        <f>IF(IFERROR(MATCH(_xlfn.CONCAT($B17,",",AS$4),'19 SpcFunc &amp; VentSpcFunc combos'!$Q$8:$Q$335,0),0)&gt;0,1,0)</f>
        <v>0</v>
      </c>
      <c r="AT17" s="119">
        <f>IF(IFERROR(MATCH(_xlfn.CONCAT($B17,",",AT$4),'19 SpcFunc &amp; VentSpcFunc combos'!$Q$8:$Q$335,0),0)&gt;0,1,0)</f>
        <v>0</v>
      </c>
      <c r="AU17" s="119">
        <f>IF(IFERROR(MATCH(_xlfn.CONCAT($B17,",",AU$4),'19 SpcFunc &amp; VentSpcFunc combos'!$Q$8:$Q$335,0),0)&gt;0,1,0)</f>
        <v>0</v>
      </c>
      <c r="AV17" s="119">
        <f>IF(IFERROR(MATCH(_xlfn.CONCAT($B17,",",AV$4),'19 SpcFunc &amp; VentSpcFunc combos'!$Q$8:$Q$335,0),0)&gt;0,1,0)</f>
        <v>0</v>
      </c>
      <c r="AW17" s="119">
        <f>IF(IFERROR(MATCH(_xlfn.CONCAT($B17,",",AW$4),'19 SpcFunc &amp; VentSpcFunc combos'!$Q$8:$Q$335,0),0)&gt;0,1,0)</f>
        <v>0</v>
      </c>
      <c r="AX17" s="119">
        <f>IF(IFERROR(MATCH(_xlfn.CONCAT($B17,",",AX$4),'19 SpcFunc &amp; VentSpcFunc combos'!$Q$8:$Q$335,0),0)&gt;0,1,0)</f>
        <v>0</v>
      </c>
      <c r="AY17" s="119">
        <f>IF(IFERROR(MATCH(_xlfn.CONCAT($B17,",",AY$4),'19 SpcFunc &amp; VentSpcFunc combos'!$Q$8:$Q$335,0),0)&gt;0,1,0)</f>
        <v>0</v>
      </c>
      <c r="AZ17" s="119">
        <f>IF(IFERROR(MATCH(_xlfn.CONCAT($B17,",",AZ$4),'19 SpcFunc &amp; VentSpcFunc combos'!$Q$8:$Q$335,0),0)&gt;0,1,0)</f>
        <v>0</v>
      </c>
      <c r="BA17" s="119">
        <f>IF(IFERROR(MATCH(_xlfn.CONCAT($B17,",",BA$4),'19 SpcFunc &amp; VentSpcFunc combos'!$Q$8:$Q$335,0),0)&gt;0,1,0)</f>
        <v>0</v>
      </c>
      <c r="BB17" s="119">
        <f>IF(IFERROR(MATCH(_xlfn.CONCAT($B17,",",BB$4),'19 SpcFunc &amp; VentSpcFunc combos'!$Q$8:$Q$335,0),0)&gt;0,1,0)</f>
        <v>0</v>
      </c>
      <c r="BC17" s="119">
        <f>IF(IFERROR(MATCH(_xlfn.CONCAT($B17,",",BC$4),'19 SpcFunc &amp; VentSpcFunc combos'!$Q$8:$Q$335,0),0)&gt;0,1,0)</f>
        <v>0</v>
      </c>
      <c r="BD17" s="119">
        <f>IF(IFERROR(MATCH(_xlfn.CONCAT($B17,",",BD$4),'19 SpcFunc &amp; VentSpcFunc combos'!$Q$8:$Q$335,0),0)&gt;0,1,0)</f>
        <v>0</v>
      </c>
      <c r="BE17" s="119">
        <f>IF(IFERROR(MATCH(_xlfn.CONCAT($B17,",",BE$4),'19 SpcFunc &amp; VentSpcFunc combos'!$Q$8:$Q$335,0),0)&gt;0,1,0)</f>
        <v>0</v>
      </c>
      <c r="BF17" s="119">
        <f>IF(IFERROR(MATCH(_xlfn.CONCAT($B17,",",BF$4),'19 SpcFunc &amp; VentSpcFunc combos'!$Q$8:$Q$335,0),0)&gt;0,1,0)</f>
        <v>0</v>
      </c>
      <c r="BG17" s="119">
        <f>IF(IFERROR(MATCH(_xlfn.CONCAT($B17,",",BG$4),'19 SpcFunc &amp; VentSpcFunc combos'!$Q$8:$Q$335,0),0)&gt;0,1,0)</f>
        <v>0</v>
      </c>
      <c r="BH17" s="119">
        <f>IF(IFERROR(MATCH(_xlfn.CONCAT($B17,",",BH$4),'19 SpcFunc &amp; VentSpcFunc combos'!$Q$8:$Q$335,0),0)&gt;0,1,0)</f>
        <v>0</v>
      </c>
      <c r="BI17" s="119">
        <f>IF(IFERROR(MATCH(_xlfn.CONCAT($B17,",",BI$4),'19 SpcFunc &amp; VentSpcFunc combos'!$Q$8:$Q$335,0),0)&gt;0,1,0)</f>
        <v>0</v>
      </c>
      <c r="BJ17" s="119">
        <f>IF(IFERROR(MATCH(_xlfn.CONCAT($B17,",",BJ$4),'19 SpcFunc &amp; VentSpcFunc combos'!$Q$8:$Q$335,0),0)&gt;0,1,0)</f>
        <v>0</v>
      </c>
      <c r="BK17" s="119">
        <f>IF(IFERROR(MATCH(_xlfn.CONCAT($B17,",",BK$4),'19 SpcFunc &amp; VentSpcFunc combos'!$Q$8:$Q$335,0),0)&gt;0,1,0)</f>
        <v>0</v>
      </c>
      <c r="BL17" s="119">
        <f>IF(IFERROR(MATCH(_xlfn.CONCAT($B17,",",BL$4),'19 SpcFunc &amp; VentSpcFunc combos'!$Q$8:$Q$335,0),0)&gt;0,1,0)</f>
        <v>0</v>
      </c>
      <c r="BM17" s="119">
        <f>IF(IFERROR(MATCH(_xlfn.CONCAT($B17,",",BM$4),'19 SpcFunc &amp; VentSpcFunc combos'!$Q$8:$Q$335,0),0)&gt;0,1,0)</f>
        <v>0</v>
      </c>
      <c r="BN17" s="119">
        <f>IF(IFERROR(MATCH(_xlfn.CONCAT($B17,",",BN$4),'19 SpcFunc &amp; VentSpcFunc combos'!$Q$8:$Q$335,0),0)&gt;0,1,0)</f>
        <v>0</v>
      </c>
      <c r="BO17" s="119">
        <f>IF(IFERROR(MATCH(_xlfn.CONCAT($B17,",",BO$4),'19 SpcFunc &amp; VentSpcFunc combos'!$Q$8:$Q$335,0),0)&gt;0,1,0)</f>
        <v>0</v>
      </c>
      <c r="BP17" s="119">
        <f>IF(IFERROR(MATCH(_xlfn.CONCAT($B17,",",BP$4),'19 SpcFunc &amp; VentSpcFunc combos'!$Q$8:$Q$335,0),0)&gt;0,1,0)</f>
        <v>0</v>
      </c>
      <c r="BQ17" s="119">
        <f>IF(IFERROR(MATCH(_xlfn.CONCAT($B17,",",BQ$4),'19 SpcFunc &amp; VentSpcFunc combos'!$Q$8:$Q$335,0),0)&gt;0,1,0)</f>
        <v>0</v>
      </c>
      <c r="BR17" s="119">
        <f>IF(IFERROR(MATCH(_xlfn.CONCAT($B17,",",BR$4),'19 SpcFunc &amp; VentSpcFunc combos'!$Q$8:$Q$335,0),0)&gt;0,1,0)</f>
        <v>0</v>
      </c>
      <c r="BS17" s="119">
        <f>IF(IFERROR(MATCH(_xlfn.CONCAT($B17,",",BS$4),'19 SpcFunc &amp; VentSpcFunc combos'!$Q$8:$Q$335,0),0)&gt;0,1,0)</f>
        <v>0</v>
      </c>
      <c r="BT17" s="119">
        <f>IF(IFERROR(MATCH(_xlfn.CONCAT($B17,",",BT$4),'19 SpcFunc &amp; VentSpcFunc combos'!$Q$8:$Q$335,0),0)&gt;0,1,0)</f>
        <v>0</v>
      </c>
      <c r="BU17" s="119">
        <f>IF(IFERROR(MATCH(_xlfn.CONCAT($B17,",",BU$4),'19 SpcFunc &amp; VentSpcFunc combos'!$Q$8:$Q$335,0),0)&gt;0,1,0)</f>
        <v>0</v>
      </c>
      <c r="BV17" s="119">
        <f>IF(IFERROR(MATCH(_xlfn.CONCAT($B17,",",BV$4),'19 SpcFunc &amp; VentSpcFunc combos'!$Q$8:$Q$335,0),0)&gt;0,1,0)</f>
        <v>0</v>
      </c>
      <c r="BW17" s="119">
        <f>IF(IFERROR(MATCH(_xlfn.CONCAT($B17,",",BW$4),'19 SpcFunc &amp; VentSpcFunc combos'!$Q$8:$Q$335,0),0)&gt;0,1,0)</f>
        <v>0</v>
      </c>
      <c r="BX17" s="119">
        <f>IF(IFERROR(MATCH(_xlfn.CONCAT($B17,",",BX$4),'19 SpcFunc &amp; VentSpcFunc combos'!$Q$8:$Q$335,0),0)&gt;0,1,0)</f>
        <v>0</v>
      </c>
      <c r="BY17" s="119">
        <f>IF(IFERROR(MATCH(_xlfn.CONCAT($B17,",",BY$4),'19 SpcFunc &amp; VentSpcFunc combos'!$Q$8:$Q$335,0),0)&gt;0,1,0)</f>
        <v>0</v>
      </c>
      <c r="BZ17" s="119">
        <f>IF(IFERROR(MATCH(_xlfn.CONCAT($B17,",",BZ$4),'19 SpcFunc &amp; VentSpcFunc combos'!$Q$8:$Q$335,0),0)&gt;0,1,0)</f>
        <v>0</v>
      </c>
      <c r="CA17" s="119">
        <f>IF(IFERROR(MATCH(_xlfn.CONCAT($B17,",",CA$4),'19 SpcFunc &amp; VentSpcFunc combos'!$Q$8:$Q$335,0),0)&gt;0,1,0)</f>
        <v>0</v>
      </c>
      <c r="CB17" s="119">
        <f>IF(IFERROR(MATCH(_xlfn.CONCAT($B17,",",CB$4),'19 SpcFunc &amp; VentSpcFunc combos'!$Q$8:$Q$335,0),0)&gt;0,1,0)</f>
        <v>0</v>
      </c>
      <c r="CC17" s="119">
        <f>IF(IFERROR(MATCH(_xlfn.CONCAT($B17,",",CC$4),'19 SpcFunc &amp; VentSpcFunc combos'!$Q$8:$Q$335,0),0)&gt;0,1,0)</f>
        <v>0</v>
      </c>
      <c r="CD17" s="119">
        <f>IF(IFERROR(MATCH(_xlfn.CONCAT($B17,",",CD$4),'19 SpcFunc &amp; VentSpcFunc combos'!$Q$8:$Q$335,0),0)&gt;0,1,0)</f>
        <v>0</v>
      </c>
      <c r="CE17" s="119">
        <f>IF(IFERROR(MATCH(_xlfn.CONCAT($B17,",",CE$4),'19 SpcFunc &amp; VentSpcFunc combos'!$Q$8:$Q$335,0),0)&gt;0,1,0)</f>
        <v>0</v>
      </c>
      <c r="CF17" s="119">
        <f>IF(IFERROR(MATCH(_xlfn.CONCAT($B17,",",CF$4),'19 SpcFunc &amp; VentSpcFunc combos'!$Q$8:$Q$335,0),0)&gt;0,1,0)</f>
        <v>0</v>
      </c>
      <c r="CG17" s="119">
        <f>IF(IFERROR(MATCH(_xlfn.CONCAT($B17,",",CG$4),'19 SpcFunc &amp; VentSpcFunc combos'!$Q$8:$Q$335,0),0)&gt;0,1,0)</f>
        <v>0</v>
      </c>
      <c r="CH17" s="119">
        <f>IF(IFERROR(MATCH(_xlfn.CONCAT($B17,",",CH$4),'19 SpcFunc &amp; VentSpcFunc combos'!$Q$8:$Q$335,0),0)&gt;0,1,0)</f>
        <v>0</v>
      </c>
      <c r="CI17" s="119">
        <f>IF(IFERROR(MATCH(_xlfn.CONCAT($B17,",",CI$4),'19 SpcFunc &amp; VentSpcFunc combos'!$Q$8:$Q$335,0),0)&gt;0,1,0)</f>
        <v>0</v>
      </c>
      <c r="CJ17" s="119">
        <f>IF(IFERROR(MATCH(_xlfn.CONCAT($B17,",",CJ$4),'19 SpcFunc &amp; VentSpcFunc combos'!$Q$8:$Q$335,0),0)&gt;0,1,0)</f>
        <v>0</v>
      </c>
      <c r="CK17" s="119">
        <f>IF(IFERROR(MATCH(_xlfn.CONCAT($B17,",",CK$4),'19 SpcFunc &amp; VentSpcFunc combos'!$Q$8:$Q$335,0),0)&gt;0,1,0)</f>
        <v>0</v>
      </c>
      <c r="CL17" s="119">
        <f>IF(IFERROR(MATCH(_xlfn.CONCAT($B17,",",CL$4),'19 SpcFunc &amp; VentSpcFunc combos'!$Q$8:$Q$335,0),0)&gt;0,1,0)</f>
        <v>0</v>
      </c>
      <c r="CM17" s="119">
        <f>IF(IFERROR(MATCH(_xlfn.CONCAT($B17,",",CM$4),'19 SpcFunc &amp; VentSpcFunc combos'!$Q$8:$Q$335,0),0)&gt;0,1,0)</f>
        <v>0</v>
      </c>
      <c r="CN17" s="119">
        <f>IF(IFERROR(MATCH(_xlfn.CONCAT($B17,",",CN$4),'19 SpcFunc &amp; VentSpcFunc combos'!$Q$8:$Q$335,0),0)&gt;0,1,0)</f>
        <v>0</v>
      </c>
      <c r="CO17" s="119">
        <f>IF(IFERROR(MATCH(_xlfn.CONCAT($B17,",",CO$4),'19 SpcFunc &amp; VentSpcFunc combos'!$Q$8:$Q$335,0),0)&gt;0,1,0)</f>
        <v>0</v>
      </c>
      <c r="CP17" s="119">
        <f>IF(IFERROR(MATCH(_xlfn.CONCAT($B17,",",CP$4),'19 SpcFunc &amp; VentSpcFunc combos'!$Q$8:$Q$335,0),0)&gt;0,1,0)</f>
        <v>0</v>
      </c>
      <c r="CQ17" s="119">
        <f>IF(IFERROR(MATCH(_xlfn.CONCAT($B17,",",CQ$4),'19 SpcFunc &amp; VentSpcFunc combos'!$Q$8:$Q$335,0),0)&gt;0,1,0)</f>
        <v>0</v>
      </c>
      <c r="CR17" s="119">
        <f>IF(IFERROR(MATCH(_xlfn.CONCAT($B17,",",CR$4),'19 SpcFunc &amp; VentSpcFunc combos'!$Q$8:$Q$335,0),0)&gt;0,1,0)</f>
        <v>0</v>
      </c>
      <c r="CS17" s="119">
        <f>IF(IFERROR(MATCH(_xlfn.CONCAT($B17,",",CS$4),'19 SpcFunc &amp; VentSpcFunc combos'!$Q$8:$Q$335,0),0)&gt;0,1,0)</f>
        <v>0</v>
      </c>
      <c r="CT17" s="119">
        <f>IF(IFERROR(MATCH(_xlfn.CONCAT($B17,",",CT$4),'19 SpcFunc &amp; VentSpcFunc combos'!$Q$8:$Q$335,0),0)&gt;0,1,0)</f>
        <v>0</v>
      </c>
      <c r="CU17" s="98" t="s">
        <v>938</v>
      </c>
      <c r="CV17">
        <f t="shared" si="5"/>
        <v>0</v>
      </c>
    </row>
    <row r="18" spans="2:100" x14ac:dyDescent="0.25">
      <c r="B18" t="e">
        <f>#REF!</f>
        <v>#REF!</v>
      </c>
      <c r="C18" s="119">
        <f>IF(IFERROR(MATCH(_xlfn.CONCAT($B18,",",C$4),'19 SpcFunc &amp; VentSpcFunc combos'!$Q$8:$Q$335,0),0)&gt;0,1,0)</f>
        <v>0</v>
      </c>
      <c r="D18" s="119">
        <f>IF(IFERROR(MATCH(_xlfn.CONCAT($B18,",",D$4),'19 SpcFunc &amp; VentSpcFunc combos'!$Q$8:$Q$335,0),0)&gt;0,1,0)</f>
        <v>0</v>
      </c>
      <c r="E18" s="119">
        <f>IF(IFERROR(MATCH(_xlfn.CONCAT($B18,",",E$4),'19 SpcFunc &amp; VentSpcFunc combos'!$Q$8:$Q$335,0),0)&gt;0,1,0)</f>
        <v>0</v>
      </c>
      <c r="F18" s="119">
        <f>IF(IFERROR(MATCH(_xlfn.CONCAT($B18,",",F$4),'19 SpcFunc &amp; VentSpcFunc combos'!$Q$8:$Q$335,0),0)&gt;0,1,0)</f>
        <v>0</v>
      </c>
      <c r="G18" s="119">
        <f>IF(IFERROR(MATCH(_xlfn.CONCAT($B18,",",G$4),'19 SpcFunc &amp; VentSpcFunc combos'!$Q$8:$Q$335,0),0)&gt;0,1,0)</f>
        <v>0</v>
      </c>
      <c r="H18" s="119">
        <f>IF(IFERROR(MATCH(_xlfn.CONCAT($B18,",",H$4),'19 SpcFunc &amp; VentSpcFunc combos'!$Q$8:$Q$335,0),0)&gt;0,1,0)</f>
        <v>0</v>
      </c>
      <c r="I18" s="119">
        <f>IF(IFERROR(MATCH(_xlfn.CONCAT($B18,",",I$4),'19 SpcFunc &amp; VentSpcFunc combos'!$Q$8:$Q$335,0),0)&gt;0,1,0)</f>
        <v>0</v>
      </c>
      <c r="J18" s="119">
        <f>IF(IFERROR(MATCH(_xlfn.CONCAT($B18,",",J$4),'19 SpcFunc &amp; VentSpcFunc combos'!$Q$8:$Q$335,0),0)&gt;0,1,0)</f>
        <v>0</v>
      </c>
      <c r="K18" s="119">
        <f>IF(IFERROR(MATCH(_xlfn.CONCAT($B18,",",K$4),'19 SpcFunc &amp; VentSpcFunc combos'!$Q$8:$Q$335,0),0)&gt;0,1,0)</f>
        <v>0</v>
      </c>
      <c r="L18" s="119">
        <f>IF(IFERROR(MATCH(_xlfn.CONCAT($B18,",",L$4),'19 SpcFunc &amp; VentSpcFunc combos'!$Q$8:$Q$335,0),0)&gt;0,1,0)</f>
        <v>0</v>
      </c>
      <c r="M18" s="119">
        <f>IF(IFERROR(MATCH(_xlfn.CONCAT($B18,",",M$4),'19 SpcFunc &amp; VentSpcFunc combos'!$Q$8:$Q$335,0),0)&gt;0,1,0)</f>
        <v>0</v>
      </c>
      <c r="N18" s="119">
        <f>IF(IFERROR(MATCH(_xlfn.CONCAT($B18,",",N$4),'19 SpcFunc &amp; VentSpcFunc combos'!$Q$8:$Q$335,0),0)&gt;0,1,0)</f>
        <v>0</v>
      </c>
      <c r="O18" s="119">
        <f>IF(IFERROR(MATCH(_xlfn.CONCAT($B18,",",O$4),'19 SpcFunc &amp; VentSpcFunc combos'!$Q$8:$Q$335,0),0)&gt;0,1,0)</f>
        <v>0</v>
      </c>
      <c r="P18" s="119">
        <f>IF(IFERROR(MATCH(_xlfn.CONCAT($B18,",",P$4),'19 SpcFunc &amp; VentSpcFunc combos'!$Q$8:$Q$335,0),0)&gt;0,1,0)</f>
        <v>0</v>
      </c>
      <c r="Q18" s="119">
        <f>IF(IFERROR(MATCH(_xlfn.CONCAT($B18,",",Q$4),'19 SpcFunc &amp; VentSpcFunc combos'!$Q$8:$Q$335,0),0)&gt;0,1,0)</f>
        <v>0</v>
      </c>
      <c r="R18" s="119">
        <f>IF(IFERROR(MATCH(_xlfn.CONCAT($B18,",",R$4),'19 SpcFunc &amp; VentSpcFunc combos'!$Q$8:$Q$335,0),0)&gt;0,1,0)</f>
        <v>0</v>
      </c>
      <c r="S18" s="119">
        <f>IF(IFERROR(MATCH(_xlfn.CONCAT($B18,",",S$4),'19 SpcFunc &amp; VentSpcFunc combos'!$Q$8:$Q$335,0),0)&gt;0,1,0)</f>
        <v>0</v>
      </c>
      <c r="T18" s="119">
        <f>IF(IFERROR(MATCH(_xlfn.CONCAT($B18,",",T$4),'19 SpcFunc &amp; VentSpcFunc combos'!$Q$8:$Q$335,0),0)&gt;0,1,0)</f>
        <v>0</v>
      </c>
      <c r="U18" s="119">
        <f>IF(IFERROR(MATCH(_xlfn.CONCAT($B18,",",U$4),'19 SpcFunc &amp; VentSpcFunc combos'!$Q$8:$Q$335,0),0)&gt;0,1,0)</f>
        <v>0</v>
      </c>
      <c r="V18" s="119">
        <f>IF(IFERROR(MATCH(_xlfn.CONCAT($B18,",",V$4),'19 SpcFunc &amp; VentSpcFunc combos'!$Q$8:$Q$335,0),0)&gt;0,1,0)</f>
        <v>0</v>
      </c>
      <c r="W18" s="119">
        <f>IF(IFERROR(MATCH(_xlfn.CONCAT($B18,",",W$4),'19 SpcFunc &amp; VentSpcFunc combos'!$Q$8:$Q$335,0),0)&gt;0,1,0)</f>
        <v>0</v>
      </c>
      <c r="X18" s="119">
        <f>IF(IFERROR(MATCH(_xlfn.CONCAT($B18,",",X$4),'19 SpcFunc &amp; VentSpcFunc combos'!$Q$8:$Q$335,0),0)&gt;0,1,0)</f>
        <v>0</v>
      </c>
      <c r="Y18" s="119">
        <f>IF(IFERROR(MATCH(_xlfn.CONCAT($B18,",",Y$4),'19 SpcFunc &amp; VentSpcFunc combos'!$Q$8:$Q$335,0),0)&gt;0,1,0)</f>
        <v>0</v>
      </c>
      <c r="Z18" s="119">
        <f>IF(IFERROR(MATCH(_xlfn.CONCAT($B18,",",Z$4),'19 SpcFunc &amp; VentSpcFunc combos'!$Q$8:$Q$335,0),0)&gt;0,1,0)</f>
        <v>0</v>
      </c>
      <c r="AA18" s="119">
        <f>IF(IFERROR(MATCH(_xlfn.CONCAT($B18,",",AA$4),'19 SpcFunc &amp; VentSpcFunc combos'!$Q$8:$Q$335,0),0)&gt;0,1,0)</f>
        <v>0</v>
      </c>
      <c r="AB18" s="119">
        <f>IF(IFERROR(MATCH(_xlfn.CONCAT($B18,",",AB$4),'19 SpcFunc &amp; VentSpcFunc combos'!$Q$8:$Q$335,0),0)&gt;0,1,0)</f>
        <v>0</v>
      </c>
      <c r="AC18" s="119">
        <f>IF(IFERROR(MATCH(_xlfn.CONCAT($B18,",",AC$4),'19 SpcFunc &amp; VentSpcFunc combos'!$Q$8:$Q$335,0),0)&gt;0,1,0)</f>
        <v>0</v>
      </c>
      <c r="AD18" s="119">
        <f>IF(IFERROR(MATCH(_xlfn.CONCAT($B18,",",AD$4),'19 SpcFunc &amp; VentSpcFunc combos'!$Q$8:$Q$335,0),0)&gt;0,1,0)</f>
        <v>0</v>
      </c>
      <c r="AE18" s="119">
        <f>IF(IFERROR(MATCH(_xlfn.CONCAT($B18,",",AE$4),'19 SpcFunc &amp; VentSpcFunc combos'!$Q$8:$Q$335,0),0)&gt;0,1,0)</f>
        <v>0</v>
      </c>
      <c r="AF18" s="119">
        <f>IF(IFERROR(MATCH(_xlfn.CONCAT($B18,",",AF$4),'19 SpcFunc &amp; VentSpcFunc combos'!$Q$8:$Q$335,0),0)&gt;0,1,0)</f>
        <v>0</v>
      </c>
      <c r="AG18" s="119">
        <f>IF(IFERROR(MATCH(_xlfn.CONCAT($B18,",",AG$4),'19 SpcFunc &amp; VentSpcFunc combos'!$Q$8:$Q$335,0),0)&gt;0,1,0)</f>
        <v>0</v>
      </c>
      <c r="AH18" s="119">
        <f>IF(IFERROR(MATCH(_xlfn.CONCAT($B18,",",AH$4),'19 SpcFunc &amp; VentSpcFunc combos'!$Q$8:$Q$335,0),0)&gt;0,1,0)</f>
        <v>0</v>
      </c>
      <c r="AI18" s="119">
        <f>IF(IFERROR(MATCH(_xlfn.CONCAT($B18,",",AI$4),'19 SpcFunc &amp; VentSpcFunc combos'!$Q$8:$Q$335,0),0)&gt;0,1,0)</f>
        <v>0</v>
      </c>
      <c r="AJ18" s="119">
        <f>IF(IFERROR(MATCH(_xlfn.CONCAT($B18,",",AJ$4),'19 SpcFunc &amp; VentSpcFunc combos'!$Q$8:$Q$335,0),0)&gt;0,1,0)</f>
        <v>0</v>
      </c>
      <c r="AK18" s="119">
        <f>IF(IFERROR(MATCH(_xlfn.CONCAT($B18,",",AK$4),'19 SpcFunc &amp; VentSpcFunc combos'!$Q$8:$Q$335,0),0)&gt;0,1,0)</f>
        <v>0</v>
      </c>
      <c r="AL18" s="119">
        <f>IF(IFERROR(MATCH(_xlfn.CONCAT($B18,",",AL$4),'19 SpcFunc &amp; VentSpcFunc combos'!$Q$8:$Q$335,0),0)&gt;0,1,0)</f>
        <v>0</v>
      </c>
      <c r="AM18" s="119">
        <f>IF(IFERROR(MATCH(_xlfn.CONCAT($B18,",",AM$4),'19 SpcFunc &amp; VentSpcFunc combos'!$Q$8:$Q$335,0),0)&gt;0,1,0)</f>
        <v>0</v>
      </c>
      <c r="AN18" s="119">
        <f>IF(IFERROR(MATCH(_xlfn.CONCAT($B18,",",AN$4),'19 SpcFunc &amp; VentSpcFunc combos'!$Q$8:$Q$335,0),0)&gt;0,1,0)</f>
        <v>0</v>
      </c>
      <c r="AO18" s="119">
        <f>IF(IFERROR(MATCH(_xlfn.CONCAT($B18,",",AO$4),'19 SpcFunc &amp; VentSpcFunc combos'!$Q$8:$Q$335,0),0)&gt;0,1,0)</f>
        <v>0</v>
      </c>
      <c r="AP18" s="119">
        <f>IF(IFERROR(MATCH(_xlfn.CONCAT($B18,",",AP$4),'19 SpcFunc &amp; VentSpcFunc combos'!$Q$8:$Q$335,0),0)&gt;0,1,0)</f>
        <v>0</v>
      </c>
      <c r="AQ18" s="119">
        <f>IF(IFERROR(MATCH(_xlfn.CONCAT($B18,",",AQ$4),'19 SpcFunc &amp; VentSpcFunc combos'!$Q$8:$Q$335,0),0)&gt;0,1,0)</f>
        <v>0</v>
      </c>
      <c r="AR18" s="119">
        <f>IF(IFERROR(MATCH(_xlfn.CONCAT($B18,",",AR$4),'19 SpcFunc &amp; VentSpcFunc combos'!$Q$8:$Q$335,0),0)&gt;0,1,0)</f>
        <v>0</v>
      </c>
      <c r="AS18" s="119">
        <f>IF(IFERROR(MATCH(_xlfn.CONCAT($B18,",",AS$4),'19 SpcFunc &amp; VentSpcFunc combos'!$Q$8:$Q$335,0),0)&gt;0,1,0)</f>
        <v>0</v>
      </c>
      <c r="AT18" s="119">
        <f>IF(IFERROR(MATCH(_xlfn.CONCAT($B18,",",AT$4),'19 SpcFunc &amp; VentSpcFunc combos'!$Q$8:$Q$335,0),0)&gt;0,1,0)</f>
        <v>0</v>
      </c>
      <c r="AU18" s="119">
        <f>IF(IFERROR(MATCH(_xlfn.CONCAT($B18,",",AU$4),'19 SpcFunc &amp; VentSpcFunc combos'!$Q$8:$Q$335,0),0)&gt;0,1,0)</f>
        <v>0</v>
      </c>
      <c r="AV18" s="119">
        <f>IF(IFERROR(MATCH(_xlfn.CONCAT($B18,",",AV$4),'19 SpcFunc &amp; VentSpcFunc combos'!$Q$8:$Q$335,0),0)&gt;0,1,0)</f>
        <v>0</v>
      </c>
      <c r="AW18" s="119">
        <f>IF(IFERROR(MATCH(_xlfn.CONCAT($B18,",",AW$4),'19 SpcFunc &amp; VentSpcFunc combos'!$Q$8:$Q$335,0),0)&gt;0,1,0)</f>
        <v>0</v>
      </c>
      <c r="AX18" s="119">
        <f>IF(IFERROR(MATCH(_xlfn.CONCAT($B18,",",AX$4),'19 SpcFunc &amp; VentSpcFunc combos'!$Q$8:$Q$335,0),0)&gt;0,1,0)</f>
        <v>0</v>
      </c>
      <c r="AY18" s="119">
        <f>IF(IFERROR(MATCH(_xlfn.CONCAT($B18,",",AY$4),'19 SpcFunc &amp; VentSpcFunc combos'!$Q$8:$Q$335,0),0)&gt;0,1,0)</f>
        <v>0</v>
      </c>
      <c r="AZ18" s="119">
        <f>IF(IFERROR(MATCH(_xlfn.CONCAT($B18,",",AZ$4),'19 SpcFunc &amp; VentSpcFunc combos'!$Q$8:$Q$335,0),0)&gt;0,1,0)</f>
        <v>0</v>
      </c>
      <c r="BA18" s="119">
        <f>IF(IFERROR(MATCH(_xlfn.CONCAT($B18,",",BA$4),'19 SpcFunc &amp; VentSpcFunc combos'!$Q$8:$Q$335,0),0)&gt;0,1,0)</f>
        <v>0</v>
      </c>
      <c r="BB18" s="119">
        <f>IF(IFERROR(MATCH(_xlfn.CONCAT($B18,",",BB$4),'19 SpcFunc &amp; VentSpcFunc combos'!$Q$8:$Q$335,0),0)&gt;0,1,0)</f>
        <v>0</v>
      </c>
      <c r="BC18" s="119">
        <f>IF(IFERROR(MATCH(_xlfn.CONCAT($B18,",",BC$4),'19 SpcFunc &amp; VentSpcFunc combos'!$Q$8:$Q$335,0),0)&gt;0,1,0)</f>
        <v>0</v>
      </c>
      <c r="BD18" s="119">
        <f>IF(IFERROR(MATCH(_xlfn.CONCAT($B18,",",BD$4),'19 SpcFunc &amp; VentSpcFunc combos'!$Q$8:$Q$335,0),0)&gt;0,1,0)</f>
        <v>0</v>
      </c>
      <c r="BE18" s="119">
        <f>IF(IFERROR(MATCH(_xlfn.CONCAT($B18,",",BE$4),'19 SpcFunc &amp; VentSpcFunc combos'!$Q$8:$Q$335,0),0)&gt;0,1,0)</f>
        <v>0</v>
      </c>
      <c r="BF18" s="119">
        <f>IF(IFERROR(MATCH(_xlfn.CONCAT($B18,",",BF$4),'19 SpcFunc &amp; VentSpcFunc combos'!$Q$8:$Q$335,0),0)&gt;0,1,0)</f>
        <v>0</v>
      </c>
      <c r="BG18" s="119">
        <f>IF(IFERROR(MATCH(_xlfn.CONCAT($B18,",",BG$4),'19 SpcFunc &amp; VentSpcFunc combos'!$Q$8:$Q$335,0),0)&gt;0,1,0)</f>
        <v>0</v>
      </c>
      <c r="BH18" s="119">
        <f>IF(IFERROR(MATCH(_xlfn.CONCAT($B18,",",BH$4),'19 SpcFunc &amp; VentSpcFunc combos'!$Q$8:$Q$335,0),0)&gt;0,1,0)</f>
        <v>0</v>
      </c>
      <c r="BI18" s="119">
        <f>IF(IFERROR(MATCH(_xlfn.CONCAT($B18,",",BI$4),'19 SpcFunc &amp; VentSpcFunc combos'!$Q$8:$Q$335,0),0)&gt;0,1,0)</f>
        <v>0</v>
      </c>
      <c r="BJ18" s="119">
        <f>IF(IFERROR(MATCH(_xlfn.CONCAT($B18,",",BJ$4),'19 SpcFunc &amp; VentSpcFunc combos'!$Q$8:$Q$335,0),0)&gt;0,1,0)</f>
        <v>0</v>
      </c>
      <c r="BK18" s="119">
        <f>IF(IFERROR(MATCH(_xlfn.CONCAT($B18,",",BK$4),'19 SpcFunc &amp; VentSpcFunc combos'!$Q$8:$Q$335,0),0)&gt;0,1,0)</f>
        <v>0</v>
      </c>
      <c r="BL18" s="119">
        <f>IF(IFERROR(MATCH(_xlfn.CONCAT($B18,",",BL$4),'19 SpcFunc &amp; VentSpcFunc combos'!$Q$8:$Q$335,0),0)&gt;0,1,0)</f>
        <v>0</v>
      </c>
      <c r="BM18" s="119">
        <f>IF(IFERROR(MATCH(_xlfn.CONCAT($B18,",",BM$4),'19 SpcFunc &amp; VentSpcFunc combos'!$Q$8:$Q$335,0),0)&gt;0,1,0)</f>
        <v>0</v>
      </c>
      <c r="BN18" s="119">
        <f>IF(IFERROR(MATCH(_xlfn.CONCAT($B18,",",BN$4),'19 SpcFunc &amp; VentSpcFunc combos'!$Q$8:$Q$335,0),0)&gt;0,1,0)</f>
        <v>0</v>
      </c>
      <c r="BO18" s="119">
        <f>IF(IFERROR(MATCH(_xlfn.CONCAT($B18,",",BO$4),'19 SpcFunc &amp; VentSpcFunc combos'!$Q$8:$Q$335,0),0)&gt;0,1,0)</f>
        <v>0</v>
      </c>
      <c r="BP18" s="119">
        <f>IF(IFERROR(MATCH(_xlfn.CONCAT($B18,",",BP$4),'19 SpcFunc &amp; VentSpcFunc combos'!$Q$8:$Q$335,0),0)&gt;0,1,0)</f>
        <v>0</v>
      </c>
      <c r="BQ18" s="119">
        <f>IF(IFERROR(MATCH(_xlfn.CONCAT($B18,",",BQ$4),'19 SpcFunc &amp; VentSpcFunc combos'!$Q$8:$Q$335,0),0)&gt;0,1,0)</f>
        <v>0</v>
      </c>
      <c r="BR18" s="119">
        <f>IF(IFERROR(MATCH(_xlfn.CONCAT($B18,",",BR$4),'19 SpcFunc &amp; VentSpcFunc combos'!$Q$8:$Q$335,0),0)&gt;0,1,0)</f>
        <v>0</v>
      </c>
      <c r="BS18" s="119">
        <f>IF(IFERROR(MATCH(_xlfn.CONCAT($B18,",",BS$4),'19 SpcFunc &amp; VentSpcFunc combos'!$Q$8:$Q$335,0),0)&gt;0,1,0)</f>
        <v>0</v>
      </c>
      <c r="BT18" s="119">
        <f>IF(IFERROR(MATCH(_xlfn.CONCAT($B18,",",BT$4),'19 SpcFunc &amp; VentSpcFunc combos'!$Q$8:$Q$335,0),0)&gt;0,1,0)</f>
        <v>0</v>
      </c>
      <c r="BU18" s="119">
        <f>IF(IFERROR(MATCH(_xlfn.CONCAT($B18,",",BU$4),'19 SpcFunc &amp; VentSpcFunc combos'!$Q$8:$Q$335,0),0)&gt;0,1,0)</f>
        <v>0</v>
      </c>
      <c r="BV18" s="119">
        <f>IF(IFERROR(MATCH(_xlfn.CONCAT($B18,",",BV$4),'19 SpcFunc &amp; VentSpcFunc combos'!$Q$8:$Q$335,0),0)&gt;0,1,0)</f>
        <v>0</v>
      </c>
      <c r="BW18" s="119">
        <f>IF(IFERROR(MATCH(_xlfn.CONCAT($B18,",",BW$4),'19 SpcFunc &amp; VentSpcFunc combos'!$Q$8:$Q$335,0),0)&gt;0,1,0)</f>
        <v>0</v>
      </c>
      <c r="BX18" s="119">
        <f>IF(IFERROR(MATCH(_xlfn.CONCAT($B18,",",BX$4),'19 SpcFunc &amp; VentSpcFunc combos'!$Q$8:$Q$335,0),0)&gt;0,1,0)</f>
        <v>0</v>
      </c>
      <c r="BY18" s="119">
        <f>IF(IFERROR(MATCH(_xlfn.CONCAT($B18,",",BY$4),'19 SpcFunc &amp; VentSpcFunc combos'!$Q$8:$Q$335,0),0)&gt;0,1,0)</f>
        <v>0</v>
      </c>
      <c r="BZ18" s="119">
        <f>IF(IFERROR(MATCH(_xlfn.CONCAT($B18,",",BZ$4),'19 SpcFunc &amp; VentSpcFunc combos'!$Q$8:$Q$335,0),0)&gt;0,1,0)</f>
        <v>0</v>
      </c>
      <c r="CA18" s="119">
        <f>IF(IFERROR(MATCH(_xlfn.CONCAT($B18,",",CA$4),'19 SpcFunc &amp; VentSpcFunc combos'!$Q$8:$Q$335,0),0)&gt;0,1,0)</f>
        <v>0</v>
      </c>
      <c r="CB18" s="119">
        <f>IF(IFERROR(MATCH(_xlfn.CONCAT($B18,",",CB$4),'19 SpcFunc &amp; VentSpcFunc combos'!$Q$8:$Q$335,0),0)&gt;0,1,0)</f>
        <v>0</v>
      </c>
      <c r="CC18" s="119">
        <f>IF(IFERROR(MATCH(_xlfn.CONCAT($B18,",",CC$4),'19 SpcFunc &amp; VentSpcFunc combos'!$Q$8:$Q$335,0),0)&gt;0,1,0)</f>
        <v>0</v>
      </c>
      <c r="CD18" s="119">
        <f>IF(IFERROR(MATCH(_xlfn.CONCAT($B18,",",CD$4),'19 SpcFunc &amp; VentSpcFunc combos'!$Q$8:$Q$335,0),0)&gt;0,1,0)</f>
        <v>0</v>
      </c>
      <c r="CE18" s="119">
        <f>IF(IFERROR(MATCH(_xlfn.CONCAT($B18,",",CE$4),'19 SpcFunc &amp; VentSpcFunc combos'!$Q$8:$Q$335,0),0)&gt;0,1,0)</f>
        <v>0</v>
      </c>
      <c r="CF18" s="119">
        <f>IF(IFERROR(MATCH(_xlfn.CONCAT($B18,",",CF$4),'19 SpcFunc &amp; VentSpcFunc combos'!$Q$8:$Q$335,0),0)&gt;0,1,0)</f>
        <v>0</v>
      </c>
      <c r="CG18" s="119">
        <f>IF(IFERROR(MATCH(_xlfn.CONCAT($B18,",",CG$4),'19 SpcFunc &amp; VentSpcFunc combos'!$Q$8:$Q$335,0),0)&gt;0,1,0)</f>
        <v>0</v>
      </c>
      <c r="CH18" s="119">
        <f>IF(IFERROR(MATCH(_xlfn.CONCAT($B18,",",CH$4),'19 SpcFunc &amp; VentSpcFunc combos'!$Q$8:$Q$335,0),0)&gt;0,1,0)</f>
        <v>0</v>
      </c>
      <c r="CI18" s="119">
        <f>IF(IFERROR(MATCH(_xlfn.CONCAT($B18,",",CI$4),'19 SpcFunc &amp; VentSpcFunc combos'!$Q$8:$Q$335,0),0)&gt;0,1,0)</f>
        <v>0</v>
      </c>
      <c r="CJ18" s="119">
        <f>IF(IFERROR(MATCH(_xlfn.CONCAT($B18,",",CJ$4),'19 SpcFunc &amp; VentSpcFunc combos'!$Q$8:$Q$335,0),0)&gt;0,1,0)</f>
        <v>0</v>
      </c>
      <c r="CK18" s="119">
        <f>IF(IFERROR(MATCH(_xlfn.CONCAT($B18,",",CK$4),'19 SpcFunc &amp; VentSpcFunc combos'!$Q$8:$Q$335,0),0)&gt;0,1,0)</f>
        <v>0</v>
      </c>
      <c r="CL18" s="119">
        <f>IF(IFERROR(MATCH(_xlfn.CONCAT($B18,",",CL$4),'19 SpcFunc &amp; VentSpcFunc combos'!$Q$8:$Q$335,0),0)&gt;0,1,0)</f>
        <v>0</v>
      </c>
      <c r="CM18" s="119">
        <f>IF(IFERROR(MATCH(_xlfn.CONCAT($B18,",",CM$4),'19 SpcFunc &amp; VentSpcFunc combos'!$Q$8:$Q$335,0),0)&gt;0,1,0)</f>
        <v>0</v>
      </c>
      <c r="CN18" s="119">
        <f>IF(IFERROR(MATCH(_xlfn.CONCAT($B18,",",CN$4),'19 SpcFunc &amp; VentSpcFunc combos'!$Q$8:$Q$335,0),0)&gt;0,1,0)</f>
        <v>0</v>
      </c>
      <c r="CO18" s="119">
        <f>IF(IFERROR(MATCH(_xlfn.CONCAT($B18,",",CO$4),'19 SpcFunc &amp; VentSpcFunc combos'!$Q$8:$Q$335,0),0)&gt;0,1,0)</f>
        <v>0</v>
      </c>
      <c r="CP18" s="119">
        <f>IF(IFERROR(MATCH(_xlfn.CONCAT($B18,",",CP$4),'19 SpcFunc &amp; VentSpcFunc combos'!$Q$8:$Q$335,0),0)&gt;0,1,0)</f>
        <v>0</v>
      </c>
      <c r="CQ18" s="119">
        <f>IF(IFERROR(MATCH(_xlfn.CONCAT($B18,",",CQ$4),'19 SpcFunc &amp; VentSpcFunc combos'!$Q$8:$Q$335,0),0)&gt;0,1,0)</f>
        <v>0</v>
      </c>
      <c r="CR18" s="119">
        <f>IF(IFERROR(MATCH(_xlfn.CONCAT($B18,",",CR$4),'19 SpcFunc &amp; VentSpcFunc combos'!$Q$8:$Q$335,0),0)&gt;0,1,0)</f>
        <v>0</v>
      </c>
      <c r="CS18" s="119">
        <f>IF(IFERROR(MATCH(_xlfn.CONCAT($B18,",",CS$4),'19 SpcFunc &amp; VentSpcFunc combos'!$Q$8:$Q$335,0),0)&gt;0,1,0)</f>
        <v>0</v>
      </c>
      <c r="CT18" s="119">
        <f>IF(IFERROR(MATCH(_xlfn.CONCAT($B18,",",CT$4),'19 SpcFunc &amp; VentSpcFunc combos'!$Q$8:$Q$335,0),0)&gt;0,1,0)</f>
        <v>0</v>
      </c>
      <c r="CU18" s="98" t="s">
        <v>938</v>
      </c>
      <c r="CV18">
        <f t="shared" si="5"/>
        <v>0</v>
      </c>
    </row>
    <row r="19" spans="2:100" x14ac:dyDescent="0.25">
      <c r="B19" t="e">
        <f>#REF!</f>
        <v>#REF!</v>
      </c>
      <c r="C19" s="119">
        <f>IF(IFERROR(MATCH(_xlfn.CONCAT($B19,",",C$4),'19 SpcFunc &amp; VentSpcFunc combos'!$Q$8:$Q$335,0),0)&gt;0,1,0)</f>
        <v>0</v>
      </c>
      <c r="D19" s="119">
        <f>IF(IFERROR(MATCH(_xlfn.CONCAT($B19,",",D$4),'19 SpcFunc &amp; VentSpcFunc combos'!$Q$8:$Q$335,0),0)&gt;0,1,0)</f>
        <v>0</v>
      </c>
      <c r="E19" s="119">
        <f>IF(IFERROR(MATCH(_xlfn.CONCAT($B19,",",E$4),'19 SpcFunc &amp; VentSpcFunc combos'!$Q$8:$Q$335,0),0)&gt;0,1,0)</f>
        <v>0</v>
      </c>
      <c r="F19" s="119">
        <f>IF(IFERROR(MATCH(_xlfn.CONCAT($B19,",",F$4),'19 SpcFunc &amp; VentSpcFunc combos'!$Q$8:$Q$335,0),0)&gt;0,1,0)</f>
        <v>0</v>
      </c>
      <c r="G19" s="119">
        <f>IF(IFERROR(MATCH(_xlfn.CONCAT($B19,",",G$4),'19 SpcFunc &amp; VentSpcFunc combos'!$Q$8:$Q$335,0),0)&gt;0,1,0)</f>
        <v>0</v>
      </c>
      <c r="H19" s="119">
        <f>IF(IFERROR(MATCH(_xlfn.CONCAT($B19,",",H$4),'19 SpcFunc &amp; VentSpcFunc combos'!$Q$8:$Q$335,0),0)&gt;0,1,0)</f>
        <v>0</v>
      </c>
      <c r="I19" s="119">
        <f>IF(IFERROR(MATCH(_xlfn.CONCAT($B19,",",I$4),'19 SpcFunc &amp; VentSpcFunc combos'!$Q$8:$Q$335,0),0)&gt;0,1,0)</f>
        <v>0</v>
      </c>
      <c r="J19" s="119">
        <f>IF(IFERROR(MATCH(_xlfn.CONCAT($B19,",",J$4),'19 SpcFunc &amp; VentSpcFunc combos'!$Q$8:$Q$335,0),0)&gt;0,1,0)</f>
        <v>0</v>
      </c>
      <c r="K19" s="119">
        <f>IF(IFERROR(MATCH(_xlfn.CONCAT($B19,",",K$4),'19 SpcFunc &amp; VentSpcFunc combos'!$Q$8:$Q$335,0),0)&gt;0,1,0)</f>
        <v>0</v>
      </c>
      <c r="L19" s="119">
        <f>IF(IFERROR(MATCH(_xlfn.CONCAT($B19,",",L$4),'19 SpcFunc &amp; VentSpcFunc combos'!$Q$8:$Q$335,0),0)&gt;0,1,0)</f>
        <v>0</v>
      </c>
      <c r="M19" s="119">
        <f>IF(IFERROR(MATCH(_xlfn.CONCAT($B19,",",M$4),'19 SpcFunc &amp; VentSpcFunc combos'!$Q$8:$Q$335,0),0)&gt;0,1,0)</f>
        <v>0</v>
      </c>
      <c r="N19" s="119">
        <f>IF(IFERROR(MATCH(_xlfn.CONCAT($B19,",",N$4),'19 SpcFunc &amp; VentSpcFunc combos'!$Q$8:$Q$335,0),0)&gt;0,1,0)</f>
        <v>0</v>
      </c>
      <c r="O19" s="119">
        <f>IF(IFERROR(MATCH(_xlfn.CONCAT($B19,",",O$4),'19 SpcFunc &amp; VentSpcFunc combos'!$Q$8:$Q$335,0),0)&gt;0,1,0)</f>
        <v>0</v>
      </c>
      <c r="P19" s="119">
        <f>IF(IFERROR(MATCH(_xlfn.CONCAT($B19,",",P$4),'19 SpcFunc &amp; VentSpcFunc combos'!$Q$8:$Q$335,0),0)&gt;0,1,0)</f>
        <v>0</v>
      </c>
      <c r="Q19" s="119">
        <f>IF(IFERROR(MATCH(_xlfn.CONCAT($B19,",",Q$4),'19 SpcFunc &amp; VentSpcFunc combos'!$Q$8:$Q$335,0),0)&gt;0,1,0)</f>
        <v>0</v>
      </c>
      <c r="R19" s="119">
        <f>IF(IFERROR(MATCH(_xlfn.CONCAT($B19,",",R$4),'19 SpcFunc &amp; VentSpcFunc combos'!$Q$8:$Q$335,0),0)&gt;0,1,0)</f>
        <v>0</v>
      </c>
      <c r="S19" s="119">
        <f>IF(IFERROR(MATCH(_xlfn.CONCAT($B19,",",S$4),'19 SpcFunc &amp; VentSpcFunc combos'!$Q$8:$Q$335,0),0)&gt;0,1,0)</f>
        <v>0</v>
      </c>
      <c r="T19" s="119">
        <f>IF(IFERROR(MATCH(_xlfn.CONCAT($B19,",",T$4),'19 SpcFunc &amp; VentSpcFunc combos'!$Q$8:$Q$335,0),0)&gt;0,1,0)</f>
        <v>0</v>
      </c>
      <c r="U19" s="119">
        <f>IF(IFERROR(MATCH(_xlfn.CONCAT($B19,",",U$4),'19 SpcFunc &amp; VentSpcFunc combos'!$Q$8:$Q$335,0),0)&gt;0,1,0)</f>
        <v>0</v>
      </c>
      <c r="V19" s="119">
        <f>IF(IFERROR(MATCH(_xlfn.CONCAT($B19,",",V$4),'19 SpcFunc &amp; VentSpcFunc combos'!$Q$8:$Q$335,0),0)&gt;0,1,0)</f>
        <v>0</v>
      </c>
      <c r="W19" s="119">
        <f>IF(IFERROR(MATCH(_xlfn.CONCAT($B19,",",W$4),'19 SpcFunc &amp; VentSpcFunc combos'!$Q$8:$Q$335,0),0)&gt;0,1,0)</f>
        <v>0</v>
      </c>
      <c r="X19" s="119">
        <f>IF(IFERROR(MATCH(_xlfn.CONCAT($B19,",",X$4),'19 SpcFunc &amp; VentSpcFunc combos'!$Q$8:$Q$335,0),0)&gt;0,1,0)</f>
        <v>0</v>
      </c>
      <c r="Y19" s="119">
        <f>IF(IFERROR(MATCH(_xlfn.CONCAT($B19,",",Y$4),'19 SpcFunc &amp; VentSpcFunc combos'!$Q$8:$Q$335,0),0)&gt;0,1,0)</f>
        <v>0</v>
      </c>
      <c r="Z19" s="119">
        <f>IF(IFERROR(MATCH(_xlfn.CONCAT($B19,",",Z$4),'19 SpcFunc &amp; VentSpcFunc combos'!$Q$8:$Q$335,0),0)&gt;0,1,0)</f>
        <v>0</v>
      </c>
      <c r="AA19" s="119">
        <f>IF(IFERROR(MATCH(_xlfn.CONCAT($B19,",",AA$4),'19 SpcFunc &amp; VentSpcFunc combos'!$Q$8:$Q$335,0),0)&gt;0,1,0)</f>
        <v>0</v>
      </c>
      <c r="AB19" s="119">
        <f>IF(IFERROR(MATCH(_xlfn.CONCAT($B19,",",AB$4),'19 SpcFunc &amp; VentSpcFunc combos'!$Q$8:$Q$335,0),0)&gt;0,1,0)</f>
        <v>0</v>
      </c>
      <c r="AC19" s="119">
        <f>IF(IFERROR(MATCH(_xlfn.CONCAT($B19,",",AC$4),'19 SpcFunc &amp; VentSpcFunc combos'!$Q$8:$Q$335,0),0)&gt;0,1,0)</f>
        <v>0</v>
      </c>
      <c r="AD19" s="119">
        <f>IF(IFERROR(MATCH(_xlfn.CONCAT($B19,",",AD$4),'19 SpcFunc &amp; VentSpcFunc combos'!$Q$8:$Q$335,0),0)&gt;0,1,0)</f>
        <v>0</v>
      </c>
      <c r="AE19" s="119">
        <f>IF(IFERROR(MATCH(_xlfn.CONCAT($B19,",",AE$4),'19 SpcFunc &amp; VentSpcFunc combos'!$Q$8:$Q$335,0),0)&gt;0,1,0)</f>
        <v>0</v>
      </c>
      <c r="AF19" s="119">
        <f>IF(IFERROR(MATCH(_xlfn.CONCAT($B19,",",AF$4),'19 SpcFunc &amp; VentSpcFunc combos'!$Q$8:$Q$335,0),0)&gt;0,1,0)</f>
        <v>0</v>
      </c>
      <c r="AG19" s="119">
        <f>IF(IFERROR(MATCH(_xlfn.CONCAT($B19,",",AG$4),'19 SpcFunc &amp; VentSpcFunc combos'!$Q$8:$Q$335,0),0)&gt;0,1,0)</f>
        <v>0</v>
      </c>
      <c r="AH19" s="119">
        <f>IF(IFERROR(MATCH(_xlfn.CONCAT($B19,",",AH$4),'19 SpcFunc &amp; VentSpcFunc combos'!$Q$8:$Q$335,0),0)&gt;0,1,0)</f>
        <v>0</v>
      </c>
      <c r="AI19" s="119">
        <f>IF(IFERROR(MATCH(_xlfn.CONCAT($B19,",",AI$4),'19 SpcFunc &amp; VentSpcFunc combos'!$Q$8:$Q$335,0),0)&gt;0,1,0)</f>
        <v>0</v>
      </c>
      <c r="AJ19" s="119">
        <f>IF(IFERROR(MATCH(_xlfn.CONCAT($B19,",",AJ$4),'19 SpcFunc &amp; VentSpcFunc combos'!$Q$8:$Q$335,0),0)&gt;0,1,0)</f>
        <v>0</v>
      </c>
      <c r="AK19" s="119">
        <f>IF(IFERROR(MATCH(_xlfn.CONCAT($B19,",",AK$4),'19 SpcFunc &amp; VentSpcFunc combos'!$Q$8:$Q$335,0),0)&gt;0,1,0)</f>
        <v>0</v>
      </c>
      <c r="AL19" s="119">
        <f>IF(IFERROR(MATCH(_xlfn.CONCAT($B19,",",AL$4),'19 SpcFunc &amp; VentSpcFunc combos'!$Q$8:$Q$335,0),0)&gt;0,1,0)</f>
        <v>0</v>
      </c>
      <c r="AM19" s="119">
        <f>IF(IFERROR(MATCH(_xlfn.CONCAT($B19,",",AM$4),'19 SpcFunc &amp; VentSpcFunc combos'!$Q$8:$Q$335,0),0)&gt;0,1,0)</f>
        <v>0</v>
      </c>
      <c r="AN19" s="119">
        <f>IF(IFERROR(MATCH(_xlfn.CONCAT($B19,",",AN$4),'19 SpcFunc &amp; VentSpcFunc combos'!$Q$8:$Q$335,0),0)&gt;0,1,0)</f>
        <v>0</v>
      </c>
      <c r="AO19" s="119">
        <f>IF(IFERROR(MATCH(_xlfn.CONCAT($B19,",",AO$4),'19 SpcFunc &amp; VentSpcFunc combos'!$Q$8:$Q$335,0),0)&gt;0,1,0)</f>
        <v>0</v>
      </c>
      <c r="AP19" s="119">
        <f>IF(IFERROR(MATCH(_xlfn.CONCAT($B19,",",AP$4),'19 SpcFunc &amp; VentSpcFunc combos'!$Q$8:$Q$335,0),0)&gt;0,1,0)</f>
        <v>0</v>
      </c>
      <c r="AQ19" s="119">
        <f>IF(IFERROR(MATCH(_xlfn.CONCAT($B19,",",AQ$4),'19 SpcFunc &amp; VentSpcFunc combos'!$Q$8:$Q$335,0),0)&gt;0,1,0)</f>
        <v>0</v>
      </c>
      <c r="AR19" s="119">
        <f>IF(IFERROR(MATCH(_xlfn.CONCAT($B19,",",AR$4),'19 SpcFunc &amp; VentSpcFunc combos'!$Q$8:$Q$335,0),0)&gt;0,1,0)</f>
        <v>0</v>
      </c>
      <c r="AS19" s="119">
        <f>IF(IFERROR(MATCH(_xlfn.CONCAT($B19,",",AS$4),'19 SpcFunc &amp; VentSpcFunc combos'!$Q$8:$Q$335,0),0)&gt;0,1,0)</f>
        <v>0</v>
      </c>
      <c r="AT19" s="119">
        <f>IF(IFERROR(MATCH(_xlfn.CONCAT($B19,",",AT$4),'19 SpcFunc &amp; VentSpcFunc combos'!$Q$8:$Q$335,0),0)&gt;0,1,0)</f>
        <v>0</v>
      </c>
      <c r="AU19" s="119">
        <f>IF(IFERROR(MATCH(_xlfn.CONCAT($B19,",",AU$4),'19 SpcFunc &amp; VentSpcFunc combos'!$Q$8:$Q$335,0),0)&gt;0,1,0)</f>
        <v>0</v>
      </c>
      <c r="AV19" s="119">
        <f>IF(IFERROR(MATCH(_xlfn.CONCAT($B19,",",AV$4),'19 SpcFunc &amp; VentSpcFunc combos'!$Q$8:$Q$335,0),0)&gt;0,1,0)</f>
        <v>0</v>
      </c>
      <c r="AW19" s="119">
        <f>IF(IFERROR(MATCH(_xlfn.CONCAT($B19,",",AW$4),'19 SpcFunc &amp; VentSpcFunc combos'!$Q$8:$Q$335,0),0)&gt;0,1,0)</f>
        <v>0</v>
      </c>
      <c r="AX19" s="119">
        <f>IF(IFERROR(MATCH(_xlfn.CONCAT($B19,",",AX$4),'19 SpcFunc &amp; VentSpcFunc combos'!$Q$8:$Q$335,0),0)&gt;0,1,0)</f>
        <v>0</v>
      </c>
      <c r="AY19" s="119">
        <f>IF(IFERROR(MATCH(_xlfn.CONCAT($B19,",",AY$4),'19 SpcFunc &amp; VentSpcFunc combos'!$Q$8:$Q$335,0),0)&gt;0,1,0)</f>
        <v>0</v>
      </c>
      <c r="AZ19" s="119">
        <f>IF(IFERROR(MATCH(_xlfn.CONCAT($B19,",",AZ$4),'19 SpcFunc &amp; VentSpcFunc combos'!$Q$8:$Q$335,0),0)&gt;0,1,0)</f>
        <v>0</v>
      </c>
      <c r="BA19" s="119">
        <f>IF(IFERROR(MATCH(_xlfn.CONCAT($B19,",",BA$4),'19 SpcFunc &amp; VentSpcFunc combos'!$Q$8:$Q$335,0),0)&gt;0,1,0)</f>
        <v>0</v>
      </c>
      <c r="BB19" s="119">
        <f>IF(IFERROR(MATCH(_xlfn.CONCAT($B19,",",BB$4),'19 SpcFunc &amp; VentSpcFunc combos'!$Q$8:$Q$335,0),0)&gt;0,1,0)</f>
        <v>0</v>
      </c>
      <c r="BC19" s="119">
        <f>IF(IFERROR(MATCH(_xlfn.CONCAT($B19,",",BC$4),'19 SpcFunc &amp; VentSpcFunc combos'!$Q$8:$Q$335,0),0)&gt;0,1,0)</f>
        <v>0</v>
      </c>
      <c r="BD19" s="119">
        <f>IF(IFERROR(MATCH(_xlfn.CONCAT($B19,",",BD$4),'19 SpcFunc &amp; VentSpcFunc combos'!$Q$8:$Q$335,0),0)&gt;0,1,0)</f>
        <v>0</v>
      </c>
      <c r="BE19" s="119">
        <f>IF(IFERROR(MATCH(_xlfn.CONCAT($B19,",",BE$4),'19 SpcFunc &amp; VentSpcFunc combos'!$Q$8:$Q$335,0),0)&gt;0,1,0)</f>
        <v>0</v>
      </c>
      <c r="BF19" s="119">
        <f>IF(IFERROR(MATCH(_xlfn.CONCAT($B19,",",BF$4),'19 SpcFunc &amp; VentSpcFunc combos'!$Q$8:$Q$335,0),0)&gt;0,1,0)</f>
        <v>0</v>
      </c>
      <c r="BG19" s="119">
        <f>IF(IFERROR(MATCH(_xlfn.CONCAT($B19,",",BG$4),'19 SpcFunc &amp; VentSpcFunc combos'!$Q$8:$Q$335,0),0)&gt;0,1,0)</f>
        <v>0</v>
      </c>
      <c r="BH19" s="119">
        <f>IF(IFERROR(MATCH(_xlfn.CONCAT($B19,",",BH$4),'19 SpcFunc &amp; VentSpcFunc combos'!$Q$8:$Q$335,0),0)&gt;0,1,0)</f>
        <v>0</v>
      </c>
      <c r="BI19" s="119">
        <f>IF(IFERROR(MATCH(_xlfn.CONCAT($B19,",",BI$4),'19 SpcFunc &amp; VentSpcFunc combos'!$Q$8:$Q$335,0),0)&gt;0,1,0)</f>
        <v>0</v>
      </c>
      <c r="BJ19" s="119">
        <f>IF(IFERROR(MATCH(_xlfn.CONCAT($B19,",",BJ$4),'19 SpcFunc &amp; VentSpcFunc combos'!$Q$8:$Q$335,0),0)&gt;0,1,0)</f>
        <v>0</v>
      </c>
      <c r="BK19" s="119">
        <f>IF(IFERROR(MATCH(_xlfn.CONCAT($B19,",",BK$4),'19 SpcFunc &amp; VentSpcFunc combos'!$Q$8:$Q$335,0),0)&gt;0,1,0)</f>
        <v>0</v>
      </c>
      <c r="BL19" s="119">
        <f>IF(IFERROR(MATCH(_xlfn.CONCAT($B19,",",BL$4),'19 SpcFunc &amp; VentSpcFunc combos'!$Q$8:$Q$335,0),0)&gt;0,1,0)</f>
        <v>0</v>
      </c>
      <c r="BM19" s="119">
        <f>IF(IFERROR(MATCH(_xlfn.CONCAT($B19,",",BM$4),'19 SpcFunc &amp; VentSpcFunc combos'!$Q$8:$Q$335,0),0)&gt;0,1,0)</f>
        <v>0</v>
      </c>
      <c r="BN19" s="119">
        <f>IF(IFERROR(MATCH(_xlfn.CONCAT($B19,",",BN$4),'19 SpcFunc &amp; VentSpcFunc combos'!$Q$8:$Q$335,0),0)&gt;0,1,0)</f>
        <v>0</v>
      </c>
      <c r="BO19" s="119">
        <f>IF(IFERROR(MATCH(_xlfn.CONCAT($B19,",",BO$4),'19 SpcFunc &amp; VentSpcFunc combos'!$Q$8:$Q$335,0),0)&gt;0,1,0)</f>
        <v>0</v>
      </c>
      <c r="BP19" s="119">
        <f>IF(IFERROR(MATCH(_xlfn.CONCAT($B19,",",BP$4),'19 SpcFunc &amp; VentSpcFunc combos'!$Q$8:$Q$335,0),0)&gt;0,1,0)</f>
        <v>0</v>
      </c>
      <c r="BQ19" s="119">
        <f>IF(IFERROR(MATCH(_xlfn.CONCAT($B19,",",BQ$4),'19 SpcFunc &amp; VentSpcFunc combos'!$Q$8:$Q$335,0),0)&gt;0,1,0)</f>
        <v>0</v>
      </c>
      <c r="BR19" s="119">
        <f>IF(IFERROR(MATCH(_xlfn.CONCAT($B19,",",BR$4),'19 SpcFunc &amp; VentSpcFunc combos'!$Q$8:$Q$335,0),0)&gt;0,1,0)</f>
        <v>0</v>
      </c>
      <c r="BS19" s="119">
        <f>IF(IFERROR(MATCH(_xlfn.CONCAT($B19,",",BS$4),'19 SpcFunc &amp; VentSpcFunc combos'!$Q$8:$Q$335,0),0)&gt;0,1,0)</f>
        <v>0</v>
      </c>
      <c r="BT19" s="119">
        <f>IF(IFERROR(MATCH(_xlfn.CONCAT($B19,",",BT$4),'19 SpcFunc &amp; VentSpcFunc combos'!$Q$8:$Q$335,0),0)&gt;0,1,0)</f>
        <v>0</v>
      </c>
      <c r="BU19" s="119">
        <f>IF(IFERROR(MATCH(_xlfn.CONCAT($B19,",",BU$4),'19 SpcFunc &amp; VentSpcFunc combos'!$Q$8:$Q$335,0),0)&gt;0,1,0)</f>
        <v>0</v>
      </c>
      <c r="BV19" s="119">
        <f>IF(IFERROR(MATCH(_xlfn.CONCAT($B19,",",BV$4),'19 SpcFunc &amp; VentSpcFunc combos'!$Q$8:$Q$335,0),0)&gt;0,1,0)</f>
        <v>0</v>
      </c>
      <c r="BW19" s="119">
        <f>IF(IFERROR(MATCH(_xlfn.CONCAT($B19,",",BW$4),'19 SpcFunc &amp; VentSpcFunc combos'!$Q$8:$Q$335,0),0)&gt;0,1,0)</f>
        <v>0</v>
      </c>
      <c r="BX19" s="119">
        <f>IF(IFERROR(MATCH(_xlfn.CONCAT($B19,",",BX$4),'19 SpcFunc &amp; VentSpcFunc combos'!$Q$8:$Q$335,0),0)&gt;0,1,0)</f>
        <v>0</v>
      </c>
      <c r="BY19" s="119">
        <f>IF(IFERROR(MATCH(_xlfn.CONCAT($B19,",",BY$4),'19 SpcFunc &amp; VentSpcFunc combos'!$Q$8:$Q$335,0),0)&gt;0,1,0)</f>
        <v>0</v>
      </c>
      <c r="BZ19" s="119">
        <f>IF(IFERROR(MATCH(_xlfn.CONCAT($B19,",",BZ$4),'19 SpcFunc &amp; VentSpcFunc combos'!$Q$8:$Q$335,0),0)&gt;0,1,0)</f>
        <v>0</v>
      </c>
      <c r="CA19" s="119">
        <f>IF(IFERROR(MATCH(_xlfn.CONCAT($B19,",",CA$4),'19 SpcFunc &amp; VentSpcFunc combos'!$Q$8:$Q$335,0),0)&gt;0,1,0)</f>
        <v>0</v>
      </c>
      <c r="CB19" s="119">
        <f>IF(IFERROR(MATCH(_xlfn.CONCAT($B19,",",CB$4),'19 SpcFunc &amp; VentSpcFunc combos'!$Q$8:$Q$335,0),0)&gt;0,1,0)</f>
        <v>0</v>
      </c>
      <c r="CC19" s="119">
        <f>IF(IFERROR(MATCH(_xlfn.CONCAT($B19,",",CC$4),'19 SpcFunc &amp; VentSpcFunc combos'!$Q$8:$Q$335,0),0)&gt;0,1,0)</f>
        <v>0</v>
      </c>
      <c r="CD19" s="119">
        <f>IF(IFERROR(MATCH(_xlfn.CONCAT($B19,",",CD$4),'19 SpcFunc &amp; VentSpcFunc combos'!$Q$8:$Q$335,0),0)&gt;0,1,0)</f>
        <v>0</v>
      </c>
      <c r="CE19" s="119">
        <f>IF(IFERROR(MATCH(_xlfn.CONCAT($B19,",",CE$4),'19 SpcFunc &amp; VentSpcFunc combos'!$Q$8:$Q$335,0),0)&gt;0,1,0)</f>
        <v>0</v>
      </c>
      <c r="CF19" s="119">
        <f>IF(IFERROR(MATCH(_xlfn.CONCAT($B19,",",CF$4),'19 SpcFunc &amp; VentSpcFunc combos'!$Q$8:$Q$335,0),0)&gt;0,1,0)</f>
        <v>0</v>
      </c>
      <c r="CG19" s="119">
        <f>IF(IFERROR(MATCH(_xlfn.CONCAT($B19,",",CG$4),'19 SpcFunc &amp; VentSpcFunc combos'!$Q$8:$Q$335,0),0)&gt;0,1,0)</f>
        <v>0</v>
      </c>
      <c r="CH19" s="119">
        <f>IF(IFERROR(MATCH(_xlfn.CONCAT($B19,",",CH$4),'19 SpcFunc &amp; VentSpcFunc combos'!$Q$8:$Q$335,0),0)&gt;0,1,0)</f>
        <v>0</v>
      </c>
      <c r="CI19" s="119">
        <f>IF(IFERROR(MATCH(_xlfn.CONCAT($B19,",",CI$4),'19 SpcFunc &amp; VentSpcFunc combos'!$Q$8:$Q$335,0),0)&gt;0,1,0)</f>
        <v>0</v>
      </c>
      <c r="CJ19" s="119">
        <f>IF(IFERROR(MATCH(_xlfn.CONCAT($B19,",",CJ$4),'19 SpcFunc &amp; VentSpcFunc combos'!$Q$8:$Q$335,0),0)&gt;0,1,0)</f>
        <v>0</v>
      </c>
      <c r="CK19" s="119">
        <f>IF(IFERROR(MATCH(_xlfn.CONCAT($B19,",",CK$4),'19 SpcFunc &amp; VentSpcFunc combos'!$Q$8:$Q$335,0),0)&gt;0,1,0)</f>
        <v>0</v>
      </c>
      <c r="CL19" s="119">
        <f>IF(IFERROR(MATCH(_xlfn.CONCAT($B19,",",CL$4),'19 SpcFunc &amp; VentSpcFunc combos'!$Q$8:$Q$335,0),0)&gt;0,1,0)</f>
        <v>0</v>
      </c>
      <c r="CM19" s="119">
        <f>IF(IFERROR(MATCH(_xlfn.CONCAT($B19,",",CM$4),'19 SpcFunc &amp; VentSpcFunc combos'!$Q$8:$Q$335,0),0)&gt;0,1,0)</f>
        <v>0</v>
      </c>
      <c r="CN19" s="119">
        <f>IF(IFERROR(MATCH(_xlfn.CONCAT($B19,",",CN$4),'19 SpcFunc &amp; VentSpcFunc combos'!$Q$8:$Q$335,0),0)&gt;0,1,0)</f>
        <v>0</v>
      </c>
      <c r="CO19" s="119">
        <f>IF(IFERROR(MATCH(_xlfn.CONCAT($B19,",",CO$4),'19 SpcFunc &amp; VentSpcFunc combos'!$Q$8:$Q$335,0),0)&gt;0,1,0)</f>
        <v>0</v>
      </c>
      <c r="CP19" s="119">
        <f>IF(IFERROR(MATCH(_xlfn.CONCAT($B19,",",CP$4),'19 SpcFunc &amp; VentSpcFunc combos'!$Q$8:$Q$335,0),0)&gt;0,1,0)</f>
        <v>0</v>
      </c>
      <c r="CQ19" s="119">
        <f>IF(IFERROR(MATCH(_xlfn.CONCAT($B19,",",CQ$4),'19 SpcFunc &amp; VentSpcFunc combos'!$Q$8:$Q$335,0),0)&gt;0,1,0)</f>
        <v>0</v>
      </c>
      <c r="CR19" s="119">
        <f>IF(IFERROR(MATCH(_xlfn.CONCAT($B19,",",CR$4),'19 SpcFunc &amp; VentSpcFunc combos'!$Q$8:$Q$335,0),0)&gt;0,1,0)</f>
        <v>0</v>
      </c>
      <c r="CS19" s="119">
        <f>IF(IFERROR(MATCH(_xlfn.CONCAT($B19,",",CS$4),'19 SpcFunc &amp; VentSpcFunc combos'!$Q$8:$Q$335,0),0)&gt;0,1,0)</f>
        <v>0</v>
      </c>
      <c r="CT19" s="119">
        <f>IF(IFERROR(MATCH(_xlfn.CONCAT($B19,",",CT$4),'19 SpcFunc &amp; VentSpcFunc combos'!$Q$8:$Q$335,0),0)&gt;0,1,0)</f>
        <v>0</v>
      </c>
      <c r="CU19" s="98" t="s">
        <v>938</v>
      </c>
      <c r="CV19">
        <f t="shared" si="5"/>
        <v>0</v>
      </c>
    </row>
    <row r="20" spans="2:100" x14ac:dyDescent="0.25">
      <c r="B20" t="e">
        <f>#REF!</f>
        <v>#REF!</v>
      </c>
      <c r="C20" s="119">
        <f>IF(IFERROR(MATCH(_xlfn.CONCAT($B20,",",C$4),'19 SpcFunc &amp; VentSpcFunc combos'!$Q$8:$Q$335,0),0)&gt;0,1,0)</f>
        <v>0</v>
      </c>
      <c r="D20" s="119">
        <f>IF(IFERROR(MATCH(_xlfn.CONCAT($B20,",",D$4),'19 SpcFunc &amp; VentSpcFunc combos'!$Q$8:$Q$335,0),0)&gt;0,1,0)</f>
        <v>0</v>
      </c>
      <c r="E20" s="119">
        <f>IF(IFERROR(MATCH(_xlfn.CONCAT($B20,",",E$4),'19 SpcFunc &amp; VentSpcFunc combos'!$Q$8:$Q$335,0),0)&gt;0,1,0)</f>
        <v>0</v>
      </c>
      <c r="F20" s="119">
        <f>IF(IFERROR(MATCH(_xlfn.CONCAT($B20,",",F$4),'19 SpcFunc &amp; VentSpcFunc combos'!$Q$8:$Q$335,0),0)&gt;0,1,0)</f>
        <v>0</v>
      </c>
      <c r="G20" s="119">
        <f>IF(IFERROR(MATCH(_xlfn.CONCAT($B20,",",G$4),'19 SpcFunc &amp; VentSpcFunc combos'!$Q$8:$Q$335,0),0)&gt;0,1,0)</f>
        <v>0</v>
      </c>
      <c r="H20" s="119">
        <f>IF(IFERROR(MATCH(_xlfn.CONCAT($B20,",",H$4),'19 SpcFunc &amp; VentSpcFunc combos'!$Q$8:$Q$335,0),0)&gt;0,1,0)</f>
        <v>0</v>
      </c>
      <c r="I20" s="119">
        <f>IF(IFERROR(MATCH(_xlfn.CONCAT($B20,",",I$4),'19 SpcFunc &amp; VentSpcFunc combos'!$Q$8:$Q$335,0),0)&gt;0,1,0)</f>
        <v>0</v>
      </c>
      <c r="J20" s="119">
        <f>IF(IFERROR(MATCH(_xlfn.CONCAT($B20,",",J$4),'19 SpcFunc &amp; VentSpcFunc combos'!$Q$8:$Q$335,0),0)&gt;0,1,0)</f>
        <v>0</v>
      </c>
      <c r="K20" s="119">
        <f>IF(IFERROR(MATCH(_xlfn.CONCAT($B20,",",K$4),'19 SpcFunc &amp; VentSpcFunc combos'!$Q$8:$Q$335,0),0)&gt;0,1,0)</f>
        <v>0</v>
      </c>
      <c r="L20" s="119">
        <f>IF(IFERROR(MATCH(_xlfn.CONCAT($B20,",",L$4),'19 SpcFunc &amp; VentSpcFunc combos'!$Q$8:$Q$335,0),0)&gt;0,1,0)</f>
        <v>0</v>
      </c>
      <c r="M20" s="119">
        <f>IF(IFERROR(MATCH(_xlfn.CONCAT($B20,",",M$4),'19 SpcFunc &amp; VentSpcFunc combos'!$Q$8:$Q$335,0),0)&gt;0,1,0)</f>
        <v>0</v>
      </c>
      <c r="N20" s="119">
        <f>IF(IFERROR(MATCH(_xlfn.CONCAT($B20,",",N$4),'19 SpcFunc &amp; VentSpcFunc combos'!$Q$8:$Q$335,0),0)&gt;0,1,0)</f>
        <v>0</v>
      </c>
      <c r="O20" s="119">
        <f>IF(IFERROR(MATCH(_xlfn.CONCAT($B20,",",O$4),'19 SpcFunc &amp; VentSpcFunc combos'!$Q$8:$Q$335,0),0)&gt;0,1,0)</f>
        <v>0</v>
      </c>
      <c r="P20" s="119">
        <f>IF(IFERROR(MATCH(_xlfn.CONCAT($B20,",",P$4),'19 SpcFunc &amp; VentSpcFunc combos'!$Q$8:$Q$335,0),0)&gt;0,1,0)</f>
        <v>0</v>
      </c>
      <c r="Q20" s="119">
        <f>IF(IFERROR(MATCH(_xlfn.CONCAT($B20,",",Q$4),'19 SpcFunc &amp; VentSpcFunc combos'!$Q$8:$Q$335,0),0)&gt;0,1,0)</f>
        <v>0</v>
      </c>
      <c r="R20" s="119">
        <f>IF(IFERROR(MATCH(_xlfn.CONCAT($B20,",",R$4),'19 SpcFunc &amp; VentSpcFunc combos'!$Q$8:$Q$335,0),0)&gt;0,1,0)</f>
        <v>0</v>
      </c>
      <c r="S20" s="119">
        <f>IF(IFERROR(MATCH(_xlfn.CONCAT($B20,",",S$4),'19 SpcFunc &amp; VentSpcFunc combos'!$Q$8:$Q$335,0),0)&gt;0,1,0)</f>
        <v>0</v>
      </c>
      <c r="T20" s="119">
        <f>IF(IFERROR(MATCH(_xlfn.CONCAT($B20,",",T$4),'19 SpcFunc &amp; VentSpcFunc combos'!$Q$8:$Q$335,0),0)&gt;0,1,0)</f>
        <v>0</v>
      </c>
      <c r="U20" s="119">
        <f>IF(IFERROR(MATCH(_xlfn.CONCAT($B20,",",U$4),'19 SpcFunc &amp; VentSpcFunc combos'!$Q$8:$Q$335,0),0)&gt;0,1,0)</f>
        <v>0</v>
      </c>
      <c r="V20" s="119">
        <f>IF(IFERROR(MATCH(_xlfn.CONCAT($B20,",",V$4),'19 SpcFunc &amp; VentSpcFunc combos'!$Q$8:$Q$335,0),0)&gt;0,1,0)</f>
        <v>0</v>
      </c>
      <c r="W20" s="119">
        <f>IF(IFERROR(MATCH(_xlfn.CONCAT($B20,",",W$4),'19 SpcFunc &amp; VentSpcFunc combos'!$Q$8:$Q$335,0),0)&gt;0,1,0)</f>
        <v>0</v>
      </c>
      <c r="X20" s="119">
        <f>IF(IFERROR(MATCH(_xlfn.CONCAT($B20,",",X$4),'19 SpcFunc &amp; VentSpcFunc combos'!$Q$8:$Q$335,0),0)&gt;0,1,0)</f>
        <v>0</v>
      </c>
      <c r="Y20" s="119">
        <f>IF(IFERROR(MATCH(_xlfn.CONCAT($B20,",",Y$4),'19 SpcFunc &amp; VentSpcFunc combos'!$Q$8:$Q$335,0),0)&gt;0,1,0)</f>
        <v>0</v>
      </c>
      <c r="Z20" s="119">
        <f>IF(IFERROR(MATCH(_xlfn.CONCAT($B20,",",Z$4),'19 SpcFunc &amp; VentSpcFunc combos'!$Q$8:$Q$335,0),0)&gt;0,1,0)</f>
        <v>0</v>
      </c>
      <c r="AA20" s="119">
        <f>IF(IFERROR(MATCH(_xlfn.CONCAT($B20,",",AA$4),'19 SpcFunc &amp; VentSpcFunc combos'!$Q$8:$Q$335,0),0)&gt;0,1,0)</f>
        <v>0</v>
      </c>
      <c r="AB20" s="119">
        <f>IF(IFERROR(MATCH(_xlfn.CONCAT($B20,",",AB$4),'19 SpcFunc &amp; VentSpcFunc combos'!$Q$8:$Q$335,0),0)&gt;0,1,0)</f>
        <v>0</v>
      </c>
      <c r="AC20" s="119">
        <f>IF(IFERROR(MATCH(_xlfn.CONCAT($B20,",",AC$4),'19 SpcFunc &amp; VentSpcFunc combos'!$Q$8:$Q$335,0),0)&gt;0,1,0)</f>
        <v>0</v>
      </c>
      <c r="AD20" s="119">
        <f>IF(IFERROR(MATCH(_xlfn.CONCAT($B20,",",AD$4),'19 SpcFunc &amp; VentSpcFunc combos'!$Q$8:$Q$335,0),0)&gt;0,1,0)</f>
        <v>0</v>
      </c>
      <c r="AE20" s="119">
        <f>IF(IFERROR(MATCH(_xlfn.CONCAT($B20,",",AE$4),'19 SpcFunc &amp; VentSpcFunc combos'!$Q$8:$Q$335,0),0)&gt;0,1,0)</f>
        <v>0</v>
      </c>
      <c r="AF20" s="119">
        <f>IF(IFERROR(MATCH(_xlfn.CONCAT($B20,",",AF$4),'19 SpcFunc &amp; VentSpcFunc combos'!$Q$8:$Q$335,0),0)&gt;0,1,0)</f>
        <v>0</v>
      </c>
      <c r="AG20" s="119">
        <f>IF(IFERROR(MATCH(_xlfn.CONCAT($B20,",",AG$4),'19 SpcFunc &amp; VentSpcFunc combos'!$Q$8:$Q$335,0),0)&gt;0,1,0)</f>
        <v>0</v>
      </c>
      <c r="AH20" s="119">
        <f>IF(IFERROR(MATCH(_xlfn.CONCAT($B20,",",AH$4),'19 SpcFunc &amp; VentSpcFunc combos'!$Q$8:$Q$335,0),0)&gt;0,1,0)</f>
        <v>0</v>
      </c>
      <c r="AI20" s="119">
        <f>IF(IFERROR(MATCH(_xlfn.CONCAT($B20,",",AI$4),'19 SpcFunc &amp; VentSpcFunc combos'!$Q$8:$Q$335,0),0)&gt;0,1,0)</f>
        <v>0</v>
      </c>
      <c r="AJ20" s="119">
        <f>IF(IFERROR(MATCH(_xlfn.CONCAT($B20,",",AJ$4),'19 SpcFunc &amp; VentSpcFunc combos'!$Q$8:$Q$335,0),0)&gt;0,1,0)</f>
        <v>0</v>
      </c>
      <c r="AK20" s="119">
        <f>IF(IFERROR(MATCH(_xlfn.CONCAT($B20,",",AK$4),'19 SpcFunc &amp; VentSpcFunc combos'!$Q$8:$Q$335,0),0)&gt;0,1,0)</f>
        <v>0</v>
      </c>
      <c r="AL20" s="119">
        <f>IF(IFERROR(MATCH(_xlfn.CONCAT($B20,",",AL$4),'19 SpcFunc &amp; VentSpcFunc combos'!$Q$8:$Q$335,0),0)&gt;0,1,0)</f>
        <v>0</v>
      </c>
      <c r="AM20" s="119">
        <f>IF(IFERROR(MATCH(_xlfn.CONCAT($B20,",",AM$4),'19 SpcFunc &amp; VentSpcFunc combos'!$Q$8:$Q$335,0),0)&gt;0,1,0)</f>
        <v>0</v>
      </c>
      <c r="AN20" s="119">
        <f>IF(IFERROR(MATCH(_xlfn.CONCAT($B20,",",AN$4),'19 SpcFunc &amp; VentSpcFunc combos'!$Q$8:$Q$335,0),0)&gt;0,1,0)</f>
        <v>0</v>
      </c>
      <c r="AO20" s="119">
        <f>IF(IFERROR(MATCH(_xlfn.CONCAT($B20,",",AO$4),'19 SpcFunc &amp; VentSpcFunc combos'!$Q$8:$Q$335,0),0)&gt;0,1,0)</f>
        <v>0</v>
      </c>
      <c r="AP20" s="119">
        <f>IF(IFERROR(MATCH(_xlfn.CONCAT($B20,",",AP$4),'19 SpcFunc &amp; VentSpcFunc combos'!$Q$8:$Q$335,0),0)&gt;0,1,0)</f>
        <v>0</v>
      </c>
      <c r="AQ20" s="119">
        <f>IF(IFERROR(MATCH(_xlfn.CONCAT($B20,",",AQ$4),'19 SpcFunc &amp; VentSpcFunc combos'!$Q$8:$Q$335,0),0)&gt;0,1,0)</f>
        <v>0</v>
      </c>
      <c r="AR20" s="119">
        <f>IF(IFERROR(MATCH(_xlfn.CONCAT($B20,",",AR$4),'19 SpcFunc &amp; VentSpcFunc combos'!$Q$8:$Q$335,0),0)&gt;0,1,0)</f>
        <v>0</v>
      </c>
      <c r="AS20" s="119">
        <f>IF(IFERROR(MATCH(_xlfn.CONCAT($B20,",",AS$4),'19 SpcFunc &amp; VentSpcFunc combos'!$Q$8:$Q$335,0),0)&gt;0,1,0)</f>
        <v>0</v>
      </c>
      <c r="AT20" s="119">
        <f>IF(IFERROR(MATCH(_xlfn.CONCAT($B20,",",AT$4),'19 SpcFunc &amp; VentSpcFunc combos'!$Q$8:$Q$335,0),0)&gt;0,1,0)</f>
        <v>0</v>
      </c>
      <c r="AU20" s="119">
        <f>IF(IFERROR(MATCH(_xlfn.CONCAT($B20,",",AU$4),'19 SpcFunc &amp; VentSpcFunc combos'!$Q$8:$Q$335,0),0)&gt;0,1,0)</f>
        <v>0</v>
      </c>
      <c r="AV20" s="119">
        <f>IF(IFERROR(MATCH(_xlfn.CONCAT($B20,",",AV$4),'19 SpcFunc &amp; VentSpcFunc combos'!$Q$8:$Q$335,0),0)&gt;0,1,0)</f>
        <v>0</v>
      </c>
      <c r="AW20" s="119">
        <f>IF(IFERROR(MATCH(_xlfn.CONCAT($B20,",",AW$4),'19 SpcFunc &amp; VentSpcFunc combos'!$Q$8:$Q$335,0),0)&gt;0,1,0)</f>
        <v>0</v>
      </c>
      <c r="AX20" s="119">
        <f>IF(IFERROR(MATCH(_xlfn.CONCAT($B20,",",AX$4),'19 SpcFunc &amp; VentSpcFunc combos'!$Q$8:$Q$335,0),0)&gt;0,1,0)</f>
        <v>0</v>
      </c>
      <c r="AY20" s="119">
        <f>IF(IFERROR(MATCH(_xlfn.CONCAT($B20,",",AY$4),'19 SpcFunc &amp; VentSpcFunc combos'!$Q$8:$Q$335,0),0)&gt;0,1,0)</f>
        <v>0</v>
      </c>
      <c r="AZ20" s="119">
        <f>IF(IFERROR(MATCH(_xlfn.CONCAT($B20,",",AZ$4),'19 SpcFunc &amp; VentSpcFunc combos'!$Q$8:$Q$335,0),0)&gt;0,1,0)</f>
        <v>0</v>
      </c>
      <c r="BA20" s="119">
        <f>IF(IFERROR(MATCH(_xlfn.CONCAT($B20,",",BA$4),'19 SpcFunc &amp; VentSpcFunc combos'!$Q$8:$Q$335,0),0)&gt;0,1,0)</f>
        <v>0</v>
      </c>
      <c r="BB20" s="119">
        <f>IF(IFERROR(MATCH(_xlfn.CONCAT($B20,",",BB$4),'19 SpcFunc &amp; VentSpcFunc combos'!$Q$8:$Q$335,0),0)&gt;0,1,0)</f>
        <v>0</v>
      </c>
      <c r="BC20" s="119">
        <f>IF(IFERROR(MATCH(_xlfn.CONCAT($B20,",",BC$4),'19 SpcFunc &amp; VentSpcFunc combos'!$Q$8:$Q$335,0),0)&gt;0,1,0)</f>
        <v>0</v>
      </c>
      <c r="BD20" s="119">
        <f>IF(IFERROR(MATCH(_xlfn.CONCAT($B20,",",BD$4),'19 SpcFunc &amp; VentSpcFunc combos'!$Q$8:$Q$335,0),0)&gt;0,1,0)</f>
        <v>0</v>
      </c>
      <c r="BE20" s="119">
        <f>IF(IFERROR(MATCH(_xlfn.CONCAT($B20,",",BE$4),'19 SpcFunc &amp; VentSpcFunc combos'!$Q$8:$Q$335,0),0)&gt;0,1,0)</f>
        <v>0</v>
      </c>
      <c r="BF20" s="119">
        <f>IF(IFERROR(MATCH(_xlfn.CONCAT($B20,",",BF$4),'19 SpcFunc &amp; VentSpcFunc combos'!$Q$8:$Q$335,0),0)&gt;0,1,0)</f>
        <v>0</v>
      </c>
      <c r="BG20" s="119">
        <f>IF(IFERROR(MATCH(_xlfn.CONCAT($B20,",",BG$4),'19 SpcFunc &amp; VentSpcFunc combos'!$Q$8:$Q$335,0),0)&gt;0,1,0)</f>
        <v>0</v>
      </c>
      <c r="BH20" s="119">
        <f>IF(IFERROR(MATCH(_xlfn.CONCAT($B20,",",BH$4),'19 SpcFunc &amp; VentSpcFunc combos'!$Q$8:$Q$335,0),0)&gt;0,1,0)</f>
        <v>0</v>
      </c>
      <c r="BI20" s="119">
        <f>IF(IFERROR(MATCH(_xlfn.CONCAT($B20,",",BI$4),'19 SpcFunc &amp; VentSpcFunc combos'!$Q$8:$Q$335,0),0)&gt;0,1,0)</f>
        <v>0</v>
      </c>
      <c r="BJ20" s="119">
        <f>IF(IFERROR(MATCH(_xlfn.CONCAT($B20,",",BJ$4),'19 SpcFunc &amp; VentSpcFunc combos'!$Q$8:$Q$335,0),0)&gt;0,1,0)</f>
        <v>0</v>
      </c>
      <c r="BK20" s="119">
        <f>IF(IFERROR(MATCH(_xlfn.CONCAT($B20,",",BK$4),'19 SpcFunc &amp; VentSpcFunc combos'!$Q$8:$Q$335,0),0)&gt;0,1,0)</f>
        <v>0</v>
      </c>
      <c r="BL20" s="119">
        <f>IF(IFERROR(MATCH(_xlfn.CONCAT($B20,",",BL$4),'19 SpcFunc &amp; VentSpcFunc combos'!$Q$8:$Q$335,0),0)&gt;0,1,0)</f>
        <v>0</v>
      </c>
      <c r="BM20" s="119">
        <f>IF(IFERROR(MATCH(_xlfn.CONCAT($B20,",",BM$4),'19 SpcFunc &amp; VentSpcFunc combos'!$Q$8:$Q$335,0),0)&gt;0,1,0)</f>
        <v>0</v>
      </c>
      <c r="BN20" s="119">
        <f>IF(IFERROR(MATCH(_xlfn.CONCAT($B20,",",BN$4),'19 SpcFunc &amp; VentSpcFunc combos'!$Q$8:$Q$335,0),0)&gt;0,1,0)</f>
        <v>0</v>
      </c>
      <c r="BO20" s="119">
        <f>IF(IFERROR(MATCH(_xlfn.CONCAT($B20,",",BO$4),'19 SpcFunc &amp; VentSpcFunc combos'!$Q$8:$Q$335,0),0)&gt;0,1,0)</f>
        <v>0</v>
      </c>
      <c r="BP20" s="119">
        <f>IF(IFERROR(MATCH(_xlfn.CONCAT($B20,",",BP$4),'19 SpcFunc &amp; VentSpcFunc combos'!$Q$8:$Q$335,0),0)&gt;0,1,0)</f>
        <v>0</v>
      </c>
      <c r="BQ20" s="119">
        <f>IF(IFERROR(MATCH(_xlfn.CONCAT($B20,",",BQ$4),'19 SpcFunc &amp; VentSpcFunc combos'!$Q$8:$Q$335,0),0)&gt;0,1,0)</f>
        <v>0</v>
      </c>
      <c r="BR20" s="119">
        <f>IF(IFERROR(MATCH(_xlfn.CONCAT($B20,",",BR$4),'19 SpcFunc &amp; VentSpcFunc combos'!$Q$8:$Q$335,0),0)&gt;0,1,0)</f>
        <v>0</v>
      </c>
      <c r="BS20" s="119">
        <f>IF(IFERROR(MATCH(_xlfn.CONCAT($B20,",",BS$4),'19 SpcFunc &amp; VentSpcFunc combos'!$Q$8:$Q$335,0),0)&gt;0,1,0)</f>
        <v>0</v>
      </c>
      <c r="BT20" s="119">
        <f>IF(IFERROR(MATCH(_xlfn.CONCAT($B20,",",BT$4),'19 SpcFunc &amp; VentSpcFunc combos'!$Q$8:$Q$335,0),0)&gt;0,1,0)</f>
        <v>0</v>
      </c>
      <c r="BU20" s="119">
        <f>IF(IFERROR(MATCH(_xlfn.CONCAT($B20,",",BU$4),'19 SpcFunc &amp; VentSpcFunc combos'!$Q$8:$Q$335,0),0)&gt;0,1,0)</f>
        <v>0</v>
      </c>
      <c r="BV20" s="119">
        <f>IF(IFERROR(MATCH(_xlfn.CONCAT($B20,",",BV$4),'19 SpcFunc &amp; VentSpcFunc combos'!$Q$8:$Q$335,0),0)&gt;0,1,0)</f>
        <v>0</v>
      </c>
      <c r="BW20" s="119">
        <f>IF(IFERROR(MATCH(_xlfn.CONCAT($B20,",",BW$4),'19 SpcFunc &amp; VentSpcFunc combos'!$Q$8:$Q$335,0),0)&gt;0,1,0)</f>
        <v>0</v>
      </c>
      <c r="BX20" s="119">
        <f>IF(IFERROR(MATCH(_xlfn.CONCAT($B20,",",BX$4),'19 SpcFunc &amp; VentSpcFunc combos'!$Q$8:$Q$335,0),0)&gt;0,1,0)</f>
        <v>0</v>
      </c>
      <c r="BY20" s="119">
        <f>IF(IFERROR(MATCH(_xlfn.CONCAT($B20,",",BY$4),'19 SpcFunc &amp; VentSpcFunc combos'!$Q$8:$Q$335,0),0)&gt;0,1,0)</f>
        <v>0</v>
      </c>
      <c r="BZ20" s="119">
        <f>IF(IFERROR(MATCH(_xlfn.CONCAT($B20,",",BZ$4),'19 SpcFunc &amp; VentSpcFunc combos'!$Q$8:$Q$335,0),0)&gt;0,1,0)</f>
        <v>0</v>
      </c>
      <c r="CA20" s="119">
        <f>IF(IFERROR(MATCH(_xlfn.CONCAT($B20,",",CA$4),'19 SpcFunc &amp; VentSpcFunc combos'!$Q$8:$Q$335,0),0)&gt;0,1,0)</f>
        <v>0</v>
      </c>
      <c r="CB20" s="119">
        <f>IF(IFERROR(MATCH(_xlfn.CONCAT($B20,",",CB$4),'19 SpcFunc &amp; VentSpcFunc combos'!$Q$8:$Q$335,0),0)&gt;0,1,0)</f>
        <v>0</v>
      </c>
      <c r="CC20" s="119">
        <f>IF(IFERROR(MATCH(_xlfn.CONCAT($B20,",",CC$4),'19 SpcFunc &amp; VentSpcFunc combos'!$Q$8:$Q$335,0),0)&gt;0,1,0)</f>
        <v>0</v>
      </c>
      <c r="CD20" s="119">
        <f>IF(IFERROR(MATCH(_xlfn.CONCAT($B20,",",CD$4),'19 SpcFunc &amp; VentSpcFunc combos'!$Q$8:$Q$335,0),0)&gt;0,1,0)</f>
        <v>0</v>
      </c>
      <c r="CE20" s="119">
        <f>IF(IFERROR(MATCH(_xlfn.CONCAT($B20,",",CE$4),'19 SpcFunc &amp; VentSpcFunc combos'!$Q$8:$Q$335,0),0)&gt;0,1,0)</f>
        <v>0</v>
      </c>
      <c r="CF20" s="119">
        <f>IF(IFERROR(MATCH(_xlfn.CONCAT($B20,",",CF$4),'19 SpcFunc &amp; VentSpcFunc combos'!$Q$8:$Q$335,0),0)&gt;0,1,0)</f>
        <v>0</v>
      </c>
      <c r="CG20" s="119">
        <f>IF(IFERROR(MATCH(_xlfn.CONCAT($B20,",",CG$4),'19 SpcFunc &amp; VentSpcFunc combos'!$Q$8:$Q$335,0),0)&gt;0,1,0)</f>
        <v>0</v>
      </c>
      <c r="CH20" s="119">
        <f>IF(IFERROR(MATCH(_xlfn.CONCAT($B20,",",CH$4),'19 SpcFunc &amp; VentSpcFunc combos'!$Q$8:$Q$335,0),0)&gt;0,1,0)</f>
        <v>0</v>
      </c>
      <c r="CI20" s="119">
        <f>IF(IFERROR(MATCH(_xlfn.CONCAT($B20,",",CI$4),'19 SpcFunc &amp; VentSpcFunc combos'!$Q$8:$Q$335,0),0)&gt;0,1,0)</f>
        <v>0</v>
      </c>
      <c r="CJ20" s="119">
        <f>IF(IFERROR(MATCH(_xlfn.CONCAT($B20,",",CJ$4),'19 SpcFunc &amp; VentSpcFunc combos'!$Q$8:$Q$335,0),0)&gt;0,1,0)</f>
        <v>0</v>
      </c>
      <c r="CK20" s="119">
        <f>IF(IFERROR(MATCH(_xlfn.CONCAT($B20,",",CK$4),'19 SpcFunc &amp; VentSpcFunc combos'!$Q$8:$Q$335,0),0)&gt;0,1,0)</f>
        <v>0</v>
      </c>
      <c r="CL20" s="119">
        <f>IF(IFERROR(MATCH(_xlfn.CONCAT($B20,",",CL$4),'19 SpcFunc &amp; VentSpcFunc combos'!$Q$8:$Q$335,0),0)&gt;0,1,0)</f>
        <v>0</v>
      </c>
      <c r="CM20" s="119">
        <f>IF(IFERROR(MATCH(_xlfn.CONCAT($B20,",",CM$4),'19 SpcFunc &amp; VentSpcFunc combos'!$Q$8:$Q$335,0),0)&gt;0,1,0)</f>
        <v>0</v>
      </c>
      <c r="CN20" s="119">
        <f>IF(IFERROR(MATCH(_xlfn.CONCAT($B20,",",CN$4),'19 SpcFunc &amp; VentSpcFunc combos'!$Q$8:$Q$335,0),0)&gt;0,1,0)</f>
        <v>0</v>
      </c>
      <c r="CO20" s="119">
        <f>IF(IFERROR(MATCH(_xlfn.CONCAT($B20,",",CO$4),'19 SpcFunc &amp; VentSpcFunc combos'!$Q$8:$Q$335,0),0)&gt;0,1,0)</f>
        <v>0</v>
      </c>
      <c r="CP20" s="119">
        <f>IF(IFERROR(MATCH(_xlfn.CONCAT($B20,",",CP$4),'19 SpcFunc &amp; VentSpcFunc combos'!$Q$8:$Q$335,0),0)&gt;0,1,0)</f>
        <v>0</v>
      </c>
      <c r="CQ20" s="119">
        <f>IF(IFERROR(MATCH(_xlfn.CONCAT($B20,",",CQ$4),'19 SpcFunc &amp; VentSpcFunc combos'!$Q$8:$Q$335,0),0)&gt;0,1,0)</f>
        <v>0</v>
      </c>
      <c r="CR20" s="119">
        <f>IF(IFERROR(MATCH(_xlfn.CONCAT($B20,",",CR$4),'19 SpcFunc &amp; VentSpcFunc combos'!$Q$8:$Q$335,0),0)&gt;0,1,0)</f>
        <v>0</v>
      </c>
      <c r="CS20" s="119">
        <f>IF(IFERROR(MATCH(_xlfn.CONCAT($B20,",",CS$4),'19 SpcFunc &amp; VentSpcFunc combos'!$Q$8:$Q$335,0),0)&gt;0,1,0)</f>
        <v>0</v>
      </c>
      <c r="CT20" s="119">
        <f>IF(IFERROR(MATCH(_xlfn.CONCAT($B20,",",CT$4),'19 SpcFunc &amp; VentSpcFunc combos'!$Q$8:$Q$335,0),0)&gt;0,1,0)</f>
        <v>0</v>
      </c>
      <c r="CU20" s="98" t="s">
        <v>938</v>
      </c>
      <c r="CV20">
        <f t="shared" si="5"/>
        <v>0</v>
      </c>
    </row>
    <row r="21" spans="2:100" x14ac:dyDescent="0.25">
      <c r="B21" t="e">
        <f>#REF!</f>
        <v>#REF!</v>
      </c>
      <c r="C21" s="119">
        <f>IF(IFERROR(MATCH(_xlfn.CONCAT($B21,",",C$4),'19 SpcFunc &amp; VentSpcFunc combos'!$Q$8:$Q$335,0),0)&gt;0,1,0)</f>
        <v>0</v>
      </c>
      <c r="D21" s="119">
        <f>IF(IFERROR(MATCH(_xlfn.CONCAT($B21,",",D$4),'19 SpcFunc &amp; VentSpcFunc combos'!$Q$8:$Q$335,0),0)&gt;0,1,0)</f>
        <v>0</v>
      </c>
      <c r="E21" s="119">
        <f>IF(IFERROR(MATCH(_xlfn.CONCAT($B21,",",E$4),'19 SpcFunc &amp; VentSpcFunc combos'!$Q$8:$Q$335,0),0)&gt;0,1,0)</f>
        <v>0</v>
      </c>
      <c r="F21" s="119">
        <f>IF(IFERROR(MATCH(_xlfn.CONCAT($B21,",",F$4),'19 SpcFunc &amp; VentSpcFunc combos'!$Q$8:$Q$335,0),0)&gt;0,1,0)</f>
        <v>0</v>
      </c>
      <c r="G21" s="119">
        <f>IF(IFERROR(MATCH(_xlfn.CONCAT($B21,",",G$4),'19 SpcFunc &amp; VentSpcFunc combos'!$Q$8:$Q$335,0),0)&gt;0,1,0)</f>
        <v>0</v>
      </c>
      <c r="H21" s="119">
        <f>IF(IFERROR(MATCH(_xlfn.CONCAT($B21,",",H$4),'19 SpcFunc &amp; VentSpcFunc combos'!$Q$8:$Q$335,0),0)&gt;0,1,0)</f>
        <v>0</v>
      </c>
      <c r="I21" s="119">
        <f>IF(IFERROR(MATCH(_xlfn.CONCAT($B21,",",I$4),'19 SpcFunc &amp; VentSpcFunc combos'!$Q$8:$Q$335,0),0)&gt;0,1,0)</f>
        <v>0</v>
      </c>
      <c r="J21" s="119">
        <f>IF(IFERROR(MATCH(_xlfn.CONCAT($B21,",",J$4),'19 SpcFunc &amp; VentSpcFunc combos'!$Q$8:$Q$335,0),0)&gt;0,1,0)</f>
        <v>0</v>
      </c>
      <c r="K21" s="119">
        <f>IF(IFERROR(MATCH(_xlfn.CONCAT($B21,",",K$4),'19 SpcFunc &amp; VentSpcFunc combos'!$Q$8:$Q$335,0),0)&gt;0,1,0)</f>
        <v>0</v>
      </c>
      <c r="L21" s="119">
        <f>IF(IFERROR(MATCH(_xlfn.CONCAT($B21,",",L$4),'19 SpcFunc &amp; VentSpcFunc combos'!$Q$8:$Q$335,0),0)&gt;0,1,0)</f>
        <v>0</v>
      </c>
      <c r="M21" s="119">
        <f>IF(IFERROR(MATCH(_xlfn.CONCAT($B21,",",M$4),'19 SpcFunc &amp; VentSpcFunc combos'!$Q$8:$Q$335,0),0)&gt;0,1,0)</f>
        <v>0</v>
      </c>
      <c r="N21" s="119">
        <f>IF(IFERROR(MATCH(_xlfn.CONCAT($B21,",",N$4),'19 SpcFunc &amp; VentSpcFunc combos'!$Q$8:$Q$335,0),0)&gt;0,1,0)</f>
        <v>0</v>
      </c>
      <c r="O21" s="119">
        <f>IF(IFERROR(MATCH(_xlfn.CONCAT($B21,",",O$4),'19 SpcFunc &amp; VentSpcFunc combos'!$Q$8:$Q$335,0),0)&gt;0,1,0)</f>
        <v>0</v>
      </c>
      <c r="P21" s="119">
        <f>IF(IFERROR(MATCH(_xlfn.CONCAT($B21,",",P$4),'19 SpcFunc &amp; VentSpcFunc combos'!$Q$8:$Q$335,0),0)&gt;0,1,0)</f>
        <v>0</v>
      </c>
      <c r="Q21" s="119">
        <f>IF(IFERROR(MATCH(_xlfn.CONCAT($B21,",",Q$4),'19 SpcFunc &amp; VentSpcFunc combos'!$Q$8:$Q$335,0),0)&gt;0,1,0)</f>
        <v>0</v>
      </c>
      <c r="R21" s="119">
        <f>IF(IFERROR(MATCH(_xlfn.CONCAT($B21,",",R$4),'19 SpcFunc &amp; VentSpcFunc combos'!$Q$8:$Q$335,0),0)&gt;0,1,0)</f>
        <v>0</v>
      </c>
      <c r="S21" s="119">
        <f>IF(IFERROR(MATCH(_xlfn.CONCAT($B21,",",S$4),'19 SpcFunc &amp; VentSpcFunc combos'!$Q$8:$Q$335,0),0)&gt;0,1,0)</f>
        <v>0</v>
      </c>
      <c r="T21" s="119">
        <f>IF(IFERROR(MATCH(_xlfn.CONCAT($B21,",",T$4),'19 SpcFunc &amp; VentSpcFunc combos'!$Q$8:$Q$335,0),0)&gt;0,1,0)</f>
        <v>0</v>
      </c>
      <c r="U21" s="119">
        <f>IF(IFERROR(MATCH(_xlfn.CONCAT($B21,",",U$4),'19 SpcFunc &amp; VentSpcFunc combos'!$Q$8:$Q$335,0),0)&gt;0,1,0)</f>
        <v>0</v>
      </c>
      <c r="V21" s="119">
        <f>IF(IFERROR(MATCH(_xlfn.CONCAT($B21,",",V$4),'19 SpcFunc &amp; VentSpcFunc combos'!$Q$8:$Q$335,0),0)&gt;0,1,0)</f>
        <v>0</v>
      </c>
      <c r="W21" s="119">
        <f>IF(IFERROR(MATCH(_xlfn.CONCAT($B21,",",W$4),'19 SpcFunc &amp; VentSpcFunc combos'!$Q$8:$Q$335,0),0)&gt;0,1,0)</f>
        <v>0</v>
      </c>
      <c r="X21" s="119">
        <f>IF(IFERROR(MATCH(_xlfn.CONCAT($B21,",",X$4),'19 SpcFunc &amp; VentSpcFunc combos'!$Q$8:$Q$335,0),0)&gt;0,1,0)</f>
        <v>0</v>
      </c>
      <c r="Y21" s="119">
        <f>IF(IFERROR(MATCH(_xlfn.CONCAT($B21,",",Y$4),'19 SpcFunc &amp; VentSpcFunc combos'!$Q$8:$Q$335,0),0)&gt;0,1,0)</f>
        <v>0</v>
      </c>
      <c r="Z21" s="119">
        <f>IF(IFERROR(MATCH(_xlfn.CONCAT($B21,",",Z$4),'19 SpcFunc &amp; VentSpcFunc combos'!$Q$8:$Q$335,0),0)&gt;0,1,0)</f>
        <v>0</v>
      </c>
      <c r="AA21" s="119">
        <f>IF(IFERROR(MATCH(_xlfn.CONCAT($B21,",",AA$4),'19 SpcFunc &amp; VentSpcFunc combos'!$Q$8:$Q$335,0),0)&gt;0,1,0)</f>
        <v>0</v>
      </c>
      <c r="AB21" s="119">
        <f>IF(IFERROR(MATCH(_xlfn.CONCAT($B21,",",AB$4),'19 SpcFunc &amp; VentSpcFunc combos'!$Q$8:$Q$335,0),0)&gt;0,1,0)</f>
        <v>0</v>
      </c>
      <c r="AC21" s="119">
        <f>IF(IFERROR(MATCH(_xlfn.CONCAT($B21,",",AC$4),'19 SpcFunc &amp; VentSpcFunc combos'!$Q$8:$Q$335,0),0)&gt;0,1,0)</f>
        <v>0</v>
      </c>
      <c r="AD21" s="119">
        <f>IF(IFERROR(MATCH(_xlfn.CONCAT($B21,",",AD$4),'19 SpcFunc &amp; VentSpcFunc combos'!$Q$8:$Q$335,0),0)&gt;0,1,0)</f>
        <v>0</v>
      </c>
      <c r="AE21" s="119">
        <f>IF(IFERROR(MATCH(_xlfn.CONCAT($B21,",",AE$4),'19 SpcFunc &amp; VentSpcFunc combos'!$Q$8:$Q$335,0),0)&gt;0,1,0)</f>
        <v>0</v>
      </c>
      <c r="AF21" s="119">
        <f>IF(IFERROR(MATCH(_xlfn.CONCAT($B21,",",AF$4),'19 SpcFunc &amp; VentSpcFunc combos'!$Q$8:$Q$335,0),0)&gt;0,1,0)</f>
        <v>0</v>
      </c>
      <c r="AG21" s="119">
        <f>IF(IFERROR(MATCH(_xlfn.CONCAT($B21,",",AG$4),'19 SpcFunc &amp; VentSpcFunc combos'!$Q$8:$Q$335,0),0)&gt;0,1,0)</f>
        <v>0</v>
      </c>
      <c r="AH21" s="119">
        <f>IF(IFERROR(MATCH(_xlfn.CONCAT($B21,",",AH$4),'19 SpcFunc &amp; VentSpcFunc combos'!$Q$8:$Q$335,0),0)&gt;0,1,0)</f>
        <v>0</v>
      </c>
      <c r="AI21" s="119">
        <f>IF(IFERROR(MATCH(_xlfn.CONCAT($B21,",",AI$4),'19 SpcFunc &amp; VentSpcFunc combos'!$Q$8:$Q$335,0),0)&gt;0,1,0)</f>
        <v>0</v>
      </c>
      <c r="AJ21" s="119">
        <f>IF(IFERROR(MATCH(_xlfn.CONCAT($B21,",",AJ$4),'19 SpcFunc &amp; VentSpcFunc combos'!$Q$8:$Q$335,0),0)&gt;0,1,0)</f>
        <v>0</v>
      </c>
      <c r="AK21" s="119">
        <f>IF(IFERROR(MATCH(_xlfn.CONCAT($B21,",",AK$4),'19 SpcFunc &amp; VentSpcFunc combos'!$Q$8:$Q$335,0),0)&gt;0,1,0)</f>
        <v>0</v>
      </c>
      <c r="AL21" s="119">
        <f>IF(IFERROR(MATCH(_xlfn.CONCAT($B21,",",AL$4),'19 SpcFunc &amp; VentSpcFunc combos'!$Q$8:$Q$335,0),0)&gt;0,1,0)</f>
        <v>0</v>
      </c>
      <c r="AM21" s="119">
        <f>IF(IFERROR(MATCH(_xlfn.CONCAT($B21,",",AM$4),'19 SpcFunc &amp; VentSpcFunc combos'!$Q$8:$Q$335,0),0)&gt;0,1,0)</f>
        <v>0</v>
      </c>
      <c r="AN21" s="119">
        <f>IF(IFERROR(MATCH(_xlfn.CONCAT($B21,",",AN$4),'19 SpcFunc &amp; VentSpcFunc combos'!$Q$8:$Q$335,0),0)&gt;0,1,0)</f>
        <v>0</v>
      </c>
      <c r="AO21" s="119">
        <f>IF(IFERROR(MATCH(_xlfn.CONCAT($B21,",",AO$4),'19 SpcFunc &amp; VentSpcFunc combos'!$Q$8:$Q$335,0),0)&gt;0,1,0)</f>
        <v>0</v>
      </c>
      <c r="AP21" s="119">
        <f>IF(IFERROR(MATCH(_xlfn.CONCAT($B21,",",AP$4),'19 SpcFunc &amp; VentSpcFunc combos'!$Q$8:$Q$335,0),0)&gt;0,1,0)</f>
        <v>0</v>
      </c>
      <c r="AQ21" s="119">
        <f>IF(IFERROR(MATCH(_xlfn.CONCAT($B21,",",AQ$4),'19 SpcFunc &amp; VentSpcFunc combos'!$Q$8:$Q$335,0),0)&gt;0,1,0)</f>
        <v>0</v>
      </c>
      <c r="AR21" s="119">
        <f>IF(IFERROR(MATCH(_xlfn.CONCAT($B21,",",AR$4),'19 SpcFunc &amp; VentSpcFunc combos'!$Q$8:$Q$335,0),0)&gt;0,1,0)</f>
        <v>0</v>
      </c>
      <c r="AS21" s="119">
        <f>IF(IFERROR(MATCH(_xlfn.CONCAT($B21,",",AS$4),'19 SpcFunc &amp; VentSpcFunc combos'!$Q$8:$Q$335,0),0)&gt;0,1,0)</f>
        <v>0</v>
      </c>
      <c r="AT21" s="119">
        <f>IF(IFERROR(MATCH(_xlfn.CONCAT($B21,",",AT$4),'19 SpcFunc &amp; VentSpcFunc combos'!$Q$8:$Q$335,0),0)&gt;0,1,0)</f>
        <v>0</v>
      </c>
      <c r="AU21" s="119">
        <f>IF(IFERROR(MATCH(_xlfn.CONCAT($B21,",",AU$4),'19 SpcFunc &amp; VentSpcFunc combos'!$Q$8:$Q$335,0),0)&gt;0,1,0)</f>
        <v>0</v>
      </c>
      <c r="AV21" s="119">
        <f>IF(IFERROR(MATCH(_xlfn.CONCAT($B21,",",AV$4),'19 SpcFunc &amp; VentSpcFunc combos'!$Q$8:$Q$335,0),0)&gt;0,1,0)</f>
        <v>0</v>
      </c>
      <c r="AW21" s="119">
        <f>IF(IFERROR(MATCH(_xlfn.CONCAT($B21,",",AW$4),'19 SpcFunc &amp; VentSpcFunc combos'!$Q$8:$Q$335,0),0)&gt;0,1,0)</f>
        <v>0</v>
      </c>
      <c r="AX21" s="119">
        <f>IF(IFERROR(MATCH(_xlfn.CONCAT($B21,",",AX$4),'19 SpcFunc &amp; VentSpcFunc combos'!$Q$8:$Q$335,0),0)&gt;0,1,0)</f>
        <v>0</v>
      </c>
      <c r="AY21" s="119">
        <f>IF(IFERROR(MATCH(_xlfn.CONCAT($B21,",",AY$4),'19 SpcFunc &amp; VentSpcFunc combos'!$Q$8:$Q$335,0),0)&gt;0,1,0)</f>
        <v>0</v>
      </c>
      <c r="AZ21" s="119">
        <f>IF(IFERROR(MATCH(_xlfn.CONCAT($B21,",",AZ$4),'19 SpcFunc &amp; VentSpcFunc combos'!$Q$8:$Q$335,0),0)&gt;0,1,0)</f>
        <v>0</v>
      </c>
      <c r="BA21" s="119">
        <f>IF(IFERROR(MATCH(_xlfn.CONCAT($B21,",",BA$4),'19 SpcFunc &amp; VentSpcFunc combos'!$Q$8:$Q$335,0),0)&gt;0,1,0)</f>
        <v>0</v>
      </c>
      <c r="BB21" s="119">
        <f>IF(IFERROR(MATCH(_xlfn.CONCAT($B21,",",BB$4),'19 SpcFunc &amp; VentSpcFunc combos'!$Q$8:$Q$335,0),0)&gt;0,1,0)</f>
        <v>0</v>
      </c>
      <c r="BC21" s="119">
        <f>IF(IFERROR(MATCH(_xlfn.CONCAT($B21,",",BC$4),'19 SpcFunc &amp; VentSpcFunc combos'!$Q$8:$Q$335,0),0)&gt;0,1,0)</f>
        <v>0</v>
      </c>
      <c r="BD21" s="119">
        <f>IF(IFERROR(MATCH(_xlfn.CONCAT($B21,",",BD$4),'19 SpcFunc &amp; VentSpcFunc combos'!$Q$8:$Q$335,0),0)&gt;0,1,0)</f>
        <v>0</v>
      </c>
      <c r="BE21" s="119">
        <f>IF(IFERROR(MATCH(_xlfn.CONCAT($B21,",",BE$4),'19 SpcFunc &amp; VentSpcFunc combos'!$Q$8:$Q$335,0),0)&gt;0,1,0)</f>
        <v>0</v>
      </c>
      <c r="BF21" s="119">
        <f>IF(IFERROR(MATCH(_xlfn.CONCAT($B21,",",BF$4),'19 SpcFunc &amp; VentSpcFunc combos'!$Q$8:$Q$335,0),0)&gt;0,1,0)</f>
        <v>0</v>
      </c>
      <c r="BG21" s="119">
        <f>IF(IFERROR(MATCH(_xlfn.CONCAT($B21,",",BG$4),'19 SpcFunc &amp; VentSpcFunc combos'!$Q$8:$Q$335,0),0)&gt;0,1,0)</f>
        <v>0</v>
      </c>
      <c r="BH21" s="119">
        <f>IF(IFERROR(MATCH(_xlfn.CONCAT($B21,",",BH$4),'19 SpcFunc &amp; VentSpcFunc combos'!$Q$8:$Q$335,0),0)&gt;0,1,0)</f>
        <v>0</v>
      </c>
      <c r="BI21" s="119">
        <f>IF(IFERROR(MATCH(_xlfn.CONCAT($B21,",",BI$4),'19 SpcFunc &amp; VentSpcFunc combos'!$Q$8:$Q$335,0),0)&gt;0,1,0)</f>
        <v>0</v>
      </c>
      <c r="BJ21" s="119">
        <f>IF(IFERROR(MATCH(_xlfn.CONCAT($B21,",",BJ$4),'19 SpcFunc &amp; VentSpcFunc combos'!$Q$8:$Q$335,0),0)&gt;0,1,0)</f>
        <v>0</v>
      </c>
      <c r="BK21" s="119">
        <f>IF(IFERROR(MATCH(_xlfn.CONCAT($B21,",",BK$4),'19 SpcFunc &amp; VentSpcFunc combos'!$Q$8:$Q$335,0),0)&gt;0,1,0)</f>
        <v>0</v>
      </c>
      <c r="BL21" s="119">
        <f>IF(IFERROR(MATCH(_xlfn.CONCAT($B21,",",BL$4),'19 SpcFunc &amp; VentSpcFunc combos'!$Q$8:$Q$335,0),0)&gt;0,1,0)</f>
        <v>0</v>
      </c>
      <c r="BM21" s="119">
        <f>IF(IFERROR(MATCH(_xlfn.CONCAT($B21,",",BM$4),'19 SpcFunc &amp; VentSpcFunc combos'!$Q$8:$Q$335,0),0)&gt;0,1,0)</f>
        <v>0</v>
      </c>
      <c r="BN21" s="119">
        <f>IF(IFERROR(MATCH(_xlfn.CONCAT($B21,",",BN$4),'19 SpcFunc &amp; VentSpcFunc combos'!$Q$8:$Q$335,0),0)&gt;0,1,0)</f>
        <v>0</v>
      </c>
      <c r="BO21" s="119">
        <f>IF(IFERROR(MATCH(_xlfn.CONCAT($B21,",",BO$4),'19 SpcFunc &amp; VentSpcFunc combos'!$Q$8:$Q$335,0),0)&gt;0,1,0)</f>
        <v>0</v>
      </c>
      <c r="BP21" s="119">
        <f>IF(IFERROR(MATCH(_xlfn.CONCAT($B21,",",BP$4),'19 SpcFunc &amp; VentSpcFunc combos'!$Q$8:$Q$335,0),0)&gt;0,1,0)</f>
        <v>0</v>
      </c>
      <c r="BQ21" s="119">
        <f>IF(IFERROR(MATCH(_xlfn.CONCAT($B21,",",BQ$4),'19 SpcFunc &amp; VentSpcFunc combos'!$Q$8:$Q$335,0),0)&gt;0,1,0)</f>
        <v>0</v>
      </c>
      <c r="BR21" s="119">
        <f>IF(IFERROR(MATCH(_xlfn.CONCAT($B21,",",BR$4),'19 SpcFunc &amp; VentSpcFunc combos'!$Q$8:$Q$335,0),0)&gt;0,1,0)</f>
        <v>0</v>
      </c>
      <c r="BS21" s="119">
        <f>IF(IFERROR(MATCH(_xlfn.CONCAT($B21,",",BS$4),'19 SpcFunc &amp; VentSpcFunc combos'!$Q$8:$Q$335,0),0)&gt;0,1,0)</f>
        <v>0</v>
      </c>
      <c r="BT21" s="119">
        <f>IF(IFERROR(MATCH(_xlfn.CONCAT($B21,",",BT$4),'19 SpcFunc &amp; VentSpcFunc combos'!$Q$8:$Q$335,0),0)&gt;0,1,0)</f>
        <v>0</v>
      </c>
      <c r="BU21" s="119">
        <f>IF(IFERROR(MATCH(_xlfn.CONCAT($B21,",",BU$4),'19 SpcFunc &amp; VentSpcFunc combos'!$Q$8:$Q$335,0),0)&gt;0,1,0)</f>
        <v>0</v>
      </c>
      <c r="BV21" s="119">
        <f>IF(IFERROR(MATCH(_xlfn.CONCAT($B21,",",BV$4),'19 SpcFunc &amp; VentSpcFunc combos'!$Q$8:$Q$335,0),0)&gt;0,1,0)</f>
        <v>0</v>
      </c>
      <c r="BW21" s="119">
        <f>IF(IFERROR(MATCH(_xlfn.CONCAT($B21,",",BW$4),'19 SpcFunc &amp; VentSpcFunc combos'!$Q$8:$Q$335,0),0)&gt;0,1,0)</f>
        <v>0</v>
      </c>
      <c r="BX21" s="119">
        <f>IF(IFERROR(MATCH(_xlfn.CONCAT($B21,",",BX$4),'19 SpcFunc &amp; VentSpcFunc combos'!$Q$8:$Q$335,0),0)&gt;0,1,0)</f>
        <v>0</v>
      </c>
      <c r="BY21" s="119">
        <f>IF(IFERROR(MATCH(_xlfn.CONCAT($B21,",",BY$4),'19 SpcFunc &amp; VentSpcFunc combos'!$Q$8:$Q$335,0),0)&gt;0,1,0)</f>
        <v>0</v>
      </c>
      <c r="BZ21" s="119">
        <f>IF(IFERROR(MATCH(_xlfn.CONCAT($B21,",",BZ$4),'19 SpcFunc &amp; VentSpcFunc combos'!$Q$8:$Q$335,0),0)&gt;0,1,0)</f>
        <v>0</v>
      </c>
      <c r="CA21" s="119">
        <f>IF(IFERROR(MATCH(_xlfn.CONCAT($B21,",",CA$4),'19 SpcFunc &amp; VentSpcFunc combos'!$Q$8:$Q$335,0),0)&gt;0,1,0)</f>
        <v>0</v>
      </c>
      <c r="CB21" s="119">
        <f>IF(IFERROR(MATCH(_xlfn.CONCAT($B21,",",CB$4),'19 SpcFunc &amp; VentSpcFunc combos'!$Q$8:$Q$335,0),0)&gt;0,1,0)</f>
        <v>0</v>
      </c>
      <c r="CC21" s="119">
        <f>IF(IFERROR(MATCH(_xlfn.CONCAT($B21,",",CC$4),'19 SpcFunc &amp; VentSpcFunc combos'!$Q$8:$Q$335,0),0)&gt;0,1,0)</f>
        <v>0</v>
      </c>
      <c r="CD21" s="119">
        <f>IF(IFERROR(MATCH(_xlfn.CONCAT($B21,",",CD$4),'19 SpcFunc &amp; VentSpcFunc combos'!$Q$8:$Q$335,0),0)&gt;0,1,0)</f>
        <v>0</v>
      </c>
      <c r="CE21" s="119">
        <f>IF(IFERROR(MATCH(_xlfn.CONCAT($B21,",",CE$4),'19 SpcFunc &amp; VentSpcFunc combos'!$Q$8:$Q$335,0),0)&gt;0,1,0)</f>
        <v>0</v>
      </c>
      <c r="CF21" s="119">
        <f>IF(IFERROR(MATCH(_xlfn.CONCAT($B21,",",CF$4),'19 SpcFunc &amp; VentSpcFunc combos'!$Q$8:$Q$335,0),0)&gt;0,1,0)</f>
        <v>0</v>
      </c>
      <c r="CG21" s="119">
        <f>IF(IFERROR(MATCH(_xlfn.CONCAT($B21,",",CG$4),'19 SpcFunc &amp; VentSpcFunc combos'!$Q$8:$Q$335,0),0)&gt;0,1,0)</f>
        <v>0</v>
      </c>
      <c r="CH21" s="119">
        <f>IF(IFERROR(MATCH(_xlfn.CONCAT($B21,",",CH$4),'19 SpcFunc &amp; VentSpcFunc combos'!$Q$8:$Q$335,0),0)&gt;0,1,0)</f>
        <v>0</v>
      </c>
      <c r="CI21" s="119">
        <f>IF(IFERROR(MATCH(_xlfn.CONCAT($B21,",",CI$4),'19 SpcFunc &amp; VentSpcFunc combos'!$Q$8:$Q$335,0),0)&gt;0,1,0)</f>
        <v>0</v>
      </c>
      <c r="CJ21" s="119">
        <f>IF(IFERROR(MATCH(_xlfn.CONCAT($B21,",",CJ$4),'19 SpcFunc &amp; VentSpcFunc combos'!$Q$8:$Q$335,0),0)&gt;0,1,0)</f>
        <v>0</v>
      </c>
      <c r="CK21" s="119">
        <f>IF(IFERROR(MATCH(_xlfn.CONCAT($B21,",",CK$4),'19 SpcFunc &amp; VentSpcFunc combos'!$Q$8:$Q$335,0),0)&gt;0,1,0)</f>
        <v>0</v>
      </c>
      <c r="CL21" s="119">
        <f>IF(IFERROR(MATCH(_xlfn.CONCAT($B21,",",CL$4),'19 SpcFunc &amp; VentSpcFunc combos'!$Q$8:$Q$335,0),0)&gt;0,1,0)</f>
        <v>0</v>
      </c>
      <c r="CM21" s="119">
        <f>IF(IFERROR(MATCH(_xlfn.CONCAT($B21,",",CM$4),'19 SpcFunc &amp; VentSpcFunc combos'!$Q$8:$Q$335,0),0)&gt;0,1,0)</f>
        <v>0</v>
      </c>
      <c r="CN21" s="119">
        <f>IF(IFERROR(MATCH(_xlfn.CONCAT($B21,",",CN$4),'19 SpcFunc &amp; VentSpcFunc combos'!$Q$8:$Q$335,0),0)&gt;0,1,0)</f>
        <v>0</v>
      </c>
      <c r="CO21" s="119">
        <f>IF(IFERROR(MATCH(_xlfn.CONCAT($B21,",",CO$4),'19 SpcFunc &amp; VentSpcFunc combos'!$Q$8:$Q$335,0),0)&gt;0,1,0)</f>
        <v>0</v>
      </c>
      <c r="CP21" s="119">
        <f>IF(IFERROR(MATCH(_xlfn.CONCAT($B21,",",CP$4),'19 SpcFunc &amp; VentSpcFunc combos'!$Q$8:$Q$335,0),0)&gt;0,1,0)</f>
        <v>0</v>
      </c>
      <c r="CQ21" s="119">
        <f>IF(IFERROR(MATCH(_xlfn.CONCAT($B21,",",CQ$4),'19 SpcFunc &amp; VentSpcFunc combos'!$Q$8:$Q$335,0),0)&gt;0,1,0)</f>
        <v>0</v>
      </c>
      <c r="CR21" s="119">
        <f>IF(IFERROR(MATCH(_xlfn.CONCAT($B21,",",CR$4),'19 SpcFunc &amp; VentSpcFunc combos'!$Q$8:$Q$335,0),0)&gt;0,1,0)</f>
        <v>0</v>
      </c>
      <c r="CS21" s="119">
        <f>IF(IFERROR(MATCH(_xlfn.CONCAT($B21,",",CS$4),'19 SpcFunc &amp; VentSpcFunc combos'!$Q$8:$Q$335,0),0)&gt;0,1,0)</f>
        <v>0</v>
      </c>
      <c r="CT21" s="119">
        <f>IF(IFERROR(MATCH(_xlfn.CONCAT($B21,",",CT$4),'19 SpcFunc &amp; VentSpcFunc combos'!$Q$8:$Q$335,0),0)&gt;0,1,0)</f>
        <v>0</v>
      </c>
      <c r="CU21" s="98" t="s">
        <v>938</v>
      </c>
      <c r="CV21">
        <f t="shared" si="5"/>
        <v>0</v>
      </c>
    </row>
    <row r="22" spans="2:100" x14ac:dyDescent="0.25">
      <c r="B22" t="e">
        <f>#REF!</f>
        <v>#REF!</v>
      </c>
      <c r="C22" s="119">
        <f>IF(IFERROR(MATCH(_xlfn.CONCAT($B22,",",C$4),'19 SpcFunc &amp; VentSpcFunc combos'!$Q$8:$Q$335,0),0)&gt;0,1,0)</f>
        <v>0</v>
      </c>
      <c r="D22" s="119">
        <f>IF(IFERROR(MATCH(_xlfn.CONCAT($B22,",",D$4),'19 SpcFunc &amp; VentSpcFunc combos'!$Q$8:$Q$335,0),0)&gt;0,1,0)</f>
        <v>0</v>
      </c>
      <c r="E22" s="119">
        <f>IF(IFERROR(MATCH(_xlfn.CONCAT($B22,",",E$4),'19 SpcFunc &amp; VentSpcFunc combos'!$Q$8:$Q$335,0),0)&gt;0,1,0)</f>
        <v>0</v>
      </c>
      <c r="F22" s="119">
        <f>IF(IFERROR(MATCH(_xlfn.CONCAT($B22,",",F$4),'19 SpcFunc &amp; VentSpcFunc combos'!$Q$8:$Q$335,0),0)&gt;0,1,0)</f>
        <v>0</v>
      </c>
      <c r="G22" s="119">
        <f>IF(IFERROR(MATCH(_xlfn.CONCAT($B22,",",G$4),'19 SpcFunc &amp; VentSpcFunc combos'!$Q$8:$Q$335,0),0)&gt;0,1,0)</f>
        <v>0</v>
      </c>
      <c r="H22" s="119">
        <f>IF(IFERROR(MATCH(_xlfn.CONCAT($B22,",",H$4),'19 SpcFunc &amp; VentSpcFunc combos'!$Q$8:$Q$335,0),0)&gt;0,1,0)</f>
        <v>0</v>
      </c>
      <c r="I22" s="119">
        <f>IF(IFERROR(MATCH(_xlfn.CONCAT($B22,",",I$4),'19 SpcFunc &amp; VentSpcFunc combos'!$Q$8:$Q$335,0),0)&gt;0,1,0)</f>
        <v>0</v>
      </c>
      <c r="J22" s="119">
        <f>IF(IFERROR(MATCH(_xlfn.CONCAT($B22,",",J$4),'19 SpcFunc &amp; VentSpcFunc combos'!$Q$8:$Q$335,0),0)&gt;0,1,0)</f>
        <v>0</v>
      </c>
      <c r="K22" s="119">
        <f>IF(IFERROR(MATCH(_xlfn.CONCAT($B22,",",K$4),'19 SpcFunc &amp; VentSpcFunc combos'!$Q$8:$Q$335,0),0)&gt;0,1,0)</f>
        <v>0</v>
      </c>
      <c r="L22" s="119">
        <f>IF(IFERROR(MATCH(_xlfn.CONCAT($B22,",",L$4),'19 SpcFunc &amp; VentSpcFunc combos'!$Q$8:$Q$335,0),0)&gt;0,1,0)</f>
        <v>0</v>
      </c>
      <c r="M22" s="119">
        <f>IF(IFERROR(MATCH(_xlfn.CONCAT($B22,",",M$4),'19 SpcFunc &amp; VentSpcFunc combos'!$Q$8:$Q$335,0),0)&gt;0,1,0)</f>
        <v>0</v>
      </c>
      <c r="N22" s="119">
        <f>IF(IFERROR(MATCH(_xlfn.CONCAT($B22,",",N$4),'19 SpcFunc &amp; VentSpcFunc combos'!$Q$8:$Q$335,0),0)&gt;0,1,0)</f>
        <v>0</v>
      </c>
      <c r="O22" s="119">
        <f>IF(IFERROR(MATCH(_xlfn.CONCAT($B22,",",O$4),'19 SpcFunc &amp; VentSpcFunc combos'!$Q$8:$Q$335,0),0)&gt;0,1,0)</f>
        <v>0</v>
      </c>
      <c r="P22" s="119">
        <f>IF(IFERROR(MATCH(_xlfn.CONCAT($B22,",",P$4),'19 SpcFunc &amp; VentSpcFunc combos'!$Q$8:$Q$335,0),0)&gt;0,1,0)</f>
        <v>0</v>
      </c>
      <c r="Q22" s="119">
        <f>IF(IFERROR(MATCH(_xlfn.CONCAT($B22,",",Q$4),'19 SpcFunc &amp; VentSpcFunc combos'!$Q$8:$Q$335,0),0)&gt;0,1,0)</f>
        <v>0</v>
      </c>
      <c r="R22" s="119">
        <f>IF(IFERROR(MATCH(_xlfn.CONCAT($B22,",",R$4),'19 SpcFunc &amp; VentSpcFunc combos'!$Q$8:$Q$335,0),0)&gt;0,1,0)</f>
        <v>0</v>
      </c>
      <c r="S22" s="119">
        <f>IF(IFERROR(MATCH(_xlfn.CONCAT($B22,",",S$4),'19 SpcFunc &amp; VentSpcFunc combos'!$Q$8:$Q$335,0),0)&gt;0,1,0)</f>
        <v>0</v>
      </c>
      <c r="T22" s="119">
        <f>IF(IFERROR(MATCH(_xlfn.CONCAT($B22,",",T$4),'19 SpcFunc &amp; VentSpcFunc combos'!$Q$8:$Q$335,0),0)&gt;0,1,0)</f>
        <v>0</v>
      </c>
      <c r="U22" s="119">
        <f>IF(IFERROR(MATCH(_xlfn.CONCAT($B22,",",U$4),'19 SpcFunc &amp; VentSpcFunc combos'!$Q$8:$Q$335,0),0)&gt;0,1,0)</f>
        <v>0</v>
      </c>
      <c r="V22" s="119">
        <f>IF(IFERROR(MATCH(_xlfn.CONCAT($B22,",",V$4),'19 SpcFunc &amp; VentSpcFunc combos'!$Q$8:$Q$335,0),0)&gt;0,1,0)</f>
        <v>0</v>
      </c>
      <c r="W22" s="119">
        <f>IF(IFERROR(MATCH(_xlfn.CONCAT($B22,",",W$4),'19 SpcFunc &amp; VentSpcFunc combos'!$Q$8:$Q$335,0),0)&gt;0,1,0)</f>
        <v>0</v>
      </c>
      <c r="X22" s="119">
        <f>IF(IFERROR(MATCH(_xlfn.CONCAT($B22,",",X$4),'19 SpcFunc &amp; VentSpcFunc combos'!$Q$8:$Q$335,0),0)&gt;0,1,0)</f>
        <v>0</v>
      </c>
      <c r="Y22" s="119">
        <f>IF(IFERROR(MATCH(_xlfn.CONCAT($B22,",",Y$4),'19 SpcFunc &amp; VentSpcFunc combos'!$Q$8:$Q$335,0),0)&gt;0,1,0)</f>
        <v>0</v>
      </c>
      <c r="Z22" s="119">
        <f>IF(IFERROR(MATCH(_xlfn.CONCAT($B22,",",Z$4),'19 SpcFunc &amp; VentSpcFunc combos'!$Q$8:$Q$335,0),0)&gt;0,1,0)</f>
        <v>0</v>
      </c>
      <c r="AA22" s="119">
        <f>IF(IFERROR(MATCH(_xlfn.CONCAT($B22,",",AA$4),'19 SpcFunc &amp; VentSpcFunc combos'!$Q$8:$Q$335,0),0)&gt;0,1,0)</f>
        <v>0</v>
      </c>
      <c r="AB22" s="119">
        <f>IF(IFERROR(MATCH(_xlfn.CONCAT($B22,",",AB$4),'19 SpcFunc &amp; VentSpcFunc combos'!$Q$8:$Q$335,0),0)&gt;0,1,0)</f>
        <v>0</v>
      </c>
      <c r="AC22" s="119">
        <f>IF(IFERROR(MATCH(_xlfn.CONCAT($B22,",",AC$4),'19 SpcFunc &amp; VentSpcFunc combos'!$Q$8:$Q$335,0),0)&gt;0,1,0)</f>
        <v>0</v>
      </c>
      <c r="AD22" s="119">
        <f>IF(IFERROR(MATCH(_xlfn.CONCAT($B22,",",AD$4),'19 SpcFunc &amp; VentSpcFunc combos'!$Q$8:$Q$335,0),0)&gt;0,1,0)</f>
        <v>0</v>
      </c>
      <c r="AE22" s="119">
        <f>IF(IFERROR(MATCH(_xlfn.CONCAT($B22,",",AE$4),'19 SpcFunc &amp; VentSpcFunc combos'!$Q$8:$Q$335,0),0)&gt;0,1,0)</f>
        <v>0</v>
      </c>
      <c r="AF22" s="119">
        <f>IF(IFERROR(MATCH(_xlfn.CONCAT($B22,",",AF$4),'19 SpcFunc &amp; VentSpcFunc combos'!$Q$8:$Q$335,0),0)&gt;0,1,0)</f>
        <v>0</v>
      </c>
      <c r="AG22" s="119">
        <f>IF(IFERROR(MATCH(_xlfn.CONCAT($B22,",",AG$4),'19 SpcFunc &amp; VentSpcFunc combos'!$Q$8:$Q$335,0),0)&gt;0,1,0)</f>
        <v>0</v>
      </c>
      <c r="AH22" s="119">
        <f>IF(IFERROR(MATCH(_xlfn.CONCAT($B22,",",AH$4),'19 SpcFunc &amp; VentSpcFunc combos'!$Q$8:$Q$335,0),0)&gt;0,1,0)</f>
        <v>0</v>
      </c>
      <c r="AI22" s="119">
        <f>IF(IFERROR(MATCH(_xlfn.CONCAT($B22,",",AI$4),'19 SpcFunc &amp; VentSpcFunc combos'!$Q$8:$Q$335,0),0)&gt;0,1,0)</f>
        <v>0</v>
      </c>
      <c r="AJ22" s="119">
        <f>IF(IFERROR(MATCH(_xlfn.CONCAT($B22,",",AJ$4),'19 SpcFunc &amp; VentSpcFunc combos'!$Q$8:$Q$335,0),0)&gt;0,1,0)</f>
        <v>0</v>
      </c>
      <c r="AK22" s="119">
        <f>IF(IFERROR(MATCH(_xlfn.CONCAT($B22,",",AK$4),'19 SpcFunc &amp; VentSpcFunc combos'!$Q$8:$Q$335,0),0)&gt;0,1,0)</f>
        <v>0</v>
      </c>
      <c r="AL22" s="119">
        <f>IF(IFERROR(MATCH(_xlfn.CONCAT($B22,",",AL$4),'19 SpcFunc &amp; VentSpcFunc combos'!$Q$8:$Q$335,0),0)&gt;0,1,0)</f>
        <v>0</v>
      </c>
      <c r="AM22" s="119">
        <f>IF(IFERROR(MATCH(_xlfn.CONCAT($B22,",",AM$4),'19 SpcFunc &amp; VentSpcFunc combos'!$Q$8:$Q$335,0),0)&gt;0,1,0)</f>
        <v>0</v>
      </c>
      <c r="AN22" s="119">
        <f>IF(IFERROR(MATCH(_xlfn.CONCAT($B22,",",AN$4),'19 SpcFunc &amp; VentSpcFunc combos'!$Q$8:$Q$335,0),0)&gt;0,1,0)</f>
        <v>0</v>
      </c>
      <c r="AO22" s="119">
        <f>IF(IFERROR(MATCH(_xlfn.CONCAT($B22,",",AO$4),'19 SpcFunc &amp; VentSpcFunc combos'!$Q$8:$Q$335,0),0)&gt;0,1,0)</f>
        <v>0</v>
      </c>
      <c r="AP22" s="119">
        <f>IF(IFERROR(MATCH(_xlfn.CONCAT($B22,",",AP$4),'19 SpcFunc &amp; VentSpcFunc combos'!$Q$8:$Q$335,0),0)&gt;0,1,0)</f>
        <v>0</v>
      </c>
      <c r="AQ22" s="119">
        <f>IF(IFERROR(MATCH(_xlfn.CONCAT($B22,",",AQ$4),'19 SpcFunc &amp; VentSpcFunc combos'!$Q$8:$Q$335,0),0)&gt;0,1,0)</f>
        <v>0</v>
      </c>
      <c r="AR22" s="119">
        <f>IF(IFERROR(MATCH(_xlfn.CONCAT($B22,",",AR$4),'19 SpcFunc &amp; VentSpcFunc combos'!$Q$8:$Q$335,0),0)&gt;0,1,0)</f>
        <v>0</v>
      </c>
      <c r="AS22" s="119">
        <f>IF(IFERROR(MATCH(_xlfn.CONCAT($B22,",",AS$4),'19 SpcFunc &amp; VentSpcFunc combos'!$Q$8:$Q$335,0),0)&gt;0,1,0)</f>
        <v>0</v>
      </c>
      <c r="AT22" s="119">
        <f>IF(IFERROR(MATCH(_xlfn.CONCAT($B22,",",AT$4),'19 SpcFunc &amp; VentSpcFunc combos'!$Q$8:$Q$335,0),0)&gt;0,1,0)</f>
        <v>0</v>
      </c>
      <c r="AU22" s="119">
        <f>IF(IFERROR(MATCH(_xlfn.CONCAT($B22,",",AU$4),'19 SpcFunc &amp; VentSpcFunc combos'!$Q$8:$Q$335,0),0)&gt;0,1,0)</f>
        <v>0</v>
      </c>
      <c r="AV22" s="119">
        <f>IF(IFERROR(MATCH(_xlfn.CONCAT($B22,",",AV$4),'19 SpcFunc &amp; VentSpcFunc combos'!$Q$8:$Q$335,0),0)&gt;0,1,0)</f>
        <v>0</v>
      </c>
      <c r="AW22" s="119">
        <f>IF(IFERROR(MATCH(_xlfn.CONCAT($B22,",",AW$4),'19 SpcFunc &amp; VentSpcFunc combos'!$Q$8:$Q$335,0),0)&gt;0,1,0)</f>
        <v>0</v>
      </c>
      <c r="AX22" s="119">
        <f>IF(IFERROR(MATCH(_xlfn.CONCAT($B22,",",AX$4),'19 SpcFunc &amp; VentSpcFunc combos'!$Q$8:$Q$335,0),0)&gt;0,1,0)</f>
        <v>0</v>
      </c>
      <c r="AY22" s="119">
        <f>IF(IFERROR(MATCH(_xlfn.CONCAT($B22,",",AY$4),'19 SpcFunc &amp; VentSpcFunc combos'!$Q$8:$Q$335,0),0)&gt;0,1,0)</f>
        <v>0</v>
      </c>
      <c r="AZ22" s="119">
        <f>IF(IFERROR(MATCH(_xlfn.CONCAT($B22,",",AZ$4),'19 SpcFunc &amp; VentSpcFunc combos'!$Q$8:$Q$335,0),0)&gt;0,1,0)</f>
        <v>0</v>
      </c>
      <c r="BA22" s="119">
        <f>IF(IFERROR(MATCH(_xlfn.CONCAT($B22,",",BA$4),'19 SpcFunc &amp; VentSpcFunc combos'!$Q$8:$Q$335,0),0)&gt;0,1,0)</f>
        <v>0</v>
      </c>
      <c r="BB22" s="119">
        <f>IF(IFERROR(MATCH(_xlfn.CONCAT($B22,",",BB$4),'19 SpcFunc &amp; VentSpcFunc combos'!$Q$8:$Q$335,0),0)&gt;0,1,0)</f>
        <v>0</v>
      </c>
      <c r="BC22" s="119">
        <f>IF(IFERROR(MATCH(_xlfn.CONCAT($B22,",",BC$4),'19 SpcFunc &amp; VentSpcFunc combos'!$Q$8:$Q$335,0),0)&gt;0,1,0)</f>
        <v>0</v>
      </c>
      <c r="BD22" s="119">
        <f>IF(IFERROR(MATCH(_xlfn.CONCAT($B22,",",BD$4),'19 SpcFunc &amp; VentSpcFunc combos'!$Q$8:$Q$335,0),0)&gt;0,1,0)</f>
        <v>0</v>
      </c>
      <c r="BE22" s="119">
        <f>IF(IFERROR(MATCH(_xlfn.CONCAT($B22,",",BE$4),'19 SpcFunc &amp; VentSpcFunc combos'!$Q$8:$Q$335,0),0)&gt;0,1,0)</f>
        <v>0</v>
      </c>
      <c r="BF22" s="119">
        <f>IF(IFERROR(MATCH(_xlfn.CONCAT($B22,",",BF$4),'19 SpcFunc &amp; VentSpcFunc combos'!$Q$8:$Q$335,0),0)&gt;0,1,0)</f>
        <v>0</v>
      </c>
      <c r="BG22" s="119">
        <f>IF(IFERROR(MATCH(_xlfn.CONCAT($B22,",",BG$4),'19 SpcFunc &amp; VentSpcFunc combos'!$Q$8:$Q$335,0),0)&gt;0,1,0)</f>
        <v>0</v>
      </c>
      <c r="BH22" s="119">
        <f>IF(IFERROR(MATCH(_xlfn.CONCAT($B22,",",BH$4),'19 SpcFunc &amp; VentSpcFunc combos'!$Q$8:$Q$335,0),0)&gt;0,1,0)</f>
        <v>0</v>
      </c>
      <c r="BI22" s="119">
        <f>IF(IFERROR(MATCH(_xlfn.CONCAT($B22,",",BI$4),'19 SpcFunc &amp; VentSpcFunc combos'!$Q$8:$Q$335,0),0)&gt;0,1,0)</f>
        <v>0</v>
      </c>
      <c r="BJ22" s="119">
        <f>IF(IFERROR(MATCH(_xlfn.CONCAT($B22,",",BJ$4),'19 SpcFunc &amp; VentSpcFunc combos'!$Q$8:$Q$335,0),0)&gt;0,1,0)</f>
        <v>0</v>
      </c>
      <c r="BK22" s="119">
        <f>IF(IFERROR(MATCH(_xlfn.CONCAT($B22,",",BK$4),'19 SpcFunc &amp; VentSpcFunc combos'!$Q$8:$Q$335,0),0)&gt;0,1,0)</f>
        <v>0</v>
      </c>
      <c r="BL22" s="119">
        <f>IF(IFERROR(MATCH(_xlfn.CONCAT($B22,",",BL$4),'19 SpcFunc &amp; VentSpcFunc combos'!$Q$8:$Q$335,0),0)&gt;0,1,0)</f>
        <v>0</v>
      </c>
      <c r="BM22" s="119">
        <f>IF(IFERROR(MATCH(_xlfn.CONCAT($B22,",",BM$4),'19 SpcFunc &amp; VentSpcFunc combos'!$Q$8:$Q$335,0),0)&gt;0,1,0)</f>
        <v>0</v>
      </c>
      <c r="BN22" s="119">
        <f>IF(IFERROR(MATCH(_xlfn.CONCAT($B22,",",BN$4),'19 SpcFunc &amp; VentSpcFunc combos'!$Q$8:$Q$335,0),0)&gt;0,1,0)</f>
        <v>0</v>
      </c>
      <c r="BO22" s="119">
        <f>IF(IFERROR(MATCH(_xlfn.CONCAT($B22,",",BO$4),'19 SpcFunc &amp; VentSpcFunc combos'!$Q$8:$Q$335,0),0)&gt;0,1,0)</f>
        <v>0</v>
      </c>
      <c r="BP22" s="119">
        <f>IF(IFERROR(MATCH(_xlfn.CONCAT($B22,",",BP$4),'19 SpcFunc &amp; VentSpcFunc combos'!$Q$8:$Q$335,0),0)&gt;0,1,0)</f>
        <v>0</v>
      </c>
      <c r="BQ22" s="119">
        <f>IF(IFERROR(MATCH(_xlfn.CONCAT($B22,",",BQ$4),'19 SpcFunc &amp; VentSpcFunc combos'!$Q$8:$Q$335,0),0)&gt;0,1,0)</f>
        <v>0</v>
      </c>
      <c r="BR22" s="119">
        <f>IF(IFERROR(MATCH(_xlfn.CONCAT($B22,",",BR$4),'19 SpcFunc &amp; VentSpcFunc combos'!$Q$8:$Q$335,0),0)&gt;0,1,0)</f>
        <v>0</v>
      </c>
      <c r="BS22" s="119">
        <f>IF(IFERROR(MATCH(_xlfn.CONCAT($B22,",",BS$4),'19 SpcFunc &amp; VentSpcFunc combos'!$Q$8:$Q$335,0),0)&gt;0,1,0)</f>
        <v>0</v>
      </c>
      <c r="BT22" s="119">
        <f>IF(IFERROR(MATCH(_xlfn.CONCAT($B22,",",BT$4),'19 SpcFunc &amp; VentSpcFunc combos'!$Q$8:$Q$335,0),0)&gt;0,1,0)</f>
        <v>0</v>
      </c>
      <c r="BU22" s="119">
        <f>IF(IFERROR(MATCH(_xlfn.CONCAT($B22,",",BU$4),'19 SpcFunc &amp; VentSpcFunc combos'!$Q$8:$Q$335,0),0)&gt;0,1,0)</f>
        <v>0</v>
      </c>
      <c r="BV22" s="119">
        <f>IF(IFERROR(MATCH(_xlfn.CONCAT($B22,",",BV$4),'19 SpcFunc &amp; VentSpcFunc combos'!$Q$8:$Q$335,0),0)&gt;0,1,0)</f>
        <v>0</v>
      </c>
      <c r="BW22" s="119">
        <f>IF(IFERROR(MATCH(_xlfn.CONCAT($B22,",",BW$4),'19 SpcFunc &amp; VentSpcFunc combos'!$Q$8:$Q$335,0),0)&gt;0,1,0)</f>
        <v>0</v>
      </c>
      <c r="BX22" s="119">
        <f>IF(IFERROR(MATCH(_xlfn.CONCAT($B22,",",BX$4),'19 SpcFunc &amp; VentSpcFunc combos'!$Q$8:$Q$335,0),0)&gt;0,1,0)</f>
        <v>0</v>
      </c>
      <c r="BY22" s="119">
        <f>IF(IFERROR(MATCH(_xlfn.CONCAT($B22,",",BY$4),'19 SpcFunc &amp; VentSpcFunc combos'!$Q$8:$Q$335,0),0)&gt;0,1,0)</f>
        <v>0</v>
      </c>
      <c r="BZ22" s="119">
        <f>IF(IFERROR(MATCH(_xlfn.CONCAT($B22,",",BZ$4),'19 SpcFunc &amp; VentSpcFunc combos'!$Q$8:$Q$335,0),0)&gt;0,1,0)</f>
        <v>0</v>
      </c>
      <c r="CA22" s="119">
        <f>IF(IFERROR(MATCH(_xlfn.CONCAT($B22,",",CA$4),'19 SpcFunc &amp; VentSpcFunc combos'!$Q$8:$Q$335,0),0)&gt;0,1,0)</f>
        <v>0</v>
      </c>
      <c r="CB22" s="119">
        <f>IF(IFERROR(MATCH(_xlfn.CONCAT($B22,",",CB$4),'19 SpcFunc &amp; VentSpcFunc combos'!$Q$8:$Q$335,0),0)&gt;0,1,0)</f>
        <v>0</v>
      </c>
      <c r="CC22" s="119">
        <f>IF(IFERROR(MATCH(_xlfn.CONCAT($B22,",",CC$4),'19 SpcFunc &amp; VentSpcFunc combos'!$Q$8:$Q$335,0),0)&gt;0,1,0)</f>
        <v>0</v>
      </c>
      <c r="CD22" s="119">
        <f>IF(IFERROR(MATCH(_xlfn.CONCAT($B22,",",CD$4),'19 SpcFunc &amp; VentSpcFunc combos'!$Q$8:$Q$335,0),0)&gt;0,1,0)</f>
        <v>0</v>
      </c>
      <c r="CE22" s="119">
        <f>IF(IFERROR(MATCH(_xlfn.CONCAT($B22,",",CE$4),'19 SpcFunc &amp; VentSpcFunc combos'!$Q$8:$Q$335,0),0)&gt;0,1,0)</f>
        <v>0</v>
      </c>
      <c r="CF22" s="119">
        <f>IF(IFERROR(MATCH(_xlfn.CONCAT($B22,",",CF$4),'19 SpcFunc &amp; VentSpcFunc combos'!$Q$8:$Q$335,0),0)&gt;0,1,0)</f>
        <v>0</v>
      </c>
      <c r="CG22" s="119">
        <f>IF(IFERROR(MATCH(_xlfn.CONCAT($B22,",",CG$4),'19 SpcFunc &amp; VentSpcFunc combos'!$Q$8:$Q$335,0),0)&gt;0,1,0)</f>
        <v>0</v>
      </c>
      <c r="CH22" s="119">
        <f>IF(IFERROR(MATCH(_xlfn.CONCAT($B22,",",CH$4),'19 SpcFunc &amp; VentSpcFunc combos'!$Q$8:$Q$335,0),0)&gt;0,1,0)</f>
        <v>0</v>
      </c>
      <c r="CI22" s="119">
        <f>IF(IFERROR(MATCH(_xlfn.CONCAT($B22,",",CI$4),'19 SpcFunc &amp; VentSpcFunc combos'!$Q$8:$Q$335,0),0)&gt;0,1,0)</f>
        <v>0</v>
      </c>
      <c r="CJ22" s="119">
        <f>IF(IFERROR(MATCH(_xlfn.CONCAT($B22,",",CJ$4),'19 SpcFunc &amp; VentSpcFunc combos'!$Q$8:$Q$335,0),0)&gt;0,1,0)</f>
        <v>0</v>
      </c>
      <c r="CK22" s="119">
        <f>IF(IFERROR(MATCH(_xlfn.CONCAT($B22,",",CK$4),'19 SpcFunc &amp; VentSpcFunc combos'!$Q$8:$Q$335,0),0)&gt;0,1,0)</f>
        <v>0</v>
      </c>
      <c r="CL22" s="119">
        <f>IF(IFERROR(MATCH(_xlfn.CONCAT($B22,",",CL$4),'19 SpcFunc &amp; VentSpcFunc combos'!$Q$8:$Q$335,0),0)&gt;0,1,0)</f>
        <v>0</v>
      </c>
      <c r="CM22" s="119">
        <f>IF(IFERROR(MATCH(_xlfn.CONCAT($B22,",",CM$4),'19 SpcFunc &amp; VentSpcFunc combos'!$Q$8:$Q$335,0),0)&gt;0,1,0)</f>
        <v>0</v>
      </c>
      <c r="CN22" s="119">
        <f>IF(IFERROR(MATCH(_xlfn.CONCAT($B22,",",CN$4),'19 SpcFunc &amp; VentSpcFunc combos'!$Q$8:$Q$335,0),0)&gt;0,1,0)</f>
        <v>0</v>
      </c>
      <c r="CO22" s="119">
        <f>IF(IFERROR(MATCH(_xlfn.CONCAT($B22,",",CO$4),'19 SpcFunc &amp; VentSpcFunc combos'!$Q$8:$Q$335,0),0)&gt;0,1,0)</f>
        <v>0</v>
      </c>
      <c r="CP22" s="119">
        <f>IF(IFERROR(MATCH(_xlfn.CONCAT($B22,",",CP$4),'19 SpcFunc &amp; VentSpcFunc combos'!$Q$8:$Q$335,0),0)&gt;0,1,0)</f>
        <v>0</v>
      </c>
      <c r="CQ22" s="119">
        <f>IF(IFERROR(MATCH(_xlfn.CONCAT($B22,",",CQ$4),'19 SpcFunc &amp; VentSpcFunc combos'!$Q$8:$Q$335,0),0)&gt;0,1,0)</f>
        <v>0</v>
      </c>
      <c r="CR22" s="119">
        <f>IF(IFERROR(MATCH(_xlfn.CONCAT($B22,",",CR$4),'19 SpcFunc &amp; VentSpcFunc combos'!$Q$8:$Q$335,0),0)&gt;0,1,0)</f>
        <v>0</v>
      </c>
      <c r="CS22" s="119">
        <f>IF(IFERROR(MATCH(_xlfn.CONCAT($B22,",",CS$4),'19 SpcFunc &amp; VentSpcFunc combos'!$Q$8:$Q$335,0),0)&gt;0,1,0)</f>
        <v>0</v>
      </c>
      <c r="CT22" s="119">
        <f>IF(IFERROR(MATCH(_xlfn.CONCAT($B22,",",CT$4),'19 SpcFunc &amp; VentSpcFunc combos'!$Q$8:$Q$335,0),0)&gt;0,1,0)</f>
        <v>0</v>
      </c>
      <c r="CU22" s="98" t="s">
        <v>938</v>
      </c>
      <c r="CV22">
        <f t="shared" si="5"/>
        <v>0</v>
      </c>
    </row>
    <row r="23" spans="2:100" x14ac:dyDescent="0.25">
      <c r="B23" t="e">
        <f>#REF!</f>
        <v>#REF!</v>
      </c>
      <c r="C23" s="119">
        <f>IF(IFERROR(MATCH(_xlfn.CONCAT($B23,",",C$4),'19 SpcFunc &amp; VentSpcFunc combos'!$Q$8:$Q$335,0),0)&gt;0,1,0)</f>
        <v>0</v>
      </c>
      <c r="D23" s="119">
        <f>IF(IFERROR(MATCH(_xlfn.CONCAT($B23,",",D$4),'19 SpcFunc &amp; VentSpcFunc combos'!$Q$8:$Q$335,0),0)&gt;0,1,0)</f>
        <v>0</v>
      </c>
      <c r="E23" s="119">
        <f>IF(IFERROR(MATCH(_xlfn.CONCAT($B23,",",E$4),'19 SpcFunc &amp; VentSpcFunc combos'!$Q$8:$Q$335,0),0)&gt;0,1,0)</f>
        <v>0</v>
      </c>
      <c r="F23" s="119">
        <f>IF(IFERROR(MATCH(_xlfn.CONCAT($B23,",",F$4),'19 SpcFunc &amp; VentSpcFunc combos'!$Q$8:$Q$335,0),0)&gt;0,1,0)</f>
        <v>0</v>
      </c>
      <c r="G23" s="119">
        <f>IF(IFERROR(MATCH(_xlfn.CONCAT($B23,",",G$4),'19 SpcFunc &amp; VentSpcFunc combos'!$Q$8:$Q$335,0),0)&gt;0,1,0)</f>
        <v>0</v>
      </c>
      <c r="H23" s="119">
        <f>IF(IFERROR(MATCH(_xlfn.CONCAT($B23,",",H$4),'19 SpcFunc &amp; VentSpcFunc combos'!$Q$8:$Q$335,0),0)&gt;0,1,0)</f>
        <v>0</v>
      </c>
      <c r="I23" s="119">
        <f>IF(IFERROR(MATCH(_xlfn.CONCAT($B23,",",I$4),'19 SpcFunc &amp; VentSpcFunc combos'!$Q$8:$Q$335,0),0)&gt;0,1,0)</f>
        <v>0</v>
      </c>
      <c r="J23" s="119">
        <f>IF(IFERROR(MATCH(_xlfn.CONCAT($B23,",",J$4),'19 SpcFunc &amp; VentSpcFunc combos'!$Q$8:$Q$335,0),0)&gt;0,1,0)</f>
        <v>0</v>
      </c>
      <c r="K23" s="119">
        <f>IF(IFERROR(MATCH(_xlfn.CONCAT($B23,",",K$4),'19 SpcFunc &amp; VentSpcFunc combos'!$Q$8:$Q$335,0),0)&gt;0,1,0)</f>
        <v>0</v>
      </c>
      <c r="L23" s="119">
        <f>IF(IFERROR(MATCH(_xlfn.CONCAT($B23,",",L$4),'19 SpcFunc &amp; VentSpcFunc combos'!$Q$8:$Q$335,0),0)&gt;0,1,0)</f>
        <v>0</v>
      </c>
      <c r="M23" s="119">
        <f>IF(IFERROR(MATCH(_xlfn.CONCAT($B23,",",M$4),'19 SpcFunc &amp; VentSpcFunc combos'!$Q$8:$Q$335,0),0)&gt;0,1,0)</f>
        <v>0</v>
      </c>
      <c r="N23" s="119">
        <f>IF(IFERROR(MATCH(_xlfn.CONCAT($B23,",",N$4),'19 SpcFunc &amp; VentSpcFunc combos'!$Q$8:$Q$335,0),0)&gt;0,1,0)</f>
        <v>0</v>
      </c>
      <c r="O23" s="119">
        <f>IF(IFERROR(MATCH(_xlfn.CONCAT($B23,",",O$4),'19 SpcFunc &amp; VentSpcFunc combos'!$Q$8:$Q$335,0),0)&gt;0,1,0)</f>
        <v>0</v>
      </c>
      <c r="P23" s="119">
        <f>IF(IFERROR(MATCH(_xlfn.CONCAT($B23,",",P$4),'19 SpcFunc &amp; VentSpcFunc combos'!$Q$8:$Q$335,0),0)&gt;0,1,0)</f>
        <v>0</v>
      </c>
      <c r="Q23" s="119">
        <f>IF(IFERROR(MATCH(_xlfn.CONCAT($B23,",",Q$4),'19 SpcFunc &amp; VentSpcFunc combos'!$Q$8:$Q$335,0),0)&gt;0,1,0)</f>
        <v>0</v>
      </c>
      <c r="R23" s="119">
        <f>IF(IFERROR(MATCH(_xlfn.CONCAT($B23,",",R$4),'19 SpcFunc &amp; VentSpcFunc combos'!$Q$8:$Q$335,0),0)&gt;0,1,0)</f>
        <v>0</v>
      </c>
      <c r="S23" s="119">
        <f>IF(IFERROR(MATCH(_xlfn.CONCAT($B23,",",S$4),'19 SpcFunc &amp; VentSpcFunc combos'!$Q$8:$Q$335,0),0)&gt;0,1,0)</f>
        <v>0</v>
      </c>
      <c r="T23" s="119">
        <f>IF(IFERROR(MATCH(_xlfn.CONCAT($B23,",",T$4),'19 SpcFunc &amp; VentSpcFunc combos'!$Q$8:$Q$335,0),0)&gt;0,1,0)</f>
        <v>0</v>
      </c>
      <c r="U23" s="119">
        <f>IF(IFERROR(MATCH(_xlfn.CONCAT($B23,",",U$4),'19 SpcFunc &amp; VentSpcFunc combos'!$Q$8:$Q$335,0),0)&gt;0,1,0)</f>
        <v>0</v>
      </c>
      <c r="V23" s="119">
        <f>IF(IFERROR(MATCH(_xlfn.CONCAT($B23,",",V$4),'19 SpcFunc &amp; VentSpcFunc combos'!$Q$8:$Q$335,0),0)&gt;0,1,0)</f>
        <v>0</v>
      </c>
      <c r="W23" s="119">
        <f>IF(IFERROR(MATCH(_xlfn.CONCAT($B23,",",W$4),'19 SpcFunc &amp; VentSpcFunc combos'!$Q$8:$Q$335,0),0)&gt;0,1,0)</f>
        <v>0</v>
      </c>
      <c r="X23" s="119">
        <f>IF(IFERROR(MATCH(_xlfn.CONCAT($B23,",",X$4),'19 SpcFunc &amp; VentSpcFunc combos'!$Q$8:$Q$335,0),0)&gt;0,1,0)</f>
        <v>0</v>
      </c>
      <c r="Y23" s="119">
        <f>IF(IFERROR(MATCH(_xlfn.CONCAT($B23,",",Y$4),'19 SpcFunc &amp; VentSpcFunc combos'!$Q$8:$Q$335,0),0)&gt;0,1,0)</f>
        <v>0</v>
      </c>
      <c r="Z23" s="119">
        <f>IF(IFERROR(MATCH(_xlfn.CONCAT($B23,",",Z$4),'19 SpcFunc &amp; VentSpcFunc combos'!$Q$8:$Q$335,0),0)&gt;0,1,0)</f>
        <v>0</v>
      </c>
      <c r="AA23" s="119">
        <f>IF(IFERROR(MATCH(_xlfn.CONCAT($B23,",",AA$4),'19 SpcFunc &amp; VentSpcFunc combos'!$Q$8:$Q$335,0),0)&gt;0,1,0)</f>
        <v>0</v>
      </c>
      <c r="AB23" s="119">
        <f>IF(IFERROR(MATCH(_xlfn.CONCAT($B23,",",AB$4),'19 SpcFunc &amp; VentSpcFunc combos'!$Q$8:$Q$335,0),0)&gt;0,1,0)</f>
        <v>0</v>
      </c>
      <c r="AC23" s="119">
        <f>IF(IFERROR(MATCH(_xlfn.CONCAT($B23,",",AC$4),'19 SpcFunc &amp; VentSpcFunc combos'!$Q$8:$Q$335,0),0)&gt;0,1,0)</f>
        <v>0</v>
      </c>
      <c r="AD23" s="119">
        <f>IF(IFERROR(MATCH(_xlfn.CONCAT($B23,",",AD$4),'19 SpcFunc &amp; VentSpcFunc combos'!$Q$8:$Q$335,0),0)&gt;0,1,0)</f>
        <v>0</v>
      </c>
      <c r="AE23" s="119">
        <f>IF(IFERROR(MATCH(_xlfn.CONCAT($B23,",",AE$4),'19 SpcFunc &amp; VentSpcFunc combos'!$Q$8:$Q$335,0),0)&gt;0,1,0)</f>
        <v>0</v>
      </c>
      <c r="AF23" s="119">
        <f>IF(IFERROR(MATCH(_xlfn.CONCAT($B23,",",AF$4),'19 SpcFunc &amp; VentSpcFunc combos'!$Q$8:$Q$335,0),0)&gt;0,1,0)</f>
        <v>0</v>
      </c>
      <c r="AG23" s="119">
        <f>IF(IFERROR(MATCH(_xlfn.CONCAT($B23,",",AG$4),'19 SpcFunc &amp; VentSpcFunc combos'!$Q$8:$Q$335,0),0)&gt;0,1,0)</f>
        <v>0</v>
      </c>
      <c r="AH23" s="119">
        <f>IF(IFERROR(MATCH(_xlfn.CONCAT($B23,",",AH$4),'19 SpcFunc &amp; VentSpcFunc combos'!$Q$8:$Q$335,0),0)&gt;0,1,0)</f>
        <v>0</v>
      </c>
      <c r="AI23" s="119">
        <f>IF(IFERROR(MATCH(_xlfn.CONCAT($B23,",",AI$4),'19 SpcFunc &amp; VentSpcFunc combos'!$Q$8:$Q$335,0),0)&gt;0,1,0)</f>
        <v>0</v>
      </c>
      <c r="AJ23" s="119">
        <f>IF(IFERROR(MATCH(_xlfn.CONCAT($B23,",",AJ$4),'19 SpcFunc &amp; VentSpcFunc combos'!$Q$8:$Q$335,0),0)&gt;0,1,0)</f>
        <v>0</v>
      </c>
      <c r="AK23" s="119">
        <f>IF(IFERROR(MATCH(_xlfn.CONCAT($B23,",",AK$4),'19 SpcFunc &amp; VentSpcFunc combos'!$Q$8:$Q$335,0),0)&gt;0,1,0)</f>
        <v>0</v>
      </c>
      <c r="AL23" s="119">
        <f>IF(IFERROR(MATCH(_xlfn.CONCAT($B23,",",AL$4),'19 SpcFunc &amp; VentSpcFunc combos'!$Q$8:$Q$335,0),0)&gt;0,1,0)</f>
        <v>0</v>
      </c>
      <c r="AM23" s="119">
        <f>IF(IFERROR(MATCH(_xlfn.CONCAT($B23,",",AM$4),'19 SpcFunc &amp; VentSpcFunc combos'!$Q$8:$Q$335,0),0)&gt;0,1,0)</f>
        <v>0</v>
      </c>
      <c r="AN23" s="119">
        <f>IF(IFERROR(MATCH(_xlfn.CONCAT($B23,",",AN$4),'19 SpcFunc &amp; VentSpcFunc combos'!$Q$8:$Q$335,0),0)&gt;0,1,0)</f>
        <v>0</v>
      </c>
      <c r="AO23" s="119">
        <f>IF(IFERROR(MATCH(_xlfn.CONCAT($B23,",",AO$4),'19 SpcFunc &amp; VentSpcFunc combos'!$Q$8:$Q$335,0),0)&gt;0,1,0)</f>
        <v>0</v>
      </c>
      <c r="AP23" s="119">
        <f>IF(IFERROR(MATCH(_xlfn.CONCAT($B23,",",AP$4),'19 SpcFunc &amp; VentSpcFunc combos'!$Q$8:$Q$335,0),0)&gt;0,1,0)</f>
        <v>0</v>
      </c>
      <c r="AQ23" s="119">
        <f>IF(IFERROR(MATCH(_xlfn.CONCAT($B23,",",AQ$4),'19 SpcFunc &amp; VentSpcFunc combos'!$Q$8:$Q$335,0),0)&gt;0,1,0)</f>
        <v>0</v>
      </c>
      <c r="AR23" s="119">
        <f>IF(IFERROR(MATCH(_xlfn.CONCAT($B23,",",AR$4),'19 SpcFunc &amp; VentSpcFunc combos'!$Q$8:$Q$335,0),0)&gt;0,1,0)</f>
        <v>0</v>
      </c>
      <c r="AS23" s="119">
        <f>IF(IFERROR(MATCH(_xlfn.CONCAT($B23,",",AS$4),'19 SpcFunc &amp; VentSpcFunc combos'!$Q$8:$Q$335,0),0)&gt;0,1,0)</f>
        <v>0</v>
      </c>
      <c r="AT23" s="119">
        <f>IF(IFERROR(MATCH(_xlfn.CONCAT($B23,",",AT$4),'19 SpcFunc &amp; VentSpcFunc combos'!$Q$8:$Q$335,0),0)&gt;0,1,0)</f>
        <v>0</v>
      </c>
      <c r="AU23" s="119">
        <f>IF(IFERROR(MATCH(_xlfn.CONCAT($B23,",",AU$4),'19 SpcFunc &amp; VentSpcFunc combos'!$Q$8:$Q$335,0),0)&gt;0,1,0)</f>
        <v>0</v>
      </c>
      <c r="AV23" s="119">
        <f>IF(IFERROR(MATCH(_xlfn.CONCAT($B23,",",AV$4),'19 SpcFunc &amp; VentSpcFunc combos'!$Q$8:$Q$335,0),0)&gt;0,1,0)</f>
        <v>0</v>
      </c>
      <c r="AW23" s="119">
        <f>IF(IFERROR(MATCH(_xlfn.CONCAT($B23,",",AW$4),'19 SpcFunc &amp; VentSpcFunc combos'!$Q$8:$Q$335,0),0)&gt;0,1,0)</f>
        <v>0</v>
      </c>
      <c r="AX23" s="119">
        <f>IF(IFERROR(MATCH(_xlfn.CONCAT($B23,",",AX$4),'19 SpcFunc &amp; VentSpcFunc combos'!$Q$8:$Q$335,0),0)&gt;0,1,0)</f>
        <v>0</v>
      </c>
      <c r="AY23" s="119">
        <f>IF(IFERROR(MATCH(_xlfn.CONCAT($B23,",",AY$4),'19 SpcFunc &amp; VentSpcFunc combos'!$Q$8:$Q$335,0),0)&gt;0,1,0)</f>
        <v>0</v>
      </c>
      <c r="AZ23" s="119">
        <f>IF(IFERROR(MATCH(_xlfn.CONCAT($B23,",",AZ$4),'19 SpcFunc &amp; VentSpcFunc combos'!$Q$8:$Q$335,0),0)&gt;0,1,0)</f>
        <v>0</v>
      </c>
      <c r="BA23" s="119">
        <f>IF(IFERROR(MATCH(_xlfn.CONCAT($B23,",",BA$4),'19 SpcFunc &amp; VentSpcFunc combos'!$Q$8:$Q$335,0),0)&gt;0,1,0)</f>
        <v>0</v>
      </c>
      <c r="BB23" s="119">
        <f>IF(IFERROR(MATCH(_xlfn.CONCAT($B23,",",BB$4),'19 SpcFunc &amp; VentSpcFunc combos'!$Q$8:$Q$335,0),0)&gt;0,1,0)</f>
        <v>0</v>
      </c>
      <c r="BC23" s="119">
        <f>IF(IFERROR(MATCH(_xlfn.CONCAT($B23,",",BC$4),'19 SpcFunc &amp; VentSpcFunc combos'!$Q$8:$Q$335,0),0)&gt;0,1,0)</f>
        <v>0</v>
      </c>
      <c r="BD23" s="119">
        <f>IF(IFERROR(MATCH(_xlfn.CONCAT($B23,",",BD$4),'19 SpcFunc &amp; VentSpcFunc combos'!$Q$8:$Q$335,0),0)&gt;0,1,0)</f>
        <v>0</v>
      </c>
      <c r="BE23" s="119">
        <f>IF(IFERROR(MATCH(_xlfn.CONCAT($B23,",",BE$4),'19 SpcFunc &amp; VentSpcFunc combos'!$Q$8:$Q$335,0),0)&gt;0,1,0)</f>
        <v>0</v>
      </c>
      <c r="BF23" s="119">
        <f>IF(IFERROR(MATCH(_xlfn.CONCAT($B23,",",BF$4),'19 SpcFunc &amp; VentSpcFunc combos'!$Q$8:$Q$335,0),0)&gt;0,1,0)</f>
        <v>0</v>
      </c>
      <c r="BG23" s="119">
        <f>IF(IFERROR(MATCH(_xlfn.CONCAT($B23,",",BG$4),'19 SpcFunc &amp; VentSpcFunc combos'!$Q$8:$Q$335,0),0)&gt;0,1,0)</f>
        <v>0</v>
      </c>
      <c r="BH23" s="119">
        <f>IF(IFERROR(MATCH(_xlfn.CONCAT($B23,",",BH$4),'19 SpcFunc &amp; VentSpcFunc combos'!$Q$8:$Q$335,0),0)&gt;0,1,0)</f>
        <v>0</v>
      </c>
      <c r="BI23" s="119">
        <f>IF(IFERROR(MATCH(_xlfn.CONCAT($B23,",",BI$4),'19 SpcFunc &amp; VentSpcFunc combos'!$Q$8:$Q$335,0),0)&gt;0,1,0)</f>
        <v>0</v>
      </c>
      <c r="BJ23" s="119">
        <f>IF(IFERROR(MATCH(_xlfn.CONCAT($B23,",",BJ$4),'19 SpcFunc &amp; VentSpcFunc combos'!$Q$8:$Q$335,0),0)&gt;0,1,0)</f>
        <v>0</v>
      </c>
      <c r="BK23" s="119">
        <f>IF(IFERROR(MATCH(_xlfn.CONCAT($B23,",",BK$4),'19 SpcFunc &amp; VentSpcFunc combos'!$Q$8:$Q$335,0),0)&gt;0,1,0)</f>
        <v>0</v>
      </c>
      <c r="BL23" s="119">
        <f>IF(IFERROR(MATCH(_xlfn.CONCAT($B23,",",BL$4),'19 SpcFunc &amp; VentSpcFunc combos'!$Q$8:$Q$335,0),0)&gt;0,1,0)</f>
        <v>0</v>
      </c>
      <c r="BM23" s="119">
        <f>IF(IFERROR(MATCH(_xlfn.CONCAT($B23,",",BM$4),'19 SpcFunc &amp; VentSpcFunc combos'!$Q$8:$Q$335,0),0)&gt;0,1,0)</f>
        <v>0</v>
      </c>
      <c r="BN23" s="119">
        <f>IF(IFERROR(MATCH(_xlfn.CONCAT($B23,",",BN$4),'19 SpcFunc &amp; VentSpcFunc combos'!$Q$8:$Q$335,0),0)&gt;0,1,0)</f>
        <v>0</v>
      </c>
      <c r="BO23" s="119">
        <f>IF(IFERROR(MATCH(_xlfn.CONCAT($B23,",",BO$4),'19 SpcFunc &amp; VentSpcFunc combos'!$Q$8:$Q$335,0),0)&gt;0,1,0)</f>
        <v>0</v>
      </c>
      <c r="BP23" s="119">
        <f>IF(IFERROR(MATCH(_xlfn.CONCAT($B23,",",BP$4),'19 SpcFunc &amp; VentSpcFunc combos'!$Q$8:$Q$335,0),0)&gt;0,1,0)</f>
        <v>0</v>
      </c>
      <c r="BQ23" s="119">
        <f>IF(IFERROR(MATCH(_xlfn.CONCAT($B23,",",BQ$4),'19 SpcFunc &amp; VentSpcFunc combos'!$Q$8:$Q$335,0),0)&gt;0,1,0)</f>
        <v>0</v>
      </c>
      <c r="BR23" s="119">
        <f>IF(IFERROR(MATCH(_xlfn.CONCAT($B23,",",BR$4),'19 SpcFunc &amp; VentSpcFunc combos'!$Q$8:$Q$335,0),0)&gt;0,1,0)</f>
        <v>0</v>
      </c>
      <c r="BS23" s="119">
        <f>IF(IFERROR(MATCH(_xlfn.CONCAT($B23,",",BS$4),'19 SpcFunc &amp; VentSpcFunc combos'!$Q$8:$Q$335,0),0)&gt;0,1,0)</f>
        <v>0</v>
      </c>
      <c r="BT23" s="119">
        <f>IF(IFERROR(MATCH(_xlfn.CONCAT($B23,",",BT$4),'19 SpcFunc &amp; VentSpcFunc combos'!$Q$8:$Q$335,0),0)&gt;0,1,0)</f>
        <v>0</v>
      </c>
      <c r="BU23" s="119">
        <f>IF(IFERROR(MATCH(_xlfn.CONCAT($B23,",",BU$4),'19 SpcFunc &amp; VentSpcFunc combos'!$Q$8:$Q$335,0),0)&gt;0,1,0)</f>
        <v>0</v>
      </c>
      <c r="BV23" s="119">
        <f>IF(IFERROR(MATCH(_xlfn.CONCAT($B23,",",BV$4),'19 SpcFunc &amp; VentSpcFunc combos'!$Q$8:$Q$335,0),0)&gt;0,1,0)</f>
        <v>0</v>
      </c>
      <c r="BW23" s="119">
        <f>IF(IFERROR(MATCH(_xlfn.CONCAT($B23,",",BW$4),'19 SpcFunc &amp; VentSpcFunc combos'!$Q$8:$Q$335,0),0)&gt;0,1,0)</f>
        <v>0</v>
      </c>
      <c r="BX23" s="119">
        <f>IF(IFERROR(MATCH(_xlfn.CONCAT($B23,",",BX$4),'19 SpcFunc &amp; VentSpcFunc combos'!$Q$8:$Q$335,0),0)&gt;0,1,0)</f>
        <v>0</v>
      </c>
      <c r="BY23" s="119">
        <f>IF(IFERROR(MATCH(_xlfn.CONCAT($B23,",",BY$4),'19 SpcFunc &amp; VentSpcFunc combos'!$Q$8:$Q$335,0),0)&gt;0,1,0)</f>
        <v>0</v>
      </c>
      <c r="BZ23" s="119">
        <f>IF(IFERROR(MATCH(_xlfn.CONCAT($B23,",",BZ$4),'19 SpcFunc &amp; VentSpcFunc combos'!$Q$8:$Q$335,0),0)&gt;0,1,0)</f>
        <v>0</v>
      </c>
      <c r="CA23" s="119">
        <f>IF(IFERROR(MATCH(_xlfn.CONCAT($B23,",",CA$4),'19 SpcFunc &amp; VentSpcFunc combos'!$Q$8:$Q$335,0),0)&gt;0,1,0)</f>
        <v>0</v>
      </c>
      <c r="CB23" s="119">
        <f>IF(IFERROR(MATCH(_xlfn.CONCAT($B23,",",CB$4),'19 SpcFunc &amp; VentSpcFunc combos'!$Q$8:$Q$335,0),0)&gt;0,1,0)</f>
        <v>0</v>
      </c>
      <c r="CC23" s="119">
        <f>IF(IFERROR(MATCH(_xlfn.CONCAT($B23,",",CC$4),'19 SpcFunc &amp; VentSpcFunc combos'!$Q$8:$Q$335,0),0)&gt;0,1,0)</f>
        <v>0</v>
      </c>
      <c r="CD23" s="119">
        <f>IF(IFERROR(MATCH(_xlfn.CONCAT($B23,",",CD$4),'19 SpcFunc &amp; VentSpcFunc combos'!$Q$8:$Q$335,0),0)&gt;0,1,0)</f>
        <v>0</v>
      </c>
      <c r="CE23" s="119">
        <f>IF(IFERROR(MATCH(_xlfn.CONCAT($B23,",",CE$4),'19 SpcFunc &amp; VentSpcFunc combos'!$Q$8:$Q$335,0),0)&gt;0,1,0)</f>
        <v>0</v>
      </c>
      <c r="CF23" s="119">
        <f>IF(IFERROR(MATCH(_xlfn.CONCAT($B23,",",CF$4),'19 SpcFunc &amp; VentSpcFunc combos'!$Q$8:$Q$335,0),0)&gt;0,1,0)</f>
        <v>0</v>
      </c>
      <c r="CG23" s="119">
        <f>IF(IFERROR(MATCH(_xlfn.CONCAT($B23,",",CG$4),'19 SpcFunc &amp; VentSpcFunc combos'!$Q$8:$Q$335,0),0)&gt;0,1,0)</f>
        <v>0</v>
      </c>
      <c r="CH23" s="119">
        <f>IF(IFERROR(MATCH(_xlfn.CONCAT($B23,",",CH$4),'19 SpcFunc &amp; VentSpcFunc combos'!$Q$8:$Q$335,0),0)&gt;0,1,0)</f>
        <v>0</v>
      </c>
      <c r="CI23" s="119">
        <f>IF(IFERROR(MATCH(_xlfn.CONCAT($B23,",",CI$4),'19 SpcFunc &amp; VentSpcFunc combos'!$Q$8:$Q$335,0),0)&gt;0,1,0)</f>
        <v>0</v>
      </c>
      <c r="CJ23" s="119">
        <f>IF(IFERROR(MATCH(_xlfn.CONCAT($B23,",",CJ$4),'19 SpcFunc &amp; VentSpcFunc combos'!$Q$8:$Q$335,0),0)&gt;0,1,0)</f>
        <v>0</v>
      </c>
      <c r="CK23" s="119">
        <f>IF(IFERROR(MATCH(_xlfn.CONCAT($B23,",",CK$4),'19 SpcFunc &amp; VentSpcFunc combos'!$Q$8:$Q$335,0),0)&gt;0,1,0)</f>
        <v>0</v>
      </c>
      <c r="CL23" s="119">
        <f>IF(IFERROR(MATCH(_xlfn.CONCAT($B23,",",CL$4),'19 SpcFunc &amp; VentSpcFunc combos'!$Q$8:$Q$335,0),0)&gt;0,1,0)</f>
        <v>0</v>
      </c>
      <c r="CM23" s="119">
        <f>IF(IFERROR(MATCH(_xlfn.CONCAT($B23,",",CM$4),'19 SpcFunc &amp; VentSpcFunc combos'!$Q$8:$Q$335,0),0)&gt;0,1,0)</f>
        <v>0</v>
      </c>
      <c r="CN23" s="119">
        <f>IF(IFERROR(MATCH(_xlfn.CONCAT($B23,",",CN$4),'19 SpcFunc &amp; VentSpcFunc combos'!$Q$8:$Q$335,0),0)&gt;0,1,0)</f>
        <v>0</v>
      </c>
      <c r="CO23" s="119">
        <f>IF(IFERROR(MATCH(_xlfn.CONCAT($B23,",",CO$4),'19 SpcFunc &amp; VentSpcFunc combos'!$Q$8:$Q$335,0),0)&gt;0,1,0)</f>
        <v>0</v>
      </c>
      <c r="CP23" s="119">
        <f>IF(IFERROR(MATCH(_xlfn.CONCAT($B23,",",CP$4),'19 SpcFunc &amp; VentSpcFunc combos'!$Q$8:$Q$335,0),0)&gt;0,1,0)</f>
        <v>0</v>
      </c>
      <c r="CQ23" s="119">
        <f>IF(IFERROR(MATCH(_xlfn.CONCAT($B23,",",CQ$4),'19 SpcFunc &amp; VentSpcFunc combos'!$Q$8:$Q$335,0),0)&gt;0,1,0)</f>
        <v>0</v>
      </c>
      <c r="CR23" s="119">
        <f>IF(IFERROR(MATCH(_xlfn.CONCAT($B23,",",CR$4),'19 SpcFunc &amp; VentSpcFunc combos'!$Q$8:$Q$335,0),0)&gt;0,1,0)</f>
        <v>0</v>
      </c>
      <c r="CS23" s="119">
        <f>IF(IFERROR(MATCH(_xlfn.CONCAT($B23,",",CS$4),'19 SpcFunc &amp; VentSpcFunc combos'!$Q$8:$Q$335,0),0)&gt;0,1,0)</f>
        <v>0</v>
      </c>
      <c r="CT23" s="119">
        <f>IF(IFERROR(MATCH(_xlfn.CONCAT($B23,",",CT$4),'19 SpcFunc &amp; VentSpcFunc combos'!$Q$8:$Q$335,0),0)&gt;0,1,0)</f>
        <v>0</v>
      </c>
      <c r="CU23" s="98" t="s">
        <v>938</v>
      </c>
      <c r="CV23">
        <f t="shared" si="5"/>
        <v>0</v>
      </c>
    </row>
    <row r="24" spans="2:100" x14ac:dyDescent="0.25">
      <c r="B24" t="e">
        <f>#REF!</f>
        <v>#REF!</v>
      </c>
      <c r="C24" s="119">
        <f>IF(IFERROR(MATCH(_xlfn.CONCAT($B24,",",C$4),'19 SpcFunc &amp; VentSpcFunc combos'!$Q$8:$Q$335,0),0)&gt;0,1,0)</f>
        <v>0</v>
      </c>
      <c r="D24" s="119">
        <f>IF(IFERROR(MATCH(_xlfn.CONCAT($B24,",",D$4),'19 SpcFunc &amp; VentSpcFunc combos'!$Q$8:$Q$335,0),0)&gt;0,1,0)</f>
        <v>0</v>
      </c>
      <c r="E24" s="119">
        <f>IF(IFERROR(MATCH(_xlfn.CONCAT($B24,",",E$4),'19 SpcFunc &amp; VentSpcFunc combos'!$Q$8:$Q$335,0),0)&gt;0,1,0)</f>
        <v>0</v>
      </c>
      <c r="F24" s="119">
        <f>IF(IFERROR(MATCH(_xlfn.CONCAT($B24,",",F$4),'19 SpcFunc &amp; VentSpcFunc combos'!$Q$8:$Q$335,0),0)&gt;0,1,0)</f>
        <v>0</v>
      </c>
      <c r="G24" s="119">
        <f>IF(IFERROR(MATCH(_xlfn.CONCAT($B24,",",G$4),'19 SpcFunc &amp; VentSpcFunc combos'!$Q$8:$Q$335,0),0)&gt;0,1,0)</f>
        <v>0</v>
      </c>
      <c r="H24" s="119">
        <f>IF(IFERROR(MATCH(_xlfn.CONCAT($B24,",",H$4),'19 SpcFunc &amp; VentSpcFunc combos'!$Q$8:$Q$335,0),0)&gt;0,1,0)</f>
        <v>0</v>
      </c>
      <c r="I24" s="119">
        <f>IF(IFERROR(MATCH(_xlfn.CONCAT($B24,",",I$4),'19 SpcFunc &amp; VentSpcFunc combos'!$Q$8:$Q$335,0),0)&gt;0,1,0)</f>
        <v>0</v>
      </c>
      <c r="J24" s="119">
        <f>IF(IFERROR(MATCH(_xlfn.CONCAT($B24,",",J$4),'19 SpcFunc &amp; VentSpcFunc combos'!$Q$8:$Q$335,0),0)&gt;0,1,0)</f>
        <v>0</v>
      </c>
      <c r="K24" s="119">
        <f>IF(IFERROR(MATCH(_xlfn.CONCAT($B24,",",K$4),'19 SpcFunc &amp; VentSpcFunc combos'!$Q$8:$Q$335,0),0)&gt;0,1,0)</f>
        <v>0</v>
      </c>
      <c r="L24" s="119">
        <f>IF(IFERROR(MATCH(_xlfn.CONCAT($B24,",",L$4),'19 SpcFunc &amp; VentSpcFunc combos'!$Q$8:$Q$335,0),0)&gt;0,1,0)</f>
        <v>0</v>
      </c>
      <c r="M24" s="119">
        <f>IF(IFERROR(MATCH(_xlfn.CONCAT($B24,",",M$4),'19 SpcFunc &amp; VentSpcFunc combos'!$Q$8:$Q$335,0),0)&gt;0,1,0)</f>
        <v>0</v>
      </c>
      <c r="N24" s="119">
        <f>IF(IFERROR(MATCH(_xlfn.CONCAT($B24,",",N$4),'19 SpcFunc &amp; VentSpcFunc combos'!$Q$8:$Q$335,0),0)&gt;0,1,0)</f>
        <v>0</v>
      </c>
      <c r="O24" s="119">
        <f>IF(IFERROR(MATCH(_xlfn.CONCAT($B24,",",O$4),'19 SpcFunc &amp; VentSpcFunc combos'!$Q$8:$Q$335,0),0)&gt;0,1,0)</f>
        <v>0</v>
      </c>
      <c r="P24" s="119">
        <f>IF(IFERROR(MATCH(_xlfn.CONCAT($B24,",",P$4),'19 SpcFunc &amp; VentSpcFunc combos'!$Q$8:$Q$335,0),0)&gt;0,1,0)</f>
        <v>0</v>
      </c>
      <c r="Q24" s="119">
        <f>IF(IFERROR(MATCH(_xlfn.CONCAT($B24,",",Q$4),'19 SpcFunc &amp; VentSpcFunc combos'!$Q$8:$Q$335,0),0)&gt;0,1,0)</f>
        <v>0</v>
      </c>
      <c r="R24" s="119">
        <f>IF(IFERROR(MATCH(_xlfn.CONCAT($B24,",",R$4),'19 SpcFunc &amp; VentSpcFunc combos'!$Q$8:$Q$335,0),0)&gt;0,1,0)</f>
        <v>0</v>
      </c>
      <c r="S24" s="119">
        <f>IF(IFERROR(MATCH(_xlfn.CONCAT($B24,",",S$4),'19 SpcFunc &amp; VentSpcFunc combos'!$Q$8:$Q$335,0),0)&gt;0,1,0)</f>
        <v>0</v>
      </c>
      <c r="T24" s="119">
        <f>IF(IFERROR(MATCH(_xlfn.CONCAT($B24,",",T$4),'19 SpcFunc &amp; VentSpcFunc combos'!$Q$8:$Q$335,0),0)&gt;0,1,0)</f>
        <v>0</v>
      </c>
      <c r="U24" s="119">
        <f>IF(IFERROR(MATCH(_xlfn.CONCAT($B24,",",U$4),'19 SpcFunc &amp; VentSpcFunc combos'!$Q$8:$Q$335,0),0)&gt;0,1,0)</f>
        <v>0</v>
      </c>
      <c r="V24" s="119">
        <f>IF(IFERROR(MATCH(_xlfn.CONCAT($B24,",",V$4),'19 SpcFunc &amp; VentSpcFunc combos'!$Q$8:$Q$335,0),0)&gt;0,1,0)</f>
        <v>0</v>
      </c>
      <c r="W24" s="119">
        <f>IF(IFERROR(MATCH(_xlfn.CONCAT($B24,",",W$4),'19 SpcFunc &amp; VentSpcFunc combos'!$Q$8:$Q$335,0),0)&gt;0,1,0)</f>
        <v>0</v>
      </c>
      <c r="X24" s="119">
        <f>IF(IFERROR(MATCH(_xlfn.CONCAT($B24,",",X$4),'19 SpcFunc &amp; VentSpcFunc combos'!$Q$8:$Q$335,0),0)&gt;0,1,0)</f>
        <v>0</v>
      </c>
      <c r="Y24" s="119">
        <f>IF(IFERROR(MATCH(_xlfn.CONCAT($B24,",",Y$4),'19 SpcFunc &amp; VentSpcFunc combos'!$Q$8:$Q$335,0),0)&gt;0,1,0)</f>
        <v>0</v>
      </c>
      <c r="Z24" s="119">
        <f>IF(IFERROR(MATCH(_xlfn.CONCAT($B24,",",Z$4),'19 SpcFunc &amp; VentSpcFunc combos'!$Q$8:$Q$335,0),0)&gt;0,1,0)</f>
        <v>0</v>
      </c>
      <c r="AA24" s="119">
        <f>IF(IFERROR(MATCH(_xlfn.CONCAT($B24,",",AA$4),'19 SpcFunc &amp; VentSpcFunc combos'!$Q$8:$Q$335,0),0)&gt;0,1,0)</f>
        <v>0</v>
      </c>
      <c r="AB24" s="119">
        <f>IF(IFERROR(MATCH(_xlfn.CONCAT($B24,",",AB$4),'19 SpcFunc &amp; VentSpcFunc combos'!$Q$8:$Q$335,0),0)&gt;0,1,0)</f>
        <v>0</v>
      </c>
      <c r="AC24" s="119">
        <f>IF(IFERROR(MATCH(_xlfn.CONCAT($B24,",",AC$4),'19 SpcFunc &amp; VentSpcFunc combos'!$Q$8:$Q$335,0),0)&gt;0,1,0)</f>
        <v>0</v>
      </c>
      <c r="AD24" s="119">
        <f>IF(IFERROR(MATCH(_xlfn.CONCAT($B24,",",AD$4),'19 SpcFunc &amp; VentSpcFunc combos'!$Q$8:$Q$335,0),0)&gt;0,1,0)</f>
        <v>0</v>
      </c>
      <c r="AE24" s="119">
        <f>IF(IFERROR(MATCH(_xlfn.CONCAT($B24,",",AE$4),'19 SpcFunc &amp; VentSpcFunc combos'!$Q$8:$Q$335,0),0)&gt;0,1,0)</f>
        <v>0</v>
      </c>
      <c r="AF24" s="119">
        <f>IF(IFERROR(MATCH(_xlfn.CONCAT($B24,",",AF$4),'19 SpcFunc &amp; VentSpcFunc combos'!$Q$8:$Q$335,0),0)&gt;0,1,0)</f>
        <v>0</v>
      </c>
      <c r="AG24" s="119">
        <f>IF(IFERROR(MATCH(_xlfn.CONCAT($B24,",",AG$4),'19 SpcFunc &amp; VentSpcFunc combos'!$Q$8:$Q$335,0),0)&gt;0,1,0)</f>
        <v>0</v>
      </c>
      <c r="AH24" s="119">
        <f>IF(IFERROR(MATCH(_xlfn.CONCAT($B24,",",AH$4),'19 SpcFunc &amp; VentSpcFunc combos'!$Q$8:$Q$335,0),0)&gt;0,1,0)</f>
        <v>0</v>
      </c>
      <c r="AI24" s="119">
        <f>IF(IFERROR(MATCH(_xlfn.CONCAT($B24,",",AI$4),'19 SpcFunc &amp; VentSpcFunc combos'!$Q$8:$Q$335,0),0)&gt;0,1,0)</f>
        <v>0</v>
      </c>
      <c r="AJ24" s="119">
        <f>IF(IFERROR(MATCH(_xlfn.CONCAT($B24,",",AJ$4),'19 SpcFunc &amp; VentSpcFunc combos'!$Q$8:$Q$335,0),0)&gt;0,1,0)</f>
        <v>0</v>
      </c>
      <c r="AK24" s="119">
        <f>IF(IFERROR(MATCH(_xlfn.CONCAT($B24,",",AK$4),'19 SpcFunc &amp; VentSpcFunc combos'!$Q$8:$Q$335,0),0)&gt;0,1,0)</f>
        <v>0</v>
      </c>
      <c r="AL24" s="119">
        <f>IF(IFERROR(MATCH(_xlfn.CONCAT($B24,",",AL$4),'19 SpcFunc &amp; VentSpcFunc combos'!$Q$8:$Q$335,0),0)&gt;0,1,0)</f>
        <v>0</v>
      </c>
      <c r="AM24" s="119">
        <f>IF(IFERROR(MATCH(_xlfn.CONCAT($B24,",",AM$4),'19 SpcFunc &amp; VentSpcFunc combos'!$Q$8:$Q$335,0),0)&gt;0,1,0)</f>
        <v>0</v>
      </c>
      <c r="AN24" s="119">
        <f>IF(IFERROR(MATCH(_xlfn.CONCAT($B24,",",AN$4),'19 SpcFunc &amp; VentSpcFunc combos'!$Q$8:$Q$335,0),0)&gt;0,1,0)</f>
        <v>0</v>
      </c>
      <c r="AO24" s="119">
        <f>IF(IFERROR(MATCH(_xlfn.CONCAT($B24,",",AO$4),'19 SpcFunc &amp; VentSpcFunc combos'!$Q$8:$Q$335,0),0)&gt;0,1,0)</f>
        <v>0</v>
      </c>
      <c r="AP24" s="119">
        <f>IF(IFERROR(MATCH(_xlfn.CONCAT($B24,",",AP$4),'19 SpcFunc &amp; VentSpcFunc combos'!$Q$8:$Q$335,0),0)&gt;0,1,0)</f>
        <v>0</v>
      </c>
      <c r="AQ24" s="119">
        <f>IF(IFERROR(MATCH(_xlfn.CONCAT($B24,",",AQ$4),'19 SpcFunc &amp; VentSpcFunc combos'!$Q$8:$Q$335,0),0)&gt;0,1,0)</f>
        <v>0</v>
      </c>
      <c r="AR24" s="119">
        <f>IF(IFERROR(MATCH(_xlfn.CONCAT($B24,",",AR$4),'19 SpcFunc &amp; VentSpcFunc combos'!$Q$8:$Q$335,0),0)&gt;0,1,0)</f>
        <v>0</v>
      </c>
      <c r="AS24" s="119">
        <f>IF(IFERROR(MATCH(_xlfn.CONCAT($B24,",",AS$4),'19 SpcFunc &amp; VentSpcFunc combos'!$Q$8:$Q$335,0),0)&gt;0,1,0)</f>
        <v>0</v>
      </c>
      <c r="AT24" s="119">
        <f>IF(IFERROR(MATCH(_xlfn.CONCAT($B24,",",AT$4),'19 SpcFunc &amp; VentSpcFunc combos'!$Q$8:$Q$335,0),0)&gt;0,1,0)</f>
        <v>0</v>
      </c>
      <c r="AU24" s="119">
        <f>IF(IFERROR(MATCH(_xlfn.CONCAT($B24,",",AU$4),'19 SpcFunc &amp; VentSpcFunc combos'!$Q$8:$Q$335,0),0)&gt;0,1,0)</f>
        <v>0</v>
      </c>
      <c r="AV24" s="119">
        <f>IF(IFERROR(MATCH(_xlfn.CONCAT($B24,",",AV$4),'19 SpcFunc &amp; VentSpcFunc combos'!$Q$8:$Q$335,0),0)&gt;0,1,0)</f>
        <v>0</v>
      </c>
      <c r="AW24" s="119">
        <f>IF(IFERROR(MATCH(_xlfn.CONCAT($B24,",",AW$4),'19 SpcFunc &amp; VentSpcFunc combos'!$Q$8:$Q$335,0),0)&gt;0,1,0)</f>
        <v>0</v>
      </c>
      <c r="AX24" s="119">
        <f>IF(IFERROR(MATCH(_xlfn.CONCAT($B24,",",AX$4),'19 SpcFunc &amp; VentSpcFunc combos'!$Q$8:$Q$335,0),0)&gt;0,1,0)</f>
        <v>0</v>
      </c>
      <c r="AY24" s="119">
        <f>IF(IFERROR(MATCH(_xlfn.CONCAT($B24,",",AY$4),'19 SpcFunc &amp; VentSpcFunc combos'!$Q$8:$Q$335,0),0)&gt;0,1,0)</f>
        <v>0</v>
      </c>
      <c r="AZ24" s="119">
        <f>IF(IFERROR(MATCH(_xlfn.CONCAT($B24,",",AZ$4),'19 SpcFunc &amp; VentSpcFunc combos'!$Q$8:$Q$335,0),0)&gt;0,1,0)</f>
        <v>0</v>
      </c>
      <c r="BA24" s="119">
        <f>IF(IFERROR(MATCH(_xlfn.CONCAT($B24,",",BA$4),'19 SpcFunc &amp; VentSpcFunc combos'!$Q$8:$Q$335,0),0)&gt;0,1,0)</f>
        <v>0</v>
      </c>
      <c r="BB24" s="119">
        <f>IF(IFERROR(MATCH(_xlfn.CONCAT($B24,",",BB$4),'19 SpcFunc &amp; VentSpcFunc combos'!$Q$8:$Q$335,0),0)&gt;0,1,0)</f>
        <v>0</v>
      </c>
      <c r="BC24" s="119">
        <f>IF(IFERROR(MATCH(_xlfn.CONCAT($B24,",",BC$4),'19 SpcFunc &amp; VentSpcFunc combos'!$Q$8:$Q$335,0),0)&gt;0,1,0)</f>
        <v>0</v>
      </c>
      <c r="BD24" s="119">
        <f>IF(IFERROR(MATCH(_xlfn.CONCAT($B24,",",BD$4),'19 SpcFunc &amp; VentSpcFunc combos'!$Q$8:$Q$335,0),0)&gt;0,1,0)</f>
        <v>0</v>
      </c>
      <c r="BE24" s="119">
        <f>IF(IFERROR(MATCH(_xlfn.CONCAT($B24,",",BE$4),'19 SpcFunc &amp; VentSpcFunc combos'!$Q$8:$Q$335,0),0)&gt;0,1,0)</f>
        <v>0</v>
      </c>
      <c r="BF24" s="119">
        <f>IF(IFERROR(MATCH(_xlfn.CONCAT($B24,",",BF$4),'19 SpcFunc &amp; VentSpcFunc combos'!$Q$8:$Q$335,0),0)&gt;0,1,0)</f>
        <v>0</v>
      </c>
      <c r="BG24" s="119">
        <f>IF(IFERROR(MATCH(_xlfn.CONCAT($B24,",",BG$4),'19 SpcFunc &amp; VentSpcFunc combos'!$Q$8:$Q$335,0),0)&gt;0,1,0)</f>
        <v>0</v>
      </c>
      <c r="BH24" s="119">
        <f>IF(IFERROR(MATCH(_xlfn.CONCAT($B24,",",BH$4),'19 SpcFunc &amp; VentSpcFunc combos'!$Q$8:$Q$335,0),0)&gt;0,1,0)</f>
        <v>0</v>
      </c>
      <c r="BI24" s="119">
        <f>IF(IFERROR(MATCH(_xlfn.CONCAT($B24,",",BI$4),'19 SpcFunc &amp; VentSpcFunc combos'!$Q$8:$Q$335,0),0)&gt;0,1,0)</f>
        <v>0</v>
      </c>
      <c r="BJ24" s="119">
        <f>IF(IFERROR(MATCH(_xlfn.CONCAT($B24,",",BJ$4),'19 SpcFunc &amp; VentSpcFunc combos'!$Q$8:$Q$335,0),0)&gt;0,1,0)</f>
        <v>0</v>
      </c>
      <c r="BK24" s="119">
        <f>IF(IFERROR(MATCH(_xlfn.CONCAT($B24,",",BK$4),'19 SpcFunc &amp; VentSpcFunc combos'!$Q$8:$Q$335,0),0)&gt;0,1,0)</f>
        <v>0</v>
      </c>
      <c r="BL24" s="119">
        <f>IF(IFERROR(MATCH(_xlfn.CONCAT($B24,",",BL$4),'19 SpcFunc &amp; VentSpcFunc combos'!$Q$8:$Q$335,0),0)&gt;0,1,0)</f>
        <v>0</v>
      </c>
      <c r="BM24" s="119">
        <f>IF(IFERROR(MATCH(_xlfn.CONCAT($B24,",",BM$4),'19 SpcFunc &amp; VentSpcFunc combos'!$Q$8:$Q$335,0),0)&gt;0,1,0)</f>
        <v>0</v>
      </c>
      <c r="BN24" s="119">
        <f>IF(IFERROR(MATCH(_xlfn.CONCAT($B24,",",BN$4),'19 SpcFunc &amp; VentSpcFunc combos'!$Q$8:$Q$335,0),0)&gt;0,1,0)</f>
        <v>0</v>
      </c>
      <c r="BO24" s="119">
        <f>IF(IFERROR(MATCH(_xlfn.CONCAT($B24,",",BO$4),'19 SpcFunc &amp; VentSpcFunc combos'!$Q$8:$Q$335,0),0)&gt;0,1,0)</f>
        <v>0</v>
      </c>
      <c r="BP24" s="119">
        <f>IF(IFERROR(MATCH(_xlfn.CONCAT($B24,",",BP$4),'19 SpcFunc &amp; VentSpcFunc combos'!$Q$8:$Q$335,0),0)&gt;0,1,0)</f>
        <v>0</v>
      </c>
      <c r="BQ24" s="119">
        <f>IF(IFERROR(MATCH(_xlfn.CONCAT($B24,",",BQ$4),'19 SpcFunc &amp; VentSpcFunc combos'!$Q$8:$Q$335,0),0)&gt;0,1,0)</f>
        <v>0</v>
      </c>
      <c r="BR24" s="119">
        <f>IF(IFERROR(MATCH(_xlfn.CONCAT($B24,",",BR$4),'19 SpcFunc &amp; VentSpcFunc combos'!$Q$8:$Q$335,0),0)&gt;0,1,0)</f>
        <v>0</v>
      </c>
      <c r="BS24" s="119">
        <f>IF(IFERROR(MATCH(_xlfn.CONCAT($B24,",",BS$4),'19 SpcFunc &amp; VentSpcFunc combos'!$Q$8:$Q$335,0),0)&gt;0,1,0)</f>
        <v>0</v>
      </c>
      <c r="BT24" s="119">
        <f>IF(IFERROR(MATCH(_xlfn.CONCAT($B24,",",BT$4),'19 SpcFunc &amp; VentSpcFunc combos'!$Q$8:$Q$335,0),0)&gt;0,1,0)</f>
        <v>0</v>
      </c>
      <c r="BU24" s="119">
        <f>IF(IFERROR(MATCH(_xlfn.CONCAT($B24,",",BU$4),'19 SpcFunc &amp; VentSpcFunc combos'!$Q$8:$Q$335,0),0)&gt;0,1,0)</f>
        <v>0</v>
      </c>
      <c r="BV24" s="119">
        <f>IF(IFERROR(MATCH(_xlfn.CONCAT($B24,",",BV$4),'19 SpcFunc &amp; VentSpcFunc combos'!$Q$8:$Q$335,0),0)&gt;0,1,0)</f>
        <v>0</v>
      </c>
      <c r="BW24" s="119">
        <f>IF(IFERROR(MATCH(_xlfn.CONCAT($B24,",",BW$4),'19 SpcFunc &amp; VentSpcFunc combos'!$Q$8:$Q$335,0),0)&gt;0,1,0)</f>
        <v>0</v>
      </c>
      <c r="BX24" s="119">
        <f>IF(IFERROR(MATCH(_xlfn.CONCAT($B24,",",BX$4),'19 SpcFunc &amp; VentSpcFunc combos'!$Q$8:$Q$335,0),0)&gt;0,1,0)</f>
        <v>0</v>
      </c>
      <c r="BY24" s="119">
        <f>IF(IFERROR(MATCH(_xlfn.CONCAT($B24,",",BY$4),'19 SpcFunc &amp; VentSpcFunc combos'!$Q$8:$Q$335,0),0)&gt;0,1,0)</f>
        <v>0</v>
      </c>
      <c r="BZ24" s="119">
        <f>IF(IFERROR(MATCH(_xlfn.CONCAT($B24,",",BZ$4),'19 SpcFunc &amp; VentSpcFunc combos'!$Q$8:$Q$335,0),0)&gt;0,1,0)</f>
        <v>0</v>
      </c>
      <c r="CA24" s="119">
        <f>IF(IFERROR(MATCH(_xlfn.CONCAT($B24,",",CA$4),'19 SpcFunc &amp; VentSpcFunc combos'!$Q$8:$Q$335,0),0)&gt;0,1,0)</f>
        <v>0</v>
      </c>
      <c r="CB24" s="119">
        <f>IF(IFERROR(MATCH(_xlfn.CONCAT($B24,",",CB$4),'19 SpcFunc &amp; VentSpcFunc combos'!$Q$8:$Q$335,0),0)&gt;0,1,0)</f>
        <v>0</v>
      </c>
      <c r="CC24" s="119">
        <f>IF(IFERROR(MATCH(_xlfn.CONCAT($B24,",",CC$4),'19 SpcFunc &amp; VentSpcFunc combos'!$Q$8:$Q$335,0),0)&gt;0,1,0)</f>
        <v>0</v>
      </c>
      <c r="CD24" s="119">
        <f>IF(IFERROR(MATCH(_xlfn.CONCAT($B24,",",CD$4),'19 SpcFunc &amp; VentSpcFunc combos'!$Q$8:$Q$335,0),0)&gt;0,1,0)</f>
        <v>0</v>
      </c>
      <c r="CE24" s="119">
        <f>IF(IFERROR(MATCH(_xlfn.CONCAT($B24,",",CE$4),'19 SpcFunc &amp; VentSpcFunc combos'!$Q$8:$Q$335,0),0)&gt;0,1,0)</f>
        <v>0</v>
      </c>
      <c r="CF24" s="119">
        <f>IF(IFERROR(MATCH(_xlfn.CONCAT($B24,",",CF$4),'19 SpcFunc &amp; VentSpcFunc combos'!$Q$8:$Q$335,0),0)&gt;0,1,0)</f>
        <v>0</v>
      </c>
      <c r="CG24" s="119">
        <f>IF(IFERROR(MATCH(_xlfn.CONCAT($B24,",",CG$4),'19 SpcFunc &amp; VentSpcFunc combos'!$Q$8:$Q$335,0),0)&gt;0,1,0)</f>
        <v>0</v>
      </c>
      <c r="CH24" s="119">
        <f>IF(IFERROR(MATCH(_xlfn.CONCAT($B24,",",CH$4),'19 SpcFunc &amp; VentSpcFunc combos'!$Q$8:$Q$335,0),0)&gt;0,1,0)</f>
        <v>0</v>
      </c>
      <c r="CI24" s="119">
        <f>IF(IFERROR(MATCH(_xlfn.CONCAT($B24,",",CI$4),'19 SpcFunc &amp; VentSpcFunc combos'!$Q$8:$Q$335,0),0)&gt;0,1,0)</f>
        <v>0</v>
      </c>
      <c r="CJ24" s="119">
        <f>IF(IFERROR(MATCH(_xlfn.CONCAT($B24,",",CJ$4),'19 SpcFunc &amp; VentSpcFunc combos'!$Q$8:$Q$335,0),0)&gt;0,1,0)</f>
        <v>0</v>
      </c>
      <c r="CK24" s="119">
        <f>IF(IFERROR(MATCH(_xlfn.CONCAT($B24,",",CK$4),'19 SpcFunc &amp; VentSpcFunc combos'!$Q$8:$Q$335,0),0)&gt;0,1,0)</f>
        <v>0</v>
      </c>
      <c r="CL24" s="119">
        <f>IF(IFERROR(MATCH(_xlfn.CONCAT($B24,",",CL$4),'19 SpcFunc &amp; VentSpcFunc combos'!$Q$8:$Q$335,0),0)&gt;0,1,0)</f>
        <v>0</v>
      </c>
      <c r="CM24" s="119">
        <f>IF(IFERROR(MATCH(_xlfn.CONCAT($B24,",",CM$4),'19 SpcFunc &amp; VentSpcFunc combos'!$Q$8:$Q$335,0),0)&gt;0,1,0)</f>
        <v>0</v>
      </c>
      <c r="CN24" s="119">
        <f>IF(IFERROR(MATCH(_xlfn.CONCAT($B24,",",CN$4),'19 SpcFunc &amp; VentSpcFunc combos'!$Q$8:$Q$335,0),0)&gt;0,1,0)</f>
        <v>0</v>
      </c>
      <c r="CO24" s="119">
        <f>IF(IFERROR(MATCH(_xlfn.CONCAT($B24,",",CO$4),'19 SpcFunc &amp; VentSpcFunc combos'!$Q$8:$Q$335,0),0)&gt;0,1,0)</f>
        <v>0</v>
      </c>
      <c r="CP24" s="119">
        <f>IF(IFERROR(MATCH(_xlfn.CONCAT($B24,",",CP$4),'19 SpcFunc &amp; VentSpcFunc combos'!$Q$8:$Q$335,0),0)&gt;0,1,0)</f>
        <v>0</v>
      </c>
      <c r="CQ24" s="119">
        <f>IF(IFERROR(MATCH(_xlfn.CONCAT($B24,",",CQ$4),'19 SpcFunc &amp; VentSpcFunc combos'!$Q$8:$Q$335,0),0)&gt;0,1,0)</f>
        <v>0</v>
      </c>
      <c r="CR24" s="119">
        <f>IF(IFERROR(MATCH(_xlfn.CONCAT($B24,",",CR$4),'19 SpcFunc &amp; VentSpcFunc combos'!$Q$8:$Q$335,0),0)&gt;0,1,0)</f>
        <v>0</v>
      </c>
      <c r="CS24" s="119">
        <f>IF(IFERROR(MATCH(_xlfn.CONCAT($B24,",",CS$4),'19 SpcFunc &amp; VentSpcFunc combos'!$Q$8:$Q$335,0),0)&gt;0,1,0)</f>
        <v>0</v>
      </c>
      <c r="CT24" s="119">
        <f>IF(IFERROR(MATCH(_xlfn.CONCAT($B24,",",CT$4),'19 SpcFunc &amp; VentSpcFunc combos'!$Q$8:$Q$335,0),0)&gt;0,1,0)</f>
        <v>0</v>
      </c>
      <c r="CU24" s="98" t="s">
        <v>938</v>
      </c>
      <c r="CV24">
        <f t="shared" si="5"/>
        <v>0</v>
      </c>
    </row>
    <row r="25" spans="2:100" x14ac:dyDescent="0.25">
      <c r="B25" t="e">
        <f>#REF!</f>
        <v>#REF!</v>
      </c>
      <c r="C25" s="119">
        <f>IF(IFERROR(MATCH(_xlfn.CONCAT($B25,",",C$4),'19 SpcFunc &amp; VentSpcFunc combos'!$Q$8:$Q$335,0),0)&gt;0,1,0)</f>
        <v>0</v>
      </c>
      <c r="D25" s="119">
        <f>IF(IFERROR(MATCH(_xlfn.CONCAT($B25,",",D$4),'19 SpcFunc &amp; VentSpcFunc combos'!$Q$8:$Q$335,0),0)&gt;0,1,0)</f>
        <v>0</v>
      </c>
      <c r="E25" s="119">
        <f>IF(IFERROR(MATCH(_xlfn.CONCAT($B25,",",E$4),'19 SpcFunc &amp; VentSpcFunc combos'!$Q$8:$Q$335,0),0)&gt;0,1,0)</f>
        <v>0</v>
      </c>
      <c r="F25" s="119">
        <f>IF(IFERROR(MATCH(_xlfn.CONCAT($B25,",",F$4),'19 SpcFunc &amp; VentSpcFunc combos'!$Q$8:$Q$335,0),0)&gt;0,1,0)</f>
        <v>0</v>
      </c>
      <c r="G25" s="119">
        <f>IF(IFERROR(MATCH(_xlfn.CONCAT($B25,",",G$4),'19 SpcFunc &amp; VentSpcFunc combos'!$Q$8:$Q$335,0),0)&gt;0,1,0)</f>
        <v>0</v>
      </c>
      <c r="H25" s="119">
        <f>IF(IFERROR(MATCH(_xlfn.CONCAT($B25,",",H$4),'19 SpcFunc &amp; VentSpcFunc combos'!$Q$8:$Q$335,0),0)&gt;0,1,0)</f>
        <v>0</v>
      </c>
      <c r="I25" s="119">
        <f>IF(IFERROR(MATCH(_xlfn.CONCAT($B25,",",I$4),'19 SpcFunc &amp; VentSpcFunc combos'!$Q$8:$Q$335,0),0)&gt;0,1,0)</f>
        <v>0</v>
      </c>
      <c r="J25" s="119">
        <f>IF(IFERROR(MATCH(_xlfn.CONCAT($B25,",",J$4),'19 SpcFunc &amp; VentSpcFunc combos'!$Q$8:$Q$335,0),0)&gt;0,1,0)</f>
        <v>0</v>
      </c>
      <c r="K25" s="119">
        <f>IF(IFERROR(MATCH(_xlfn.CONCAT($B25,",",K$4),'19 SpcFunc &amp; VentSpcFunc combos'!$Q$8:$Q$335,0),0)&gt;0,1,0)</f>
        <v>0</v>
      </c>
      <c r="L25" s="119">
        <f>IF(IFERROR(MATCH(_xlfn.CONCAT($B25,",",L$4),'19 SpcFunc &amp; VentSpcFunc combos'!$Q$8:$Q$335,0),0)&gt;0,1,0)</f>
        <v>0</v>
      </c>
      <c r="M25" s="119">
        <f>IF(IFERROR(MATCH(_xlfn.CONCAT($B25,",",M$4),'19 SpcFunc &amp; VentSpcFunc combos'!$Q$8:$Q$335,0),0)&gt;0,1,0)</f>
        <v>0</v>
      </c>
      <c r="N25" s="119">
        <f>IF(IFERROR(MATCH(_xlfn.CONCAT($B25,",",N$4),'19 SpcFunc &amp; VentSpcFunc combos'!$Q$8:$Q$335,0),0)&gt;0,1,0)</f>
        <v>0</v>
      </c>
      <c r="O25" s="119">
        <f>IF(IFERROR(MATCH(_xlfn.CONCAT($B25,",",O$4),'19 SpcFunc &amp; VentSpcFunc combos'!$Q$8:$Q$335,0),0)&gt;0,1,0)</f>
        <v>0</v>
      </c>
      <c r="P25" s="119">
        <f>IF(IFERROR(MATCH(_xlfn.CONCAT($B25,",",P$4),'19 SpcFunc &amp; VentSpcFunc combos'!$Q$8:$Q$335,0),0)&gt;0,1,0)</f>
        <v>0</v>
      </c>
      <c r="Q25" s="119">
        <f>IF(IFERROR(MATCH(_xlfn.CONCAT($B25,",",Q$4),'19 SpcFunc &amp; VentSpcFunc combos'!$Q$8:$Q$335,0),0)&gt;0,1,0)</f>
        <v>0</v>
      </c>
      <c r="R25" s="119">
        <f>IF(IFERROR(MATCH(_xlfn.CONCAT($B25,",",R$4),'19 SpcFunc &amp; VentSpcFunc combos'!$Q$8:$Q$335,0),0)&gt;0,1,0)</f>
        <v>0</v>
      </c>
      <c r="S25" s="119">
        <f>IF(IFERROR(MATCH(_xlfn.CONCAT($B25,",",S$4),'19 SpcFunc &amp; VentSpcFunc combos'!$Q$8:$Q$335,0),0)&gt;0,1,0)</f>
        <v>0</v>
      </c>
      <c r="T25" s="119">
        <f>IF(IFERROR(MATCH(_xlfn.CONCAT($B25,",",T$4),'19 SpcFunc &amp; VentSpcFunc combos'!$Q$8:$Q$335,0),0)&gt;0,1,0)</f>
        <v>0</v>
      </c>
      <c r="U25" s="119">
        <f>IF(IFERROR(MATCH(_xlfn.CONCAT($B25,",",U$4),'19 SpcFunc &amp; VentSpcFunc combos'!$Q$8:$Q$335,0),0)&gt;0,1,0)</f>
        <v>0</v>
      </c>
      <c r="V25" s="119">
        <f>IF(IFERROR(MATCH(_xlfn.CONCAT($B25,",",V$4),'19 SpcFunc &amp; VentSpcFunc combos'!$Q$8:$Q$335,0),0)&gt;0,1,0)</f>
        <v>0</v>
      </c>
      <c r="W25" s="119">
        <f>IF(IFERROR(MATCH(_xlfn.CONCAT($B25,",",W$4),'19 SpcFunc &amp; VentSpcFunc combos'!$Q$8:$Q$335,0),0)&gt;0,1,0)</f>
        <v>0</v>
      </c>
      <c r="X25" s="119">
        <f>IF(IFERROR(MATCH(_xlfn.CONCAT($B25,",",X$4),'19 SpcFunc &amp; VentSpcFunc combos'!$Q$8:$Q$335,0),0)&gt;0,1,0)</f>
        <v>0</v>
      </c>
      <c r="Y25" s="119">
        <f>IF(IFERROR(MATCH(_xlfn.CONCAT($B25,",",Y$4),'19 SpcFunc &amp; VentSpcFunc combos'!$Q$8:$Q$335,0),0)&gt;0,1,0)</f>
        <v>0</v>
      </c>
      <c r="Z25" s="119">
        <f>IF(IFERROR(MATCH(_xlfn.CONCAT($B25,",",Z$4),'19 SpcFunc &amp; VentSpcFunc combos'!$Q$8:$Q$335,0),0)&gt;0,1,0)</f>
        <v>0</v>
      </c>
      <c r="AA25" s="119">
        <f>IF(IFERROR(MATCH(_xlfn.CONCAT($B25,",",AA$4),'19 SpcFunc &amp; VentSpcFunc combos'!$Q$8:$Q$335,0),0)&gt;0,1,0)</f>
        <v>0</v>
      </c>
      <c r="AB25" s="119">
        <f>IF(IFERROR(MATCH(_xlfn.CONCAT($B25,",",AB$4),'19 SpcFunc &amp; VentSpcFunc combos'!$Q$8:$Q$335,0),0)&gt;0,1,0)</f>
        <v>0</v>
      </c>
      <c r="AC25" s="119">
        <f>IF(IFERROR(MATCH(_xlfn.CONCAT($B25,",",AC$4),'19 SpcFunc &amp; VentSpcFunc combos'!$Q$8:$Q$335,0),0)&gt;0,1,0)</f>
        <v>0</v>
      </c>
      <c r="AD25" s="119">
        <f>IF(IFERROR(MATCH(_xlfn.CONCAT($B25,",",AD$4),'19 SpcFunc &amp; VentSpcFunc combos'!$Q$8:$Q$335,0),0)&gt;0,1,0)</f>
        <v>0</v>
      </c>
      <c r="AE25" s="119">
        <f>IF(IFERROR(MATCH(_xlfn.CONCAT($B25,",",AE$4),'19 SpcFunc &amp; VentSpcFunc combos'!$Q$8:$Q$335,0),0)&gt;0,1,0)</f>
        <v>0</v>
      </c>
      <c r="AF25" s="119">
        <f>IF(IFERROR(MATCH(_xlfn.CONCAT($B25,",",AF$4),'19 SpcFunc &amp; VentSpcFunc combos'!$Q$8:$Q$335,0),0)&gt;0,1,0)</f>
        <v>0</v>
      </c>
      <c r="AG25" s="119">
        <f>IF(IFERROR(MATCH(_xlfn.CONCAT($B25,",",AG$4),'19 SpcFunc &amp; VentSpcFunc combos'!$Q$8:$Q$335,0),0)&gt;0,1,0)</f>
        <v>0</v>
      </c>
      <c r="AH25" s="119">
        <f>IF(IFERROR(MATCH(_xlfn.CONCAT($B25,",",AH$4),'19 SpcFunc &amp; VentSpcFunc combos'!$Q$8:$Q$335,0),0)&gt;0,1,0)</f>
        <v>0</v>
      </c>
      <c r="AI25" s="119">
        <f>IF(IFERROR(MATCH(_xlfn.CONCAT($B25,",",AI$4),'19 SpcFunc &amp; VentSpcFunc combos'!$Q$8:$Q$335,0),0)&gt;0,1,0)</f>
        <v>0</v>
      </c>
      <c r="AJ25" s="119">
        <f>IF(IFERROR(MATCH(_xlfn.CONCAT($B25,",",AJ$4),'19 SpcFunc &amp; VentSpcFunc combos'!$Q$8:$Q$335,0),0)&gt;0,1,0)</f>
        <v>0</v>
      </c>
      <c r="AK25" s="119">
        <f>IF(IFERROR(MATCH(_xlfn.CONCAT($B25,",",AK$4),'19 SpcFunc &amp; VentSpcFunc combos'!$Q$8:$Q$335,0),0)&gt;0,1,0)</f>
        <v>0</v>
      </c>
      <c r="AL25" s="119">
        <f>IF(IFERROR(MATCH(_xlfn.CONCAT($B25,",",AL$4),'19 SpcFunc &amp; VentSpcFunc combos'!$Q$8:$Q$335,0),0)&gt;0,1,0)</f>
        <v>0</v>
      </c>
      <c r="AM25" s="119">
        <f>IF(IFERROR(MATCH(_xlfn.CONCAT($B25,",",AM$4),'19 SpcFunc &amp; VentSpcFunc combos'!$Q$8:$Q$335,0),0)&gt;0,1,0)</f>
        <v>0</v>
      </c>
      <c r="AN25" s="119">
        <f>IF(IFERROR(MATCH(_xlfn.CONCAT($B25,",",AN$4),'19 SpcFunc &amp; VentSpcFunc combos'!$Q$8:$Q$335,0),0)&gt;0,1,0)</f>
        <v>0</v>
      </c>
      <c r="AO25" s="119">
        <f>IF(IFERROR(MATCH(_xlfn.CONCAT($B25,",",AO$4),'19 SpcFunc &amp; VentSpcFunc combos'!$Q$8:$Q$335,0),0)&gt;0,1,0)</f>
        <v>0</v>
      </c>
      <c r="AP25" s="119">
        <f>IF(IFERROR(MATCH(_xlfn.CONCAT($B25,",",AP$4),'19 SpcFunc &amp; VentSpcFunc combos'!$Q$8:$Q$335,0),0)&gt;0,1,0)</f>
        <v>0</v>
      </c>
      <c r="AQ25" s="119">
        <f>IF(IFERROR(MATCH(_xlfn.CONCAT($B25,",",AQ$4),'19 SpcFunc &amp; VentSpcFunc combos'!$Q$8:$Q$335,0),0)&gt;0,1,0)</f>
        <v>0</v>
      </c>
      <c r="AR25" s="119">
        <f>IF(IFERROR(MATCH(_xlfn.CONCAT($B25,",",AR$4),'19 SpcFunc &amp; VentSpcFunc combos'!$Q$8:$Q$335,0),0)&gt;0,1,0)</f>
        <v>0</v>
      </c>
      <c r="AS25" s="119">
        <f>IF(IFERROR(MATCH(_xlfn.CONCAT($B25,",",AS$4),'19 SpcFunc &amp; VentSpcFunc combos'!$Q$8:$Q$335,0),0)&gt;0,1,0)</f>
        <v>0</v>
      </c>
      <c r="AT25" s="119">
        <f>IF(IFERROR(MATCH(_xlfn.CONCAT($B25,",",AT$4),'19 SpcFunc &amp; VentSpcFunc combos'!$Q$8:$Q$335,0),0)&gt;0,1,0)</f>
        <v>0</v>
      </c>
      <c r="AU25" s="119">
        <f>IF(IFERROR(MATCH(_xlfn.CONCAT($B25,",",AU$4),'19 SpcFunc &amp; VentSpcFunc combos'!$Q$8:$Q$335,0),0)&gt;0,1,0)</f>
        <v>0</v>
      </c>
      <c r="AV25" s="119">
        <f>IF(IFERROR(MATCH(_xlfn.CONCAT($B25,",",AV$4),'19 SpcFunc &amp; VentSpcFunc combos'!$Q$8:$Q$335,0),0)&gt;0,1,0)</f>
        <v>0</v>
      </c>
      <c r="AW25" s="119">
        <f>IF(IFERROR(MATCH(_xlfn.CONCAT($B25,",",AW$4),'19 SpcFunc &amp; VentSpcFunc combos'!$Q$8:$Q$335,0),0)&gt;0,1,0)</f>
        <v>0</v>
      </c>
      <c r="AX25" s="119">
        <f>IF(IFERROR(MATCH(_xlfn.CONCAT($B25,",",AX$4),'19 SpcFunc &amp; VentSpcFunc combos'!$Q$8:$Q$335,0),0)&gt;0,1,0)</f>
        <v>0</v>
      </c>
      <c r="AY25" s="119">
        <f>IF(IFERROR(MATCH(_xlfn.CONCAT($B25,",",AY$4),'19 SpcFunc &amp; VentSpcFunc combos'!$Q$8:$Q$335,0),0)&gt;0,1,0)</f>
        <v>0</v>
      </c>
      <c r="AZ25" s="119">
        <f>IF(IFERROR(MATCH(_xlfn.CONCAT($B25,",",AZ$4),'19 SpcFunc &amp; VentSpcFunc combos'!$Q$8:$Q$335,0),0)&gt;0,1,0)</f>
        <v>0</v>
      </c>
      <c r="BA25" s="119">
        <f>IF(IFERROR(MATCH(_xlfn.CONCAT($B25,",",BA$4),'19 SpcFunc &amp; VentSpcFunc combos'!$Q$8:$Q$335,0),0)&gt;0,1,0)</f>
        <v>0</v>
      </c>
      <c r="BB25" s="119">
        <f>IF(IFERROR(MATCH(_xlfn.CONCAT($B25,",",BB$4),'19 SpcFunc &amp; VentSpcFunc combos'!$Q$8:$Q$335,0),0)&gt;0,1,0)</f>
        <v>0</v>
      </c>
      <c r="BC25" s="119">
        <f>IF(IFERROR(MATCH(_xlfn.CONCAT($B25,",",BC$4),'19 SpcFunc &amp; VentSpcFunc combos'!$Q$8:$Q$335,0),0)&gt;0,1,0)</f>
        <v>0</v>
      </c>
      <c r="BD25" s="119">
        <f>IF(IFERROR(MATCH(_xlfn.CONCAT($B25,",",BD$4),'19 SpcFunc &amp; VentSpcFunc combos'!$Q$8:$Q$335,0),0)&gt;0,1,0)</f>
        <v>0</v>
      </c>
      <c r="BE25" s="119">
        <f>IF(IFERROR(MATCH(_xlfn.CONCAT($B25,",",BE$4),'19 SpcFunc &amp; VentSpcFunc combos'!$Q$8:$Q$335,0),0)&gt;0,1,0)</f>
        <v>0</v>
      </c>
      <c r="BF25" s="119">
        <f>IF(IFERROR(MATCH(_xlfn.CONCAT($B25,",",BF$4),'19 SpcFunc &amp; VentSpcFunc combos'!$Q$8:$Q$335,0),0)&gt;0,1,0)</f>
        <v>0</v>
      </c>
      <c r="BG25" s="119">
        <f>IF(IFERROR(MATCH(_xlfn.CONCAT($B25,",",BG$4),'19 SpcFunc &amp; VentSpcFunc combos'!$Q$8:$Q$335,0),0)&gt;0,1,0)</f>
        <v>0</v>
      </c>
      <c r="BH25" s="119">
        <f>IF(IFERROR(MATCH(_xlfn.CONCAT($B25,",",BH$4),'19 SpcFunc &amp; VentSpcFunc combos'!$Q$8:$Q$335,0),0)&gt;0,1,0)</f>
        <v>0</v>
      </c>
      <c r="BI25" s="119">
        <f>IF(IFERROR(MATCH(_xlfn.CONCAT($B25,",",BI$4),'19 SpcFunc &amp; VentSpcFunc combos'!$Q$8:$Q$335,0),0)&gt;0,1,0)</f>
        <v>0</v>
      </c>
      <c r="BJ25" s="119">
        <f>IF(IFERROR(MATCH(_xlfn.CONCAT($B25,",",BJ$4),'19 SpcFunc &amp; VentSpcFunc combos'!$Q$8:$Q$335,0),0)&gt;0,1,0)</f>
        <v>0</v>
      </c>
      <c r="BK25" s="119">
        <f>IF(IFERROR(MATCH(_xlfn.CONCAT($B25,",",BK$4),'19 SpcFunc &amp; VentSpcFunc combos'!$Q$8:$Q$335,0),0)&gt;0,1,0)</f>
        <v>0</v>
      </c>
      <c r="BL25" s="119">
        <f>IF(IFERROR(MATCH(_xlfn.CONCAT($B25,",",BL$4),'19 SpcFunc &amp; VentSpcFunc combos'!$Q$8:$Q$335,0),0)&gt;0,1,0)</f>
        <v>0</v>
      </c>
      <c r="BM25" s="119">
        <f>IF(IFERROR(MATCH(_xlfn.CONCAT($B25,",",BM$4),'19 SpcFunc &amp; VentSpcFunc combos'!$Q$8:$Q$335,0),0)&gt;0,1,0)</f>
        <v>0</v>
      </c>
      <c r="BN25" s="119">
        <f>IF(IFERROR(MATCH(_xlfn.CONCAT($B25,",",BN$4),'19 SpcFunc &amp; VentSpcFunc combos'!$Q$8:$Q$335,0),0)&gt;0,1,0)</f>
        <v>0</v>
      </c>
      <c r="BO25" s="119">
        <f>IF(IFERROR(MATCH(_xlfn.CONCAT($B25,",",BO$4),'19 SpcFunc &amp; VentSpcFunc combos'!$Q$8:$Q$335,0),0)&gt;0,1,0)</f>
        <v>0</v>
      </c>
      <c r="BP25" s="119">
        <f>IF(IFERROR(MATCH(_xlfn.CONCAT($B25,",",BP$4),'19 SpcFunc &amp; VentSpcFunc combos'!$Q$8:$Q$335,0),0)&gt;0,1,0)</f>
        <v>0</v>
      </c>
      <c r="BQ25" s="119">
        <f>IF(IFERROR(MATCH(_xlfn.CONCAT($B25,",",BQ$4),'19 SpcFunc &amp; VentSpcFunc combos'!$Q$8:$Q$335,0),0)&gt;0,1,0)</f>
        <v>0</v>
      </c>
      <c r="BR25" s="119">
        <f>IF(IFERROR(MATCH(_xlfn.CONCAT($B25,",",BR$4),'19 SpcFunc &amp; VentSpcFunc combos'!$Q$8:$Q$335,0),0)&gt;0,1,0)</f>
        <v>0</v>
      </c>
      <c r="BS25" s="119">
        <f>IF(IFERROR(MATCH(_xlfn.CONCAT($B25,",",BS$4),'19 SpcFunc &amp; VentSpcFunc combos'!$Q$8:$Q$335,0),0)&gt;0,1,0)</f>
        <v>0</v>
      </c>
      <c r="BT25" s="119">
        <f>IF(IFERROR(MATCH(_xlfn.CONCAT($B25,",",BT$4),'19 SpcFunc &amp; VentSpcFunc combos'!$Q$8:$Q$335,0),0)&gt;0,1,0)</f>
        <v>0</v>
      </c>
      <c r="BU25" s="119">
        <f>IF(IFERROR(MATCH(_xlfn.CONCAT($B25,",",BU$4),'19 SpcFunc &amp; VentSpcFunc combos'!$Q$8:$Q$335,0),0)&gt;0,1,0)</f>
        <v>0</v>
      </c>
      <c r="BV25" s="119">
        <f>IF(IFERROR(MATCH(_xlfn.CONCAT($B25,",",BV$4),'19 SpcFunc &amp; VentSpcFunc combos'!$Q$8:$Q$335,0),0)&gt;0,1,0)</f>
        <v>0</v>
      </c>
      <c r="BW25" s="119">
        <f>IF(IFERROR(MATCH(_xlfn.CONCAT($B25,",",BW$4),'19 SpcFunc &amp; VentSpcFunc combos'!$Q$8:$Q$335,0),0)&gt;0,1,0)</f>
        <v>0</v>
      </c>
      <c r="BX25" s="119">
        <f>IF(IFERROR(MATCH(_xlfn.CONCAT($B25,",",BX$4),'19 SpcFunc &amp; VentSpcFunc combos'!$Q$8:$Q$335,0),0)&gt;0,1,0)</f>
        <v>0</v>
      </c>
      <c r="BY25" s="119">
        <f>IF(IFERROR(MATCH(_xlfn.CONCAT($B25,",",BY$4),'19 SpcFunc &amp; VentSpcFunc combos'!$Q$8:$Q$335,0),0)&gt;0,1,0)</f>
        <v>0</v>
      </c>
      <c r="BZ25" s="119">
        <f>IF(IFERROR(MATCH(_xlfn.CONCAT($B25,",",BZ$4),'19 SpcFunc &amp; VentSpcFunc combos'!$Q$8:$Q$335,0),0)&gt;0,1,0)</f>
        <v>0</v>
      </c>
      <c r="CA25" s="119">
        <f>IF(IFERROR(MATCH(_xlfn.CONCAT($B25,",",CA$4),'19 SpcFunc &amp; VentSpcFunc combos'!$Q$8:$Q$335,0),0)&gt;0,1,0)</f>
        <v>0</v>
      </c>
      <c r="CB25" s="119">
        <f>IF(IFERROR(MATCH(_xlfn.CONCAT($B25,",",CB$4),'19 SpcFunc &amp; VentSpcFunc combos'!$Q$8:$Q$335,0),0)&gt;0,1,0)</f>
        <v>0</v>
      </c>
      <c r="CC25" s="119">
        <f>IF(IFERROR(MATCH(_xlfn.CONCAT($B25,",",CC$4),'19 SpcFunc &amp; VentSpcFunc combos'!$Q$8:$Q$335,0),0)&gt;0,1,0)</f>
        <v>0</v>
      </c>
      <c r="CD25" s="119">
        <f>IF(IFERROR(MATCH(_xlfn.CONCAT($B25,",",CD$4),'19 SpcFunc &amp; VentSpcFunc combos'!$Q$8:$Q$335,0),0)&gt;0,1,0)</f>
        <v>0</v>
      </c>
      <c r="CE25" s="119">
        <f>IF(IFERROR(MATCH(_xlfn.CONCAT($B25,",",CE$4),'19 SpcFunc &amp; VentSpcFunc combos'!$Q$8:$Q$335,0),0)&gt;0,1,0)</f>
        <v>0</v>
      </c>
      <c r="CF25" s="119">
        <f>IF(IFERROR(MATCH(_xlfn.CONCAT($B25,",",CF$4),'19 SpcFunc &amp; VentSpcFunc combos'!$Q$8:$Q$335,0),0)&gt;0,1,0)</f>
        <v>0</v>
      </c>
      <c r="CG25" s="119">
        <f>IF(IFERROR(MATCH(_xlfn.CONCAT($B25,",",CG$4),'19 SpcFunc &amp; VentSpcFunc combos'!$Q$8:$Q$335,0),0)&gt;0,1,0)</f>
        <v>0</v>
      </c>
      <c r="CH25" s="119">
        <f>IF(IFERROR(MATCH(_xlfn.CONCAT($B25,",",CH$4),'19 SpcFunc &amp; VentSpcFunc combos'!$Q$8:$Q$335,0),0)&gt;0,1,0)</f>
        <v>0</v>
      </c>
      <c r="CI25" s="119">
        <f>IF(IFERROR(MATCH(_xlfn.CONCAT($B25,",",CI$4),'19 SpcFunc &amp; VentSpcFunc combos'!$Q$8:$Q$335,0),0)&gt;0,1,0)</f>
        <v>0</v>
      </c>
      <c r="CJ25" s="119">
        <f>IF(IFERROR(MATCH(_xlfn.CONCAT($B25,",",CJ$4),'19 SpcFunc &amp; VentSpcFunc combos'!$Q$8:$Q$335,0),0)&gt;0,1,0)</f>
        <v>0</v>
      </c>
      <c r="CK25" s="119">
        <f>IF(IFERROR(MATCH(_xlfn.CONCAT($B25,",",CK$4),'19 SpcFunc &amp; VentSpcFunc combos'!$Q$8:$Q$335,0),0)&gt;0,1,0)</f>
        <v>0</v>
      </c>
      <c r="CL25" s="119">
        <f>IF(IFERROR(MATCH(_xlfn.CONCAT($B25,",",CL$4),'19 SpcFunc &amp; VentSpcFunc combos'!$Q$8:$Q$335,0),0)&gt;0,1,0)</f>
        <v>0</v>
      </c>
      <c r="CM25" s="119">
        <f>IF(IFERROR(MATCH(_xlfn.CONCAT($B25,",",CM$4),'19 SpcFunc &amp; VentSpcFunc combos'!$Q$8:$Q$335,0),0)&gt;0,1,0)</f>
        <v>0</v>
      </c>
      <c r="CN25" s="119">
        <f>IF(IFERROR(MATCH(_xlfn.CONCAT($B25,",",CN$4),'19 SpcFunc &amp; VentSpcFunc combos'!$Q$8:$Q$335,0),0)&gt;0,1,0)</f>
        <v>0</v>
      </c>
      <c r="CO25" s="119">
        <f>IF(IFERROR(MATCH(_xlfn.CONCAT($B25,",",CO$4),'19 SpcFunc &amp; VentSpcFunc combos'!$Q$8:$Q$335,0),0)&gt;0,1,0)</f>
        <v>0</v>
      </c>
      <c r="CP25" s="119">
        <f>IF(IFERROR(MATCH(_xlfn.CONCAT($B25,",",CP$4),'19 SpcFunc &amp; VentSpcFunc combos'!$Q$8:$Q$335,0),0)&gt;0,1,0)</f>
        <v>0</v>
      </c>
      <c r="CQ25" s="119">
        <f>IF(IFERROR(MATCH(_xlfn.CONCAT($B25,",",CQ$4),'19 SpcFunc &amp; VentSpcFunc combos'!$Q$8:$Q$335,0),0)&gt;0,1,0)</f>
        <v>0</v>
      </c>
      <c r="CR25" s="119">
        <f>IF(IFERROR(MATCH(_xlfn.CONCAT($B25,",",CR$4),'19 SpcFunc &amp; VentSpcFunc combos'!$Q$8:$Q$335,0),0)&gt;0,1,0)</f>
        <v>0</v>
      </c>
      <c r="CS25" s="119">
        <f>IF(IFERROR(MATCH(_xlfn.CONCAT($B25,",",CS$4),'19 SpcFunc &amp; VentSpcFunc combos'!$Q$8:$Q$335,0),0)&gt;0,1,0)</f>
        <v>0</v>
      </c>
      <c r="CT25" s="119">
        <f>IF(IFERROR(MATCH(_xlfn.CONCAT($B25,",",CT$4),'19 SpcFunc &amp; VentSpcFunc combos'!$Q$8:$Q$335,0),0)&gt;0,1,0)</f>
        <v>0</v>
      </c>
      <c r="CU25" s="98" t="s">
        <v>938</v>
      </c>
      <c r="CV25">
        <f t="shared" si="5"/>
        <v>0</v>
      </c>
    </row>
    <row r="26" spans="2:100" x14ac:dyDescent="0.25">
      <c r="B26" t="e">
        <f>#REF!</f>
        <v>#REF!</v>
      </c>
      <c r="C26" s="119">
        <f>IF(IFERROR(MATCH(_xlfn.CONCAT($B26,",",C$4),'19 SpcFunc &amp; VentSpcFunc combos'!$Q$8:$Q$335,0),0)&gt;0,1,0)</f>
        <v>0</v>
      </c>
      <c r="D26" s="119">
        <f>IF(IFERROR(MATCH(_xlfn.CONCAT($B26,",",D$4),'19 SpcFunc &amp; VentSpcFunc combos'!$Q$8:$Q$335,0),0)&gt;0,1,0)</f>
        <v>0</v>
      </c>
      <c r="E26" s="119">
        <f>IF(IFERROR(MATCH(_xlfn.CONCAT($B26,",",E$4),'19 SpcFunc &amp; VentSpcFunc combos'!$Q$8:$Q$335,0),0)&gt;0,1,0)</f>
        <v>0</v>
      </c>
      <c r="F26" s="119">
        <f>IF(IFERROR(MATCH(_xlfn.CONCAT($B26,",",F$4),'19 SpcFunc &amp; VentSpcFunc combos'!$Q$8:$Q$335,0),0)&gt;0,1,0)</f>
        <v>0</v>
      </c>
      <c r="G26" s="119">
        <f>IF(IFERROR(MATCH(_xlfn.CONCAT($B26,",",G$4),'19 SpcFunc &amp; VentSpcFunc combos'!$Q$8:$Q$335,0),0)&gt;0,1,0)</f>
        <v>0</v>
      </c>
      <c r="H26" s="119">
        <f>IF(IFERROR(MATCH(_xlfn.CONCAT($B26,",",H$4),'19 SpcFunc &amp; VentSpcFunc combos'!$Q$8:$Q$335,0),0)&gt;0,1,0)</f>
        <v>0</v>
      </c>
      <c r="I26" s="119">
        <f>IF(IFERROR(MATCH(_xlfn.CONCAT($B26,",",I$4),'19 SpcFunc &amp; VentSpcFunc combos'!$Q$8:$Q$335,0),0)&gt;0,1,0)</f>
        <v>0</v>
      </c>
      <c r="J26" s="119">
        <f>IF(IFERROR(MATCH(_xlfn.CONCAT($B26,",",J$4),'19 SpcFunc &amp; VentSpcFunc combos'!$Q$8:$Q$335,0),0)&gt;0,1,0)</f>
        <v>0</v>
      </c>
      <c r="K26" s="119">
        <f>IF(IFERROR(MATCH(_xlfn.CONCAT($B26,",",K$4),'19 SpcFunc &amp; VentSpcFunc combos'!$Q$8:$Q$335,0),0)&gt;0,1,0)</f>
        <v>0</v>
      </c>
      <c r="L26" s="119">
        <f>IF(IFERROR(MATCH(_xlfn.CONCAT($B26,",",L$4),'19 SpcFunc &amp; VentSpcFunc combos'!$Q$8:$Q$335,0),0)&gt;0,1,0)</f>
        <v>0</v>
      </c>
      <c r="M26" s="119">
        <f>IF(IFERROR(MATCH(_xlfn.CONCAT($B26,",",M$4),'19 SpcFunc &amp; VentSpcFunc combos'!$Q$8:$Q$335,0),0)&gt;0,1,0)</f>
        <v>0</v>
      </c>
      <c r="N26" s="119">
        <f>IF(IFERROR(MATCH(_xlfn.CONCAT($B26,",",N$4),'19 SpcFunc &amp; VentSpcFunc combos'!$Q$8:$Q$335,0),0)&gt;0,1,0)</f>
        <v>0</v>
      </c>
      <c r="O26" s="119">
        <f>IF(IFERROR(MATCH(_xlfn.CONCAT($B26,",",O$4),'19 SpcFunc &amp; VentSpcFunc combos'!$Q$8:$Q$335,0),0)&gt;0,1,0)</f>
        <v>0</v>
      </c>
      <c r="P26" s="119">
        <f>IF(IFERROR(MATCH(_xlfn.CONCAT($B26,",",P$4),'19 SpcFunc &amp; VentSpcFunc combos'!$Q$8:$Q$335,0),0)&gt;0,1,0)</f>
        <v>0</v>
      </c>
      <c r="Q26" s="119">
        <f>IF(IFERROR(MATCH(_xlfn.CONCAT($B26,",",Q$4),'19 SpcFunc &amp; VentSpcFunc combos'!$Q$8:$Q$335,0),0)&gt;0,1,0)</f>
        <v>0</v>
      </c>
      <c r="R26" s="119">
        <f>IF(IFERROR(MATCH(_xlfn.CONCAT($B26,",",R$4),'19 SpcFunc &amp; VentSpcFunc combos'!$Q$8:$Q$335,0),0)&gt;0,1,0)</f>
        <v>0</v>
      </c>
      <c r="S26" s="119">
        <f>IF(IFERROR(MATCH(_xlfn.CONCAT($B26,",",S$4),'19 SpcFunc &amp; VentSpcFunc combos'!$Q$8:$Q$335,0),0)&gt;0,1,0)</f>
        <v>0</v>
      </c>
      <c r="T26" s="119">
        <f>IF(IFERROR(MATCH(_xlfn.CONCAT($B26,",",T$4),'19 SpcFunc &amp; VentSpcFunc combos'!$Q$8:$Q$335,0),0)&gt;0,1,0)</f>
        <v>0</v>
      </c>
      <c r="U26" s="119">
        <f>IF(IFERROR(MATCH(_xlfn.CONCAT($B26,",",U$4),'19 SpcFunc &amp; VentSpcFunc combos'!$Q$8:$Q$335,0),0)&gt;0,1,0)</f>
        <v>0</v>
      </c>
      <c r="V26" s="119">
        <f>IF(IFERROR(MATCH(_xlfn.CONCAT($B26,",",V$4),'19 SpcFunc &amp; VentSpcFunc combos'!$Q$8:$Q$335,0),0)&gt;0,1,0)</f>
        <v>0</v>
      </c>
      <c r="W26" s="119">
        <f>IF(IFERROR(MATCH(_xlfn.CONCAT($B26,",",W$4),'19 SpcFunc &amp; VentSpcFunc combos'!$Q$8:$Q$335,0),0)&gt;0,1,0)</f>
        <v>0</v>
      </c>
      <c r="X26" s="119">
        <f>IF(IFERROR(MATCH(_xlfn.CONCAT($B26,",",X$4),'19 SpcFunc &amp; VentSpcFunc combos'!$Q$8:$Q$335,0),0)&gt;0,1,0)</f>
        <v>0</v>
      </c>
      <c r="Y26" s="119">
        <f>IF(IFERROR(MATCH(_xlfn.CONCAT($B26,",",Y$4),'19 SpcFunc &amp; VentSpcFunc combos'!$Q$8:$Q$335,0),0)&gt;0,1,0)</f>
        <v>0</v>
      </c>
      <c r="Z26" s="119">
        <f>IF(IFERROR(MATCH(_xlfn.CONCAT($B26,",",Z$4),'19 SpcFunc &amp; VentSpcFunc combos'!$Q$8:$Q$335,0),0)&gt;0,1,0)</f>
        <v>0</v>
      </c>
      <c r="AA26" s="119">
        <f>IF(IFERROR(MATCH(_xlfn.CONCAT($B26,",",AA$4),'19 SpcFunc &amp; VentSpcFunc combos'!$Q$8:$Q$335,0),0)&gt;0,1,0)</f>
        <v>0</v>
      </c>
      <c r="AB26" s="119">
        <f>IF(IFERROR(MATCH(_xlfn.CONCAT($B26,",",AB$4),'19 SpcFunc &amp; VentSpcFunc combos'!$Q$8:$Q$335,0),0)&gt;0,1,0)</f>
        <v>0</v>
      </c>
      <c r="AC26" s="119">
        <f>IF(IFERROR(MATCH(_xlfn.CONCAT($B26,",",AC$4),'19 SpcFunc &amp; VentSpcFunc combos'!$Q$8:$Q$335,0),0)&gt;0,1,0)</f>
        <v>0</v>
      </c>
      <c r="AD26" s="119">
        <f>IF(IFERROR(MATCH(_xlfn.CONCAT($B26,",",AD$4),'19 SpcFunc &amp; VentSpcFunc combos'!$Q$8:$Q$335,0),0)&gt;0,1,0)</f>
        <v>0</v>
      </c>
      <c r="AE26" s="119">
        <f>IF(IFERROR(MATCH(_xlfn.CONCAT($B26,",",AE$4),'19 SpcFunc &amp; VentSpcFunc combos'!$Q$8:$Q$335,0),0)&gt;0,1,0)</f>
        <v>0</v>
      </c>
      <c r="AF26" s="119">
        <f>IF(IFERROR(MATCH(_xlfn.CONCAT($B26,",",AF$4),'19 SpcFunc &amp; VentSpcFunc combos'!$Q$8:$Q$335,0),0)&gt;0,1,0)</f>
        <v>0</v>
      </c>
      <c r="AG26" s="119">
        <f>IF(IFERROR(MATCH(_xlfn.CONCAT($B26,",",AG$4),'19 SpcFunc &amp; VentSpcFunc combos'!$Q$8:$Q$335,0),0)&gt;0,1,0)</f>
        <v>0</v>
      </c>
      <c r="AH26" s="119">
        <f>IF(IFERROR(MATCH(_xlfn.CONCAT($B26,",",AH$4),'19 SpcFunc &amp; VentSpcFunc combos'!$Q$8:$Q$335,0),0)&gt;0,1,0)</f>
        <v>0</v>
      </c>
      <c r="AI26" s="119">
        <f>IF(IFERROR(MATCH(_xlfn.CONCAT($B26,",",AI$4),'19 SpcFunc &amp; VentSpcFunc combos'!$Q$8:$Q$335,0),0)&gt;0,1,0)</f>
        <v>0</v>
      </c>
      <c r="AJ26" s="119">
        <f>IF(IFERROR(MATCH(_xlfn.CONCAT($B26,",",AJ$4),'19 SpcFunc &amp; VentSpcFunc combos'!$Q$8:$Q$335,0),0)&gt;0,1,0)</f>
        <v>0</v>
      </c>
      <c r="AK26" s="119">
        <f>IF(IFERROR(MATCH(_xlfn.CONCAT($B26,",",AK$4),'19 SpcFunc &amp; VentSpcFunc combos'!$Q$8:$Q$335,0),0)&gt;0,1,0)</f>
        <v>0</v>
      </c>
      <c r="AL26" s="119">
        <f>IF(IFERROR(MATCH(_xlfn.CONCAT($B26,",",AL$4),'19 SpcFunc &amp; VentSpcFunc combos'!$Q$8:$Q$335,0),0)&gt;0,1,0)</f>
        <v>0</v>
      </c>
      <c r="AM26" s="119">
        <f>IF(IFERROR(MATCH(_xlfn.CONCAT($B26,",",AM$4),'19 SpcFunc &amp; VentSpcFunc combos'!$Q$8:$Q$335,0),0)&gt;0,1,0)</f>
        <v>0</v>
      </c>
      <c r="AN26" s="119">
        <f>IF(IFERROR(MATCH(_xlfn.CONCAT($B26,",",AN$4),'19 SpcFunc &amp; VentSpcFunc combos'!$Q$8:$Q$335,0),0)&gt;0,1,0)</f>
        <v>0</v>
      </c>
      <c r="AO26" s="119">
        <f>IF(IFERROR(MATCH(_xlfn.CONCAT($B26,",",AO$4),'19 SpcFunc &amp; VentSpcFunc combos'!$Q$8:$Q$335,0),0)&gt;0,1,0)</f>
        <v>0</v>
      </c>
      <c r="AP26" s="119">
        <f>IF(IFERROR(MATCH(_xlfn.CONCAT($B26,",",AP$4),'19 SpcFunc &amp; VentSpcFunc combos'!$Q$8:$Q$335,0),0)&gt;0,1,0)</f>
        <v>0</v>
      </c>
      <c r="AQ26" s="119">
        <f>IF(IFERROR(MATCH(_xlfn.CONCAT($B26,",",AQ$4),'19 SpcFunc &amp; VentSpcFunc combos'!$Q$8:$Q$335,0),0)&gt;0,1,0)</f>
        <v>0</v>
      </c>
      <c r="AR26" s="119">
        <f>IF(IFERROR(MATCH(_xlfn.CONCAT($B26,",",AR$4),'19 SpcFunc &amp; VentSpcFunc combos'!$Q$8:$Q$335,0),0)&gt;0,1,0)</f>
        <v>0</v>
      </c>
      <c r="AS26" s="119">
        <f>IF(IFERROR(MATCH(_xlfn.CONCAT($B26,",",AS$4),'19 SpcFunc &amp; VentSpcFunc combos'!$Q$8:$Q$335,0),0)&gt;0,1,0)</f>
        <v>0</v>
      </c>
      <c r="AT26" s="119">
        <f>IF(IFERROR(MATCH(_xlfn.CONCAT($B26,",",AT$4),'19 SpcFunc &amp; VentSpcFunc combos'!$Q$8:$Q$335,0),0)&gt;0,1,0)</f>
        <v>0</v>
      </c>
      <c r="AU26" s="119">
        <f>IF(IFERROR(MATCH(_xlfn.CONCAT($B26,",",AU$4),'19 SpcFunc &amp; VentSpcFunc combos'!$Q$8:$Q$335,0),0)&gt;0,1,0)</f>
        <v>0</v>
      </c>
      <c r="AV26" s="119">
        <f>IF(IFERROR(MATCH(_xlfn.CONCAT($B26,",",AV$4),'19 SpcFunc &amp; VentSpcFunc combos'!$Q$8:$Q$335,0),0)&gt;0,1,0)</f>
        <v>0</v>
      </c>
      <c r="AW26" s="119">
        <f>IF(IFERROR(MATCH(_xlfn.CONCAT($B26,",",AW$4),'19 SpcFunc &amp; VentSpcFunc combos'!$Q$8:$Q$335,0),0)&gt;0,1,0)</f>
        <v>0</v>
      </c>
      <c r="AX26" s="119">
        <f>IF(IFERROR(MATCH(_xlfn.CONCAT($B26,",",AX$4),'19 SpcFunc &amp; VentSpcFunc combos'!$Q$8:$Q$335,0),0)&gt;0,1,0)</f>
        <v>0</v>
      </c>
      <c r="AY26" s="119">
        <f>IF(IFERROR(MATCH(_xlfn.CONCAT($B26,",",AY$4),'19 SpcFunc &amp; VentSpcFunc combos'!$Q$8:$Q$335,0),0)&gt;0,1,0)</f>
        <v>0</v>
      </c>
      <c r="AZ26" s="119">
        <f>IF(IFERROR(MATCH(_xlfn.CONCAT($B26,",",AZ$4),'19 SpcFunc &amp; VentSpcFunc combos'!$Q$8:$Q$335,0),0)&gt;0,1,0)</f>
        <v>0</v>
      </c>
      <c r="BA26" s="119">
        <f>IF(IFERROR(MATCH(_xlfn.CONCAT($B26,",",BA$4),'19 SpcFunc &amp; VentSpcFunc combos'!$Q$8:$Q$335,0),0)&gt;0,1,0)</f>
        <v>0</v>
      </c>
      <c r="BB26" s="119">
        <f>IF(IFERROR(MATCH(_xlfn.CONCAT($B26,",",BB$4),'19 SpcFunc &amp; VentSpcFunc combos'!$Q$8:$Q$335,0),0)&gt;0,1,0)</f>
        <v>0</v>
      </c>
      <c r="BC26" s="119">
        <f>IF(IFERROR(MATCH(_xlfn.CONCAT($B26,",",BC$4),'19 SpcFunc &amp; VentSpcFunc combos'!$Q$8:$Q$335,0),0)&gt;0,1,0)</f>
        <v>0</v>
      </c>
      <c r="BD26" s="119">
        <f>IF(IFERROR(MATCH(_xlfn.CONCAT($B26,",",BD$4),'19 SpcFunc &amp; VentSpcFunc combos'!$Q$8:$Q$335,0),0)&gt;0,1,0)</f>
        <v>0</v>
      </c>
      <c r="BE26" s="119">
        <f>IF(IFERROR(MATCH(_xlfn.CONCAT($B26,",",BE$4),'19 SpcFunc &amp; VentSpcFunc combos'!$Q$8:$Q$335,0),0)&gt;0,1,0)</f>
        <v>0</v>
      </c>
      <c r="BF26" s="119">
        <f>IF(IFERROR(MATCH(_xlfn.CONCAT($B26,",",BF$4),'19 SpcFunc &amp; VentSpcFunc combos'!$Q$8:$Q$335,0),0)&gt;0,1,0)</f>
        <v>0</v>
      </c>
      <c r="BG26" s="119">
        <f>IF(IFERROR(MATCH(_xlfn.CONCAT($B26,",",BG$4),'19 SpcFunc &amp; VentSpcFunc combos'!$Q$8:$Q$335,0),0)&gt;0,1,0)</f>
        <v>0</v>
      </c>
      <c r="BH26" s="119">
        <f>IF(IFERROR(MATCH(_xlfn.CONCAT($B26,",",BH$4),'19 SpcFunc &amp; VentSpcFunc combos'!$Q$8:$Q$335,0),0)&gt;0,1,0)</f>
        <v>0</v>
      </c>
      <c r="BI26" s="119">
        <f>IF(IFERROR(MATCH(_xlfn.CONCAT($B26,",",BI$4),'19 SpcFunc &amp; VentSpcFunc combos'!$Q$8:$Q$335,0),0)&gt;0,1,0)</f>
        <v>0</v>
      </c>
      <c r="BJ26" s="119">
        <f>IF(IFERROR(MATCH(_xlfn.CONCAT($B26,",",BJ$4),'19 SpcFunc &amp; VentSpcFunc combos'!$Q$8:$Q$335,0),0)&gt;0,1,0)</f>
        <v>0</v>
      </c>
      <c r="BK26" s="119">
        <f>IF(IFERROR(MATCH(_xlfn.CONCAT($B26,",",BK$4),'19 SpcFunc &amp; VentSpcFunc combos'!$Q$8:$Q$335,0),0)&gt;0,1,0)</f>
        <v>0</v>
      </c>
      <c r="BL26" s="119">
        <f>IF(IFERROR(MATCH(_xlfn.CONCAT($B26,",",BL$4),'19 SpcFunc &amp; VentSpcFunc combos'!$Q$8:$Q$335,0),0)&gt;0,1,0)</f>
        <v>0</v>
      </c>
      <c r="BM26" s="119">
        <f>IF(IFERROR(MATCH(_xlfn.CONCAT($B26,",",BM$4),'19 SpcFunc &amp; VentSpcFunc combos'!$Q$8:$Q$335,0),0)&gt;0,1,0)</f>
        <v>0</v>
      </c>
      <c r="BN26" s="119">
        <f>IF(IFERROR(MATCH(_xlfn.CONCAT($B26,",",BN$4),'19 SpcFunc &amp; VentSpcFunc combos'!$Q$8:$Q$335,0),0)&gt;0,1,0)</f>
        <v>0</v>
      </c>
      <c r="BO26" s="119">
        <f>IF(IFERROR(MATCH(_xlfn.CONCAT($B26,",",BO$4),'19 SpcFunc &amp; VentSpcFunc combos'!$Q$8:$Q$335,0),0)&gt;0,1,0)</f>
        <v>0</v>
      </c>
      <c r="BP26" s="119">
        <f>IF(IFERROR(MATCH(_xlfn.CONCAT($B26,",",BP$4),'19 SpcFunc &amp; VentSpcFunc combos'!$Q$8:$Q$335,0),0)&gt;0,1,0)</f>
        <v>0</v>
      </c>
      <c r="BQ26" s="119">
        <f>IF(IFERROR(MATCH(_xlfn.CONCAT($B26,",",BQ$4),'19 SpcFunc &amp; VentSpcFunc combos'!$Q$8:$Q$335,0),0)&gt;0,1,0)</f>
        <v>0</v>
      </c>
      <c r="BR26" s="119">
        <f>IF(IFERROR(MATCH(_xlfn.CONCAT($B26,",",BR$4),'19 SpcFunc &amp; VentSpcFunc combos'!$Q$8:$Q$335,0),0)&gt;0,1,0)</f>
        <v>0</v>
      </c>
      <c r="BS26" s="119">
        <f>IF(IFERROR(MATCH(_xlfn.CONCAT($B26,",",BS$4),'19 SpcFunc &amp; VentSpcFunc combos'!$Q$8:$Q$335,0),0)&gt;0,1,0)</f>
        <v>0</v>
      </c>
      <c r="BT26" s="119">
        <f>IF(IFERROR(MATCH(_xlfn.CONCAT($B26,",",BT$4),'19 SpcFunc &amp; VentSpcFunc combos'!$Q$8:$Q$335,0),0)&gt;0,1,0)</f>
        <v>0</v>
      </c>
      <c r="BU26" s="119">
        <f>IF(IFERROR(MATCH(_xlfn.CONCAT($B26,",",BU$4),'19 SpcFunc &amp; VentSpcFunc combos'!$Q$8:$Q$335,0),0)&gt;0,1,0)</f>
        <v>0</v>
      </c>
      <c r="BV26" s="119">
        <f>IF(IFERROR(MATCH(_xlfn.CONCAT($B26,",",BV$4),'19 SpcFunc &amp; VentSpcFunc combos'!$Q$8:$Q$335,0),0)&gt;0,1,0)</f>
        <v>0</v>
      </c>
      <c r="BW26" s="119">
        <f>IF(IFERROR(MATCH(_xlfn.CONCAT($B26,",",BW$4),'19 SpcFunc &amp; VentSpcFunc combos'!$Q$8:$Q$335,0),0)&gt;0,1,0)</f>
        <v>0</v>
      </c>
      <c r="BX26" s="119">
        <f>IF(IFERROR(MATCH(_xlfn.CONCAT($B26,",",BX$4),'19 SpcFunc &amp; VentSpcFunc combos'!$Q$8:$Q$335,0),0)&gt;0,1,0)</f>
        <v>0</v>
      </c>
      <c r="BY26" s="119">
        <f>IF(IFERROR(MATCH(_xlfn.CONCAT($B26,",",BY$4),'19 SpcFunc &amp; VentSpcFunc combos'!$Q$8:$Q$335,0),0)&gt;0,1,0)</f>
        <v>0</v>
      </c>
      <c r="BZ26" s="119">
        <f>IF(IFERROR(MATCH(_xlfn.CONCAT($B26,",",BZ$4),'19 SpcFunc &amp; VentSpcFunc combos'!$Q$8:$Q$335,0),0)&gt;0,1,0)</f>
        <v>0</v>
      </c>
      <c r="CA26" s="119">
        <f>IF(IFERROR(MATCH(_xlfn.CONCAT($B26,",",CA$4),'19 SpcFunc &amp; VentSpcFunc combos'!$Q$8:$Q$335,0),0)&gt;0,1,0)</f>
        <v>0</v>
      </c>
      <c r="CB26" s="119">
        <f>IF(IFERROR(MATCH(_xlfn.CONCAT($B26,",",CB$4),'19 SpcFunc &amp; VentSpcFunc combos'!$Q$8:$Q$335,0),0)&gt;0,1,0)</f>
        <v>0</v>
      </c>
      <c r="CC26" s="119">
        <f>IF(IFERROR(MATCH(_xlfn.CONCAT($B26,",",CC$4),'19 SpcFunc &amp; VentSpcFunc combos'!$Q$8:$Q$335,0),0)&gt;0,1,0)</f>
        <v>0</v>
      </c>
      <c r="CD26" s="119">
        <f>IF(IFERROR(MATCH(_xlfn.CONCAT($B26,",",CD$4),'19 SpcFunc &amp; VentSpcFunc combos'!$Q$8:$Q$335,0),0)&gt;0,1,0)</f>
        <v>0</v>
      </c>
      <c r="CE26" s="119">
        <f>IF(IFERROR(MATCH(_xlfn.CONCAT($B26,",",CE$4),'19 SpcFunc &amp; VentSpcFunc combos'!$Q$8:$Q$335,0),0)&gt;0,1,0)</f>
        <v>0</v>
      </c>
      <c r="CF26" s="119">
        <f>IF(IFERROR(MATCH(_xlfn.CONCAT($B26,",",CF$4),'19 SpcFunc &amp; VentSpcFunc combos'!$Q$8:$Q$335,0),0)&gt;0,1,0)</f>
        <v>0</v>
      </c>
      <c r="CG26" s="119">
        <f>IF(IFERROR(MATCH(_xlfn.CONCAT($B26,",",CG$4),'19 SpcFunc &amp; VentSpcFunc combos'!$Q$8:$Q$335,0),0)&gt;0,1,0)</f>
        <v>0</v>
      </c>
      <c r="CH26" s="119">
        <f>IF(IFERROR(MATCH(_xlfn.CONCAT($B26,",",CH$4),'19 SpcFunc &amp; VentSpcFunc combos'!$Q$8:$Q$335,0),0)&gt;0,1,0)</f>
        <v>0</v>
      </c>
      <c r="CI26" s="119">
        <f>IF(IFERROR(MATCH(_xlfn.CONCAT($B26,",",CI$4),'19 SpcFunc &amp; VentSpcFunc combos'!$Q$8:$Q$335,0),0)&gt;0,1,0)</f>
        <v>0</v>
      </c>
      <c r="CJ26" s="119">
        <f>IF(IFERROR(MATCH(_xlfn.CONCAT($B26,",",CJ$4),'19 SpcFunc &amp; VentSpcFunc combos'!$Q$8:$Q$335,0),0)&gt;0,1,0)</f>
        <v>0</v>
      </c>
      <c r="CK26" s="119">
        <f>IF(IFERROR(MATCH(_xlfn.CONCAT($B26,",",CK$4),'19 SpcFunc &amp; VentSpcFunc combos'!$Q$8:$Q$335,0),0)&gt;0,1,0)</f>
        <v>0</v>
      </c>
      <c r="CL26" s="119">
        <f>IF(IFERROR(MATCH(_xlfn.CONCAT($B26,",",CL$4),'19 SpcFunc &amp; VentSpcFunc combos'!$Q$8:$Q$335,0),0)&gt;0,1,0)</f>
        <v>0</v>
      </c>
      <c r="CM26" s="119">
        <f>IF(IFERROR(MATCH(_xlfn.CONCAT($B26,",",CM$4),'19 SpcFunc &amp; VentSpcFunc combos'!$Q$8:$Q$335,0),0)&gt;0,1,0)</f>
        <v>0</v>
      </c>
      <c r="CN26" s="119">
        <f>IF(IFERROR(MATCH(_xlfn.CONCAT($B26,",",CN$4),'19 SpcFunc &amp; VentSpcFunc combos'!$Q$8:$Q$335,0),0)&gt;0,1,0)</f>
        <v>0</v>
      </c>
      <c r="CO26" s="119">
        <f>IF(IFERROR(MATCH(_xlfn.CONCAT($B26,",",CO$4),'19 SpcFunc &amp; VentSpcFunc combos'!$Q$8:$Q$335,0),0)&gt;0,1,0)</f>
        <v>0</v>
      </c>
      <c r="CP26" s="119">
        <f>IF(IFERROR(MATCH(_xlfn.CONCAT($B26,",",CP$4),'19 SpcFunc &amp; VentSpcFunc combos'!$Q$8:$Q$335,0),0)&gt;0,1,0)</f>
        <v>0</v>
      </c>
      <c r="CQ26" s="119">
        <f>IF(IFERROR(MATCH(_xlfn.CONCAT($B26,",",CQ$4),'19 SpcFunc &amp; VentSpcFunc combos'!$Q$8:$Q$335,0),0)&gt;0,1,0)</f>
        <v>0</v>
      </c>
      <c r="CR26" s="119">
        <f>IF(IFERROR(MATCH(_xlfn.CONCAT($B26,",",CR$4),'19 SpcFunc &amp; VentSpcFunc combos'!$Q$8:$Q$335,0),0)&gt;0,1,0)</f>
        <v>0</v>
      </c>
      <c r="CS26" s="119">
        <f>IF(IFERROR(MATCH(_xlfn.CONCAT($B26,",",CS$4),'19 SpcFunc &amp; VentSpcFunc combos'!$Q$8:$Q$335,0),0)&gt;0,1,0)</f>
        <v>0</v>
      </c>
      <c r="CT26" s="119">
        <f>IF(IFERROR(MATCH(_xlfn.CONCAT($B26,",",CT$4),'19 SpcFunc &amp; VentSpcFunc combos'!$Q$8:$Q$335,0),0)&gt;0,1,0)</f>
        <v>0</v>
      </c>
      <c r="CU26" s="98" t="s">
        <v>938</v>
      </c>
      <c r="CV26">
        <f t="shared" si="5"/>
        <v>0</v>
      </c>
    </row>
    <row r="27" spans="2:100" x14ac:dyDescent="0.25">
      <c r="B27" t="e">
        <f>#REF!</f>
        <v>#REF!</v>
      </c>
      <c r="C27" s="119">
        <f>IF(IFERROR(MATCH(_xlfn.CONCAT($B27,",",C$4),'19 SpcFunc &amp; VentSpcFunc combos'!$Q$8:$Q$335,0),0)&gt;0,1,0)</f>
        <v>0</v>
      </c>
      <c r="D27" s="119">
        <f>IF(IFERROR(MATCH(_xlfn.CONCAT($B27,",",D$4),'19 SpcFunc &amp; VentSpcFunc combos'!$Q$8:$Q$335,0),0)&gt;0,1,0)</f>
        <v>0</v>
      </c>
      <c r="E27" s="119">
        <f>IF(IFERROR(MATCH(_xlfn.CONCAT($B27,",",E$4),'19 SpcFunc &amp; VentSpcFunc combos'!$Q$8:$Q$335,0),0)&gt;0,1,0)</f>
        <v>0</v>
      </c>
      <c r="F27" s="119">
        <f>IF(IFERROR(MATCH(_xlfn.CONCAT($B27,",",F$4),'19 SpcFunc &amp; VentSpcFunc combos'!$Q$8:$Q$335,0),0)&gt;0,1,0)</f>
        <v>0</v>
      </c>
      <c r="G27" s="119">
        <f>IF(IFERROR(MATCH(_xlfn.CONCAT($B27,",",G$4),'19 SpcFunc &amp; VentSpcFunc combos'!$Q$8:$Q$335,0),0)&gt;0,1,0)</f>
        <v>0</v>
      </c>
      <c r="H27" s="119">
        <f>IF(IFERROR(MATCH(_xlfn.CONCAT($B27,",",H$4),'19 SpcFunc &amp; VentSpcFunc combos'!$Q$8:$Q$335,0),0)&gt;0,1,0)</f>
        <v>0</v>
      </c>
      <c r="I27" s="119">
        <f>IF(IFERROR(MATCH(_xlfn.CONCAT($B27,",",I$4),'19 SpcFunc &amp; VentSpcFunc combos'!$Q$8:$Q$335,0),0)&gt;0,1,0)</f>
        <v>0</v>
      </c>
      <c r="J27" s="119">
        <f>IF(IFERROR(MATCH(_xlfn.CONCAT($B27,",",J$4),'19 SpcFunc &amp; VentSpcFunc combos'!$Q$8:$Q$335,0),0)&gt;0,1,0)</f>
        <v>0</v>
      </c>
      <c r="K27" s="119">
        <f>IF(IFERROR(MATCH(_xlfn.CONCAT($B27,",",K$4),'19 SpcFunc &amp; VentSpcFunc combos'!$Q$8:$Q$335,0),0)&gt;0,1,0)</f>
        <v>0</v>
      </c>
      <c r="L27" s="119">
        <f>IF(IFERROR(MATCH(_xlfn.CONCAT($B27,",",L$4),'19 SpcFunc &amp; VentSpcFunc combos'!$Q$8:$Q$335,0),0)&gt;0,1,0)</f>
        <v>0</v>
      </c>
      <c r="M27" s="119">
        <f>IF(IFERROR(MATCH(_xlfn.CONCAT($B27,",",M$4),'19 SpcFunc &amp; VentSpcFunc combos'!$Q$8:$Q$335,0),0)&gt;0,1,0)</f>
        <v>0</v>
      </c>
      <c r="N27" s="119">
        <f>IF(IFERROR(MATCH(_xlfn.CONCAT($B27,",",N$4),'19 SpcFunc &amp; VentSpcFunc combos'!$Q$8:$Q$335,0),0)&gt;0,1,0)</f>
        <v>0</v>
      </c>
      <c r="O27" s="119">
        <f>IF(IFERROR(MATCH(_xlfn.CONCAT($B27,",",O$4),'19 SpcFunc &amp; VentSpcFunc combos'!$Q$8:$Q$335,0),0)&gt;0,1,0)</f>
        <v>0</v>
      </c>
      <c r="P27" s="119">
        <f>IF(IFERROR(MATCH(_xlfn.CONCAT($B27,",",P$4),'19 SpcFunc &amp; VentSpcFunc combos'!$Q$8:$Q$335,0),0)&gt;0,1,0)</f>
        <v>0</v>
      </c>
      <c r="Q27" s="119">
        <f>IF(IFERROR(MATCH(_xlfn.CONCAT($B27,",",Q$4),'19 SpcFunc &amp; VentSpcFunc combos'!$Q$8:$Q$335,0),0)&gt;0,1,0)</f>
        <v>0</v>
      </c>
      <c r="R27" s="119">
        <f>IF(IFERROR(MATCH(_xlfn.CONCAT($B27,",",R$4),'19 SpcFunc &amp; VentSpcFunc combos'!$Q$8:$Q$335,0),0)&gt;0,1,0)</f>
        <v>0</v>
      </c>
      <c r="S27" s="119">
        <f>IF(IFERROR(MATCH(_xlfn.CONCAT($B27,",",S$4),'19 SpcFunc &amp; VentSpcFunc combos'!$Q$8:$Q$335,0),0)&gt;0,1,0)</f>
        <v>0</v>
      </c>
      <c r="T27" s="119">
        <f>IF(IFERROR(MATCH(_xlfn.CONCAT($B27,",",T$4),'19 SpcFunc &amp; VentSpcFunc combos'!$Q$8:$Q$335,0),0)&gt;0,1,0)</f>
        <v>0</v>
      </c>
      <c r="U27" s="119">
        <f>IF(IFERROR(MATCH(_xlfn.CONCAT($B27,",",U$4),'19 SpcFunc &amp; VentSpcFunc combos'!$Q$8:$Q$335,0),0)&gt;0,1,0)</f>
        <v>0</v>
      </c>
      <c r="V27" s="119">
        <f>IF(IFERROR(MATCH(_xlfn.CONCAT($B27,",",V$4),'19 SpcFunc &amp; VentSpcFunc combos'!$Q$8:$Q$335,0),0)&gt;0,1,0)</f>
        <v>0</v>
      </c>
      <c r="W27" s="119">
        <f>IF(IFERROR(MATCH(_xlfn.CONCAT($B27,",",W$4),'19 SpcFunc &amp; VentSpcFunc combos'!$Q$8:$Q$335,0),0)&gt;0,1,0)</f>
        <v>0</v>
      </c>
      <c r="X27" s="119">
        <f>IF(IFERROR(MATCH(_xlfn.CONCAT($B27,",",X$4),'19 SpcFunc &amp; VentSpcFunc combos'!$Q$8:$Q$335,0),0)&gt;0,1,0)</f>
        <v>0</v>
      </c>
      <c r="Y27" s="119">
        <f>IF(IFERROR(MATCH(_xlfn.CONCAT($B27,",",Y$4),'19 SpcFunc &amp; VentSpcFunc combos'!$Q$8:$Q$335,0),0)&gt;0,1,0)</f>
        <v>0</v>
      </c>
      <c r="Z27" s="119">
        <f>IF(IFERROR(MATCH(_xlfn.CONCAT($B27,",",Z$4),'19 SpcFunc &amp; VentSpcFunc combos'!$Q$8:$Q$335,0),0)&gt;0,1,0)</f>
        <v>0</v>
      </c>
      <c r="AA27" s="119">
        <f>IF(IFERROR(MATCH(_xlfn.CONCAT($B27,",",AA$4),'19 SpcFunc &amp; VentSpcFunc combos'!$Q$8:$Q$335,0),0)&gt;0,1,0)</f>
        <v>0</v>
      </c>
      <c r="AB27" s="119">
        <f>IF(IFERROR(MATCH(_xlfn.CONCAT($B27,",",AB$4),'19 SpcFunc &amp; VentSpcFunc combos'!$Q$8:$Q$335,0),0)&gt;0,1,0)</f>
        <v>0</v>
      </c>
      <c r="AC27" s="119">
        <f>IF(IFERROR(MATCH(_xlfn.CONCAT($B27,",",AC$4),'19 SpcFunc &amp; VentSpcFunc combos'!$Q$8:$Q$335,0),0)&gt;0,1,0)</f>
        <v>0</v>
      </c>
      <c r="AD27" s="119">
        <f>IF(IFERROR(MATCH(_xlfn.CONCAT($B27,",",AD$4),'19 SpcFunc &amp; VentSpcFunc combos'!$Q$8:$Q$335,0),0)&gt;0,1,0)</f>
        <v>0</v>
      </c>
      <c r="AE27" s="119">
        <f>IF(IFERROR(MATCH(_xlfn.CONCAT($B27,",",AE$4),'19 SpcFunc &amp; VentSpcFunc combos'!$Q$8:$Q$335,0),0)&gt;0,1,0)</f>
        <v>0</v>
      </c>
      <c r="AF27" s="119">
        <f>IF(IFERROR(MATCH(_xlfn.CONCAT($B27,",",AF$4),'19 SpcFunc &amp; VentSpcFunc combos'!$Q$8:$Q$335,0),0)&gt;0,1,0)</f>
        <v>0</v>
      </c>
      <c r="AG27" s="119">
        <f>IF(IFERROR(MATCH(_xlfn.CONCAT($B27,",",AG$4),'19 SpcFunc &amp; VentSpcFunc combos'!$Q$8:$Q$335,0),0)&gt;0,1,0)</f>
        <v>0</v>
      </c>
      <c r="AH27" s="119">
        <f>IF(IFERROR(MATCH(_xlfn.CONCAT($B27,",",AH$4),'19 SpcFunc &amp; VentSpcFunc combos'!$Q$8:$Q$335,0),0)&gt;0,1,0)</f>
        <v>0</v>
      </c>
      <c r="AI27" s="119">
        <f>IF(IFERROR(MATCH(_xlfn.CONCAT($B27,",",AI$4),'19 SpcFunc &amp; VentSpcFunc combos'!$Q$8:$Q$335,0),0)&gt;0,1,0)</f>
        <v>0</v>
      </c>
      <c r="AJ27" s="119">
        <f>IF(IFERROR(MATCH(_xlfn.CONCAT($B27,",",AJ$4),'19 SpcFunc &amp; VentSpcFunc combos'!$Q$8:$Q$335,0),0)&gt;0,1,0)</f>
        <v>0</v>
      </c>
      <c r="AK27" s="119">
        <f>IF(IFERROR(MATCH(_xlfn.CONCAT($B27,",",AK$4),'19 SpcFunc &amp; VentSpcFunc combos'!$Q$8:$Q$335,0),0)&gt;0,1,0)</f>
        <v>0</v>
      </c>
      <c r="AL27" s="119">
        <f>IF(IFERROR(MATCH(_xlfn.CONCAT($B27,",",AL$4),'19 SpcFunc &amp; VentSpcFunc combos'!$Q$8:$Q$335,0),0)&gt;0,1,0)</f>
        <v>0</v>
      </c>
      <c r="AM27" s="119">
        <f>IF(IFERROR(MATCH(_xlfn.CONCAT($B27,",",AM$4),'19 SpcFunc &amp; VentSpcFunc combos'!$Q$8:$Q$335,0),0)&gt;0,1,0)</f>
        <v>0</v>
      </c>
      <c r="AN27" s="119">
        <f>IF(IFERROR(MATCH(_xlfn.CONCAT($B27,",",AN$4),'19 SpcFunc &amp; VentSpcFunc combos'!$Q$8:$Q$335,0),0)&gt;0,1,0)</f>
        <v>0</v>
      </c>
      <c r="AO27" s="119">
        <f>IF(IFERROR(MATCH(_xlfn.CONCAT($B27,",",AO$4),'19 SpcFunc &amp; VentSpcFunc combos'!$Q$8:$Q$335,0),0)&gt;0,1,0)</f>
        <v>0</v>
      </c>
      <c r="AP27" s="119">
        <f>IF(IFERROR(MATCH(_xlfn.CONCAT($B27,",",AP$4),'19 SpcFunc &amp; VentSpcFunc combos'!$Q$8:$Q$335,0),0)&gt;0,1,0)</f>
        <v>0</v>
      </c>
      <c r="AQ27" s="119">
        <f>IF(IFERROR(MATCH(_xlfn.CONCAT($B27,",",AQ$4),'19 SpcFunc &amp; VentSpcFunc combos'!$Q$8:$Q$335,0),0)&gt;0,1,0)</f>
        <v>0</v>
      </c>
      <c r="AR27" s="119">
        <f>IF(IFERROR(MATCH(_xlfn.CONCAT($B27,",",AR$4),'19 SpcFunc &amp; VentSpcFunc combos'!$Q$8:$Q$335,0),0)&gt;0,1,0)</f>
        <v>0</v>
      </c>
      <c r="AS27" s="119">
        <f>IF(IFERROR(MATCH(_xlfn.CONCAT($B27,",",AS$4),'19 SpcFunc &amp; VentSpcFunc combos'!$Q$8:$Q$335,0),0)&gt;0,1,0)</f>
        <v>0</v>
      </c>
      <c r="AT27" s="119">
        <f>IF(IFERROR(MATCH(_xlfn.CONCAT($B27,",",AT$4),'19 SpcFunc &amp; VentSpcFunc combos'!$Q$8:$Q$335,0),0)&gt;0,1,0)</f>
        <v>0</v>
      </c>
      <c r="AU27" s="119">
        <f>IF(IFERROR(MATCH(_xlfn.CONCAT($B27,",",AU$4),'19 SpcFunc &amp; VentSpcFunc combos'!$Q$8:$Q$335,0),0)&gt;0,1,0)</f>
        <v>0</v>
      </c>
      <c r="AV27" s="119">
        <f>IF(IFERROR(MATCH(_xlfn.CONCAT($B27,",",AV$4),'19 SpcFunc &amp; VentSpcFunc combos'!$Q$8:$Q$335,0),0)&gt;0,1,0)</f>
        <v>0</v>
      </c>
      <c r="AW27" s="119">
        <f>IF(IFERROR(MATCH(_xlfn.CONCAT($B27,",",AW$4),'19 SpcFunc &amp; VentSpcFunc combos'!$Q$8:$Q$335,0),0)&gt;0,1,0)</f>
        <v>0</v>
      </c>
      <c r="AX27" s="119">
        <f>IF(IFERROR(MATCH(_xlfn.CONCAT($B27,",",AX$4),'19 SpcFunc &amp; VentSpcFunc combos'!$Q$8:$Q$335,0),0)&gt;0,1,0)</f>
        <v>0</v>
      </c>
      <c r="AY27" s="119">
        <f>IF(IFERROR(MATCH(_xlfn.CONCAT($B27,",",AY$4),'19 SpcFunc &amp; VentSpcFunc combos'!$Q$8:$Q$335,0),0)&gt;0,1,0)</f>
        <v>0</v>
      </c>
      <c r="AZ27" s="119">
        <f>IF(IFERROR(MATCH(_xlfn.CONCAT($B27,",",AZ$4),'19 SpcFunc &amp; VentSpcFunc combos'!$Q$8:$Q$335,0),0)&gt;0,1,0)</f>
        <v>0</v>
      </c>
      <c r="BA27" s="119">
        <f>IF(IFERROR(MATCH(_xlfn.CONCAT($B27,",",BA$4),'19 SpcFunc &amp; VentSpcFunc combos'!$Q$8:$Q$335,0),0)&gt;0,1,0)</f>
        <v>0</v>
      </c>
      <c r="BB27" s="119">
        <f>IF(IFERROR(MATCH(_xlfn.CONCAT($B27,",",BB$4),'19 SpcFunc &amp; VentSpcFunc combos'!$Q$8:$Q$335,0),0)&gt;0,1,0)</f>
        <v>0</v>
      </c>
      <c r="BC27" s="119">
        <f>IF(IFERROR(MATCH(_xlfn.CONCAT($B27,",",BC$4),'19 SpcFunc &amp; VentSpcFunc combos'!$Q$8:$Q$335,0),0)&gt;0,1,0)</f>
        <v>0</v>
      </c>
      <c r="BD27" s="119">
        <f>IF(IFERROR(MATCH(_xlfn.CONCAT($B27,",",BD$4),'19 SpcFunc &amp; VentSpcFunc combos'!$Q$8:$Q$335,0),0)&gt;0,1,0)</f>
        <v>0</v>
      </c>
      <c r="BE27" s="119">
        <f>IF(IFERROR(MATCH(_xlfn.CONCAT($B27,",",BE$4),'19 SpcFunc &amp; VentSpcFunc combos'!$Q$8:$Q$335,0),0)&gt;0,1,0)</f>
        <v>0</v>
      </c>
      <c r="BF27" s="119">
        <f>IF(IFERROR(MATCH(_xlfn.CONCAT($B27,",",BF$4),'19 SpcFunc &amp; VentSpcFunc combos'!$Q$8:$Q$335,0),0)&gt;0,1,0)</f>
        <v>0</v>
      </c>
      <c r="BG27" s="119">
        <f>IF(IFERROR(MATCH(_xlfn.CONCAT($B27,",",BG$4),'19 SpcFunc &amp; VentSpcFunc combos'!$Q$8:$Q$335,0),0)&gt;0,1,0)</f>
        <v>0</v>
      </c>
      <c r="BH27" s="119">
        <f>IF(IFERROR(MATCH(_xlfn.CONCAT($B27,",",BH$4),'19 SpcFunc &amp; VentSpcFunc combos'!$Q$8:$Q$335,0),0)&gt;0,1,0)</f>
        <v>0</v>
      </c>
      <c r="BI27" s="119">
        <f>IF(IFERROR(MATCH(_xlfn.CONCAT($B27,",",BI$4),'19 SpcFunc &amp; VentSpcFunc combos'!$Q$8:$Q$335,0),0)&gt;0,1,0)</f>
        <v>0</v>
      </c>
      <c r="BJ27" s="119">
        <f>IF(IFERROR(MATCH(_xlfn.CONCAT($B27,",",BJ$4),'19 SpcFunc &amp; VentSpcFunc combos'!$Q$8:$Q$335,0),0)&gt;0,1,0)</f>
        <v>0</v>
      </c>
      <c r="BK27" s="119">
        <f>IF(IFERROR(MATCH(_xlfn.CONCAT($B27,",",BK$4),'19 SpcFunc &amp; VentSpcFunc combos'!$Q$8:$Q$335,0),0)&gt;0,1,0)</f>
        <v>0</v>
      </c>
      <c r="BL27" s="119">
        <f>IF(IFERROR(MATCH(_xlfn.CONCAT($B27,",",BL$4),'19 SpcFunc &amp; VentSpcFunc combos'!$Q$8:$Q$335,0),0)&gt;0,1,0)</f>
        <v>0</v>
      </c>
      <c r="BM27" s="119">
        <f>IF(IFERROR(MATCH(_xlfn.CONCAT($B27,",",BM$4),'19 SpcFunc &amp; VentSpcFunc combos'!$Q$8:$Q$335,0),0)&gt;0,1,0)</f>
        <v>0</v>
      </c>
      <c r="BN27" s="119">
        <f>IF(IFERROR(MATCH(_xlfn.CONCAT($B27,",",BN$4),'19 SpcFunc &amp; VentSpcFunc combos'!$Q$8:$Q$335,0),0)&gt;0,1,0)</f>
        <v>0</v>
      </c>
      <c r="BO27" s="119">
        <f>IF(IFERROR(MATCH(_xlfn.CONCAT($B27,",",BO$4),'19 SpcFunc &amp; VentSpcFunc combos'!$Q$8:$Q$335,0),0)&gt;0,1,0)</f>
        <v>0</v>
      </c>
      <c r="BP27" s="119">
        <f>IF(IFERROR(MATCH(_xlfn.CONCAT($B27,",",BP$4),'19 SpcFunc &amp; VentSpcFunc combos'!$Q$8:$Q$335,0),0)&gt;0,1,0)</f>
        <v>0</v>
      </c>
      <c r="BQ27" s="119">
        <f>IF(IFERROR(MATCH(_xlfn.CONCAT($B27,",",BQ$4),'19 SpcFunc &amp; VentSpcFunc combos'!$Q$8:$Q$335,0),0)&gt;0,1,0)</f>
        <v>0</v>
      </c>
      <c r="BR27" s="119">
        <f>IF(IFERROR(MATCH(_xlfn.CONCAT($B27,",",BR$4),'19 SpcFunc &amp; VentSpcFunc combos'!$Q$8:$Q$335,0),0)&gt;0,1,0)</f>
        <v>0</v>
      </c>
      <c r="BS27" s="119">
        <f>IF(IFERROR(MATCH(_xlfn.CONCAT($B27,",",BS$4),'19 SpcFunc &amp; VentSpcFunc combos'!$Q$8:$Q$335,0),0)&gt;0,1,0)</f>
        <v>0</v>
      </c>
      <c r="BT27" s="119">
        <f>IF(IFERROR(MATCH(_xlfn.CONCAT($B27,",",BT$4),'19 SpcFunc &amp; VentSpcFunc combos'!$Q$8:$Q$335,0),0)&gt;0,1,0)</f>
        <v>0</v>
      </c>
      <c r="BU27" s="119">
        <f>IF(IFERROR(MATCH(_xlfn.CONCAT($B27,",",BU$4),'19 SpcFunc &amp; VentSpcFunc combos'!$Q$8:$Q$335,0),0)&gt;0,1,0)</f>
        <v>0</v>
      </c>
      <c r="BV27" s="119">
        <f>IF(IFERROR(MATCH(_xlfn.CONCAT($B27,",",BV$4),'19 SpcFunc &amp; VentSpcFunc combos'!$Q$8:$Q$335,0),0)&gt;0,1,0)</f>
        <v>0</v>
      </c>
      <c r="BW27" s="119">
        <f>IF(IFERROR(MATCH(_xlfn.CONCAT($B27,",",BW$4),'19 SpcFunc &amp; VentSpcFunc combos'!$Q$8:$Q$335,0),0)&gt;0,1,0)</f>
        <v>0</v>
      </c>
      <c r="BX27" s="119">
        <f>IF(IFERROR(MATCH(_xlfn.CONCAT($B27,",",BX$4),'19 SpcFunc &amp; VentSpcFunc combos'!$Q$8:$Q$335,0),0)&gt;0,1,0)</f>
        <v>0</v>
      </c>
      <c r="BY27" s="119">
        <f>IF(IFERROR(MATCH(_xlfn.CONCAT($B27,",",BY$4),'19 SpcFunc &amp; VentSpcFunc combos'!$Q$8:$Q$335,0),0)&gt;0,1,0)</f>
        <v>0</v>
      </c>
      <c r="BZ27" s="119">
        <f>IF(IFERROR(MATCH(_xlfn.CONCAT($B27,",",BZ$4),'19 SpcFunc &amp; VentSpcFunc combos'!$Q$8:$Q$335,0),0)&gt;0,1,0)</f>
        <v>0</v>
      </c>
      <c r="CA27" s="119">
        <f>IF(IFERROR(MATCH(_xlfn.CONCAT($B27,",",CA$4),'19 SpcFunc &amp; VentSpcFunc combos'!$Q$8:$Q$335,0),0)&gt;0,1,0)</f>
        <v>0</v>
      </c>
      <c r="CB27" s="119">
        <f>IF(IFERROR(MATCH(_xlfn.CONCAT($B27,",",CB$4),'19 SpcFunc &amp; VentSpcFunc combos'!$Q$8:$Q$335,0),0)&gt;0,1,0)</f>
        <v>0</v>
      </c>
      <c r="CC27" s="119">
        <f>IF(IFERROR(MATCH(_xlfn.CONCAT($B27,",",CC$4),'19 SpcFunc &amp; VentSpcFunc combos'!$Q$8:$Q$335,0),0)&gt;0,1,0)</f>
        <v>0</v>
      </c>
      <c r="CD27" s="119">
        <f>IF(IFERROR(MATCH(_xlfn.CONCAT($B27,",",CD$4),'19 SpcFunc &amp; VentSpcFunc combos'!$Q$8:$Q$335,0),0)&gt;0,1,0)</f>
        <v>0</v>
      </c>
      <c r="CE27" s="119">
        <f>IF(IFERROR(MATCH(_xlfn.CONCAT($B27,",",CE$4),'19 SpcFunc &amp; VentSpcFunc combos'!$Q$8:$Q$335,0),0)&gt;0,1,0)</f>
        <v>0</v>
      </c>
      <c r="CF27" s="119">
        <f>IF(IFERROR(MATCH(_xlfn.CONCAT($B27,",",CF$4),'19 SpcFunc &amp; VentSpcFunc combos'!$Q$8:$Q$335,0),0)&gt;0,1,0)</f>
        <v>0</v>
      </c>
      <c r="CG27" s="119">
        <f>IF(IFERROR(MATCH(_xlfn.CONCAT($B27,",",CG$4),'19 SpcFunc &amp; VentSpcFunc combos'!$Q$8:$Q$335,0),0)&gt;0,1,0)</f>
        <v>0</v>
      </c>
      <c r="CH27" s="119">
        <f>IF(IFERROR(MATCH(_xlfn.CONCAT($B27,",",CH$4),'19 SpcFunc &amp; VentSpcFunc combos'!$Q$8:$Q$335,0),0)&gt;0,1,0)</f>
        <v>0</v>
      </c>
      <c r="CI27" s="119">
        <f>IF(IFERROR(MATCH(_xlfn.CONCAT($B27,",",CI$4),'19 SpcFunc &amp; VentSpcFunc combos'!$Q$8:$Q$335,0),0)&gt;0,1,0)</f>
        <v>0</v>
      </c>
      <c r="CJ27" s="119">
        <f>IF(IFERROR(MATCH(_xlfn.CONCAT($B27,",",CJ$4),'19 SpcFunc &amp; VentSpcFunc combos'!$Q$8:$Q$335,0),0)&gt;0,1,0)</f>
        <v>0</v>
      </c>
      <c r="CK27" s="119">
        <f>IF(IFERROR(MATCH(_xlfn.CONCAT($B27,",",CK$4),'19 SpcFunc &amp; VentSpcFunc combos'!$Q$8:$Q$335,0),0)&gt;0,1,0)</f>
        <v>0</v>
      </c>
      <c r="CL27" s="119">
        <f>IF(IFERROR(MATCH(_xlfn.CONCAT($B27,",",CL$4),'19 SpcFunc &amp; VentSpcFunc combos'!$Q$8:$Q$335,0),0)&gt;0,1,0)</f>
        <v>0</v>
      </c>
      <c r="CM27" s="119">
        <f>IF(IFERROR(MATCH(_xlfn.CONCAT($B27,",",CM$4),'19 SpcFunc &amp; VentSpcFunc combos'!$Q$8:$Q$335,0),0)&gt;0,1,0)</f>
        <v>0</v>
      </c>
      <c r="CN27" s="119">
        <f>IF(IFERROR(MATCH(_xlfn.CONCAT($B27,",",CN$4),'19 SpcFunc &amp; VentSpcFunc combos'!$Q$8:$Q$335,0),0)&gt;0,1,0)</f>
        <v>0</v>
      </c>
      <c r="CO27" s="119">
        <f>IF(IFERROR(MATCH(_xlfn.CONCAT($B27,",",CO$4),'19 SpcFunc &amp; VentSpcFunc combos'!$Q$8:$Q$335,0),0)&gt;0,1,0)</f>
        <v>0</v>
      </c>
      <c r="CP27" s="119">
        <f>IF(IFERROR(MATCH(_xlfn.CONCAT($B27,",",CP$4),'19 SpcFunc &amp; VentSpcFunc combos'!$Q$8:$Q$335,0),0)&gt;0,1,0)</f>
        <v>0</v>
      </c>
      <c r="CQ27" s="119">
        <f>IF(IFERROR(MATCH(_xlfn.CONCAT($B27,",",CQ$4),'19 SpcFunc &amp; VentSpcFunc combos'!$Q$8:$Q$335,0),0)&gt;0,1,0)</f>
        <v>0</v>
      </c>
      <c r="CR27" s="119">
        <f>IF(IFERROR(MATCH(_xlfn.CONCAT($B27,",",CR$4),'19 SpcFunc &amp; VentSpcFunc combos'!$Q$8:$Q$335,0),0)&gt;0,1,0)</f>
        <v>0</v>
      </c>
      <c r="CS27" s="119">
        <f>IF(IFERROR(MATCH(_xlfn.CONCAT($B27,",",CS$4),'19 SpcFunc &amp; VentSpcFunc combos'!$Q$8:$Q$335,0),0)&gt;0,1,0)</f>
        <v>0</v>
      </c>
      <c r="CT27" s="119">
        <f>IF(IFERROR(MATCH(_xlfn.CONCAT($B27,",",CT$4),'19 SpcFunc &amp; VentSpcFunc combos'!$Q$8:$Q$335,0),0)&gt;0,1,0)</f>
        <v>0</v>
      </c>
      <c r="CU27" s="98" t="s">
        <v>938</v>
      </c>
      <c r="CV27">
        <f t="shared" si="5"/>
        <v>0</v>
      </c>
    </row>
    <row r="28" spans="2:100" x14ac:dyDescent="0.25">
      <c r="B28" t="e">
        <f>#REF!</f>
        <v>#REF!</v>
      </c>
      <c r="C28" s="119">
        <f>IF(IFERROR(MATCH(_xlfn.CONCAT($B28,",",C$4),'19 SpcFunc &amp; VentSpcFunc combos'!$Q$8:$Q$335,0),0)&gt;0,1,0)</f>
        <v>0</v>
      </c>
      <c r="D28" s="119">
        <f>IF(IFERROR(MATCH(_xlfn.CONCAT($B28,",",D$4),'19 SpcFunc &amp; VentSpcFunc combos'!$Q$8:$Q$335,0),0)&gt;0,1,0)</f>
        <v>0</v>
      </c>
      <c r="E28" s="119">
        <f>IF(IFERROR(MATCH(_xlfn.CONCAT($B28,",",E$4),'19 SpcFunc &amp; VentSpcFunc combos'!$Q$8:$Q$335,0),0)&gt;0,1,0)</f>
        <v>0</v>
      </c>
      <c r="F28" s="119">
        <f>IF(IFERROR(MATCH(_xlfn.CONCAT($B28,",",F$4),'19 SpcFunc &amp; VentSpcFunc combos'!$Q$8:$Q$335,0),0)&gt;0,1,0)</f>
        <v>0</v>
      </c>
      <c r="G28" s="119">
        <f>IF(IFERROR(MATCH(_xlfn.CONCAT($B28,",",G$4),'19 SpcFunc &amp; VentSpcFunc combos'!$Q$8:$Q$335,0),0)&gt;0,1,0)</f>
        <v>0</v>
      </c>
      <c r="H28" s="119">
        <f>IF(IFERROR(MATCH(_xlfn.CONCAT($B28,",",H$4),'19 SpcFunc &amp; VentSpcFunc combos'!$Q$8:$Q$335,0),0)&gt;0,1,0)</f>
        <v>0</v>
      </c>
      <c r="I28" s="119">
        <f>IF(IFERROR(MATCH(_xlfn.CONCAT($B28,",",I$4),'19 SpcFunc &amp; VentSpcFunc combos'!$Q$8:$Q$335,0),0)&gt;0,1,0)</f>
        <v>0</v>
      </c>
      <c r="J28" s="119">
        <f>IF(IFERROR(MATCH(_xlfn.CONCAT($B28,",",J$4),'19 SpcFunc &amp; VentSpcFunc combos'!$Q$8:$Q$335,0),0)&gt;0,1,0)</f>
        <v>0</v>
      </c>
      <c r="K28" s="119">
        <f>IF(IFERROR(MATCH(_xlfn.CONCAT($B28,",",K$4),'19 SpcFunc &amp; VentSpcFunc combos'!$Q$8:$Q$335,0),0)&gt;0,1,0)</f>
        <v>0</v>
      </c>
      <c r="L28" s="119">
        <f>IF(IFERROR(MATCH(_xlfn.CONCAT($B28,",",L$4),'19 SpcFunc &amp; VentSpcFunc combos'!$Q$8:$Q$335,0),0)&gt;0,1,0)</f>
        <v>0</v>
      </c>
      <c r="M28" s="119">
        <f>IF(IFERROR(MATCH(_xlfn.CONCAT($B28,",",M$4),'19 SpcFunc &amp; VentSpcFunc combos'!$Q$8:$Q$335,0),0)&gt;0,1,0)</f>
        <v>0</v>
      </c>
      <c r="N28" s="119">
        <f>IF(IFERROR(MATCH(_xlfn.CONCAT($B28,",",N$4),'19 SpcFunc &amp; VentSpcFunc combos'!$Q$8:$Q$335,0),0)&gt;0,1,0)</f>
        <v>0</v>
      </c>
      <c r="O28" s="119">
        <f>IF(IFERROR(MATCH(_xlfn.CONCAT($B28,",",O$4),'19 SpcFunc &amp; VentSpcFunc combos'!$Q$8:$Q$335,0),0)&gt;0,1,0)</f>
        <v>0</v>
      </c>
      <c r="P28" s="119">
        <f>IF(IFERROR(MATCH(_xlfn.CONCAT($B28,",",P$4),'19 SpcFunc &amp; VentSpcFunc combos'!$Q$8:$Q$335,0),0)&gt;0,1,0)</f>
        <v>0</v>
      </c>
      <c r="Q28" s="119">
        <f>IF(IFERROR(MATCH(_xlfn.CONCAT($B28,",",Q$4),'19 SpcFunc &amp; VentSpcFunc combos'!$Q$8:$Q$335,0),0)&gt;0,1,0)</f>
        <v>0</v>
      </c>
      <c r="R28" s="119">
        <f>IF(IFERROR(MATCH(_xlfn.CONCAT($B28,",",R$4),'19 SpcFunc &amp; VentSpcFunc combos'!$Q$8:$Q$335,0),0)&gt;0,1,0)</f>
        <v>0</v>
      </c>
      <c r="S28" s="119">
        <f>IF(IFERROR(MATCH(_xlfn.CONCAT($B28,",",S$4),'19 SpcFunc &amp; VentSpcFunc combos'!$Q$8:$Q$335,0),0)&gt;0,1,0)</f>
        <v>0</v>
      </c>
      <c r="T28" s="119">
        <f>IF(IFERROR(MATCH(_xlfn.CONCAT($B28,",",T$4),'19 SpcFunc &amp; VentSpcFunc combos'!$Q$8:$Q$335,0),0)&gt;0,1,0)</f>
        <v>0</v>
      </c>
      <c r="U28" s="119">
        <f>IF(IFERROR(MATCH(_xlfn.CONCAT($B28,",",U$4),'19 SpcFunc &amp; VentSpcFunc combos'!$Q$8:$Q$335,0),0)&gt;0,1,0)</f>
        <v>0</v>
      </c>
      <c r="V28" s="119">
        <f>IF(IFERROR(MATCH(_xlfn.CONCAT($B28,",",V$4),'19 SpcFunc &amp; VentSpcFunc combos'!$Q$8:$Q$335,0),0)&gt;0,1,0)</f>
        <v>0</v>
      </c>
      <c r="W28" s="119">
        <f>IF(IFERROR(MATCH(_xlfn.CONCAT($B28,",",W$4),'19 SpcFunc &amp; VentSpcFunc combos'!$Q$8:$Q$335,0),0)&gt;0,1,0)</f>
        <v>0</v>
      </c>
      <c r="X28" s="119">
        <f>IF(IFERROR(MATCH(_xlfn.CONCAT($B28,",",X$4),'19 SpcFunc &amp; VentSpcFunc combos'!$Q$8:$Q$335,0),0)&gt;0,1,0)</f>
        <v>0</v>
      </c>
      <c r="Y28" s="119">
        <f>IF(IFERROR(MATCH(_xlfn.CONCAT($B28,",",Y$4),'19 SpcFunc &amp; VentSpcFunc combos'!$Q$8:$Q$335,0),0)&gt;0,1,0)</f>
        <v>0</v>
      </c>
      <c r="Z28" s="119">
        <f>IF(IFERROR(MATCH(_xlfn.CONCAT($B28,",",Z$4),'19 SpcFunc &amp; VentSpcFunc combos'!$Q$8:$Q$335,0),0)&gt;0,1,0)</f>
        <v>0</v>
      </c>
      <c r="AA28" s="119">
        <f>IF(IFERROR(MATCH(_xlfn.CONCAT($B28,",",AA$4),'19 SpcFunc &amp; VentSpcFunc combos'!$Q$8:$Q$335,0),0)&gt;0,1,0)</f>
        <v>0</v>
      </c>
      <c r="AB28" s="119">
        <f>IF(IFERROR(MATCH(_xlfn.CONCAT($B28,",",AB$4),'19 SpcFunc &amp; VentSpcFunc combos'!$Q$8:$Q$335,0),0)&gt;0,1,0)</f>
        <v>0</v>
      </c>
      <c r="AC28" s="119">
        <f>IF(IFERROR(MATCH(_xlfn.CONCAT($B28,",",AC$4),'19 SpcFunc &amp; VentSpcFunc combos'!$Q$8:$Q$335,0),0)&gt;0,1,0)</f>
        <v>0</v>
      </c>
      <c r="AD28" s="119">
        <f>IF(IFERROR(MATCH(_xlfn.CONCAT($B28,",",AD$4),'19 SpcFunc &amp; VentSpcFunc combos'!$Q$8:$Q$335,0),0)&gt;0,1,0)</f>
        <v>0</v>
      </c>
      <c r="AE28" s="119">
        <f>IF(IFERROR(MATCH(_xlfn.CONCAT($B28,",",AE$4),'19 SpcFunc &amp; VentSpcFunc combos'!$Q$8:$Q$335,0),0)&gt;0,1,0)</f>
        <v>0</v>
      </c>
      <c r="AF28" s="119">
        <f>IF(IFERROR(MATCH(_xlfn.CONCAT($B28,",",AF$4),'19 SpcFunc &amp; VentSpcFunc combos'!$Q$8:$Q$335,0),0)&gt;0,1,0)</f>
        <v>0</v>
      </c>
      <c r="AG28" s="119">
        <f>IF(IFERROR(MATCH(_xlfn.CONCAT($B28,",",AG$4),'19 SpcFunc &amp; VentSpcFunc combos'!$Q$8:$Q$335,0),0)&gt;0,1,0)</f>
        <v>0</v>
      </c>
      <c r="AH28" s="119">
        <f>IF(IFERROR(MATCH(_xlfn.CONCAT($B28,",",AH$4),'19 SpcFunc &amp; VentSpcFunc combos'!$Q$8:$Q$335,0),0)&gt;0,1,0)</f>
        <v>0</v>
      </c>
      <c r="AI28" s="119">
        <f>IF(IFERROR(MATCH(_xlfn.CONCAT($B28,",",AI$4),'19 SpcFunc &amp; VentSpcFunc combos'!$Q$8:$Q$335,0),0)&gt;0,1,0)</f>
        <v>0</v>
      </c>
      <c r="AJ28" s="119">
        <f>IF(IFERROR(MATCH(_xlfn.CONCAT($B28,",",AJ$4),'19 SpcFunc &amp; VentSpcFunc combos'!$Q$8:$Q$335,0),0)&gt;0,1,0)</f>
        <v>0</v>
      </c>
      <c r="AK28" s="119">
        <f>IF(IFERROR(MATCH(_xlfn.CONCAT($B28,",",AK$4),'19 SpcFunc &amp; VentSpcFunc combos'!$Q$8:$Q$335,0),0)&gt;0,1,0)</f>
        <v>0</v>
      </c>
      <c r="AL28" s="119">
        <f>IF(IFERROR(MATCH(_xlfn.CONCAT($B28,",",AL$4),'19 SpcFunc &amp; VentSpcFunc combos'!$Q$8:$Q$335,0),0)&gt;0,1,0)</f>
        <v>0</v>
      </c>
      <c r="AM28" s="119">
        <f>IF(IFERROR(MATCH(_xlfn.CONCAT($B28,",",AM$4),'19 SpcFunc &amp; VentSpcFunc combos'!$Q$8:$Q$335,0),0)&gt;0,1,0)</f>
        <v>0</v>
      </c>
      <c r="AN28" s="119">
        <f>IF(IFERROR(MATCH(_xlfn.CONCAT($B28,",",AN$4),'19 SpcFunc &amp; VentSpcFunc combos'!$Q$8:$Q$335,0),0)&gt;0,1,0)</f>
        <v>0</v>
      </c>
      <c r="AO28" s="119">
        <f>IF(IFERROR(MATCH(_xlfn.CONCAT($B28,",",AO$4),'19 SpcFunc &amp; VentSpcFunc combos'!$Q$8:$Q$335,0),0)&gt;0,1,0)</f>
        <v>0</v>
      </c>
      <c r="AP28" s="119">
        <f>IF(IFERROR(MATCH(_xlfn.CONCAT($B28,",",AP$4),'19 SpcFunc &amp; VentSpcFunc combos'!$Q$8:$Q$335,0),0)&gt;0,1,0)</f>
        <v>0</v>
      </c>
      <c r="AQ28" s="119">
        <f>IF(IFERROR(MATCH(_xlfn.CONCAT($B28,",",AQ$4),'19 SpcFunc &amp; VentSpcFunc combos'!$Q$8:$Q$335,0),0)&gt;0,1,0)</f>
        <v>0</v>
      </c>
      <c r="AR28" s="119">
        <f>IF(IFERROR(MATCH(_xlfn.CONCAT($B28,",",AR$4),'19 SpcFunc &amp; VentSpcFunc combos'!$Q$8:$Q$335,0),0)&gt;0,1,0)</f>
        <v>0</v>
      </c>
      <c r="AS28" s="119">
        <f>IF(IFERROR(MATCH(_xlfn.CONCAT($B28,",",AS$4),'19 SpcFunc &amp; VentSpcFunc combos'!$Q$8:$Q$335,0),0)&gt;0,1,0)</f>
        <v>0</v>
      </c>
      <c r="AT28" s="119">
        <f>IF(IFERROR(MATCH(_xlfn.CONCAT($B28,",",AT$4),'19 SpcFunc &amp; VentSpcFunc combos'!$Q$8:$Q$335,0),0)&gt;0,1,0)</f>
        <v>0</v>
      </c>
      <c r="AU28" s="119">
        <f>IF(IFERROR(MATCH(_xlfn.CONCAT($B28,",",AU$4),'19 SpcFunc &amp; VentSpcFunc combos'!$Q$8:$Q$335,0),0)&gt;0,1,0)</f>
        <v>0</v>
      </c>
      <c r="AV28" s="119">
        <f>IF(IFERROR(MATCH(_xlfn.CONCAT($B28,",",AV$4),'19 SpcFunc &amp; VentSpcFunc combos'!$Q$8:$Q$335,0),0)&gt;0,1,0)</f>
        <v>0</v>
      </c>
      <c r="AW28" s="119">
        <f>IF(IFERROR(MATCH(_xlfn.CONCAT($B28,",",AW$4),'19 SpcFunc &amp; VentSpcFunc combos'!$Q$8:$Q$335,0),0)&gt;0,1,0)</f>
        <v>0</v>
      </c>
      <c r="AX28" s="119">
        <f>IF(IFERROR(MATCH(_xlfn.CONCAT($B28,",",AX$4),'19 SpcFunc &amp; VentSpcFunc combos'!$Q$8:$Q$335,0),0)&gt;0,1,0)</f>
        <v>0</v>
      </c>
      <c r="AY28" s="119">
        <f>IF(IFERROR(MATCH(_xlfn.CONCAT($B28,",",AY$4),'19 SpcFunc &amp; VentSpcFunc combos'!$Q$8:$Q$335,0),0)&gt;0,1,0)</f>
        <v>0</v>
      </c>
      <c r="AZ28" s="119">
        <f>IF(IFERROR(MATCH(_xlfn.CONCAT($B28,",",AZ$4),'19 SpcFunc &amp; VentSpcFunc combos'!$Q$8:$Q$335,0),0)&gt;0,1,0)</f>
        <v>0</v>
      </c>
      <c r="BA28" s="119">
        <f>IF(IFERROR(MATCH(_xlfn.CONCAT($B28,",",BA$4),'19 SpcFunc &amp; VentSpcFunc combos'!$Q$8:$Q$335,0),0)&gt;0,1,0)</f>
        <v>0</v>
      </c>
      <c r="BB28" s="119">
        <f>IF(IFERROR(MATCH(_xlfn.CONCAT($B28,",",BB$4),'19 SpcFunc &amp; VentSpcFunc combos'!$Q$8:$Q$335,0),0)&gt;0,1,0)</f>
        <v>0</v>
      </c>
      <c r="BC28" s="119">
        <f>IF(IFERROR(MATCH(_xlfn.CONCAT($B28,",",BC$4),'19 SpcFunc &amp; VentSpcFunc combos'!$Q$8:$Q$335,0),0)&gt;0,1,0)</f>
        <v>0</v>
      </c>
      <c r="BD28" s="119">
        <f>IF(IFERROR(MATCH(_xlfn.CONCAT($B28,",",BD$4),'19 SpcFunc &amp; VentSpcFunc combos'!$Q$8:$Q$335,0),0)&gt;0,1,0)</f>
        <v>0</v>
      </c>
      <c r="BE28" s="119">
        <f>IF(IFERROR(MATCH(_xlfn.CONCAT($B28,",",BE$4),'19 SpcFunc &amp; VentSpcFunc combos'!$Q$8:$Q$335,0),0)&gt;0,1,0)</f>
        <v>0</v>
      </c>
      <c r="BF28" s="119">
        <f>IF(IFERROR(MATCH(_xlfn.CONCAT($B28,",",BF$4),'19 SpcFunc &amp; VentSpcFunc combos'!$Q$8:$Q$335,0),0)&gt;0,1,0)</f>
        <v>0</v>
      </c>
      <c r="BG28" s="119">
        <f>IF(IFERROR(MATCH(_xlfn.CONCAT($B28,",",BG$4),'19 SpcFunc &amp; VentSpcFunc combos'!$Q$8:$Q$335,0),0)&gt;0,1,0)</f>
        <v>0</v>
      </c>
      <c r="BH28" s="119">
        <f>IF(IFERROR(MATCH(_xlfn.CONCAT($B28,",",BH$4),'19 SpcFunc &amp; VentSpcFunc combos'!$Q$8:$Q$335,0),0)&gt;0,1,0)</f>
        <v>0</v>
      </c>
      <c r="BI28" s="119">
        <f>IF(IFERROR(MATCH(_xlfn.CONCAT($B28,",",BI$4),'19 SpcFunc &amp; VentSpcFunc combos'!$Q$8:$Q$335,0),0)&gt;0,1,0)</f>
        <v>0</v>
      </c>
      <c r="BJ28" s="119">
        <f>IF(IFERROR(MATCH(_xlfn.CONCAT($B28,",",BJ$4),'19 SpcFunc &amp; VentSpcFunc combos'!$Q$8:$Q$335,0),0)&gt;0,1,0)</f>
        <v>0</v>
      </c>
      <c r="BK28" s="119">
        <f>IF(IFERROR(MATCH(_xlfn.CONCAT($B28,",",BK$4),'19 SpcFunc &amp; VentSpcFunc combos'!$Q$8:$Q$335,0),0)&gt;0,1,0)</f>
        <v>0</v>
      </c>
      <c r="BL28" s="119">
        <f>IF(IFERROR(MATCH(_xlfn.CONCAT($B28,",",BL$4),'19 SpcFunc &amp; VentSpcFunc combos'!$Q$8:$Q$335,0),0)&gt;0,1,0)</f>
        <v>0</v>
      </c>
      <c r="BM28" s="119">
        <f>IF(IFERROR(MATCH(_xlfn.CONCAT($B28,",",BM$4),'19 SpcFunc &amp; VentSpcFunc combos'!$Q$8:$Q$335,0),0)&gt;0,1,0)</f>
        <v>0</v>
      </c>
      <c r="BN28" s="119">
        <f>IF(IFERROR(MATCH(_xlfn.CONCAT($B28,",",BN$4),'19 SpcFunc &amp; VentSpcFunc combos'!$Q$8:$Q$335,0),0)&gt;0,1,0)</f>
        <v>0</v>
      </c>
      <c r="BO28" s="119">
        <f>IF(IFERROR(MATCH(_xlfn.CONCAT($B28,",",BO$4),'19 SpcFunc &amp; VentSpcFunc combos'!$Q$8:$Q$335,0),0)&gt;0,1,0)</f>
        <v>0</v>
      </c>
      <c r="BP28" s="119">
        <f>IF(IFERROR(MATCH(_xlfn.CONCAT($B28,",",BP$4),'19 SpcFunc &amp; VentSpcFunc combos'!$Q$8:$Q$335,0),0)&gt;0,1,0)</f>
        <v>0</v>
      </c>
      <c r="BQ28" s="119">
        <f>IF(IFERROR(MATCH(_xlfn.CONCAT($B28,",",BQ$4),'19 SpcFunc &amp; VentSpcFunc combos'!$Q$8:$Q$335,0),0)&gt;0,1,0)</f>
        <v>0</v>
      </c>
      <c r="BR28" s="119">
        <f>IF(IFERROR(MATCH(_xlfn.CONCAT($B28,",",BR$4),'19 SpcFunc &amp; VentSpcFunc combos'!$Q$8:$Q$335,0),0)&gt;0,1,0)</f>
        <v>0</v>
      </c>
      <c r="BS28" s="119">
        <f>IF(IFERROR(MATCH(_xlfn.CONCAT($B28,",",BS$4),'19 SpcFunc &amp; VentSpcFunc combos'!$Q$8:$Q$335,0),0)&gt;0,1,0)</f>
        <v>0</v>
      </c>
      <c r="BT28" s="119">
        <f>IF(IFERROR(MATCH(_xlfn.CONCAT($B28,",",BT$4),'19 SpcFunc &amp; VentSpcFunc combos'!$Q$8:$Q$335,0),0)&gt;0,1,0)</f>
        <v>0</v>
      </c>
      <c r="BU28" s="119">
        <f>IF(IFERROR(MATCH(_xlfn.CONCAT($B28,",",BU$4),'19 SpcFunc &amp; VentSpcFunc combos'!$Q$8:$Q$335,0),0)&gt;0,1,0)</f>
        <v>0</v>
      </c>
      <c r="BV28" s="119">
        <f>IF(IFERROR(MATCH(_xlfn.CONCAT($B28,",",BV$4),'19 SpcFunc &amp; VentSpcFunc combos'!$Q$8:$Q$335,0),0)&gt;0,1,0)</f>
        <v>0</v>
      </c>
      <c r="BW28" s="119">
        <f>IF(IFERROR(MATCH(_xlfn.CONCAT($B28,",",BW$4),'19 SpcFunc &amp; VentSpcFunc combos'!$Q$8:$Q$335,0),0)&gt;0,1,0)</f>
        <v>0</v>
      </c>
      <c r="BX28" s="119">
        <f>IF(IFERROR(MATCH(_xlfn.CONCAT($B28,",",BX$4),'19 SpcFunc &amp; VentSpcFunc combos'!$Q$8:$Q$335,0),0)&gt;0,1,0)</f>
        <v>0</v>
      </c>
      <c r="BY28" s="119">
        <f>IF(IFERROR(MATCH(_xlfn.CONCAT($B28,",",BY$4),'19 SpcFunc &amp; VentSpcFunc combos'!$Q$8:$Q$335,0),0)&gt;0,1,0)</f>
        <v>0</v>
      </c>
      <c r="BZ28" s="119">
        <f>IF(IFERROR(MATCH(_xlfn.CONCAT($B28,",",BZ$4),'19 SpcFunc &amp; VentSpcFunc combos'!$Q$8:$Q$335,0),0)&gt;0,1,0)</f>
        <v>0</v>
      </c>
      <c r="CA28" s="119">
        <f>IF(IFERROR(MATCH(_xlfn.CONCAT($B28,",",CA$4),'19 SpcFunc &amp; VentSpcFunc combos'!$Q$8:$Q$335,0),0)&gt;0,1,0)</f>
        <v>0</v>
      </c>
      <c r="CB28" s="119">
        <f>IF(IFERROR(MATCH(_xlfn.CONCAT($B28,",",CB$4),'19 SpcFunc &amp; VentSpcFunc combos'!$Q$8:$Q$335,0),0)&gt;0,1,0)</f>
        <v>0</v>
      </c>
      <c r="CC28" s="119">
        <f>IF(IFERROR(MATCH(_xlfn.CONCAT($B28,",",CC$4),'19 SpcFunc &amp; VentSpcFunc combos'!$Q$8:$Q$335,0),0)&gt;0,1,0)</f>
        <v>0</v>
      </c>
      <c r="CD28" s="119">
        <f>IF(IFERROR(MATCH(_xlfn.CONCAT($B28,",",CD$4),'19 SpcFunc &amp; VentSpcFunc combos'!$Q$8:$Q$335,0),0)&gt;0,1,0)</f>
        <v>0</v>
      </c>
      <c r="CE28" s="119">
        <f>IF(IFERROR(MATCH(_xlfn.CONCAT($B28,",",CE$4),'19 SpcFunc &amp; VentSpcFunc combos'!$Q$8:$Q$335,0),0)&gt;0,1,0)</f>
        <v>0</v>
      </c>
      <c r="CF28" s="119">
        <f>IF(IFERROR(MATCH(_xlfn.CONCAT($B28,",",CF$4),'19 SpcFunc &amp; VentSpcFunc combos'!$Q$8:$Q$335,0),0)&gt;0,1,0)</f>
        <v>0</v>
      </c>
      <c r="CG28" s="119">
        <f>IF(IFERROR(MATCH(_xlfn.CONCAT($B28,",",CG$4),'19 SpcFunc &amp; VentSpcFunc combos'!$Q$8:$Q$335,0),0)&gt;0,1,0)</f>
        <v>0</v>
      </c>
      <c r="CH28" s="119">
        <f>IF(IFERROR(MATCH(_xlfn.CONCAT($B28,",",CH$4),'19 SpcFunc &amp; VentSpcFunc combos'!$Q$8:$Q$335,0),0)&gt;0,1,0)</f>
        <v>0</v>
      </c>
      <c r="CI28" s="119">
        <f>IF(IFERROR(MATCH(_xlfn.CONCAT($B28,",",CI$4),'19 SpcFunc &amp; VentSpcFunc combos'!$Q$8:$Q$335,0),0)&gt;0,1,0)</f>
        <v>0</v>
      </c>
      <c r="CJ28" s="119">
        <f>IF(IFERROR(MATCH(_xlfn.CONCAT($B28,",",CJ$4),'19 SpcFunc &amp; VentSpcFunc combos'!$Q$8:$Q$335,0),0)&gt;0,1,0)</f>
        <v>0</v>
      </c>
      <c r="CK28" s="119">
        <f>IF(IFERROR(MATCH(_xlfn.CONCAT($B28,",",CK$4),'19 SpcFunc &amp; VentSpcFunc combos'!$Q$8:$Q$335,0),0)&gt;0,1,0)</f>
        <v>0</v>
      </c>
      <c r="CL28" s="119">
        <f>IF(IFERROR(MATCH(_xlfn.CONCAT($B28,",",CL$4),'19 SpcFunc &amp; VentSpcFunc combos'!$Q$8:$Q$335,0),0)&gt;0,1,0)</f>
        <v>0</v>
      </c>
      <c r="CM28" s="119">
        <f>IF(IFERROR(MATCH(_xlfn.CONCAT($B28,",",CM$4),'19 SpcFunc &amp; VentSpcFunc combos'!$Q$8:$Q$335,0),0)&gt;0,1,0)</f>
        <v>0</v>
      </c>
      <c r="CN28" s="119">
        <f>IF(IFERROR(MATCH(_xlfn.CONCAT($B28,",",CN$4),'19 SpcFunc &amp; VentSpcFunc combos'!$Q$8:$Q$335,0),0)&gt;0,1,0)</f>
        <v>0</v>
      </c>
      <c r="CO28" s="119">
        <f>IF(IFERROR(MATCH(_xlfn.CONCAT($B28,",",CO$4),'19 SpcFunc &amp; VentSpcFunc combos'!$Q$8:$Q$335,0),0)&gt;0,1,0)</f>
        <v>0</v>
      </c>
      <c r="CP28" s="119">
        <f>IF(IFERROR(MATCH(_xlfn.CONCAT($B28,",",CP$4),'19 SpcFunc &amp; VentSpcFunc combos'!$Q$8:$Q$335,0),0)&gt;0,1,0)</f>
        <v>0</v>
      </c>
      <c r="CQ28" s="119">
        <f>IF(IFERROR(MATCH(_xlfn.CONCAT($B28,",",CQ$4),'19 SpcFunc &amp; VentSpcFunc combos'!$Q$8:$Q$335,0),0)&gt;0,1,0)</f>
        <v>0</v>
      </c>
      <c r="CR28" s="119">
        <f>IF(IFERROR(MATCH(_xlfn.CONCAT($B28,",",CR$4),'19 SpcFunc &amp; VentSpcFunc combos'!$Q$8:$Q$335,0),0)&gt;0,1,0)</f>
        <v>0</v>
      </c>
      <c r="CS28" s="119">
        <f>IF(IFERROR(MATCH(_xlfn.CONCAT($B28,",",CS$4),'19 SpcFunc &amp; VentSpcFunc combos'!$Q$8:$Q$335,0),0)&gt;0,1,0)</f>
        <v>0</v>
      </c>
      <c r="CT28" s="119">
        <f>IF(IFERROR(MATCH(_xlfn.CONCAT($B28,",",CT$4),'19 SpcFunc &amp; VentSpcFunc combos'!$Q$8:$Q$335,0),0)&gt;0,1,0)</f>
        <v>0</v>
      </c>
      <c r="CU28" s="98" t="s">
        <v>938</v>
      </c>
      <c r="CV28">
        <f t="shared" si="5"/>
        <v>0</v>
      </c>
    </row>
    <row r="29" spans="2:100" x14ac:dyDescent="0.25">
      <c r="B29" t="e">
        <f>#REF!</f>
        <v>#REF!</v>
      </c>
      <c r="C29" s="119">
        <f>IF(IFERROR(MATCH(_xlfn.CONCAT($B29,",",C$4),'19 SpcFunc &amp; VentSpcFunc combos'!$Q$8:$Q$335,0),0)&gt;0,1,0)</f>
        <v>0</v>
      </c>
      <c r="D29" s="119">
        <f>IF(IFERROR(MATCH(_xlfn.CONCAT($B29,",",D$4),'19 SpcFunc &amp; VentSpcFunc combos'!$Q$8:$Q$335,0),0)&gt;0,1,0)</f>
        <v>0</v>
      </c>
      <c r="E29" s="119">
        <f>IF(IFERROR(MATCH(_xlfn.CONCAT($B29,",",E$4),'19 SpcFunc &amp; VentSpcFunc combos'!$Q$8:$Q$335,0),0)&gt;0,1,0)</f>
        <v>0</v>
      </c>
      <c r="F29" s="119">
        <f>IF(IFERROR(MATCH(_xlfn.CONCAT($B29,",",F$4),'19 SpcFunc &amp; VentSpcFunc combos'!$Q$8:$Q$335,0),0)&gt;0,1,0)</f>
        <v>0</v>
      </c>
      <c r="G29" s="119">
        <f>IF(IFERROR(MATCH(_xlfn.CONCAT($B29,",",G$4),'19 SpcFunc &amp; VentSpcFunc combos'!$Q$8:$Q$335,0),0)&gt;0,1,0)</f>
        <v>0</v>
      </c>
      <c r="H29" s="119">
        <f>IF(IFERROR(MATCH(_xlfn.CONCAT($B29,",",H$4),'19 SpcFunc &amp; VentSpcFunc combos'!$Q$8:$Q$335,0),0)&gt;0,1,0)</f>
        <v>0</v>
      </c>
      <c r="I29" s="119">
        <f>IF(IFERROR(MATCH(_xlfn.CONCAT($B29,",",I$4),'19 SpcFunc &amp; VentSpcFunc combos'!$Q$8:$Q$335,0),0)&gt;0,1,0)</f>
        <v>0</v>
      </c>
      <c r="J29" s="119">
        <f>IF(IFERROR(MATCH(_xlfn.CONCAT($B29,",",J$4),'19 SpcFunc &amp; VentSpcFunc combos'!$Q$8:$Q$335,0),0)&gt;0,1,0)</f>
        <v>0</v>
      </c>
      <c r="K29" s="119">
        <f>IF(IFERROR(MATCH(_xlfn.CONCAT($B29,",",K$4),'19 SpcFunc &amp; VentSpcFunc combos'!$Q$8:$Q$335,0),0)&gt;0,1,0)</f>
        <v>0</v>
      </c>
      <c r="L29" s="119">
        <f>IF(IFERROR(MATCH(_xlfn.CONCAT($B29,",",L$4),'19 SpcFunc &amp; VentSpcFunc combos'!$Q$8:$Q$335,0),0)&gt;0,1,0)</f>
        <v>0</v>
      </c>
      <c r="M29" s="119">
        <f>IF(IFERROR(MATCH(_xlfn.CONCAT($B29,",",M$4),'19 SpcFunc &amp; VentSpcFunc combos'!$Q$8:$Q$335,0),0)&gt;0,1,0)</f>
        <v>0</v>
      </c>
      <c r="N29" s="119">
        <f>IF(IFERROR(MATCH(_xlfn.CONCAT($B29,",",N$4),'19 SpcFunc &amp; VentSpcFunc combos'!$Q$8:$Q$335,0),0)&gt;0,1,0)</f>
        <v>0</v>
      </c>
      <c r="O29" s="119">
        <f>IF(IFERROR(MATCH(_xlfn.CONCAT($B29,",",O$4),'19 SpcFunc &amp; VentSpcFunc combos'!$Q$8:$Q$335,0),0)&gt;0,1,0)</f>
        <v>0</v>
      </c>
      <c r="P29" s="119">
        <f>IF(IFERROR(MATCH(_xlfn.CONCAT($B29,",",P$4),'19 SpcFunc &amp; VentSpcFunc combos'!$Q$8:$Q$335,0),0)&gt;0,1,0)</f>
        <v>0</v>
      </c>
      <c r="Q29" s="119">
        <f>IF(IFERROR(MATCH(_xlfn.CONCAT($B29,",",Q$4),'19 SpcFunc &amp; VentSpcFunc combos'!$Q$8:$Q$335,0),0)&gt;0,1,0)</f>
        <v>0</v>
      </c>
      <c r="R29" s="119">
        <f>IF(IFERROR(MATCH(_xlfn.CONCAT($B29,",",R$4),'19 SpcFunc &amp; VentSpcFunc combos'!$Q$8:$Q$335,0),0)&gt;0,1,0)</f>
        <v>0</v>
      </c>
      <c r="S29" s="119">
        <f>IF(IFERROR(MATCH(_xlfn.CONCAT($B29,",",S$4),'19 SpcFunc &amp; VentSpcFunc combos'!$Q$8:$Q$335,0),0)&gt;0,1,0)</f>
        <v>0</v>
      </c>
      <c r="T29" s="119">
        <f>IF(IFERROR(MATCH(_xlfn.CONCAT($B29,",",T$4),'19 SpcFunc &amp; VentSpcFunc combos'!$Q$8:$Q$335,0),0)&gt;0,1,0)</f>
        <v>0</v>
      </c>
      <c r="U29" s="119">
        <f>IF(IFERROR(MATCH(_xlfn.CONCAT($B29,",",U$4),'19 SpcFunc &amp; VentSpcFunc combos'!$Q$8:$Q$335,0),0)&gt;0,1,0)</f>
        <v>0</v>
      </c>
      <c r="V29" s="119">
        <f>IF(IFERROR(MATCH(_xlfn.CONCAT($B29,",",V$4),'19 SpcFunc &amp; VentSpcFunc combos'!$Q$8:$Q$335,0),0)&gt;0,1,0)</f>
        <v>0</v>
      </c>
      <c r="W29" s="119">
        <f>IF(IFERROR(MATCH(_xlfn.CONCAT($B29,",",W$4),'19 SpcFunc &amp; VentSpcFunc combos'!$Q$8:$Q$335,0),0)&gt;0,1,0)</f>
        <v>0</v>
      </c>
      <c r="X29" s="119">
        <f>IF(IFERROR(MATCH(_xlfn.CONCAT($B29,",",X$4),'19 SpcFunc &amp; VentSpcFunc combos'!$Q$8:$Q$335,0),0)&gt;0,1,0)</f>
        <v>0</v>
      </c>
      <c r="Y29" s="119">
        <f>IF(IFERROR(MATCH(_xlfn.CONCAT($B29,",",Y$4),'19 SpcFunc &amp; VentSpcFunc combos'!$Q$8:$Q$335,0),0)&gt;0,1,0)</f>
        <v>0</v>
      </c>
      <c r="Z29" s="119">
        <f>IF(IFERROR(MATCH(_xlfn.CONCAT($B29,",",Z$4),'19 SpcFunc &amp; VentSpcFunc combos'!$Q$8:$Q$335,0),0)&gt;0,1,0)</f>
        <v>0</v>
      </c>
      <c r="AA29" s="119">
        <f>IF(IFERROR(MATCH(_xlfn.CONCAT($B29,",",AA$4),'19 SpcFunc &amp; VentSpcFunc combos'!$Q$8:$Q$335,0),0)&gt;0,1,0)</f>
        <v>0</v>
      </c>
      <c r="AB29" s="119">
        <f>IF(IFERROR(MATCH(_xlfn.CONCAT($B29,",",AB$4),'19 SpcFunc &amp; VentSpcFunc combos'!$Q$8:$Q$335,0),0)&gt;0,1,0)</f>
        <v>0</v>
      </c>
      <c r="AC29" s="119">
        <f>IF(IFERROR(MATCH(_xlfn.CONCAT($B29,",",AC$4),'19 SpcFunc &amp; VentSpcFunc combos'!$Q$8:$Q$335,0),0)&gt;0,1,0)</f>
        <v>0</v>
      </c>
      <c r="AD29" s="119">
        <f>IF(IFERROR(MATCH(_xlfn.CONCAT($B29,",",AD$4),'19 SpcFunc &amp; VentSpcFunc combos'!$Q$8:$Q$335,0),0)&gt;0,1,0)</f>
        <v>0</v>
      </c>
      <c r="AE29" s="119">
        <f>IF(IFERROR(MATCH(_xlfn.CONCAT($B29,",",AE$4),'19 SpcFunc &amp; VentSpcFunc combos'!$Q$8:$Q$335,0),0)&gt;0,1,0)</f>
        <v>0</v>
      </c>
      <c r="AF29" s="119">
        <f>IF(IFERROR(MATCH(_xlfn.CONCAT($B29,",",AF$4),'19 SpcFunc &amp; VentSpcFunc combos'!$Q$8:$Q$335,0),0)&gt;0,1,0)</f>
        <v>0</v>
      </c>
      <c r="AG29" s="119">
        <f>IF(IFERROR(MATCH(_xlfn.CONCAT($B29,",",AG$4),'19 SpcFunc &amp; VentSpcFunc combos'!$Q$8:$Q$335,0),0)&gt;0,1,0)</f>
        <v>0</v>
      </c>
      <c r="AH29" s="119">
        <f>IF(IFERROR(MATCH(_xlfn.CONCAT($B29,",",AH$4),'19 SpcFunc &amp; VentSpcFunc combos'!$Q$8:$Q$335,0),0)&gt;0,1,0)</f>
        <v>0</v>
      </c>
      <c r="AI29" s="119">
        <f>IF(IFERROR(MATCH(_xlfn.CONCAT($B29,",",AI$4),'19 SpcFunc &amp; VentSpcFunc combos'!$Q$8:$Q$335,0),0)&gt;0,1,0)</f>
        <v>0</v>
      </c>
      <c r="AJ29" s="119">
        <f>IF(IFERROR(MATCH(_xlfn.CONCAT($B29,",",AJ$4),'19 SpcFunc &amp; VentSpcFunc combos'!$Q$8:$Q$335,0),0)&gt;0,1,0)</f>
        <v>0</v>
      </c>
      <c r="AK29" s="119">
        <f>IF(IFERROR(MATCH(_xlfn.CONCAT($B29,",",AK$4),'19 SpcFunc &amp; VentSpcFunc combos'!$Q$8:$Q$335,0),0)&gt;0,1,0)</f>
        <v>0</v>
      </c>
      <c r="AL29" s="119">
        <f>IF(IFERROR(MATCH(_xlfn.CONCAT($B29,",",AL$4),'19 SpcFunc &amp; VentSpcFunc combos'!$Q$8:$Q$335,0),0)&gt;0,1,0)</f>
        <v>0</v>
      </c>
      <c r="AM29" s="119">
        <f>IF(IFERROR(MATCH(_xlfn.CONCAT($B29,",",AM$4),'19 SpcFunc &amp; VentSpcFunc combos'!$Q$8:$Q$335,0),0)&gt;0,1,0)</f>
        <v>0</v>
      </c>
      <c r="AN29" s="119">
        <f>IF(IFERROR(MATCH(_xlfn.CONCAT($B29,",",AN$4),'19 SpcFunc &amp; VentSpcFunc combos'!$Q$8:$Q$335,0),0)&gt;0,1,0)</f>
        <v>0</v>
      </c>
      <c r="AO29" s="119">
        <f>IF(IFERROR(MATCH(_xlfn.CONCAT($B29,",",AO$4),'19 SpcFunc &amp; VentSpcFunc combos'!$Q$8:$Q$335,0),0)&gt;0,1,0)</f>
        <v>0</v>
      </c>
      <c r="AP29" s="119">
        <f>IF(IFERROR(MATCH(_xlfn.CONCAT($B29,",",AP$4),'19 SpcFunc &amp; VentSpcFunc combos'!$Q$8:$Q$335,0),0)&gt;0,1,0)</f>
        <v>0</v>
      </c>
      <c r="AQ29" s="119">
        <f>IF(IFERROR(MATCH(_xlfn.CONCAT($B29,",",AQ$4),'19 SpcFunc &amp; VentSpcFunc combos'!$Q$8:$Q$335,0),0)&gt;0,1,0)</f>
        <v>0</v>
      </c>
      <c r="AR29" s="119">
        <f>IF(IFERROR(MATCH(_xlfn.CONCAT($B29,",",AR$4),'19 SpcFunc &amp; VentSpcFunc combos'!$Q$8:$Q$335,0),0)&gt;0,1,0)</f>
        <v>0</v>
      </c>
      <c r="AS29" s="119">
        <f>IF(IFERROR(MATCH(_xlfn.CONCAT($B29,",",AS$4),'19 SpcFunc &amp; VentSpcFunc combos'!$Q$8:$Q$335,0),0)&gt;0,1,0)</f>
        <v>0</v>
      </c>
      <c r="AT29" s="119">
        <f>IF(IFERROR(MATCH(_xlfn.CONCAT($B29,",",AT$4),'19 SpcFunc &amp; VentSpcFunc combos'!$Q$8:$Q$335,0),0)&gt;0,1,0)</f>
        <v>0</v>
      </c>
      <c r="AU29" s="119">
        <f>IF(IFERROR(MATCH(_xlfn.CONCAT($B29,",",AU$4),'19 SpcFunc &amp; VentSpcFunc combos'!$Q$8:$Q$335,0),0)&gt;0,1,0)</f>
        <v>0</v>
      </c>
      <c r="AV29" s="119">
        <f>IF(IFERROR(MATCH(_xlfn.CONCAT($B29,",",AV$4),'19 SpcFunc &amp; VentSpcFunc combos'!$Q$8:$Q$335,0),0)&gt;0,1,0)</f>
        <v>0</v>
      </c>
      <c r="AW29" s="119">
        <f>IF(IFERROR(MATCH(_xlfn.CONCAT($B29,",",AW$4),'19 SpcFunc &amp; VentSpcFunc combos'!$Q$8:$Q$335,0),0)&gt;0,1,0)</f>
        <v>0</v>
      </c>
      <c r="AX29" s="119">
        <f>IF(IFERROR(MATCH(_xlfn.CONCAT($B29,",",AX$4),'19 SpcFunc &amp; VentSpcFunc combos'!$Q$8:$Q$335,0),0)&gt;0,1,0)</f>
        <v>0</v>
      </c>
      <c r="AY29" s="119">
        <f>IF(IFERROR(MATCH(_xlfn.CONCAT($B29,",",AY$4),'19 SpcFunc &amp; VentSpcFunc combos'!$Q$8:$Q$335,0),0)&gt;0,1,0)</f>
        <v>0</v>
      </c>
      <c r="AZ29" s="119">
        <f>IF(IFERROR(MATCH(_xlfn.CONCAT($B29,",",AZ$4),'19 SpcFunc &amp; VentSpcFunc combos'!$Q$8:$Q$335,0),0)&gt;0,1,0)</f>
        <v>0</v>
      </c>
      <c r="BA29" s="119">
        <f>IF(IFERROR(MATCH(_xlfn.CONCAT($B29,",",BA$4),'19 SpcFunc &amp; VentSpcFunc combos'!$Q$8:$Q$335,0),0)&gt;0,1,0)</f>
        <v>0</v>
      </c>
      <c r="BB29" s="119">
        <f>IF(IFERROR(MATCH(_xlfn.CONCAT($B29,",",BB$4),'19 SpcFunc &amp; VentSpcFunc combos'!$Q$8:$Q$335,0),0)&gt;0,1,0)</f>
        <v>0</v>
      </c>
      <c r="BC29" s="119">
        <f>IF(IFERROR(MATCH(_xlfn.CONCAT($B29,",",BC$4),'19 SpcFunc &amp; VentSpcFunc combos'!$Q$8:$Q$335,0),0)&gt;0,1,0)</f>
        <v>0</v>
      </c>
      <c r="BD29" s="119">
        <f>IF(IFERROR(MATCH(_xlfn.CONCAT($B29,",",BD$4),'19 SpcFunc &amp; VentSpcFunc combos'!$Q$8:$Q$335,0),0)&gt;0,1,0)</f>
        <v>0</v>
      </c>
      <c r="BE29" s="119">
        <f>IF(IFERROR(MATCH(_xlfn.CONCAT($B29,",",BE$4),'19 SpcFunc &amp; VentSpcFunc combos'!$Q$8:$Q$335,0),0)&gt;0,1,0)</f>
        <v>0</v>
      </c>
      <c r="BF29" s="119">
        <f>IF(IFERROR(MATCH(_xlfn.CONCAT($B29,",",BF$4),'19 SpcFunc &amp; VentSpcFunc combos'!$Q$8:$Q$335,0),0)&gt;0,1,0)</f>
        <v>0</v>
      </c>
      <c r="BG29" s="119">
        <f>IF(IFERROR(MATCH(_xlfn.CONCAT($B29,",",BG$4),'19 SpcFunc &amp; VentSpcFunc combos'!$Q$8:$Q$335,0),0)&gt;0,1,0)</f>
        <v>0</v>
      </c>
      <c r="BH29" s="119">
        <f>IF(IFERROR(MATCH(_xlfn.CONCAT($B29,",",BH$4),'19 SpcFunc &amp; VentSpcFunc combos'!$Q$8:$Q$335,0),0)&gt;0,1,0)</f>
        <v>0</v>
      </c>
      <c r="BI29" s="119">
        <f>IF(IFERROR(MATCH(_xlfn.CONCAT($B29,",",BI$4),'19 SpcFunc &amp; VentSpcFunc combos'!$Q$8:$Q$335,0),0)&gt;0,1,0)</f>
        <v>0</v>
      </c>
      <c r="BJ29" s="119">
        <f>IF(IFERROR(MATCH(_xlfn.CONCAT($B29,",",BJ$4),'19 SpcFunc &amp; VentSpcFunc combos'!$Q$8:$Q$335,0),0)&gt;0,1,0)</f>
        <v>0</v>
      </c>
      <c r="BK29" s="119">
        <f>IF(IFERROR(MATCH(_xlfn.CONCAT($B29,",",BK$4),'19 SpcFunc &amp; VentSpcFunc combos'!$Q$8:$Q$335,0),0)&gt;0,1,0)</f>
        <v>0</v>
      </c>
      <c r="BL29" s="119">
        <f>IF(IFERROR(MATCH(_xlfn.CONCAT($B29,",",BL$4),'19 SpcFunc &amp; VentSpcFunc combos'!$Q$8:$Q$335,0),0)&gt;0,1,0)</f>
        <v>0</v>
      </c>
      <c r="BM29" s="119">
        <f>IF(IFERROR(MATCH(_xlfn.CONCAT($B29,",",BM$4),'19 SpcFunc &amp; VentSpcFunc combos'!$Q$8:$Q$335,0),0)&gt;0,1,0)</f>
        <v>0</v>
      </c>
      <c r="BN29" s="119">
        <f>IF(IFERROR(MATCH(_xlfn.CONCAT($B29,",",BN$4),'19 SpcFunc &amp; VentSpcFunc combos'!$Q$8:$Q$335,0),0)&gt;0,1,0)</f>
        <v>0</v>
      </c>
      <c r="BO29" s="119">
        <f>IF(IFERROR(MATCH(_xlfn.CONCAT($B29,",",BO$4),'19 SpcFunc &amp; VentSpcFunc combos'!$Q$8:$Q$335,0),0)&gt;0,1,0)</f>
        <v>0</v>
      </c>
      <c r="BP29" s="119">
        <f>IF(IFERROR(MATCH(_xlfn.CONCAT($B29,",",BP$4),'19 SpcFunc &amp; VentSpcFunc combos'!$Q$8:$Q$335,0),0)&gt;0,1,0)</f>
        <v>0</v>
      </c>
      <c r="BQ29" s="119">
        <f>IF(IFERROR(MATCH(_xlfn.CONCAT($B29,",",BQ$4),'19 SpcFunc &amp; VentSpcFunc combos'!$Q$8:$Q$335,0),0)&gt;0,1,0)</f>
        <v>0</v>
      </c>
      <c r="BR29" s="119">
        <f>IF(IFERROR(MATCH(_xlfn.CONCAT($B29,",",BR$4),'19 SpcFunc &amp; VentSpcFunc combos'!$Q$8:$Q$335,0),0)&gt;0,1,0)</f>
        <v>0</v>
      </c>
      <c r="BS29" s="119">
        <f>IF(IFERROR(MATCH(_xlfn.CONCAT($B29,",",BS$4),'19 SpcFunc &amp; VentSpcFunc combos'!$Q$8:$Q$335,0),0)&gt;0,1,0)</f>
        <v>0</v>
      </c>
      <c r="BT29" s="119">
        <f>IF(IFERROR(MATCH(_xlfn.CONCAT($B29,",",BT$4),'19 SpcFunc &amp; VentSpcFunc combos'!$Q$8:$Q$335,0),0)&gt;0,1,0)</f>
        <v>0</v>
      </c>
      <c r="BU29" s="119">
        <f>IF(IFERROR(MATCH(_xlfn.CONCAT($B29,",",BU$4),'19 SpcFunc &amp; VentSpcFunc combos'!$Q$8:$Q$335,0),0)&gt;0,1,0)</f>
        <v>0</v>
      </c>
      <c r="BV29" s="119">
        <f>IF(IFERROR(MATCH(_xlfn.CONCAT($B29,",",BV$4),'19 SpcFunc &amp; VentSpcFunc combos'!$Q$8:$Q$335,0),0)&gt;0,1,0)</f>
        <v>0</v>
      </c>
      <c r="BW29" s="119">
        <f>IF(IFERROR(MATCH(_xlfn.CONCAT($B29,",",BW$4),'19 SpcFunc &amp; VentSpcFunc combos'!$Q$8:$Q$335,0),0)&gt;0,1,0)</f>
        <v>0</v>
      </c>
      <c r="BX29" s="119">
        <f>IF(IFERROR(MATCH(_xlfn.CONCAT($B29,",",BX$4),'19 SpcFunc &amp; VentSpcFunc combos'!$Q$8:$Q$335,0),0)&gt;0,1,0)</f>
        <v>0</v>
      </c>
      <c r="BY29" s="119">
        <f>IF(IFERROR(MATCH(_xlfn.CONCAT($B29,",",BY$4),'19 SpcFunc &amp; VentSpcFunc combos'!$Q$8:$Q$335,0),0)&gt;0,1,0)</f>
        <v>0</v>
      </c>
      <c r="BZ29" s="119">
        <f>IF(IFERROR(MATCH(_xlfn.CONCAT($B29,",",BZ$4),'19 SpcFunc &amp; VentSpcFunc combos'!$Q$8:$Q$335,0),0)&gt;0,1,0)</f>
        <v>0</v>
      </c>
      <c r="CA29" s="119">
        <f>IF(IFERROR(MATCH(_xlfn.CONCAT($B29,",",CA$4),'19 SpcFunc &amp; VentSpcFunc combos'!$Q$8:$Q$335,0),0)&gt;0,1,0)</f>
        <v>0</v>
      </c>
      <c r="CB29" s="119">
        <f>IF(IFERROR(MATCH(_xlfn.CONCAT($B29,",",CB$4),'19 SpcFunc &amp; VentSpcFunc combos'!$Q$8:$Q$335,0),0)&gt;0,1,0)</f>
        <v>0</v>
      </c>
      <c r="CC29" s="119">
        <f>IF(IFERROR(MATCH(_xlfn.CONCAT($B29,",",CC$4),'19 SpcFunc &amp; VentSpcFunc combos'!$Q$8:$Q$335,0),0)&gt;0,1,0)</f>
        <v>0</v>
      </c>
      <c r="CD29" s="119">
        <f>IF(IFERROR(MATCH(_xlfn.CONCAT($B29,",",CD$4),'19 SpcFunc &amp; VentSpcFunc combos'!$Q$8:$Q$335,0),0)&gt;0,1,0)</f>
        <v>0</v>
      </c>
      <c r="CE29" s="119">
        <f>IF(IFERROR(MATCH(_xlfn.CONCAT($B29,",",CE$4),'19 SpcFunc &amp; VentSpcFunc combos'!$Q$8:$Q$335,0),0)&gt;0,1,0)</f>
        <v>0</v>
      </c>
      <c r="CF29" s="119">
        <f>IF(IFERROR(MATCH(_xlfn.CONCAT($B29,",",CF$4),'19 SpcFunc &amp; VentSpcFunc combos'!$Q$8:$Q$335,0),0)&gt;0,1,0)</f>
        <v>0</v>
      </c>
      <c r="CG29" s="119">
        <f>IF(IFERROR(MATCH(_xlfn.CONCAT($B29,",",CG$4),'19 SpcFunc &amp; VentSpcFunc combos'!$Q$8:$Q$335,0),0)&gt;0,1,0)</f>
        <v>0</v>
      </c>
      <c r="CH29" s="119">
        <f>IF(IFERROR(MATCH(_xlfn.CONCAT($B29,",",CH$4),'19 SpcFunc &amp; VentSpcFunc combos'!$Q$8:$Q$335,0),0)&gt;0,1,0)</f>
        <v>0</v>
      </c>
      <c r="CI29" s="119">
        <f>IF(IFERROR(MATCH(_xlfn.CONCAT($B29,",",CI$4),'19 SpcFunc &amp; VentSpcFunc combos'!$Q$8:$Q$335,0),0)&gt;0,1,0)</f>
        <v>0</v>
      </c>
      <c r="CJ29" s="119">
        <f>IF(IFERROR(MATCH(_xlfn.CONCAT($B29,",",CJ$4),'19 SpcFunc &amp; VentSpcFunc combos'!$Q$8:$Q$335,0),0)&gt;0,1,0)</f>
        <v>0</v>
      </c>
      <c r="CK29" s="119">
        <f>IF(IFERROR(MATCH(_xlfn.CONCAT($B29,",",CK$4),'19 SpcFunc &amp; VentSpcFunc combos'!$Q$8:$Q$335,0),0)&gt;0,1,0)</f>
        <v>0</v>
      </c>
      <c r="CL29" s="119">
        <f>IF(IFERROR(MATCH(_xlfn.CONCAT($B29,",",CL$4),'19 SpcFunc &amp; VentSpcFunc combos'!$Q$8:$Q$335,0),0)&gt;0,1,0)</f>
        <v>0</v>
      </c>
      <c r="CM29" s="119">
        <f>IF(IFERROR(MATCH(_xlfn.CONCAT($B29,",",CM$4),'19 SpcFunc &amp; VentSpcFunc combos'!$Q$8:$Q$335,0),0)&gt;0,1,0)</f>
        <v>0</v>
      </c>
      <c r="CN29" s="119">
        <f>IF(IFERROR(MATCH(_xlfn.CONCAT($B29,",",CN$4),'19 SpcFunc &amp; VentSpcFunc combos'!$Q$8:$Q$335,0),0)&gt;0,1,0)</f>
        <v>0</v>
      </c>
      <c r="CO29" s="119">
        <f>IF(IFERROR(MATCH(_xlfn.CONCAT($B29,",",CO$4),'19 SpcFunc &amp; VentSpcFunc combos'!$Q$8:$Q$335,0),0)&gt;0,1,0)</f>
        <v>0</v>
      </c>
      <c r="CP29" s="119">
        <f>IF(IFERROR(MATCH(_xlfn.CONCAT($B29,",",CP$4),'19 SpcFunc &amp; VentSpcFunc combos'!$Q$8:$Q$335,0),0)&gt;0,1,0)</f>
        <v>0</v>
      </c>
      <c r="CQ29" s="119">
        <f>IF(IFERROR(MATCH(_xlfn.CONCAT($B29,",",CQ$4),'19 SpcFunc &amp; VentSpcFunc combos'!$Q$8:$Q$335,0),0)&gt;0,1,0)</f>
        <v>0</v>
      </c>
      <c r="CR29" s="119">
        <f>IF(IFERROR(MATCH(_xlfn.CONCAT($B29,",",CR$4),'19 SpcFunc &amp; VentSpcFunc combos'!$Q$8:$Q$335,0),0)&gt;0,1,0)</f>
        <v>0</v>
      </c>
      <c r="CS29" s="119">
        <f>IF(IFERROR(MATCH(_xlfn.CONCAT($B29,",",CS$4),'19 SpcFunc &amp; VentSpcFunc combos'!$Q$8:$Q$335,0),0)&gt;0,1,0)</f>
        <v>0</v>
      </c>
      <c r="CT29" s="119">
        <f>IF(IFERROR(MATCH(_xlfn.CONCAT($B29,",",CT$4),'19 SpcFunc &amp; VentSpcFunc combos'!$Q$8:$Q$335,0),0)&gt;0,1,0)</f>
        <v>0</v>
      </c>
      <c r="CU29" s="98" t="s">
        <v>938</v>
      </c>
      <c r="CV29">
        <f t="shared" si="5"/>
        <v>0</v>
      </c>
    </row>
    <row r="30" spans="2:100" x14ac:dyDescent="0.25">
      <c r="B30" t="e">
        <f>#REF!</f>
        <v>#REF!</v>
      </c>
      <c r="C30" s="119">
        <f>IF(IFERROR(MATCH(_xlfn.CONCAT($B30,",",C$4),'19 SpcFunc &amp; VentSpcFunc combos'!$Q$8:$Q$335,0),0)&gt;0,1,0)</f>
        <v>0</v>
      </c>
      <c r="D30" s="119">
        <f>IF(IFERROR(MATCH(_xlfn.CONCAT($B30,",",D$4),'19 SpcFunc &amp; VentSpcFunc combos'!$Q$8:$Q$335,0),0)&gt;0,1,0)</f>
        <v>0</v>
      </c>
      <c r="E30" s="119">
        <f>IF(IFERROR(MATCH(_xlfn.CONCAT($B30,",",E$4),'19 SpcFunc &amp; VentSpcFunc combos'!$Q$8:$Q$335,0),0)&gt;0,1,0)</f>
        <v>0</v>
      </c>
      <c r="F30" s="119">
        <f>IF(IFERROR(MATCH(_xlfn.CONCAT($B30,",",F$4),'19 SpcFunc &amp; VentSpcFunc combos'!$Q$8:$Q$335,0),0)&gt;0,1,0)</f>
        <v>0</v>
      </c>
      <c r="G30" s="119">
        <f>IF(IFERROR(MATCH(_xlfn.CONCAT($B30,",",G$4),'19 SpcFunc &amp; VentSpcFunc combos'!$Q$8:$Q$335,0),0)&gt;0,1,0)</f>
        <v>0</v>
      </c>
      <c r="H30" s="119">
        <f>IF(IFERROR(MATCH(_xlfn.CONCAT($B30,",",H$4),'19 SpcFunc &amp; VentSpcFunc combos'!$Q$8:$Q$335,0),0)&gt;0,1,0)</f>
        <v>0</v>
      </c>
      <c r="I30" s="119">
        <f>IF(IFERROR(MATCH(_xlfn.CONCAT($B30,",",I$4),'19 SpcFunc &amp; VentSpcFunc combos'!$Q$8:$Q$335,0),0)&gt;0,1,0)</f>
        <v>0</v>
      </c>
      <c r="J30" s="119">
        <f>IF(IFERROR(MATCH(_xlfn.CONCAT($B30,",",J$4),'19 SpcFunc &amp; VentSpcFunc combos'!$Q$8:$Q$335,0),0)&gt;0,1,0)</f>
        <v>0</v>
      </c>
      <c r="K30" s="119">
        <f>IF(IFERROR(MATCH(_xlfn.CONCAT($B30,",",K$4),'19 SpcFunc &amp; VentSpcFunc combos'!$Q$8:$Q$335,0),0)&gt;0,1,0)</f>
        <v>0</v>
      </c>
      <c r="L30" s="119">
        <f>IF(IFERROR(MATCH(_xlfn.CONCAT($B30,",",L$4),'19 SpcFunc &amp; VentSpcFunc combos'!$Q$8:$Q$335,0),0)&gt;0,1,0)</f>
        <v>0</v>
      </c>
      <c r="M30" s="119">
        <f>IF(IFERROR(MATCH(_xlfn.CONCAT($B30,",",M$4),'19 SpcFunc &amp; VentSpcFunc combos'!$Q$8:$Q$335,0),0)&gt;0,1,0)</f>
        <v>0</v>
      </c>
      <c r="N30" s="119">
        <f>IF(IFERROR(MATCH(_xlfn.CONCAT($B30,",",N$4),'19 SpcFunc &amp; VentSpcFunc combos'!$Q$8:$Q$335,0),0)&gt;0,1,0)</f>
        <v>0</v>
      </c>
      <c r="O30" s="119">
        <f>IF(IFERROR(MATCH(_xlfn.CONCAT($B30,",",O$4),'19 SpcFunc &amp; VentSpcFunc combos'!$Q$8:$Q$335,0),0)&gt;0,1,0)</f>
        <v>0</v>
      </c>
      <c r="P30" s="119">
        <f>IF(IFERROR(MATCH(_xlfn.CONCAT($B30,",",P$4),'19 SpcFunc &amp; VentSpcFunc combos'!$Q$8:$Q$335,0),0)&gt;0,1,0)</f>
        <v>0</v>
      </c>
      <c r="Q30" s="119">
        <f>IF(IFERROR(MATCH(_xlfn.CONCAT($B30,",",Q$4),'19 SpcFunc &amp; VentSpcFunc combos'!$Q$8:$Q$335,0),0)&gt;0,1,0)</f>
        <v>0</v>
      </c>
      <c r="R30" s="119">
        <f>IF(IFERROR(MATCH(_xlfn.CONCAT($B30,",",R$4),'19 SpcFunc &amp; VentSpcFunc combos'!$Q$8:$Q$335,0),0)&gt;0,1,0)</f>
        <v>0</v>
      </c>
      <c r="S30" s="119">
        <f>IF(IFERROR(MATCH(_xlfn.CONCAT($B30,",",S$4),'19 SpcFunc &amp; VentSpcFunc combos'!$Q$8:$Q$335,0),0)&gt;0,1,0)</f>
        <v>0</v>
      </c>
      <c r="T30" s="119">
        <f>IF(IFERROR(MATCH(_xlfn.CONCAT($B30,",",T$4),'19 SpcFunc &amp; VentSpcFunc combos'!$Q$8:$Q$335,0),0)&gt;0,1,0)</f>
        <v>0</v>
      </c>
      <c r="U30" s="119">
        <f>IF(IFERROR(MATCH(_xlfn.CONCAT($B30,",",U$4),'19 SpcFunc &amp; VentSpcFunc combos'!$Q$8:$Q$335,0),0)&gt;0,1,0)</f>
        <v>0</v>
      </c>
      <c r="V30" s="119">
        <f>IF(IFERROR(MATCH(_xlfn.CONCAT($B30,",",V$4),'19 SpcFunc &amp; VentSpcFunc combos'!$Q$8:$Q$335,0),0)&gt;0,1,0)</f>
        <v>0</v>
      </c>
      <c r="W30" s="119">
        <f>IF(IFERROR(MATCH(_xlfn.CONCAT($B30,",",W$4),'19 SpcFunc &amp; VentSpcFunc combos'!$Q$8:$Q$335,0),0)&gt;0,1,0)</f>
        <v>0</v>
      </c>
      <c r="X30" s="119">
        <f>IF(IFERROR(MATCH(_xlfn.CONCAT($B30,",",X$4),'19 SpcFunc &amp; VentSpcFunc combos'!$Q$8:$Q$335,0),0)&gt;0,1,0)</f>
        <v>0</v>
      </c>
      <c r="Y30" s="119">
        <f>IF(IFERROR(MATCH(_xlfn.CONCAT($B30,",",Y$4),'19 SpcFunc &amp; VentSpcFunc combos'!$Q$8:$Q$335,0),0)&gt;0,1,0)</f>
        <v>0</v>
      </c>
      <c r="Z30" s="119">
        <f>IF(IFERROR(MATCH(_xlfn.CONCAT($B30,",",Z$4),'19 SpcFunc &amp; VentSpcFunc combos'!$Q$8:$Q$335,0),0)&gt;0,1,0)</f>
        <v>0</v>
      </c>
      <c r="AA30" s="119">
        <f>IF(IFERROR(MATCH(_xlfn.CONCAT($B30,",",AA$4),'19 SpcFunc &amp; VentSpcFunc combos'!$Q$8:$Q$335,0),0)&gt;0,1,0)</f>
        <v>0</v>
      </c>
      <c r="AB30" s="119">
        <f>IF(IFERROR(MATCH(_xlfn.CONCAT($B30,",",AB$4),'19 SpcFunc &amp; VentSpcFunc combos'!$Q$8:$Q$335,0),0)&gt;0,1,0)</f>
        <v>0</v>
      </c>
      <c r="AC30" s="119">
        <f>IF(IFERROR(MATCH(_xlfn.CONCAT($B30,",",AC$4),'19 SpcFunc &amp; VentSpcFunc combos'!$Q$8:$Q$335,0),0)&gt;0,1,0)</f>
        <v>0</v>
      </c>
      <c r="AD30" s="119">
        <f>IF(IFERROR(MATCH(_xlfn.CONCAT($B30,",",AD$4),'19 SpcFunc &amp; VentSpcFunc combos'!$Q$8:$Q$335,0),0)&gt;0,1,0)</f>
        <v>0</v>
      </c>
      <c r="AE30" s="119">
        <f>IF(IFERROR(MATCH(_xlfn.CONCAT($B30,",",AE$4),'19 SpcFunc &amp; VentSpcFunc combos'!$Q$8:$Q$335,0),0)&gt;0,1,0)</f>
        <v>0</v>
      </c>
      <c r="AF30" s="119">
        <f>IF(IFERROR(MATCH(_xlfn.CONCAT($B30,",",AF$4),'19 SpcFunc &amp; VentSpcFunc combos'!$Q$8:$Q$335,0),0)&gt;0,1,0)</f>
        <v>0</v>
      </c>
      <c r="AG30" s="119">
        <f>IF(IFERROR(MATCH(_xlfn.CONCAT($B30,",",AG$4),'19 SpcFunc &amp; VentSpcFunc combos'!$Q$8:$Q$335,0),0)&gt;0,1,0)</f>
        <v>0</v>
      </c>
      <c r="AH30" s="119">
        <f>IF(IFERROR(MATCH(_xlfn.CONCAT($B30,",",AH$4),'19 SpcFunc &amp; VentSpcFunc combos'!$Q$8:$Q$335,0),0)&gt;0,1,0)</f>
        <v>0</v>
      </c>
      <c r="AI30" s="119">
        <f>IF(IFERROR(MATCH(_xlfn.CONCAT($B30,",",AI$4),'19 SpcFunc &amp; VentSpcFunc combos'!$Q$8:$Q$335,0),0)&gt;0,1,0)</f>
        <v>0</v>
      </c>
      <c r="AJ30" s="119">
        <f>IF(IFERROR(MATCH(_xlfn.CONCAT($B30,",",AJ$4),'19 SpcFunc &amp; VentSpcFunc combos'!$Q$8:$Q$335,0),0)&gt;0,1,0)</f>
        <v>0</v>
      </c>
      <c r="AK30" s="119">
        <f>IF(IFERROR(MATCH(_xlfn.CONCAT($B30,",",AK$4),'19 SpcFunc &amp; VentSpcFunc combos'!$Q$8:$Q$335,0),0)&gt;0,1,0)</f>
        <v>0</v>
      </c>
      <c r="AL30" s="119">
        <f>IF(IFERROR(MATCH(_xlfn.CONCAT($B30,",",AL$4),'19 SpcFunc &amp; VentSpcFunc combos'!$Q$8:$Q$335,0),0)&gt;0,1,0)</f>
        <v>0</v>
      </c>
      <c r="AM30" s="119">
        <f>IF(IFERROR(MATCH(_xlfn.CONCAT($B30,",",AM$4),'19 SpcFunc &amp; VentSpcFunc combos'!$Q$8:$Q$335,0),0)&gt;0,1,0)</f>
        <v>0</v>
      </c>
      <c r="AN30" s="119">
        <f>IF(IFERROR(MATCH(_xlfn.CONCAT($B30,",",AN$4),'19 SpcFunc &amp; VentSpcFunc combos'!$Q$8:$Q$335,0),0)&gt;0,1,0)</f>
        <v>0</v>
      </c>
      <c r="AO30" s="119">
        <f>IF(IFERROR(MATCH(_xlfn.CONCAT($B30,",",AO$4),'19 SpcFunc &amp; VentSpcFunc combos'!$Q$8:$Q$335,0),0)&gt;0,1,0)</f>
        <v>0</v>
      </c>
      <c r="AP30" s="119">
        <f>IF(IFERROR(MATCH(_xlfn.CONCAT($B30,",",AP$4),'19 SpcFunc &amp; VentSpcFunc combos'!$Q$8:$Q$335,0),0)&gt;0,1,0)</f>
        <v>0</v>
      </c>
      <c r="AQ30" s="119">
        <f>IF(IFERROR(MATCH(_xlfn.CONCAT($B30,",",AQ$4),'19 SpcFunc &amp; VentSpcFunc combos'!$Q$8:$Q$335,0),0)&gt;0,1,0)</f>
        <v>0</v>
      </c>
      <c r="AR30" s="119">
        <f>IF(IFERROR(MATCH(_xlfn.CONCAT($B30,",",AR$4),'19 SpcFunc &amp; VentSpcFunc combos'!$Q$8:$Q$335,0),0)&gt;0,1,0)</f>
        <v>0</v>
      </c>
      <c r="AS30" s="119">
        <f>IF(IFERROR(MATCH(_xlfn.CONCAT($B30,",",AS$4),'19 SpcFunc &amp; VentSpcFunc combos'!$Q$8:$Q$335,0),0)&gt;0,1,0)</f>
        <v>0</v>
      </c>
      <c r="AT30" s="119">
        <f>IF(IFERROR(MATCH(_xlfn.CONCAT($B30,",",AT$4),'19 SpcFunc &amp; VentSpcFunc combos'!$Q$8:$Q$335,0),0)&gt;0,1,0)</f>
        <v>0</v>
      </c>
      <c r="AU30" s="119">
        <f>IF(IFERROR(MATCH(_xlfn.CONCAT($B30,",",AU$4),'19 SpcFunc &amp; VentSpcFunc combos'!$Q$8:$Q$335,0),0)&gt;0,1,0)</f>
        <v>0</v>
      </c>
      <c r="AV30" s="119">
        <f>IF(IFERROR(MATCH(_xlfn.CONCAT($B30,",",AV$4),'19 SpcFunc &amp; VentSpcFunc combos'!$Q$8:$Q$335,0),0)&gt;0,1,0)</f>
        <v>0</v>
      </c>
      <c r="AW30" s="119">
        <f>IF(IFERROR(MATCH(_xlfn.CONCAT($B30,",",AW$4),'19 SpcFunc &amp; VentSpcFunc combos'!$Q$8:$Q$335,0),0)&gt;0,1,0)</f>
        <v>0</v>
      </c>
      <c r="AX30" s="119">
        <f>IF(IFERROR(MATCH(_xlfn.CONCAT($B30,",",AX$4),'19 SpcFunc &amp; VentSpcFunc combos'!$Q$8:$Q$335,0),0)&gt;0,1,0)</f>
        <v>0</v>
      </c>
      <c r="AY30" s="119">
        <f>IF(IFERROR(MATCH(_xlfn.CONCAT($B30,",",AY$4),'19 SpcFunc &amp; VentSpcFunc combos'!$Q$8:$Q$335,0),0)&gt;0,1,0)</f>
        <v>0</v>
      </c>
      <c r="AZ30" s="119">
        <f>IF(IFERROR(MATCH(_xlfn.CONCAT($B30,",",AZ$4),'19 SpcFunc &amp; VentSpcFunc combos'!$Q$8:$Q$335,0),0)&gt;0,1,0)</f>
        <v>0</v>
      </c>
      <c r="BA30" s="119">
        <f>IF(IFERROR(MATCH(_xlfn.CONCAT($B30,",",BA$4),'19 SpcFunc &amp; VentSpcFunc combos'!$Q$8:$Q$335,0),0)&gt;0,1,0)</f>
        <v>0</v>
      </c>
      <c r="BB30" s="119">
        <f>IF(IFERROR(MATCH(_xlfn.CONCAT($B30,",",BB$4),'19 SpcFunc &amp; VentSpcFunc combos'!$Q$8:$Q$335,0),0)&gt;0,1,0)</f>
        <v>0</v>
      </c>
      <c r="BC30" s="119">
        <f>IF(IFERROR(MATCH(_xlfn.CONCAT($B30,",",BC$4),'19 SpcFunc &amp; VentSpcFunc combos'!$Q$8:$Q$335,0),0)&gt;0,1,0)</f>
        <v>0</v>
      </c>
      <c r="BD30" s="119">
        <f>IF(IFERROR(MATCH(_xlfn.CONCAT($B30,",",BD$4),'19 SpcFunc &amp; VentSpcFunc combos'!$Q$8:$Q$335,0),0)&gt;0,1,0)</f>
        <v>0</v>
      </c>
      <c r="BE30" s="119">
        <f>IF(IFERROR(MATCH(_xlfn.CONCAT($B30,",",BE$4),'19 SpcFunc &amp; VentSpcFunc combos'!$Q$8:$Q$335,0),0)&gt;0,1,0)</f>
        <v>0</v>
      </c>
      <c r="BF30" s="119">
        <f>IF(IFERROR(MATCH(_xlfn.CONCAT($B30,",",BF$4),'19 SpcFunc &amp; VentSpcFunc combos'!$Q$8:$Q$335,0),0)&gt;0,1,0)</f>
        <v>0</v>
      </c>
      <c r="BG30" s="119">
        <f>IF(IFERROR(MATCH(_xlfn.CONCAT($B30,",",BG$4),'19 SpcFunc &amp; VentSpcFunc combos'!$Q$8:$Q$335,0),0)&gt;0,1,0)</f>
        <v>0</v>
      </c>
      <c r="BH30" s="119">
        <f>IF(IFERROR(MATCH(_xlfn.CONCAT($B30,",",BH$4),'19 SpcFunc &amp; VentSpcFunc combos'!$Q$8:$Q$335,0),0)&gt;0,1,0)</f>
        <v>0</v>
      </c>
      <c r="BI30" s="119">
        <f>IF(IFERROR(MATCH(_xlfn.CONCAT($B30,",",BI$4),'19 SpcFunc &amp; VentSpcFunc combos'!$Q$8:$Q$335,0),0)&gt;0,1,0)</f>
        <v>0</v>
      </c>
      <c r="BJ30" s="119">
        <f>IF(IFERROR(MATCH(_xlfn.CONCAT($B30,",",BJ$4),'19 SpcFunc &amp; VentSpcFunc combos'!$Q$8:$Q$335,0),0)&gt;0,1,0)</f>
        <v>0</v>
      </c>
      <c r="BK30" s="119">
        <f>IF(IFERROR(MATCH(_xlfn.CONCAT($B30,",",BK$4),'19 SpcFunc &amp; VentSpcFunc combos'!$Q$8:$Q$335,0),0)&gt;0,1,0)</f>
        <v>0</v>
      </c>
      <c r="BL30" s="119">
        <f>IF(IFERROR(MATCH(_xlfn.CONCAT($B30,",",BL$4),'19 SpcFunc &amp; VentSpcFunc combos'!$Q$8:$Q$335,0),0)&gt;0,1,0)</f>
        <v>0</v>
      </c>
      <c r="BM30" s="119">
        <f>IF(IFERROR(MATCH(_xlfn.CONCAT($B30,",",BM$4),'19 SpcFunc &amp; VentSpcFunc combos'!$Q$8:$Q$335,0),0)&gt;0,1,0)</f>
        <v>0</v>
      </c>
      <c r="BN30" s="119">
        <f>IF(IFERROR(MATCH(_xlfn.CONCAT($B30,",",BN$4),'19 SpcFunc &amp; VentSpcFunc combos'!$Q$8:$Q$335,0),0)&gt;0,1,0)</f>
        <v>0</v>
      </c>
      <c r="BO30" s="119">
        <f>IF(IFERROR(MATCH(_xlfn.CONCAT($B30,",",BO$4),'19 SpcFunc &amp; VentSpcFunc combos'!$Q$8:$Q$335,0),0)&gt;0,1,0)</f>
        <v>0</v>
      </c>
      <c r="BP30" s="119">
        <f>IF(IFERROR(MATCH(_xlfn.CONCAT($B30,",",BP$4),'19 SpcFunc &amp; VentSpcFunc combos'!$Q$8:$Q$335,0),0)&gt;0,1,0)</f>
        <v>0</v>
      </c>
      <c r="BQ30" s="119">
        <f>IF(IFERROR(MATCH(_xlfn.CONCAT($B30,",",BQ$4),'19 SpcFunc &amp; VentSpcFunc combos'!$Q$8:$Q$335,0),0)&gt;0,1,0)</f>
        <v>0</v>
      </c>
      <c r="BR30" s="119">
        <f>IF(IFERROR(MATCH(_xlfn.CONCAT($B30,",",BR$4),'19 SpcFunc &amp; VentSpcFunc combos'!$Q$8:$Q$335,0),0)&gt;0,1,0)</f>
        <v>0</v>
      </c>
      <c r="BS30" s="119">
        <f>IF(IFERROR(MATCH(_xlfn.CONCAT($B30,",",BS$4),'19 SpcFunc &amp; VentSpcFunc combos'!$Q$8:$Q$335,0),0)&gt;0,1,0)</f>
        <v>0</v>
      </c>
      <c r="BT30" s="119">
        <f>IF(IFERROR(MATCH(_xlfn.CONCAT($B30,",",BT$4),'19 SpcFunc &amp; VentSpcFunc combos'!$Q$8:$Q$335,0),0)&gt;0,1,0)</f>
        <v>0</v>
      </c>
      <c r="BU30" s="119">
        <f>IF(IFERROR(MATCH(_xlfn.CONCAT($B30,",",BU$4),'19 SpcFunc &amp; VentSpcFunc combos'!$Q$8:$Q$335,0),0)&gt;0,1,0)</f>
        <v>0</v>
      </c>
      <c r="BV30" s="119">
        <f>IF(IFERROR(MATCH(_xlfn.CONCAT($B30,",",BV$4),'19 SpcFunc &amp; VentSpcFunc combos'!$Q$8:$Q$335,0),0)&gt;0,1,0)</f>
        <v>0</v>
      </c>
      <c r="BW30" s="119">
        <f>IF(IFERROR(MATCH(_xlfn.CONCAT($B30,",",BW$4),'19 SpcFunc &amp; VentSpcFunc combos'!$Q$8:$Q$335,0),0)&gt;0,1,0)</f>
        <v>0</v>
      </c>
      <c r="BX30" s="119">
        <f>IF(IFERROR(MATCH(_xlfn.CONCAT($B30,",",BX$4),'19 SpcFunc &amp; VentSpcFunc combos'!$Q$8:$Q$335,0),0)&gt;0,1,0)</f>
        <v>0</v>
      </c>
      <c r="BY30" s="119">
        <f>IF(IFERROR(MATCH(_xlfn.CONCAT($B30,",",BY$4),'19 SpcFunc &amp; VentSpcFunc combos'!$Q$8:$Q$335,0),0)&gt;0,1,0)</f>
        <v>0</v>
      </c>
      <c r="BZ30" s="119">
        <f>IF(IFERROR(MATCH(_xlfn.CONCAT($B30,",",BZ$4),'19 SpcFunc &amp; VentSpcFunc combos'!$Q$8:$Q$335,0),0)&gt;0,1,0)</f>
        <v>0</v>
      </c>
      <c r="CA30" s="119">
        <f>IF(IFERROR(MATCH(_xlfn.CONCAT($B30,",",CA$4),'19 SpcFunc &amp; VentSpcFunc combos'!$Q$8:$Q$335,0),0)&gt;0,1,0)</f>
        <v>0</v>
      </c>
      <c r="CB30" s="119">
        <f>IF(IFERROR(MATCH(_xlfn.CONCAT($B30,",",CB$4),'19 SpcFunc &amp; VentSpcFunc combos'!$Q$8:$Q$335,0),0)&gt;0,1,0)</f>
        <v>0</v>
      </c>
      <c r="CC30" s="119">
        <f>IF(IFERROR(MATCH(_xlfn.CONCAT($B30,",",CC$4),'19 SpcFunc &amp; VentSpcFunc combos'!$Q$8:$Q$335,0),0)&gt;0,1,0)</f>
        <v>0</v>
      </c>
      <c r="CD30" s="119">
        <f>IF(IFERROR(MATCH(_xlfn.CONCAT($B30,",",CD$4),'19 SpcFunc &amp; VentSpcFunc combos'!$Q$8:$Q$335,0),0)&gt;0,1,0)</f>
        <v>0</v>
      </c>
      <c r="CE30" s="119">
        <f>IF(IFERROR(MATCH(_xlfn.CONCAT($B30,",",CE$4),'19 SpcFunc &amp; VentSpcFunc combos'!$Q$8:$Q$335,0),0)&gt;0,1,0)</f>
        <v>0</v>
      </c>
      <c r="CF30" s="119">
        <f>IF(IFERROR(MATCH(_xlfn.CONCAT($B30,",",CF$4),'19 SpcFunc &amp; VentSpcFunc combos'!$Q$8:$Q$335,0),0)&gt;0,1,0)</f>
        <v>0</v>
      </c>
      <c r="CG30" s="119">
        <f>IF(IFERROR(MATCH(_xlfn.CONCAT($B30,",",CG$4),'19 SpcFunc &amp; VentSpcFunc combos'!$Q$8:$Q$335,0),0)&gt;0,1,0)</f>
        <v>0</v>
      </c>
      <c r="CH30" s="119">
        <f>IF(IFERROR(MATCH(_xlfn.CONCAT($B30,",",CH$4),'19 SpcFunc &amp; VentSpcFunc combos'!$Q$8:$Q$335,0),0)&gt;0,1,0)</f>
        <v>0</v>
      </c>
      <c r="CI30" s="119">
        <f>IF(IFERROR(MATCH(_xlfn.CONCAT($B30,",",CI$4),'19 SpcFunc &amp; VentSpcFunc combos'!$Q$8:$Q$335,0),0)&gt;0,1,0)</f>
        <v>0</v>
      </c>
      <c r="CJ30" s="119">
        <f>IF(IFERROR(MATCH(_xlfn.CONCAT($B30,",",CJ$4),'19 SpcFunc &amp; VentSpcFunc combos'!$Q$8:$Q$335,0),0)&gt;0,1,0)</f>
        <v>0</v>
      </c>
      <c r="CK30" s="119">
        <f>IF(IFERROR(MATCH(_xlfn.CONCAT($B30,",",CK$4),'19 SpcFunc &amp; VentSpcFunc combos'!$Q$8:$Q$335,0),0)&gt;0,1,0)</f>
        <v>0</v>
      </c>
      <c r="CL30" s="119">
        <f>IF(IFERROR(MATCH(_xlfn.CONCAT($B30,",",CL$4),'19 SpcFunc &amp; VentSpcFunc combos'!$Q$8:$Q$335,0),0)&gt;0,1,0)</f>
        <v>0</v>
      </c>
      <c r="CM30" s="119">
        <f>IF(IFERROR(MATCH(_xlfn.CONCAT($B30,",",CM$4),'19 SpcFunc &amp; VentSpcFunc combos'!$Q$8:$Q$335,0),0)&gt;0,1,0)</f>
        <v>0</v>
      </c>
      <c r="CN30" s="119">
        <f>IF(IFERROR(MATCH(_xlfn.CONCAT($B30,",",CN$4),'19 SpcFunc &amp; VentSpcFunc combos'!$Q$8:$Q$335,0),0)&gt;0,1,0)</f>
        <v>0</v>
      </c>
      <c r="CO30" s="119">
        <f>IF(IFERROR(MATCH(_xlfn.CONCAT($B30,",",CO$4),'19 SpcFunc &amp; VentSpcFunc combos'!$Q$8:$Q$335,0),0)&gt;0,1,0)</f>
        <v>0</v>
      </c>
      <c r="CP30" s="119">
        <f>IF(IFERROR(MATCH(_xlfn.CONCAT($B30,",",CP$4),'19 SpcFunc &amp; VentSpcFunc combos'!$Q$8:$Q$335,0),0)&gt;0,1,0)</f>
        <v>0</v>
      </c>
      <c r="CQ30" s="119">
        <f>IF(IFERROR(MATCH(_xlfn.CONCAT($B30,",",CQ$4),'19 SpcFunc &amp; VentSpcFunc combos'!$Q$8:$Q$335,0),0)&gt;0,1,0)</f>
        <v>0</v>
      </c>
      <c r="CR30" s="119">
        <f>IF(IFERROR(MATCH(_xlfn.CONCAT($B30,",",CR$4),'19 SpcFunc &amp; VentSpcFunc combos'!$Q$8:$Q$335,0),0)&gt;0,1,0)</f>
        <v>0</v>
      </c>
      <c r="CS30" s="119">
        <f>IF(IFERROR(MATCH(_xlfn.CONCAT($B30,",",CS$4),'19 SpcFunc &amp; VentSpcFunc combos'!$Q$8:$Q$335,0),0)&gt;0,1,0)</f>
        <v>0</v>
      </c>
      <c r="CT30" s="119">
        <f>IF(IFERROR(MATCH(_xlfn.CONCAT($B30,",",CT$4),'19 SpcFunc &amp; VentSpcFunc combos'!$Q$8:$Q$335,0),0)&gt;0,1,0)</f>
        <v>0</v>
      </c>
      <c r="CU30" s="98" t="s">
        <v>938</v>
      </c>
      <c r="CV30">
        <f t="shared" si="5"/>
        <v>0</v>
      </c>
    </row>
    <row r="31" spans="2:100" x14ac:dyDescent="0.25">
      <c r="B31" t="e">
        <f>#REF!</f>
        <v>#REF!</v>
      </c>
      <c r="C31" s="119">
        <f>IF(IFERROR(MATCH(_xlfn.CONCAT($B31,",",C$4),'19 SpcFunc &amp; VentSpcFunc combos'!$Q$8:$Q$335,0),0)&gt;0,1,0)</f>
        <v>0</v>
      </c>
      <c r="D31" s="119">
        <f>IF(IFERROR(MATCH(_xlfn.CONCAT($B31,",",D$4),'19 SpcFunc &amp; VentSpcFunc combos'!$Q$8:$Q$335,0),0)&gt;0,1,0)</f>
        <v>0</v>
      </c>
      <c r="E31" s="119">
        <f>IF(IFERROR(MATCH(_xlfn.CONCAT($B31,",",E$4),'19 SpcFunc &amp; VentSpcFunc combos'!$Q$8:$Q$335,0),0)&gt;0,1,0)</f>
        <v>0</v>
      </c>
      <c r="F31" s="119">
        <f>IF(IFERROR(MATCH(_xlfn.CONCAT($B31,",",F$4),'19 SpcFunc &amp; VentSpcFunc combos'!$Q$8:$Q$335,0),0)&gt;0,1,0)</f>
        <v>0</v>
      </c>
      <c r="G31" s="119">
        <f>IF(IFERROR(MATCH(_xlfn.CONCAT($B31,",",G$4),'19 SpcFunc &amp; VentSpcFunc combos'!$Q$8:$Q$335,0),0)&gt;0,1,0)</f>
        <v>0</v>
      </c>
      <c r="H31" s="119">
        <f>IF(IFERROR(MATCH(_xlfn.CONCAT($B31,",",H$4),'19 SpcFunc &amp; VentSpcFunc combos'!$Q$8:$Q$335,0),0)&gt;0,1,0)</f>
        <v>0</v>
      </c>
      <c r="I31" s="119">
        <f>IF(IFERROR(MATCH(_xlfn.CONCAT($B31,",",I$4),'19 SpcFunc &amp; VentSpcFunc combos'!$Q$8:$Q$335,0),0)&gt;0,1,0)</f>
        <v>0</v>
      </c>
      <c r="J31" s="119">
        <f>IF(IFERROR(MATCH(_xlfn.CONCAT($B31,",",J$4),'19 SpcFunc &amp; VentSpcFunc combos'!$Q$8:$Q$335,0),0)&gt;0,1,0)</f>
        <v>0</v>
      </c>
      <c r="K31" s="119">
        <f>IF(IFERROR(MATCH(_xlfn.CONCAT($B31,",",K$4),'19 SpcFunc &amp; VentSpcFunc combos'!$Q$8:$Q$335,0),0)&gt;0,1,0)</f>
        <v>0</v>
      </c>
      <c r="L31" s="119">
        <f>IF(IFERROR(MATCH(_xlfn.CONCAT($B31,",",L$4),'19 SpcFunc &amp; VentSpcFunc combos'!$Q$8:$Q$335,0),0)&gt;0,1,0)</f>
        <v>0</v>
      </c>
      <c r="M31" s="119">
        <f>IF(IFERROR(MATCH(_xlfn.CONCAT($B31,",",M$4),'19 SpcFunc &amp; VentSpcFunc combos'!$Q$8:$Q$335,0),0)&gt;0,1,0)</f>
        <v>0</v>
      </c>
      <c r="N31" s="119">
        <f>IF(IFERROR(MATCH(_xlfn.CONCAT($B31,",",N$4),'19 SpcFunc &amp; VentSpcFunc combos'!$Q$8:$Q$335,0),0)&gt;0,1,0)</f>
        <v>0</v>
      </c>
      <c r="O31" s="119">
        <f>IF(IFERROR(MATCH(_xlfn.CONCAT($B31,",",O$4),'19 SpcFunc &amp; VentSpcFunc combos'!$Q$8:$Q$335,0),0)&gt;0,1,0)</f>
        <v>0</v>
      </c>
      <c r="P31" s="119">
        <f>IF(IFERROR(MATCH(_xlfn.CONCAT($B31,",",P$4),'19 SpcFunc &amp; VentSpcFunc combos'!$Q$8:$Q$335,0),0)&gt;0,1,0)</f>
        <v>0</v>
      </c>
      <c r="Q31" s="119">
        <f>IF(IFERROR(MATCH(_xlfn.CONCAT($B31,",",Q$4),'19 SpcFunc &amp; VentSpcFunc combos'!$Q$8:$Q$335,0),0)&gt;0,1,0)</f>
        <v>0</v>
      </c>
      <c r="R31" s="119">
        <f>IF(IFERROR(MATCH(_xlfn.CONCAT($B31,",",R$4),'19 SpcFunc &amp; VentSpcFunc combos'!$Q$8:$Q$335,0),0)&gt;0,1,0)</f>
        <v>0</v>
      </c>
      <c r="S31" s="119">
        <f>IF(IFERROR(MATCH(_xlfn.CONCAT($B31,",",S$4),'19 SpcFunc &amp; VentSpcFunc combos'!$Q$8:$Q$335,0),0)&gt;0,1,0)</f>
        <v>0</v>
      </c>
      <c r="T31" s="119">
        <f>IF(IFERROR(MATCH(_xlfn.CONCAT($B31,",",T$4),'19 SpcFunc &amp; VentSpcFunc combos'!$Q$8:$Q$335,0),0)&gt;0,1,0)</f>
        <v>0</v>
      </c>
      <c r="U31" s="119">
        <f>IF(IFERROR(MATCH(_xlfn.CONCAT($B31,",",U$4),'19 SpcFunc &amp; VentSpcFunc combos'!$Q$8:$Q$335,0),0)&gt;0,1,0)</f>
        <v>0</v>
      </c>
      <c r="V31" s="119">
        <f>IF(IFERROR(MATCH(_xlfn.CONCAT($B31,",",V$4),'19 SpcFunc &amp; VentSpcFunc combos'!$Q$8:$Q$335,0),0)&gt;0,1,0)</f>
        <v>0</v>
      </c>
      <c r="W31" s="119">
        <f>IF(IFERROR(MATCH(_xlfn.CONCAT($B31,",",W$4),'19 SpcFunc &amp; VentSpcFunc combos'!$Q$8:$Q$335,0),0)&gt;0,1,0)</f>
        <v>0</v>
      </c>
      <c r="X31" s="119">
        <f>IF(IFERROR(MATCH(_xlfn.CONCAT($B31,",",X$4),'19 SpcFunc &amp; VentSpcFunc combos'!$Q$8:$Q$335,0),0)&gt;0,1,0)</f>
        <v>0</v>
      </c>
      <c r="Y31" s="119">
        <f>IF(IFERROR(MATCH(_xlfn.CONCAT($B31,",",Y$4),'19 SpcFunc &amp; VentSpcFunc combos'!$Q$8:$Q$335,0),0)&gt;0,1,0)</f>
        <v>0</v>
      </c>
      <c r="Z31" s="119">
        <f>IF(IFERROR(MATCH(_xlfn.CONCAT($B31,",",Z$4),'19 SpcFunc &amp; VentSpcFunc combos'!$Q$8:$Q$335,0),0)&gt;0,1,0)</f>
        <v>0</v>
      </c>
      <c r="AA31" s="119">
        <f>IF(IFERROR(MATCH(_xlfn.CONCAT($B31,",",AA$4),'19 SpcFunc &amp; VentSpcFunc combos'!$Q$8:$Q$335,0),0)&gt;0,1,0)</f>
        <v>0</v>
      </c>
      <c r="AB31" s="119">
        <f>IF(IFERROR(MATCH(_xlfn.CONCAT($B31,",",AB$4),'19 SpcFunc &amp; VentSpcFunc combos'!$Q$8:$Q$335,0),0)&gt;0,1,0)</f>
        <v>0</v>
      </c>
      <c r="AC31" s="119">
        <f>IF(IFERROR(MATCH(_xlfn.CONCAT($B31,",",AC$4),'19 SpcFunc &amp; VentSpcFunc combos'!$Q$8:$Q$335,0),0)&gt;0,1,0)</f>
        <v>0</v>
      </c>
      <c r="AD31" s="119">
        <f>IF(IFERROR(MATCH(_xlfn.CONCAT($B31,",",AD$4),'19 SpcFunc &amp; VentSpcFunc combos'!$Q$8:$Q$335,0),0)&gt;0,1,0)</f>
        <v>0</v>
      </c>
      <c r="AE31" s="119">
        <f>IF(IFERROR(MATCH(_xlfn.CONCAT($B31,",",AE$4),'19 SpcFunc &amp; VentSpcFunc combos'!$Q$8:$Q$335,0),0)&gt;0,1,0)</f>
        <v>0</v>
      </c>
      <c r="AF31" s="119">
        <f>IF(IFERROR(MATCH(_xlfn.CONCAT($B31,",",AF$4),'19 SpcFunc &amp; VentSpcFunc combos'!$Q$8:$Q$335,0),0)&gt;0,1,0)</f>
        <v>0</v>
      </c>
      <c r="AG31" s="119">
        <f>IF(IFERROR(MATCH(_xlfn.CONCAT($B31,",",AG$4),'19 SpcFunc &amp; VentSpcFunc combos'!$Q$8:$Q$335,0),0)&gt;0,1,0)</f>
        <v>0</v>
      </c>
      <c r="AH31" s="119">
        <f>IF(IFERROR(MATCH(_xlfn.CONCAT($B31,",",AH$4),'19 SpcFunc &amp; VentSpcFunc combos'!$Q$8:$Q$335,0),0)&gt;0,1,0)</f>
        <v>0</v>
      </c>
      <c r="AI31" s="119">
        <f>IF(IFERROR(MATCH(_xlfn.CONCAT($B31,",",AI$4),'19 SpcFunc &amp; VentSpcFunc combos'!$Q$8:$Q$335,0),0)&gt;0,1,0)</f>
        <v>0</v>
      </c>
      <c r="AJ31" s="119">
        <f>IF(IFERROR(MATCH(_xlfn.CONCAT($B31,",",AJ$4),'19 SpcFunc &amp; VentSpcFunc combos'!$Q$8:$Q$335,0),0)&gt;0,1,0)</f>
        <v>0</v>
      </c>
      <c r="AK31" s="119">
        <f>IF(IFERROR(MATCH(_xlfn.CONCAT($B31,",",AK$4),'19 SpcFunc &amp; VentSpcFunc combos'!$Q$8:$Q$335,0),0)&gt;0,1,0)</f>
        <v>0</v>
      </c>
      <c r="AL31" s="119">
        <f>IF(IFERROR(MATCH(_xlfn.CONCAT($B31,",",AL$4),'19 SpcFunc &amp; VentSpcFunc combos'!$Q$8:$Q$335,0),0)&gt;0,1,0)</f>
        <v>0</v>
      </c>
      <c r="AM31" s="119">
        <f>IF(IFERROR(MATCH(_xlfn.CONCAT($B31,",",AM$4),'19 SpcFunc &amp; VentSpcFunc combos'!$Q$8:$Q$335,0),0)&gt;0,1,0)</f>
        <v>0</v>
      </c>
      <c r="AN31" s="119">
        <f>IF(IFERROR(MATCH(_xlfn.CONCAT($B31,",",AN$4),'19 SpcFunc &amp; VentSpcFunc combos'!$Q$8:$Q$335,0),0)&gt;0,1,0)</f>
        <v>0</v>
      </c>
      <c r="AO31" s="119">
        <f>IF(IFERROR(MATCH(_xlfn.CONCAT($B31,",",AO$4),'19 SpcFunc &amp; VentSpcFunc combos'!$Q$8:$Q$335,0),0)&gt;0,1,0)</f>
        <v>0</v>
      </c>
      <c r="AP31" s="119">
        <f>IF(IFERROR(MATCH(_xlfn.CONCAT($B31,",",AP$4),'19 SpcFunc &amp; VentSpcFunc combos'!$Q$8:$Q$335,0),0)&gt;0,1,0)</f>
        <v>0</v>
      </c>
      <c r="AQ31" s="119">
        <f>IF(IFERROR(MATCH(_xlfn.CONCAT($B31,",",AQ$4),'19 SpcFunc &amp; VentSpcFunc combos'!$Q$8:$Q$335,0),0)&gt;0,1,0)</f>
        <v>0</v>
      </c>
      <c r="AR31" s="119">
        <f>IF(IFERROR(MATCH(_xlfn.CONCAT($B31,",",AR$4),'19 SpcFunc &amp; VentSpcFunc combos'!$Q$8:$Q$335,0),0)&gt;0,1,0)</f>
        <v>0</v>
      </c>
      <c r="AS31" s="119">
        <f>IF(IFERROR(MATCH(_xlfn.CONCAT($B31,",",AS$4),'19 SpcFunc &amp; VentSpcFunc combos'!$Q$8:$Q$335,0),0)&gt;0,1,0)</f>
        <v>0</v>
      </c>
      <c r="AT31" s="119">
        <f>IF(IFERROR(MATCH(_xlfn.CONCAT($B31,",",AT$4),'19 SpcFunc &amp; VentSpcFunc combos'!$Q$8:$Q$335,0),0)&gt;0,1,0)</f>
        <v>0</v>
      </c>
      <c r="AU31" s="119">
        <f>IF(IFERROR(MATCH(_xlfn.CONCAT($B31,",",AU$4),'19 SpcFunc &amp; VentSpcFunc combos'!$Q$8:$Q$335,0),0)&gt;0,1,0)</f>
        <v>0</v>
      </c>
      <c r="AV31" s="119">
        <f>IF(IFERROR(MATCH(_xlfn.CONCAT($B31,",",AV$4),'19 SpcFunc &amp; VentSpcFunc combos'!$Q$8:$Q$335,0),0)&gt;0,1,0)</f>
        <v>0</v>
      </c>
      <c r="AW31" s="119">
        <f>IF(IFERROR(MATCH(_xlfn.CONCAT($B31,",",AW$4),'19 SpcFunc &amp; VentSpcFunc combos'!$Q$8:$Q$335,0),0)&gt;0,1,0)</f>
        <v>0</v>
      </c>
      <c r="AX31" s="119">
        <f>IF(IFERROR(MATCH(_xlfn.CONCAT($B31,",",AX$4),'19 SpcFunc &amp; VentSpcFunc combos'!$Q$8:$Q$335,0),0)&gt;0,1,0)</f>
        <v>0</v>
      </c>
      <c r="AY31" s="119">
        <f>IF(IFERROR(MATCH(_xlfn.CONCAT($B31,",",AY$4),'19 SpcFunc &amp; VentSpcFunc combos'!$Q$8:$Q$335,0),0)&gt;0,1,0)</f>
        <v>0</v>
      </c>
      <c r="AZ31" s="119">
        <f>IF(IFERROR(MATCH(_xlfn.CONCAT($B31,",",AZ$4),'19 SpcFunc &amp; VentSpcFunc combos'!$Q$8:$Q$335,0),0)&gt;0,1,0)</f>
        <v>0</v>
      </c>
      <c r="BA31" s="119">
        <f>IF(IFERROR(MATCH(_xlfn.CONCAT($B31,",",BA$4),'19 SpcFunc &amp; VentSpcFunc combos'!$Q$8:$Q$335,0),0)&gt;0,1,0)</f>
        <v>0</v>
      </c>
      <c r="BB31" s="119">
        <f>IF(IFERROR(MATCH(_xlfn.CONCAT($B31,",",BB$4),'19 SpcFunc &amp; VentSpcFunc combos'!$Q$8:$Q$335,0),0)&gt;0,1,0)</f>
        <v>0</v>
      </c>
      <c r="BC31" s="119">
        <f>IF(IFERROR(MATCH(_xlfn.CONCAT($B31,",",BC$4),'19 SpcFunc &amp; VentSpcFunc combos'!$Q$8:$Q$335,0),0)&gt;0,1,0)</f>
        <v>0</v>
      </c>
      <c r="BD31" s="119">
        <f>IF(IFERROR(MATCH(_xlfn.CONCAT($B31,",",BD$4),'19 SpcFunc &amp; VentSpcFunc combos'!$Q$8:$Q$335,0),0)&gt;0,1,0)</f>
        <v>0</v>
      </c>
      <c r="BE31" s="119">
        <f>IF(IFERROR(MATCH(_xlfn.CONCAT($B31,",",BE$4),'19 SpcFunc &amp; VentSpcFunc combos'!$Q$8:$Q$335,0),0)&gt;0,1,0)</f>
        <v>0</v>
      </c>
      <c r="BF31" s="119">
        <f>IF(IFERROR(MATCH(_xlfn.CONCAT($B31,",",BF$4),'19 SpcFunc &amp; VentSpcFunc combos'!$Q$8:$Q$335,0),0)&gt;0,1,0)</f>
        <v>0</v>
      </c>
      <c r="BG31" s="119">
        <f>IF(IFERROR(MATCH(_xlfn.CONCAT($B31,",",BG$4),'19 SpcFunc &amp; VentSpcFunc combos'!$Q$8:$Q$335,0),0)&gt;0,1,0)</f>
        <v>0</v>
      </c>
      <c r="BH31" s="119">
        <f>IF(IFERROR(MATCH(_xlfn.CONCAT($B31,",",BH$4),'19 SpcFunc &amp; VentSpcFunc combos'!$Q$8:$Q$335,0),0)&gt;0,1,0)</f>
        <v>0</v>
      </c>
      <c r="BI31" s="119">
        <f>IF(IFERROR(MATCH(_xlfn.CONCAT($B31,",",BI$4),'19 SpcFunc &amp; VentSpcFunc combos'!$Q$8:$Q$335,0),0)&gt;0,1,0)</f>
        <v>0</v>
      </c>
      <c r="BJ31" s="119">
        <f>IF(IFERROR(MATCH(_xlfn.CONCAT($B31,",",BJ$4),'19 SpcFunc &amp; VentSpcFunc combos'!$Q$8:$Q$335,0),0)&gt;0,1,0)</f>
        <v>0</v>
      </c>
      <c r="BK31" s="119">
        <f>IF(IFERROR(MATCH(_xlfn.CONCAT($B31,",",BK$4),'19 SpcFunc &amp; VentSpcFunc combos'!$Q$8:$Q$335,0),0)&gt;0,1,0)</f>
        <v>0</v>
      </c>
      <c r="BL31" s="119">
        <f>IF(IFERROR(MATCH(_xlfn.CONCAT($B31,",",BL$4),'19 SpcFunc &amp; VentSpcFunc combos'!$Q$8:$Q$335,0),0)&gt;0,1,0)</f>
        <v>0</v>
      </c>
      <c r="BM31" s="119">
        <f>IF(IFERROR(MATCH(_xlfn.CONCAT($B31,",",BM$4),'19 SpcFunc &amp; VentSpcFunc combos'!$Q$8:$Q$335,0),0)&gt;0,1,0)</f>
        <v>0</v>
      </c>
      <c r="BN31" s="119">
        <f>IF(IFERROR(MATCH(_xlfn.CONCAT($B31,",",BN$4),'19 SpcFunc &amp; VentSpcFunc combos'!$Q$8:$Q$335,0),0)&gt;0,1,0)</f>
        <v>0</v>
      </c>
      <c r="BO31" s="119">
        <f>IF(IFERROR(MATCH(_xlfn.CONCAT($B31,",",BO$4),'19 SpcFunc &amp; VentSpcFunc combos'!$Q$8:$Q$335,0),0)&gt;0,1,0)</f>
        <v>0</v>
      </c>
      <c r="BP31" s="119">
        <f>IF(IFERROR(MATCH(_xlfn.CONCAT($B31,",",BP$4),'19 SpcFunc &amp; VentSpcFunc combos'!$Q$8:$Q$335,0),0)&gt;0,1,0)</f>
        <v>0</v>
      </c>
      <c r="BQ31" s="119">
        <f>IF(IFERROR(MATCH(_xlfn.CONCAT($B31,",",BQ$4),'19 SpcFunc &amp; VentSpcFunc combos'!$Q$8:$Q$335,0),0)&gt;0,1,0)</f>
        <v>0</v>
      </c>
      <c r="BR31" s="119">
        <f>IF(IFERROR(MATCH(_xlfn.CONCAT($B31,",",BR$4),'19 SpcFunc &amp; VentSpcFunc combos'!$Q$8:$Q$335,0),0)&gt;0,1,0)</f>
        <v>0</v>
      </c>
      <c r="BS31" s="119">
        <f>IF(IFERROR(MATCH(_xlfn.CONCAT($B31,",",BS$4),'19 SpcFunc &amp; VentSpcFunc combos'!$Q$8:$Q$335,0),0)&gt;0,1,0)</f>
        <v>0</v>
      </c>
      <c r="BT31" s="119">
        <f>IF(IFERROR(MATCH(_xlfn.CONCAT($B31,",",BT$4),'19 SpcFunc &amp; VentSpcFunc combos'!$Q$8:$Q$335,0),0)&gt;0,1,0)</f>
        <v>0</v>
      </c>
      <c r="BU31" s="119">
        <f>IF(IFERROR(MATCH(_xlfn.CONCAT($B31,",",BU$4),'19 SpcFunc &amp; VentSpcFunc combos'!$Q$8:$Q$335,0),0)&gt;0,1,0)</f>
        <v>0</v>
      </c>
      <c r="BV31" s="119">
        <f>IF(IFERROR(MATCH(_xlfn.CONCAT($B31,",",BV$4),'19 SpcFunc &amp; VentSpcFunc combos'!$Q$8:$Q$335,0),0)&gt;0,1,0)</f>
        <v>0</v>
      </c>
      <c r="BW31" s="119">
        <f>IF(IFERROR(MATCH(_xlfn.CONCAT($B31,",",BW$4),'19 SpcFunc &amp; VentSpcFunc combos'!$Q$8:$Q$335,0),0)&gt;0,1,0)</f>
        <v>0</v>
      </c>
      <c r="BX31" s="119">
        <f>IF(IFERROR(MATCH(_xlfn.CONCAT($B31,",",BX$4),'19 SpcFunc &amp; VentSpcFunc combos'!$Q$8:$Q$335,0),0)&gt;0,1,0)</f>
        <v>0</v>
      </c>
      <c r="BY31" s="119">
        <f>IF(IFERROR(MATCH(_xlfn.CONCAT($B31,",",BY$4),'19 SpcFunc &amp; VentSpcFunc combos'!$Q$8:$Q$335,0),0)&gt;0,1,0)</f>
        <v>0</v>
      </c>
      <c r="BZ31" s="119">
        <f>IF(IFERROR(MATCH(_xlfn.CONCAT($B31,",",BZ$4),'19 SpcFunc &amp; VentSpcFunc combos'!$Q$8:$Q$335,0),0)&gt;0,1,0)</f>
        <v>0</v>
      </c>
      <c r="CA31" s="119">
        <f>IF(IFERROR(MATCH(_xlfn.CONCAT($B31,",",CA$4),'19 SpcFunc &amp; VentSpcFunc combos'!$Q$8:$Q$335,0),0)&gt;0,1,0)</f>
        <v>0</v>
      </c>
      <c r="CB31" s="119">
        <f>IF(IFERROR(MATCH(_xlfn.CONCAT($B31,",",CB$4),'19 SpcFunc &amp; VentSpcFunc combos'!$Q$8:$Q$335,0),0)&gt;0,1,0)</f>
        <v>0</v>
      </c>
      <c r="CC31" s="119">
        <f>IF(IFERROR(MATCH(_xlfn.CONCAT($B31,",",CC$4),'19 SpcFunc &amp; VentSpcFunc combos'!$Q$8:$Q$335,0),0)&gt;0,1,0)</f>
        <v>0</v>
      </c>
      <c r="CD31" s="119">
        <f>IF(IFERROR(MATCH(_xlfn.CONCAT($B31,",",CD$4),'19 SpcFunc &amp; VentSpcFunc combos'!$Q$8:$Q$335,0),0)&gt;0,1,0)</f>
        <v>0</v>
      </c>
      <c r="CE31" s="119">
        <f>IF(IFERROR(MATCH(_xlfn.CONCAT($B31,",",CE$4),'19 SpcFunc &amp; VentSpcFunc combos'!$Q$8:$Q$335,0),0)&gt;0,1,0)</f>
        <v>0</v>
      </c>
      <c r="CF31" s="119">
        <f>IF(IFERROR(MATCH(_xlfn.CONCAT($B31,",",CF$4),'19 SpcFunc &amp; VentSpcFunc combos'!$Q$8:$Q$335,0),0)&gt;0,1,0)</f>
        <v>0</v>
      </c>
      <c r="CG31" s="119">
        <f>IF(IFERROR(MATCH(_xlfn.CONCAT($B31,",",CG$4),'19 SpcFunc &amp; VentSpcFunc combos'!$Q$8:$Q$335,0),0)&gt;0,1,0)</f>
        <v>0</v>
      </c>
      <c r="CH31" s="119">
        <f>IF(IFERROR(MATCH(_xlfn.CONCAT($B31,",",CH$4),'19 SpcFunc &amp; VentSpcFunc combos'!$Q$8:$Q$335,0),0)&gt;0,1,0)</f>
        <v>0</v>
      </c>
      <c r="CI31" s="119">
        <f>IF(IFERROR(MATCH(_xlfn.CONCAT($B31,",",CI$4),'19 SpcFunc &amp; VentSpcFunc combos'!$Q$8:$Q$335,0),0)&gt;0,1,0)</f>
        <v>0</v>
      </c>
      <c r="CJ31" s="119">
        <f>IF(IFERROR(MATCH(_xlfn.CONCAT($B31,",",CJ$4),'19 SpcFunc &amp; VentSpcFunc combos'!$Q$8:$Q$335,0),0)&gt;0,1,0)</f>
        <v>0</v>
      </c>
      <c r="CK31" s="119">
        <f>IF(IFERROR(MATCH(_xlfn.CONCAT($B31,",",CK$4),'19 SpcFunc &amp; VentSpcFunc combos'!$Q$8:$Q$335,0),0)&gt;0,1,0)</f>
        <v>0</v>
      </c>
      <c r="CL31" s="119">
        <f>IF(IFERROR(MATCH(_xlfn.CONCAT($B31,",",CL$4),'19 SpcFunc &amp; VentSpcFunc combos'!$Q$8:$Q$335,0),0)&gt;0,1,0)</f>
        <v>0</v>
      </c>
      <c r="CM31" s="119">
        <f>IF(IFERROR(MATCH(_xlfn.CONCAT($B31,",",CM$4),'19 SpcFunc &amp; VentSpcFunc combos'!$Q$8:$Q$335,0),0)&gt;0,1,0)</f>
        <v>0</v>
      </c>
      <c r="CN31" s="119">
        <f>IF(IFERROR(MATCH(_xlfn.CONCAT($B31,",",CN$4),'19 SpcFunc &amp; VentSpcFunc combos'!$Q$8:$Q$335,0),0)&gt;0,1,0)</f>
        <v>0</v>
      </c>
      <c r="CO31" s="119">
        <f>IF(IFERROR(MATCH(_xlfn.CONCAT($B31,",",CO$4),'19 SpcFunc &amp; VentSpcFunc combos'!$Q$8:$Q$335,0),0)&gt;0,1,0)</f>
        <v>0</v>
      </c>
      <c r="CP31" s="119">
        <f>IF(IFERROR(MATCH(_xlfn.CONCAT($B31,",",CP$4),'19 SpcFunc &amp; VentSpcFunc combos'!$Q$8:$Q$335,0),0)&gt;0,1,0)</f>
        <v>0</v>
      </c>
      <c r="CQ31" s="119">
        <f>IF(IFERROR(MATCH(_xlfn.CONCAT($B31,",",CQ$4),'19 SpcFunc &amp; VentSpcFunc combos'!$Q$8:$Q$335,0),0)&gt;0,1,0)</f>
        <v>0</v>
      </c>
      <c r="CR31" s="119">
        <f>IF(IFERROR(MATCH(_xlfn.CONCAT($B31,",",CR$4),'19 SpcFunc &amp; VentSpcFunc combos'!$Q$8:$Q$335,0),0)&gt;0,1,0)</f>
        <v>0</v>
      </c>
      <c r="CS31" s="119">
        <f>IF(IFERROR(MATCH(_xlfn.CONCAT($B31,",",CS$4),'19 SpcFunc &amp; VentSpcFunc combos'!$Q$8:$Q$335,0),0)&gt;0,1,0)</f>
        <v>0</v>
      </c>
      <c r="CT31" s="119">
        <f>IF(IFERROR(MATCH(_xlfn.CONCAT($B31,",",CT$4),'19 SpcFunc &amp; VentSpcFunc combos'!$Q$8:$Q$335,0),0)&gt;0,1,0)</f>
        <v>0</v>
      </c>
      <c r="CU31" s="98" t="s">
        <v>938</v>
      </c>
      <c r="CV31">
        <f t="shared" si="5"/>
        <v>0</v>
      </c>
    </row>
    <row r="32" spans="2:100" x14ac:dyDescent="0.25">
      <c r="B32" t="e">
        <f>#REF!</f>
        <v>#REF!</v>
      </c>
      <c r="C32" s="119">
        <f>IF(IFERROR(MATCH(_xlfn.CONCAT($B32,",",C$4),'19 SpcFunc &amp; VentSpcFunc combos'!$Q$8:$Q$335,0),0)&gt;0,1,0)</f>
        <v>0</v>
      </c>
      <c r="D32" s="119">
        <f>IF(IFERROR(MATCH(_xlfn.CONCAT($B32,",",D$4),'19 SpcFunc &amp; VentSpcFunc combos'!$Q$8:$Q$335,0),0)&gt;0,1,0)</f>
        <v>0</v>
      </c>
      <c r="E32" s="119">
        <f>IF(IFERROR(MATCH(_xlfn.CONCAT($B32,",",E$4),'19 SpcFunc &amp; VentSpcFunc combos'!$Q$8:$Q$335,0),0)&gt;0,1,0)</f>
        <v>0</v>
      </c>
      <c r="F32" s="119">
        <f>IF(IFERROR(MATCH(_xlfn.CONCAT($B32,",",F$4),'19 SpcFunc &amp; VentSpcFunc combos'!$Q$8:$Q$335,0),0)&gt;0,1,0)</f>
        <v>0</v>
      </c>
      <c r="G32" s="119">
        <f>IF(IFERROR(MATCH(_xlfn.CONCAT($B32,",",G$4),'19 SpcFunc &amp; VentSpcFunc combos'!$Q$8:$Q$335,0),0)&gt;0,1,0)</f>
        <v>0</v>
      </c>
      <c r="H32" s="119">
        <f>IF(IFERROR(MATCH(_xlfn.CONCAT($B32,",",H$4),'19 SpcFunc &amp; VentSpcFunc combos'!$Q$8:$Q$335,0),0)&gt;0,1,0)</f>
        <v>0</v>
      </c>
      <c r="I32" s="119">
        <f>IF(IFERROR(MATCH(_xlfn.CONCAT($B32,",",I$4),'19 SpcFunc &amp; VentSpcFunc combos'!$Q$8:$Q$335,0),0)&gt;0,1,0)</f>
        <v>0</v>
      </c>
      <c r="J32" s="119">
        <f>IF(IFERROR(MATCH(_xlfn.CONCAT($B32,",",J$4),'19 SpcFunc &amp; VentSpcFunc combos'!$Q$8:$Q$335,0),0)&gt;0,1,0)</f>
        <v>0</v>
      </c>
      <c r="K32" s="119">
        <f>IF(IFERROR(MATCH(_xlfn.CONCAT($B32,",",K$4),'19 SpcFunc &amp; VentSpcFunc combos'!$Q$8:$Q$335,0),0)&gt;0,1,0)</f>
        <v>0</v>
      </c>
      <c r="L32" s="119">
        <f>IF(IFERROR(MATCH(_xlfn.CONCAT($B32,",",L$4),'19 SpcFunc &amp; VentSpcFunc combos'!$Q$8:$Q$335,0),0)&gt;0,1,0)</f>
        <v>0</v>
      </c>
      <c r="M32" s="119">
        <f>IF(IFERROR(MATCH(_xlfn.CONCAT($B32,",",M$4),'19 SpcFunc &amp; VentSpcFunc combos'!$Q$8:$Q$335,0),0)&gt;0,1,0)</f>
        <v>0</v>
      </c>
      <c r="N32" s="119">
        <f>IF(IFERROR(MATCH(_xlfn.CONCAT($B32,",",N$4),'19 SpcFunc &amp; VentSpcFunc combos'!$Q$8:$Q$335,0),0)&gt;0,1,0)</f>
        <v>0</v>
      </c>
      <c r="O32" s="119">
        <f>IF(IFERROR(MATCH(_xlfn.CONCAT($B32,",",O$4),'19 SpcFunc &amp; VentSpcFunc combos'!$Q$8:$Q$335,0),0)&gt;0,1,0)</f>
        <v>0</v>
      </c>
      <c r="P32" s="119">
        <f>IF(IFERROR(MATCH(_xlfn.CONCAT($B32,",",P$4),'19 SpcFunc &amp; VentSpcFunc combos'!$Q$8:$Q$335,0),0)&gt;0,1,0)</f>
        <v>0</v>
      </c>
      <c r="Q32" s="119">
        <f>IF(IFERROR(MATCH(_xlfn.CONCAT($B32,",",Q$4),'19 SpcFunc &amp; VentSpcFunc combos'!$Q$8:$Q$335,0),0)&gt;0,1,0)</f>
        <v>0</v>
      </c>
      <c r="R32" s="119">
        <f>IF(IFERROR(MATCH(_xlfn.CONCAT($B32,",",R$4),'19 SpcFunc &amp; VentSpcFunc combos'!$Q$8:$Q$335,0),0)&gt;0,1,0)</f>
        <v>0</v>
      </c>
      <c r="S32" s="119">
        <f>IF(IFERROR(MATCH(_xlfn.CONCAT($B32,",",S$4),'19 SpcFunc &amp; VentSpcFunc combos'!$Q$8:$Q$335,0),0)&gt;0,1,0)</f>
        <v>0</v>
      </c>
      <c r="T32" s="119">
        <f>IF(IFERROR(MATCH(_xlfn.CONCAT($B32,",",T$4),'19 SpcFunc &amp; VentSpcFunc combos'!$Q$8:$Q$335,0),0)&gt;0,1,0)</f>
        <v>0</v>
      </c>
      <c r="U32" s="119">
        <f>IF(IFERROR(MATCH(_xlfn.CONCAT($B32,",",U$4),'19 SpcFunc &amp; VentSpcFunc combos'!$Q$8:$Q$335,0),0)&gt;0,1,0)</f>
        <v>0</v>
      </c>
      <c r="V32" s="119">
        <f>IF(IFERROR(MATCH(_xlfn.CONCAT($B32,",",V$4),'19 SpcFunc &amp; VentSpcFunc combos'!$Q$8:$Q$335,0),0)&gt;0,1,0)</f>
        <v>0</v>
      </c>
      <c r="W32" s="119">
        <f>IF(IFERROR(MATCH(_xlfn.CONCAT($B32,",",W$4),'19 SpcFunc &amp; VentSpcFunc combos'!$Q$8:$Q$335,0),0)&gt;0,1,0)</f>
        <v>0</v>
      </c>
      <c r="X32" s="119">
        <f>IF(IFERROR(MATCH(_xlfn.CONCAT($B32,",",X$4),'19 SpcFunc &amp; VentSpcFunc combos'!$Q$8:$Q$335,0),0)&gt;0,1,0)</f>
        <v>0</v>
      </c>
      <c r="Y32" s="119">
        <f>IF(IFERROR(MATCH(_xlfn.CONCAT($B32,",",Y$4),'19 SpcFunc &amp; VentSpcFunc combos'!$Q$8:$Q$335,0),0)&gt;0,1,0)</f>
        <v>0</v>
      </c>
      <c r="Z32" s="119">
        <f>IF(IFERROR(MATCH(_xlfn.CONCAT($B32,",",Z$4),'19 SpcFunc &amp; VentSpcFunc combos'!$Q$8:$Q$335,0),0)&gt;0,1,0)</f>
        <v>0</v>
      </c>
      <c r="AA32" s="119">
        <f>IF(IFERROR(MATCH(_xlfn.CONCAT($B32,",",AA$4),'19 SpcFunc &amp; VentSpcFunc combos'!$Q$8:$Q$335,0),0)&gt;0,1,0)</f>
        <v>0</v>
      </c>
      <c r="AB32" s="119">
        <f>IF(IFERROR(MATCH(_xlfn.CONCAT($B32,",",AB$4),'19 SpcFunc &amp; VentSpcFunc combos'!$Q$8:$Q$335,0),0)&gt;0,1,0)</f>
        <v>0</v>
      </c>
      <c r="AC32" s="119">
        <f>IF(IFERROR(MATCH(_xlfn.CONCAT($B32,",",AC$4),'19 SpcFunc &amp; VentSpcFunc combos'!$Q$8:$Q$335,0),0)&gt;0,1,0)</f>
        <v>0</v>
      </c>
      <c r="AD32" s="119">
        <f>IF(IFERROR(MATCH(_xlfn.CONCAT($B32,",",AD$4),'19 SpcFunc &amp; VentSpcFunc combos'!$Q$8:$Q$335,0),0)&gt;0,1,0)</f>
        <v>0</v>
      </c>
      <c r="AE32" s="119">
        <f>IF(IFERROR(MATCH(_xlfn.CONCAT($B32,",",AE$4),'19 SpcFunc &amp; VentSpcFunc combos'!$Q$8:$Q$335,0),0)&gt;0,1,0)</f>
        <v>0</v>
      </c>
      <c r="AF32" s="119">
        <f>IF(IFERROR(MATCH(_xlfn.CONCAT($B32,",",AF$4),'19 SpcFunc &amp; VentSpcFunc combos'!$Q$8:$Q$335,0),0)&gt;0,1,0)</f>
        <v>0</v>
      </c>
      <c r="AG32" s="119">
        <f>IF(IFERROR(MATCH(_xlfn.CONCAT($B32,",",AG$4),'19 SpcFunc &amp; VentSpcFunc combos'!$Q$8:$Q$335,0),0)&gt;0,1,0)</f>
        <v>0</v>
      </c>
      <c r="AH32" s="119">
        <f>IF(IFERROR(MATCH(_xlfn.CONCAT($B32,",",AH$4),'19 SpcFunc &amp; VentSpcFunc combos'!$Q$8:$Q$335,0),0)&gt;0,1,0)</f>
        <v>0</v>
      </c>
      <c r="AI32" s="119">
        <f>IF(IFERROR(MATCH(_xlfn.CONCAT($B32,",",AI$4),'19 SpcFunc &amp; VentSpcFunc combos'!$Q$8:$Q$335,0),0)&gt;0,1,0)</f>
        <v>0</v>
      </c>
      <c r="AJ32" s="119">
        <f>IF(IFERROR(MATCH(_xlfn.CONCAT($B32,",",AJ$4),'19 SpcFunc &amp; VentSpcFunc combos'!$Q$8:$Q$335,0),0)&gt;0,1,0)</f>
        <v>0</v>
      </c>
      <c r="AK32" s="119">
        <f>IF(IFERROR(MATCH(_xlfn.CONCAT($B32,",",AK$4),'19 SpcFunc &amp; VentSpcFunc combos'!$Q$8:$Q$335,0),0)&gt;0,1,0)</f>
        <v>0</v>
      </c>
      <c r="AL32" s="119">
        <f>IF(IFERROR(MATCH(_xlfn.CONCAT($B32,",",AL$4),'19 SpcFunc &amp; VentSpcFunc combos'!$Q$8:$Q$335,0),0)&gt;0,1,0)</f>
        <v>0</v>
      </c>
      <c r="AM32" s="119">
        <f>IF(IFERROR(MATCH(_xlfn.CONCAT($B32,",",AM$4),'19 SpcFunc &amp; VentSpcFunc combos'!$Q$8:$Q$335,0),0)&gt;0,1,0)</f>
        <v>0</v>
      </c>
      <c r="AN32" s="119">
        <f>IF(IFERROR(MATCH(_xlfn.CONCAT($B32,",",AN$4),'19 SpcFunc &amp; VentSpcFunc combos'!$Q$8:$Q$335,0),0)&gt;0,1,0)</f>
        <v>0</v>
      </c>
      <c r="AO32" s="119">
        <f>IF(IFERROR(MATCH(_xlfn.CONCAT($B32,",",AO$4),'19 SpcFunc &amp; VentSpcFunc combos'!$Q$8:$Q$335,0),0)&gt;0,1,0)</f>
        <v>0</v>
      </c>
      <c r="AP32" s="119">
        <f>IF(IFERROR(MATCH(_xlfn.CONCAT($B32,",",AP$4),'19 SpcFunc &amp; VentSpcFunc combos'!$Q$8:$Q$335,0),0)&gt;0,1,0)</f>
        <v>0</v>
      </c>
      <c r="AQ32" s="119">
        <f>IF(IFERROR(MATCH(_xlfn.CONCAT($B32,",",AQ$4),'19 SpcFunc &amp; VentSpcFunc combos'!$Q$8:$Q$335,0),0)&gt;0,1,0)</f>
        <v>0</v>
      </c>
      <c r="AR32" s="119">
        <f>IF(IFERROR(MATCH(_xlfn.CONCAT($B32,",",AR$4),'19 SpcFunc &amp; VentSpcFunc combos'!$Q$8:$Q$335,0),0)&gt;0,1,0)</f>
        <v>0</v>
      </c>
      <c r="AS32" s="119">
        <f>IF(IFERROR(MATCH(_xlfn.CONCAT($B32,",",AS$4),'19 SpcFunc &amp; VentSpcFunc combos'!$Q$8:$Q$335,0),0)&gt;0,1,0)</f>
        <v>0</v>
      </c>
      <c r="AT32" s="119">
        <f>IF(IFERROR(MATCH(_xlfn.CONCAT($B32,",",AT$4),'19 SpcFunc &amp; VentSpcFunc combos'!$Q$8:$Q$335,0),0)&gt;0,1,0)</f>
        <v>0</v>
      </c>
      <c r="AU32" s="119">
        <f>IF(IFERROR(MATCH(_xlfn.CONCAT($B32,",",AU$4),'19 SpcFunc &amp; VentSpcFunc combos'!$Q$8:$Q$335,0),0)&gt;0,1,0)</f>
        <v>0</v>
      </c>
      <c r="AV32" s="119">
        <f>IF(IFERROR(MATCH(_xlfn.CONCAT($B32,",",AV$4),'19 SpcFunc &amp; VentSpcFunc combos'!$Q$8:$Q$335,0),0)&gt;0,1,0)</f>
        <v>0</v>
      </c>
      <c r="AW32" s="119">
        <f>IF(IFERROR(MATCH(_xlfn.CONCAT($B32,",",AW$4),'19 SpcFunc &amp; VentSpcFunc combos'!$Q$8:$Q$335,0),0)&gt;0,1,0)</f>
        <v>0</v>
      </c>
      <c r="AX32" s="119">
        <f>IF(IFERROR(MATCH(_xlfn.CONCAT($B32,",",AX$4),'19 SpcFunc &amp; VentSpcFunc combos'!$Q$8:$Q$335,0),0)&gt;0,1,0)</f>
        <v>0</v>
      </c>
      <c r="AY32" s="119">
        <f>IF(IFERROR(MATCH(_xlfn.CONCAT($B32,",",AY$4),'19 SpcFunc &amp; VentSpcFunc combos'!$Q$8:$Q$335,0),0)&gt;0,1,0)</f>
        <v>0</v>
      </c>
      <c r="AZ32" s="119">
        <f>IF(IFERROR(MATCH(_xlfn.CONCAT($B32,",",AZ$4),'19 SpcFunc &amp; VentSpcFunc combos'!$Q$8:$Q$335,0),0)&gt;0,1,0)</f>
        <v>0</v>
      </c>
      <c r="BA32" s="119">
        <f>IF(IFERROR(MATCH(_xlfn.CONCAT($B32,",",BA$4),'19 SpcFunc &amp; VentSpcFunc combos'!$Q$8:$Q$335,0),0)&gt;0,1,0)</f>
        <v>0</v>
      </c>
      <c r="BB32" s="119">
        <f>IF(IFERROR(MATCH(_xlfn.CONCAT($B32,",",BB$4),'19 SpcFunc &amp; VentSpcFunc combos'!$Q$8:$Q$335,0),0)&gt;0,1,0)</f>
        <v>0</v>
      </c>
      <c r="BC32" s="119">
        <f>IF(IFERROR(MATCH(_xlfn.CONCAT($B32,",",BC$4),'19 SpcFunc &amp; VentSpcFunc combos'!$Q$8:$Q$335,0),0)&gt;0,1,0)</f>
        <v>0</v>
      </c>
      <c r="BD32" s="119">
        <f>IF(IFERROR(MATCH(_xlfn.CONCAT($B32,",",BD$4),'19 SpcFunc &amp; VentSpcFunc combos'!$Q$8:$Q$335,0),0)&gt;0,1,0)</f>
        <v>0</v>
      </c>
      <c r="BE32" s="119">
        <f>IF(IFERROR(MATCH(_xlfn.CONCAT($B32,",",BE$4),'19 SpcFunc &amp; VentSpcFunc combos'!$Q$8:$Q$335,0),0)&gt;0,1,0)</f>
        <v>0</v>
      </c>
      <c r="BF32" s="119">
        <f>IF(IFERROR(MATCH(_xlfn.CONCAT($B32,",",BF$4),'19 SpcFunc &amp; VentSpcFunc combos'!$Q$8:$Q$335,0),0)&gt;0,1,0)</f>
        <v>0</v>
      </c>
      <c r="BG32" s="119">
        <f>IF(IFERROR(MATCH(_xlfn.CONCAT($B32,",",BG$4),'19 SpcFunc &amp; VentSpcFunc combos'!$Q$8:$Q$335,0),0)&gt;0,1,0)</f>
        <v>0</v>
      </c>
      <c r="BH32" s="119">
        <f>IF(IFERROR(MATCH(_xlfn.CONCAT($B32,",",BH$4),'19 SpcFunc &amp; VentSpcFunc combos'!$Q$8:$Q$335,0),0)&gt;0,1,0)</f>
        <v>0</v>
      </c>
      <c r="BI32" s="119">
        <f>IF(IFERROR(MATCH(_xlfn.CONCAT($B32,",",BI$4),'19 SpcFunc &amp; VentSpcFunc combos'!$Q$8:$Q$335,0),0)&gt;0,1,0)</f>
        <v>0</v>
      </c>
      <c r="BJ32" s="119">
        <f>IF(IFERROR(MATCH(_xlfn.CONCAT($B32,",",BJ$4),'19 SpcFunc &amp; VentSpcFunc combos'!$Q$8:$Q$335,0),0)&gt;0,1,0)</f>
        <v>0</v>
      </c>
      <c r="BK32" s="119">
        <f>IF(IFERROR(MATCH(_xlfn.CONCAT($B32,",",BK$4),'19 SpcFunc &amp; VentSpcFunc combos'!$Q$8:$Q$335,0),0)&gt;0,1,0)</f>
        <v>0</v>
      </c>
      <c r="BL32" s="119">
        <f>IF(IFERROR(MATCH(_xlfn.CONCAT($B32,",",BL$4),'19 SpcFunc &amp; VentSpcFunc combos'!$Q$8:$Q$335,0),0)&gt;0,1,0)</f>
        <v>0</v>
      </c>
      <c r="BM32" s="119">
        <f>IF(IFERROR(MATCH(_xlfn.CONCAT($B32,",",BM$4),'19 SpcFunc &amp; VentSpcFunc combos'!$Q$8:$Q$335,0),0)&gt;0,1,0)</f>
        <v>0</v>
      </c>
      <c r="BN32" s="119">
        <f>IF(IFERROR(MATCH(_xlfn.CONCAT($B32,",",BN$4),'19 SpcFunc &amp; VentSpcFunc combos'!$Q$8:$Q$335,0),0)&gt;0,1,0)</f>
        <v>0</v>
      </c>
      <c r="BO32" s="119">
        <f>IF(IFERROR(MATCH(_xlfn.CONCAT($B32,",",BO$4),'19 SpcFunc &amp; VentSpcFunc combos'!$Q$8:$Q$335,0),0)&gt;0,1,0)</f>
        <v>0</v>
      </c>
      <c r="BP32" s="119">
        <f>IF(IFERROR(MATCH(_xlfn.CONCAT($B32,",",BP$4),'19 SpcFunc &amp; VentSpcFunc combos'!$Q$8:$Q$335,0),0)&gt;0,1,0)</f>
        <v>0</v>
      </c>
      <c r="BQ32" s="119">
        <f>IF(IFERROR(MATCH(_xlfn.CONCAT($B32,",",BQ$4),'19 SpcFunc &amp; VentSpcFunc combos'!$Q$8:$Q$335,0),0)&gt;0,1,0)</f>
        <v>0</v>
      </c>
      <c r="BR32" s="119">
        <f>IF(IFERROR(MATCH(_xlfn.CONCAT($B32,",",BR$4),'19 SpcFunc &amp; VentSpcFunc combos'!$Q$8:$Q$335,0),0)&gt;0,1,0)</f>
        <v>0</v>
      </c>
      <c r="BS32" s="119">
        <f>IF(IFERROR(MATCH(_xlfn.CONCAT($B32,",",BS$4),'19 SpcFunc &amp; VentSpcFunc combos'!$Q$8:$Q$335,0),0)&gt;0,1,0)</f>
        <v>0</v>
      </c>
      <c r="BT32" s="119">
        <f>IF(IFERROR(MATCH(_xlfn.CONCAT($B32,",",BT$4),'19 SpcFunc &amp; VentSpcFunc combos'!$Q$8:$Q$335,0),0)&gt;0,1,0)</f>
        <v>0</v>
      </c>
      <c r="BU32" s="119">
        <f>IF(IFERROR(MATCH(_xlfn.CONCAT($B32,",",BU$4),'19 SpcFunc &amp; VentSpcFunc combos'!$Q$8:$Q$335,0),0)&gt;0,1,0)</f>
        <v>0</v>
      </c>
      <c r="BV32" s="119">
        <f>IF(IFERROR(MATCH(_xlfn.CONCAT($B32,",",BV$4),'19 SpcFunc &amp; VentSpcFunc combos'!$Q$8:$Q$335,0),0)&gt;0,1,0)</f>
        <v>0</v>
      </c>
      <c r="BW32" s="119">
        <f>IF(IFERROR(MATCH(_xlfn.CONCAT($B32,",",BW$4),'19 SpcFunc &amp; VentSpcFunc combos'!$Q$8:$Q$335,0),0)&gt;0,1,0)</f>
        <v>0</v>
      </c>
      <c r="BX32" s="119">
        <f>IF(IFERROR(MATCH(_xlfn.CONCAT($B32,",",BX$4),'19 SpcFunc &amp; VentSpcFunc combos'!$Q$8:$Q$335,0),0)&gt;0,1,0)</f>
        <v>0</v>
      </c>
      <c r="BY32" s="119">
        <f>IF(IFERROR(MATCH(_xlfn.CONCAT($B32,",",BY$4),'19 SpcFunc &amp; VentSpcFunc combos'!$Q$8:$Q$335,0),0)&gt;0,1,0)</f>
        <v>0</v>
      </c>
      <c r="BZ32" s="119">
        <f>IF(IFERROR(MATCH(_xlfn.CONCAT($B32,",",BZ$4),'19 SpcFunc &amp; VentSpcFunc combos'!$Q$8:$Q$335,0),0)&gt;0,1,0)</f>
        <v>0</v>
      </c>
      <c r="CA32" s="119">
        <f>IF(IFERROR(MATCH(_xlfn.CONCAT($B32,",",CA$4),'19 SpcFunc &amp; VentSpcFunc combos'!$Q$8:$Q$335,0),0)&gt;0,1,0)</f>
        <v>0</v>
      </c>
      <c r="CB32" s="119">
        <f>IF(IFERROR(MATCH(_xlfn.CONCAT($B32,",",CB$4),'19 SpcFunc &amp; VentSpcFunc combos'!$Q$8:$Q$335,0),0)&gt;0,1,0)</f>
        <v>0</v>
      </c>
      <c r="CC32" s="119">
        <f>IF(IFERROR(MATCH(_xlfn.CONCAT($B32,",",CC$4),'19 SpcFunc &amp; VentSpcFunc combos'!$Q$8:$Q$335,0),0)&gt;0,1,0)</f>
        <v>0</v>
      </c>
      <c r="CD32" s="119">
        <f>IF(IFERROR(MATCH(_xlfn.CONCAT($B32,",",CD$4),'19 SpcFunc &amp; VentSpcFunc combos'!$Q$8:$Q$335,0),0)&gt;0,1,0)</f>
        <v>0</v>
      </c>
      <c r="CE32" s="119">
        <f>IF(IFERROR(MATCH(_xlfn.CONCAT($B32,",",CE$4),'19 SpcFunc &amp; VentSpcFunc combos'!$Q$8:$Q$335,0),0)&gt;0,1,0)</f>
        <v>0</v>
      </c>
      <c r="CF32" s="119">
        <f>IF(IFERROR(MATCH(_xlfn.CONCAT($B32,",",CF$4),'19 SpcFunc &amp; VentSpcFunc combos'!$Q$8:$Q$335,0),0)&gt;0,1,0)</f>
        <v>0</v>
      </c>
      <c r="CG32" s="119">
        <f>IF(IFERROR(MATCH(_xlfn.CONCAT($B32,",",CG$4),'19 SpcFunc &amp; VentSpcFunc combos'!$Q$8:$Q$335,0),0)&gt;0,1,0)</f>
        <v>0</v>
      </c>
      <c r="CH32" s="119">
        <f>IF(IFERROR(MATCH(_xlfn.CONCAT($B32,",",CH$4),'19 SpcFunc &amp; VentSpcFunc combos'!$Q$8:$Q$335,0),0)&gt;0,1,0)</f>
        <v>0</v>
      </c>
      <c r="CI32" s="119">
        <f>IF(IFERROR(MATCH(_xlfn.CONCAT($B32,",",CI$4),'19 SpcFunc &amp; VentSpcFunc combos'!$Q$8:$Q$335,0),0)&gt;0,1,0)</f>
        <v>0</v>
      </c>
      <c r="CJ32" s="119">
        <f>IF(IFERROR(MATCH(_xlfn.CONCAT($B32,",",CJ$4),'19 SpcFunc &amp; VentSpcFunc combos'!$Q$8:$Q$335,0),0)&gt;0,1,0)</f>
        <v>0</v>
      </c>
      <c r="CK32" s="119">
        <f>IF(IFERROR(MATCH(_xlfn.CONCAT($B32,",",CK$4),'19 SpcFunc &amp; VentSpcFunc combos'!$Q$8:$Q$335,0),0)&gt;0,1,0)</f>
        <v>0</v>
      </c>
      <c r="CL32" s="119">
        <f>IF(IFERROR(MATCH(_xlfn.CONCAT($B32,",",CL$4),'19 SpcFunc &amp; VentSpcFunc combos'!$Q$8:$Q$335,0),0)&gt;0,1,0)</f>
        <v>0</v>
      </c>
      <c r="CM32" s="119">
        <f>IF(IFERROR(MATCH(_xlfn.CONCAT($B32,",",CM$4),'19 SpcFunc &amp; VentSpcFunc combos'!$Q$8:$Q$335,0),0)&gt;0,1,0)</f>
        <v>0</v>
      </c>
      <c r="CN32" s="119">
        <f>IF(IFERROR(MATCH(_xlfn.CONCAT($B32,",",CN$4),'19 SpcFunc &amp; VentSpcFunc combos'!$Q$8:$Q$335,0),0)&gt;0,1,0)</f>
        <v>0</v>
      </c>
      <c r="CO32" s="119">
        <f>IF(IFERROR(MATCH(_xlfn.CONCAT($B32,",",CO$4),'19 SpcFunc &amp; VentSpcFunc combos'!$Q$8:$Q$335,0),0)&gt;0,1,0)</f>
        <v>0</v>
      </c>
      <c r="CP32" s="119">
        <f>IF(IFERROR(MATCH(_xlfn.CONCAT($B32,",",CP$4),'19 SpcFunc &amp; VentSpcFunc combos'!$Q$8:$Q$335,0),0)&gt;0,1,0)</f>
        <v>0</v>
      </c>
      <c r="CQ32" s="119">
        <f>IF(IFERROR(MATCH(_xlfn.CONCAT($B32,",",CQ$4),'19 SpcFunc &amp; VentSpcFunc combos'!$Q$8:$Q$335,0),0)&gt;0,1,0)</f>
        <v>0</v>
      </c>
      <c r="CR32" s="119">
        <f>IF(IFERROR(MATCH(_xlfn.CONCAT($B32,",",CR$4),'19 SpcFunc &amp; VentSpcFunc combos'!$Q$8:$Q$335,0),0)&gt;0,1,0)</f>
        <v>0</v>
      </c>
      <c r="CS32" s="119">
        <f>IF(IFERROR(MATCH(_xlfn.CONCAT($B32,",",CS$4),'19 SpcFunc &amp; VentSpcFunc combos'!$Q$8:$Q$335,0),0)&gt;0,1,0)</f>
        <v>0</v>
      </c>
      <c r="CT32" s="119">
        <f>IF(IFERROR(MATCH(_xlfn.CONCAT($B32,",",CT$4),'19 SpcFunc &amp; VentSpcFunc combos'!$Q$8:$Q$335,0),0)&gt;0,1,0)</f>
        <v>0</v>
      </c>
      <c r="CU32" s="98" t="s">
        <v>938</v>
      </c>
      <c r="CV32">
        <f t="shared" si="5"/>
        <v>0</v>
      </c>
    </row>
    <row r="33" spans="2:100" x14ac:dyDescent="0.25">
      <c r="B33" t="e">
        <f>#REF!</f>
        <v>#REF!</v>
      </c>
      <c r="C33" s="119">
        <f>IF(IFERROR(MATCH(_xlfn.CONCAT($B33,",",C$4),'19 SpcFunc &amp; VentSpcFunc combos'!$Q$8:$Q$335,0),0)&gt;0,1,0)</f>
        <v>0</v>
      </c>
      <c r="D33" s="119">
        <f>IF(IFERROR(MATCH(_xlfn.CONCAT($B33,",",D$4),'19 SpcFunc &amp; VentSpcFunc combos'!$Q$8:$Q$335,0),0)&gt;0,1,0)</f>
        <v>0</v>
      </c>
      <c r="E33" s="119">
        <f>IF(IFERROR(MATCH(_xlfn.CONCAT($B33,",",E$4),'19 SpcFunc &amp; VentSpcFunc combos'!$Q$8:$Q$335,0),0)&gt;0,1,0)</f>
        <v>0</v>
      </c>
      <c r="F33" s="119">
        <f>IF(IFERROR(MATCH(_xlfn.CONCAT($B33,",",F$4),'19 SpcFunc &amp; VentSpcFunc combos'!$Q$8:$Q$335,0),0)&gt;0,1,0)</f>
        <v>0</v>
      </c>
      <c r="G33" s="119">
        <f>IF(IFERROR(MATCH(_xlfn.CONCAT($B33,",",G$4),'19 SpcFunc &amp; VentSpcFunc combos'!$Q$8:$Q$335,0),0)&gt;0,1,0)</f>
        <v>0</v>
      </c>
      <c r="H33" s="119">
        <f>IF(IFERROR(MATCH(_xlfn.CONCAT($B33,",",H$4),'19 SpcFunc &amp; VentSpcFunc combos'!$Q$8:$Q$335,0),0)&gt;0,1,0)</f>
        <v>0</v>
      </c>
      <c r="I33" s="119">
        <f>IF(IFERROR(MATCH(_xlfn.CONCAT($B33,",",I$4),'19 SpcFunc &amp; VentSpcFunc combos'!$Q$8:$Q$335,0),0)&gt;0,1,0)</f>
        <v>0</v>
      </c>
      <c r="J33" s="119">
        <f>IF(IFERROR(MATCH(_xlfn.CONCAT($B33,",",J$4),'19 SpcFunc &amp; VentSpcFunc combos'!$Q$8:$Q$335,0),0)&gt;0,1,0)</f>
        <v>0</v>
      </c>
      <c r="K33" s="119">
        <f>IF(IFERROR(MATCH(_xlfn.CONCAT($B33,",",K$4),'19 SpcFunc &amp; VentSpcFunc combos'!$Q$8:$Q$335,0),0)&gt;0,1,0)</f>
        <v>0</v>
      </c>
      <c r="L33" s="119">
        <f>IF(IFERROR(MATCH(_xlfn.CONCAT($B33,",",L$4),'19 SpcFunc &amp; VentSpcFunc combos'!$Q$8:$Q$335,0),0)&gt;0,1,0)</f>
        <v>0</v>
      </c>
      <c r="M33" s="119">
        <f>IF(IFERROR(MATCH(_xlfn.CONCAT($B33,",",M$4),'19 SpcFunc &amp; VentSpcFunc combos'!$Q$8:$Q$335,0),0)&gt;0,1,0)</f>
        <v>0</v>
      </c>
      <c r="N33" s="119">
        <f>IF(IFERROR(MATCH(_xlfn.CONCAT($B33,",",N$4),'19 SpcFunc &amp; VentSpcFunc combos'!$Q$8:$Q$335,0),0)&gt;0,1,0)</f>
        <v>0</v>
      </c>
      <c r="O33" s="119">
        <f>IF(IFERROR(MATCH(_xlfn.CONCAT($B33,",",O$4),'19 SpcFunc &amp; VentSpcFunc combos'!$Q$8:$Q$335,0),0)&gt;0,1,0)</f>
        <v>0</v>
      </c>
      <c r="P33" s="119">
        <f>IF(IFERROR(MATCH(_xlfn.CONCAT($B33,",",P$4),'19 SpcFunc &amp; VentSpcFunc combos'!$Q$8:$Q$335,0),0)&gt;0,1,0)</f>
        <v>0</v>
      </c>
      <c r="Q33" s="119">
        <f>IF(IFERROR(MATCH(_xlfn.CONCAT($B33,",",Q$4),'19 SpcFunc &amp; VentSpcFunc combos'!$Q$8:$Q$335,0),0)&gt;0,1,0)</f>
        <v>0</v>
      </c>
      <c r="R33" s="119">
        <f>IF(IFERROR(MATCH(_xlfn.CONCAT($B33,",",R$4),'19 SpcFunc &amp; VentSpcFunc combos'!$Q$8:$Q$335,0),0)&gt;0,1,0)</f>
        <v>0</v>
      </c>
      <c r="S33" s="119">
        <f>IF(IFERROR(MATCH(_xlfn.CONCAT($B33,",",S$4),'19 SpcFunc &amp; VentSpcFunc combos'!$Q$8:$Q$335,0),0)&gt;0,1,0)</f>
        <v>0</v>
      </c>
      <c r="T33" s="119">
        <f>IF(IFERROR(MATCH(_xlfn.CONCAT($B33,",",T$4),'19 SpcFunc &amp; VentSpcFunc combos'!$Q$8:$Q$335,0),0)&gt;0,1,0)</f>
        <v>0</v>
      </c>
      <c r="U33" s="119">
        <f>IF(IFERROR(MATCH(_xlfn.CONCAT($B33,",",U$4),'19 SpcFunc &amp; VentSpcFunc combos'!$Q$8:$Q$335,0),0)&gt;0,1,0)</f>
        <v>0</v>
      </c>
      <c r="V33" s="119">
        <f>IF(IFERROR(MATCH(_xlfn.CONCAT($B33,",",V$4),'19 SpcFunc &amp; VentSpcFunc combos'!$Q$8:$Q$335,0),0)&gt;0,1,0)</f>
        <v>0</v>
      </c>
      <c r="W33" s="119">
        <f>IF(IFERROR(MATCH(_xlfn.CONCAT($B33,",",W$4),'19 SpcFunc &amp; VentSpcFunc combos'!$Q$8:$Q$335,0),0)&gt;0,1,0)</f>
        <v>0</v>
      </c>
      <c r="X33" s="119">
        <f>IF(IFERROR(MATCH(_xlfn.CONCAT($B33,",",X$4),'19 SpcFunc &amp; VentSpcFunc combos'!$Q$8:$Q$335,0),0)&gt;0,1,0)</f>
        <v>0</v>
      </c>
      <c r="Y33" s="119">
        <f>IF(IFERROR(MATCH(_xlfn.CONCAT($B33,",",Y$4),'19 SpcFunc &amp; VentSpcFunc combos'!$Q$8:$Q$335,0),0)&gt;0,1,0)</f>
        <v>0</v>
      </c>
      <c r="Z33" s="119">
        <f>IF(IFERROR(MATCH(_xlfn.CONCAT($B33,",",Z$4),'19 SpcFunc &amp; VentSpcFunc combos'!$Q$8:$Q$335,0),0)&gt;0,1,0)</f>
        <v>0</v>
      </c>
      <c r="AA33" s="119">
        <f>IF(IFERROR(MATCH(_xlfn.CONCAT($B33,",",AA$4),'19 SpcFunc &amp; VentSpcFunc combos'!$Q$8:$Q$335,0),0)&gt;0,1,0)</f>
        <v>0</v>
      </c>
      <c r="AB33" s="119">
        <f>IF(IFERROR(MATCH(_xlfn.CONCAT($B33,",",AB$4),'19 SpcFunc &amp; VentSpcFunc combos'!$Q$8:$Q$335,0),0)&gt;0,1,0)</f>
        <v>0</v>
      </c>
      <c r="AC33" s="119">
        <f>IF(IFERROR(MATCH(_xlfn.CONCAT($B33,",",AC$4),'19 SpcFunc &amp; VentSpcFunc combos'!$Q$8:$Q$335,0),0)&gt;0,1,0)</f>
        <v>0</v>
      </c>
      <c r="AD33" s="119">
        <f>IF(IFERROR(MATCH(_xlfn.CONCAT($B33,",",AD$4),'19 SpcFunc &amp; VentSpcFunc combos'!$Q$8:$Q$335,0),0)&gt;0,1,0)</f>
        <v>0</v>
      </c>
      <c r="AE33" s="119">
        <f>IF(IFERROR(MATCH(_xlfn.CONCAT($B33,",",AE$4),'19 SpcFunc &amp; VentSpcFunc combos'!$Q$8:$Q$335,0),0)&gt;0,1,0)</f>
        <v>0</v>
      </c>
      <c r="AF33" s="119">
        <f>IF(IFERROR(MATCH(_xlfn.CONCAT($B33,",",AF$4),'19 SpcFunc &amp; VentSpcFunc combos'!$Q$8:$Q$335,0),0)&gt;0,1,0)</f>
        <v>0</v>
      </c>
      <c r="AG33" s="119">
        <f>IF(IFERROR(MATCH(_xlfn.CONCAT($B33,",",AG$4),'19 SpcFunc &amp; VentSpcFunc combos'!$Q$8:$Q$335,0),0)&gt;0,1,0)</f>
        <v>0</v>
      </c>
      <c r="AH33" s="119">
        <f>IF(IFERROR(MATCH(_xlfn.CONCAT($B33,",",AH$4),'19 SpcFunc &amp; VentSpcFunc combos'!$Q$8:$Q$335,0),0)&gt;0,1,0)</f>
        <v>0</v>
      </c>
      <c r="AI33" s="119">
        <f>IF(IFERROR(MATCH(_xlfn.CONCAT($B33,",",AI$4),'19 SpcFunc &amp; VentSpcFunc combos'!$Q$8:$Q$335,0),0)&gt;0,1,0)</f>
        <v>0</v>
      </c>
      <c r="AJ33" s="119">
        <f>IF(IFERROR(MATCH(_xlfn.CONCAT($B33,",",AJ$4),'19 SpcFunc &amp; VentSpcFunc combos'!$Q$8:$Q$335,0),0)&gt;0,1,0)</f>
        <v>0</v>
      </c>
      <c r="AK33" s="119">
        <f>IF(IFERROR(MATCH(_xlfn.CONCAT($B33,",",AK$4),'19 SpcFunc &amp; VentSpcFunc combos'!$Q$8:$Q$335,0),0)&gt;0,1,0)</f>
        <v>0</v>
      </c>
      <c r="AL33" s="119">
        <f>IF(IFERROR(MATCH(_xlfn.CONCAT($B33,",",AL$4),'19 SpcFunc &amp; VentSpcFunc combos'!$Q$8:$Q$335,0),0)&gt;0,1,0)</f>
        <v>0</v>
      </c>
      <c r="AM33" s="119">
        <f>IF(IFERROR(MATCH(_xlfn.CONCAT($B33,",",AM$4),'19 SpcFunc &amp; VentSpcFunc combos'!$Q$8:$Q$335,0),0)&gt;0,1,0)</f>
        <v>0</v>
      </c>
      <c r="AN33" s="119">
        <f>IF(IFERROR(MATCH(_xlfn.CONCAT($B33,",",AN$4),'19 SpcFunc &amp; VentSpcFunc combos'!$Q$8:$Q$335,0),0)&gt;0,1,0)</f>
        <v>0</v>
      </c>
      <c r="AO33" s="119">
        <f>IF(IFERROR(MATCH(_xlfn.CONCAT($B33,",",AO$4),'19 SpcFunc &amp; VentSpcFunc combos'!$Q$8:$Q$335,0),0)&gt;0,1,0)</f>
        <v>0</v>
      </c>
      <c r="AP33" s="119">
        <f>IF(IFERROR(MATCH(_xlfn.CONCAT($B33,",",AP$4),'19 SpcFunc &amp; VentSpcFunc combos'!$Q$8:$Q$335,0),0)&gt;0,1,0)</f>
        <v>0</v>
      </c>
      <c r="AQ33" s="119">
        <f>IF(IFERROR(MATCH(_xlfn.CONCAT($B33,",",AQ$4),'19 SpcFunc &amp; VentSpcFunc combos'!$Q$8:$Q$335,0),0)&gt;0,1,0)</f>
        <v>0</v>
      </c>
      <c r="AR33" s="119">
        <f>IF(IFERROR(MATCH(_xlfn.CONCAT($B33,",",AR$4),'19 SpcFunc &amp; VentSpcFunc combos'!$Q$8:$Q$335,0),0)&gt;0,1,0)</f>
        <v>0</v>
      </c>
      <c r="AS33" s="119">
        <f>IF(IFERROR(MATCH(_xlfn.CONCAT($B33,",",AS$4),'19 SpcFunc &amp; VentSpcFunc combos'!$Q$8:$Q$335,0),0)&gt;0,1,0)</f>
        <v>0</v>
      </c>
      <c r="AT33" s="119">
        <f>IF(IFERROR(MATCH(_xlfn.CONCAT($B33,",",AT$4),'19 SpcFunc &amp; VentSpcFunc combos'!$Q$8:$Q$335,0),0)&gt;0,1,0)</f>
        <v>0</v>
      </c>
      <c r="AU33" s="119">
        <f>IF(IFERROR(MATCH(_xlfn.CONCAT($B33,",",AU$4),'19 SpcFunc &amp; VentSpcFunc combos'!$Q$8:$Q$335,0),0)&gt;0,1,0)</f>
        <v>0</v>
      </c>
      <c r="AV33" s="119">
        <f>IF(IFERROR(MATCH(_xlfn.CONCAT($B33,",",AV$4),'19 SpcFunc &amp; VentSpcFunc combos'!$Q$8:$Q$335,0),0)&gt;0,1,0)</f>
        <v>0</v>
      </c>
      <c r="AW33" s="119">
        <f>IF(IFERROR(MATCH(_xlfn.CONCAT($B33,",",AW$4),'19 SpcFunc &amp; VentSpcFunc combos'!$Q$8:$Q$335,0),0)&gt;0,1,0)</f>
        <v>0</v>
      </c>
      <c r="AX33" s="119">
        <f>IF(IFERROR(MATCH(_xlfn.CONCAT($B33,",",AX$4),'19 SpcFunc &amp; VentSpcFunc combos'!$Q$8:$Q$335,0),0)&gt;0,1,0)</f>
        <v>0</v>
      </c>
      <c r="AY33" s="119">
        <f>IF(IFERROR(MATCH(_xlfn.CONCAT($B33,",",AY$4),'19 SpcFunc &amp; VentSpcFunc combos'!$Q$8:$Q$335,0),0)&gt;0,1,0)</f>
        <v>0</v>
      </c>
      <c r="AZ33" s="119">
        <f>IF(IFERROR(MATCH(_xlfn.CONCAT($B33,",",AZ$4),'19 SpcFunc &amp; VentSpcFunc combos'!$Q$8:$Q$335,0),0)&gt;0,1,0)</f>
        <v>0</v>
      </c>
      <c r="BA33" s="119">
        <f>IF(IFERROR(MATCH(_xlfn.CONCAT($B33,",",BA$4),'19 SpcFunc &amp; VentSpcFunc combos'!$Q$8:$Q$335,0),0)&gt;0,1,0)</f>
        <v>0</v>
      </c>
      <c r="BB33" s="119">
        <f>IF(IFERROR(MATCH(_xlfn.CONCAT($B33,",",BB$4),'19 SpcFunc &amp; VentSpcFunc combos'!$Q$8:$Q$335,0),0)&gt;0,1,0)</f>
        <v>0</v>
      </c>
      <c r="BC33" s="119">
        <f>IF(IFERROR(MATCH(_xlfn.CONCAT($B33,",",BC$4),'19 SpcFunc &amp; VentSpcFunc combos'!$Q$8:$Q$335,0),0)&gt;0,1,0)</f>
        <v>0</v>
      </c>
      <c r="BD33" s="119">
        <f>IF(IFERROR(MATCH(_xlfn.CONCAT($B33,",",BD$4),'19 SpcFunc &amp; VentSpcFunc combos'!$Q$8:$Q$335,0),0)&gt;0,1,0)</f>
        <v>0</v>
      </c>
      <c r="BE33" s="119">
        <f>IF(IFERROR(MATCH(_xlfn.CONCAT($B33,",",BE$4),'19 SpcFunc &amp; VentSpcFunc combos'!$Q$8:$Q$335,0),0)&gt;0,1,0)</f>
        <v>0</v>
      </c>
      <c r="BF33" s="119">
        <f>IF(IFERROR(MATCH(_xlfn.CONCAT($B33,",",BF$4),'19 SpcFunc &amp; VentSpcFunc combos'!$Q$8:$Q$335,0),0)&gt;0,1,0)</f>
        <v>0</v>
      </c>
      <c r="BG33" s="119">
        <f>IF(IFERROR(MATCH(_xlfn.CONCAT($B33,",",BG$4),'19 SpcFunc &amp; VentSpcFunc combos'!$Q$8:$Q$335,0),0)&gt;0,1,0)</f>
        <v>0</v>
      </c>
      <c r="BH33" s="119">
        <f>IF(IFERROR(MATCH(_xlfn.CONCAT($B33,",",BH$4),'19 SpcFunc &amp; VentSpcFunc combos'!$Q$8:$Q$335,0),0)&gt;0,1,0)</f>
        <v>0</v>
      </c>
      <c r="BI33" s="119">
        <f>IF(IFERROR(MATCH(_xlfn.CONCAT($B33,",",BI$4),'19 SpcFunc &amp; VentSpcFunc combos'!$Q$8:$Q$335,0),0)&gt;0,1,0)</f>
        <v>0</v>
      </c>
      <c r="BJ33" s="119">
        <f>IF(IFERROR(MATCH(_xlfn.CONCAT($B33,",",BJ$4),'19 SpcFunc &amp; VentSpcFunc combos'!$Q$8:$Q$335,0),0)&gt;0,1,0)</f>
        <v>0</v>
      </c>
      <c r="BK33" s="119">
        <f>IF(IFERROR(MATCH(_xlfn.CONCAT($B33,",",BK$4),'19 SpcFunc &amp; VentSpcFunc combos'!$Q$8:$Q$335,0),0)&gt;0,1,0)</f>
        <v>0</v>
      </c>
      <c r="BL33" s="119">
        <f>IF(IFERROR(MATCH(_xlfn.CONCAT($B33,",",BL$4),'19 SpcFunc &amp; VentSpcFunc combos'!$Q$8:$Q$335,0),0)&gt;0,1,0)</f>
        <v>0</v>
      </c>
      <c r="BM33" s="119">
        <f>IF(IFERROR(MATCH(_xlfn.CONCAT($B33,",",BM$4),'19 SpcFunc &amp; VentSpcFunc combos'!$Q$8:$Q$335,0),0)&gt;0,1,0)</f>
        <v>0</v>
      </c>
      <c r="BN33" s="119">
        <f>IF(IFERROR(MATCH(_xlfn.CONCAT($B33,",",BN$4),'19 SpcFunc &amp; VentSpcFunc combos'!$Q$8:$Q$335,0),0)&gt;0,1,0)</f>
        <v>0</v>
      </c>
      <c r="BO33" s="119">
        <f>IF(IFERROR(MATCH(_xlfn.CONCAT($B33,",",BO$4),'19 SpcFunc &amp; VentSpcFunc combos'!$Q$8:$Q$335,0),0)&gt;0,1,0)</f>
        <v>0</v>
      </c>
      <c r="BP33" s="119">
        <f>IF(IFERROR(MATCH(_xlfn.CONCAT($B33,",",BP$4),'19 SpcFunc &amp; VentSpcFunc combos'!$Q$8:$Q$335,0),0)&gt;0,1,0)</f>
        <v>0</v>
      </c>
      <c r="BQ33" s="119">
        <f>IF(IFERROR(MATCH(_xlfn.CONCAT($B33,",",BQ$4),'19 SpcFunc &amp; VentSpcFunc combos'!$Q$8:$Q$335,0),0)&gt;0,1,0)</f>
        <v>0</v>
      </c>
      <c r="BR33" s="119">
        <f>IF(IFERROR(MATCH(_xlfn.CONCAT($B33,",",BR$4),'19 SpcFunc &amp; VentSpcFunc combos'!$Q$8:$Q$335,0),0)&gt;0,1,0)</f>
        <v>0</v>
      </c>
      <c r="BS33" s="119">
        <f>IF(IFERROR(MATCH(_xlfn.CONCAT($B33,",",BS$4),'19 SpcFunc &amp; VentSpcFunc combos'!$Q$8:$Q$335,0),0)&gt;0,1,0)</f>
        <v>0</v>
      </c>
      <c r="BT33" s="119">
        <f>IF(IFERROR(MATCH(_xlfn.CONCAT($B33,",",BT$4),'19 SpcFunc &amp; VentSpcFunc combos'!$Q$8:$Q$335,0),0)&gt;0,1,0)</f>
        <v>0</v>
      </c>
      <c r="BU33" s="119">
        <f>IF(IFERROR(MATCH(_xlfn.CONCAT($B33,",",BU$4),'19 SpcFunc &amp; VentSpcFunc combos'!$Q$8:$Q$335,0),0)&gt;0,1,0)</f>
        <v>0</v>
      </c>
      <c r="BV33" s="119">
        <f>IF(IFERROR(MATCH(_xlfn.CONCAT($B33,",",BV$4),'19 SpcFunc &amp; VentSpcFunc combos'!$Q$8:$Q$335,0),0)&gt;0,1,0)</f>
        <v>0</v>
      </c>
      <c r="BW33" s="119">
        <f>IF(IFERROR(MATCH(_xlfn.CONCAT($B33,",",BW$4),'19 SpcFunc &amp; VentSpcFunc combos'!$Q$8:$Q$335,0),0)&gt;0,1,0)</f>
        <v>0</v>
      </c>
      <c r="BX33" s="119">
        <f>IF(IFERROR(MATCH(_xlfn.CONCAT($B33,",",BX$4),'19 SpcFunc &amp; VentSpcFunc combos'!$Q$8:$Q$335,0),0)&gt;0,1,0)</f>
        <v>0</v>
      </c>
      <c r="BY33" s="119">
        <f>IF(IFERROR(MATCH(_xlfn.CONCAT($B33,",",BY$4),'19 SpcFunc &amp; VentSpcFunc combos'!$Q$8:$Q$335,0),0)&gt;0,1,0)</f>
        <v>0</v>
      </c>
      <c r="BZ33" s="119">
        <f>IF(IFERROR(MATCH(_xlfn.CONCAT($B33,",",BZ$4),'19 SpcFunc &amp; VentSpcFunc combos'!$Q$8:$Q$335,0),0)&gt;0,1,0)</f>
        <v>0</v>
      </c>
      <c r="CA33" s="119">
        <f>IF(IFERROR(MATCH(_xlfn.CONCAT($B33,",",CA$4),'19 SpcFunc &amp; VentSpcFunc combos'!$Q$8:$Q$335,0),0)&gt;0,1,0)</f>
        <v>0</v>
      </c>
      <c r="CB33" s="119">
        <f>IF(IFERROR(MATCH(_xlfn.CONCAT($B33,",",CB$4),'19 SpcFunc &amp; VentSpcFunc combos'!$Q$8:$Q$335,0),0)&gt;0,1,0)</f>
        <v>0</v>
      </c>
      <c r="CC33" s="119">
        <f>IF(IFERROR(MATCH(_xlfn.CONCAT($B33,",",CC$4),'19 SpcFunc &amp; VentSpcFunc combos'!$Q$8:$Q$335,0),0)&gt;0,1,0)</f>
        <v>0</v>
      </c>
      <c r="CD33" s="119">
        <f>IF(IFERROR(MATCH(_xlfn.CONCAT($B33,",",CD$4),'19 SpcFunc &amp; VentSpcFunc combos'!$Q$8:$Q$335,0),0)&gt;0,1,0)</f>
        <v>0</v>
      </c>
      <c r="CE33" s="119">
        <f>IF(IFERROR(MATCH(_xlfn.CONCAT($B33,",",CE$4),'19 SpcFunc &amp; VentSpcFunc combos'!$Q$8:$Q$335,0),0)&gt;0,1,0)</f>
        <v>0</v>
      </c>
      <c r="CF33" s="119">
        <f>IF(IFERROR(MATCH(_xlfn.CONCAT($B33,",",CF$4),'19 SpcFunc &amp; VentSpcFunc combos'!$Q$8:$Q$335,0),0)&gt;0,1,0)</f>
        <v>0</v>
      </c>
      <c r="CG33" s="119">
        <f>IF(IFERROR(MATCH(_xlfn.CONCAT($B33,",",CG$4),'19 SpcFunc &amp; VentSpcFunc combos'!$Q$8:$Q$335,0),0)&gt;0,1,0)</f>
        <v>0</v>
      </c>
      <c r="CH33" s="119">
        <f>IF(IFERROR(MATCH(_xlfn.CONCAT($B33,",",CH$4),'19 SpcFunc &amp; VentSpcFunc combos'!$Q$8:$Q$335,0),0)&gt;0,1,0)</f>
        <v>0</v>
      </c>
      <c r="CI33" s="119">
        <f>IF(IFERROR(MATCH(_xlfn.CONCAT($B33,",",CI$4),'19 SpcFunc &amp; VentSpcFunc combos'!$Q$8:$Q$335,0),0)&gt;0,1,0)</f>
        <v>0</v>
      </c>
      <c r="CJ33" s="119">
        <f>IF(IFERROR(MATCH(_xlfn.CONCAT($B33,",",CJ$4),'19 SpcFunc &amp; VentSpcFunc combos'!$Q$8:$Q$335,0),0)&gt;0,1,0)</f>
        <v>0</v>
      </c>
      <c r="CK33" s="119">
        <f>IF(IFERROR(MATCH(_xlfn.CONCAT($B33,",",CK$4),'19 SpcFunc &amp; VentSpcFunc combos'!$Q$8:$Q$335,0),0)&gt;0,1,0)</f>
        <v>0</v>
      </c>
      <c r="CL33" s="119">
        <f>IF(IFERROR(MATCH(_xlfn.CONCAT($B33,",",CL$4),'19 SpcFunc &amp; VentSpcFunc combos'!$Q$8:$Q$335,0),0)&gt;0,1,0)</f>
        <v>0</v>
      </c>
      <c r="CM33" s="119">
        <f>IF(IFERROR(MATCH(_xlfn.CONCAT($B33,",",CM$4),'19 SpcFunc &amp; VentSpcFunc combos'!$Q$8:$Q$335,0),0)&gt;0,1,0)</f>
        <v>0</v>
      </c>
      <c r="CN33" s="119">
        <f>IF(IFERROR(MATCH(_xlfn.CONCAT($B33,",",CN$4),'19 SpcFunc &amp; VentSpcFunc combos'!$Q$8:$Q$335,0),0)&gt;0,1,0)</f>
        <v>0</v>
      </c>
      <c r="CO33" s="119">
        <f>IF(IFERROR(MATCH(_xlfn.CONCAT($B33,",",CO$4),'19 SpcFunc &amp; VentSpcFunc combos'!$Q$8:$Q$335,0),0)&gt;0,1,0)</f>
        <v>0</v>
      </c>
      <c r="CP33" s="119">
        <f>IF(IFERROR(MATCH(_xlfn.CONCAT($B33,",",CP$4),'19 SpcFunc &amp; VentSpcFunc combos'!$Q$8:$Q$335,0),0)&gt;0,1,0)</f>
        <v>0</v>
      </c>
      <c r="CQ33" s="119">
        <f>IF(IFERROR(MATCH(_xlfn.CONCAT($B33,",",CQ$4),'19 SpcFunc &amp; VentSpcFunc combos'!$Q$8:$Q$335,0),0)&gt;0,1,0)</f>
        <v>0</v>
      </c>
      <c r="CR33" s="119">
        <f>IF(IFERROR(MATCH(_xlfn.CONCAT($B33,",",CR$4),'19 SpcFunc &amp; VentSpcFunc combos'!$Q$8:$Q$335,0),0)&gt;0,1,0)</f>
        <v>0</v>
      </c>
      <c r="CS33" s="119">
        <f>IF(IFERROR(MATCH(_xlfn.CONCAT($B33,",",CS$4),'19 SpcFunc &amp; VentSpcFunc combos'!$Q$8:$Q$335,0),0)&gt;0,1,0)</f>
        <v>0</v>
      </c>
      <c r="CT33" s="119">
        <f>IF(IFERROR(MATCH(_xlfn.CONCAT($B33,",",CT$4),'19 SpcFunc &amp; VentSpcFunc combos'!$Q$8:$Q$335,0),0)&gt;0,1,0)</f>
        <v>0</v>
      </c>
      <c r="CU33" s="98" t="s">
        <v>938</v>
      </c>
      <c r="CV33">
        <f t="shared" si="5"/>
        <v>0</v>
      </c>
    </row>
    <row r="34" spans="2:100" x14ac:dyDescent="0.25">
      <c r="B34" t="e">
        <f>#REF!</f>
        <v>#REF!</v>
      </c>
      <c r="C34" s="119">
        <f>IF(IFERROR(MATCH(_xlfn.CONCAT($B34,",",C$4),'19 SpcFunc &amp; VentSpcFunc combos'!$Q$8:$Q$335,0),0)&gt;0,1,0)</f>
        <v>0</v>
      </c>
      <c r="D34" s="119">
        <f>IF(IFERROR(MATCH(_xlfn.CONCAT($B34,",",D$4),'19 SpcFunc &amp; VentSpcFunc combos'!$Q$8:$Q$335,0),0)&gt;0,1,0)</f>
        <v>0</v>
      </c>
      <c r="E34" s="119">
        <f>IF(IFERROR(MATCH(_xlfn.CONCAT($B34,",",E$4),'19 SpcFunc &amp; VentSpcFunc combos'!$Q$8:$Q$335,0),0)&gt;0,1,0)</f>
        <v>0</v>
      </c>
      <c r="F34" s="119">
        <f>IF(IFERROR(MATCH(_xlfn.CONCAT($B34,",",F$4),'19 SpcFunc &amp; VentSpcFunc combos'!$Q$8:$Q$335,0),0)&gt;0,1,0)</f>
        <v>0</v>
      </c>
      <c r="G34" s="119">
        <f>IF(IFERROR(MATCH(_xlfn.CONCAT($B34,",",G$4),'19 SpcFunc &amp; VentSpcFunc combos'!$Q$8:$Q$335,0),0)&gt;0,1,0)</f>
        <v>0</v>
      </c>
      <c r="H34" s="119">
        <f>IF(IFERROR(MATCH(_xlfn.CONCAT($B34,",",H$4),'19 SpcFunc &amp; VentSpcFunc combos'!$Q$8:$Q$335,0),0)&gt;0,1,0)</f>
        <v>0</v>
      </c>
      <c r="I34" s="119">
        <f>IF(IFERROR(MATCH(_xlfn.CONCAT($B34,",",I$4),'19 SpcFunc &amp; VentSpcFunc combos'!$Q$8:$Q$335,0),0)&gt;0,1,0)</f>
        <v>0</v>
      </c>
      <c r="J34" s="119">
        <f>IF(IFERROR(MATCH(_xlfn.CONCAT($B34,",",J$4),'19 SpcFunc &amp; VentSpcFunc combos'!$Q$8:$Q$335,0),0)&gt;0,1,0)</f>
        <v>0</v>
      </c>
      <c r="K34" s="119">
        <f>IF(IFERROR(MATCH(_xlfn.CONCAT($B34,",",K$4),'19 SpcFunc &amp; VentSpcFunc combos'!$Q$8:$Q$335,0),0)&gt;0,1,0)</f>
        <v>0</v>
      </c>
      <c r="L34" s="119">
        <f>IF(IFERROR(MATCH(_xlfn.CONCAT($B34,",",L$4),'19 SpcFunc &amp; VentSpcFunc combos'!$Q$8:$Q$335,0),0)&gt;0,1,0)</f>
        <v>0</v>
      </c>
      <c r="M34" s="119">
        <f>IF(IFERROR(MATCH(_xlfn.CONCAT($B34,",",M$4),'19 SpcFunc &amp; VentSpcFunc combos'!$Q$8:$Q$335,0),0)&gt;0,1,0)</f>
        <v>0</v>
      </c>
      <c r="N34" s="119">
        <f>IF(IFERROR(MATCH(_xlfn.CONCAT($B34,",",N$4),'19 SpcFunc &amp; VentSpcFunc combos'!$Q$8:$Q$335,0),0)&gt;0,1,0)</f>
        <v>0</v>
      </c>
      <c r="O34" s="119">
        <f>IF(IFERROR(MATCH(_xlfn.CONCAT($B34,",",O$4),'19 SpcFunc &amp; VentSpcFunc combos'!$Q$8:$Q$335,0),0)&gt;0,1,0)</f>
        <v>0</v>
      </c>
      <c r="P34" s="119">
        <f>IF(IFERROR(MATCH(_xlfn.CONCAT($B34,",",P$4),'19 SpcFunc &amp; VentSpcFunc combos'!$Q$8:$Q$335,0),0)&gt;0,1,0)</f>
        <v>0</v>
      </c>
      <c r="Q34" s="119">
        <f>IF(IFERROR(MATCH(_xlfn.CONCAT($B34,",",Q$4),'19 SpcFunc &amp; VentSpcFunc combos'!$Q$8:$Q$335,0),0)&gt;0,1,0)</f>
        <v>0</v>
      </c>
      <c r="R34" s="119">
        <f>IF(IFERROR(MATCH(_xlfn.CONCAT($B34,",",R$4),'19 SpcFunc &amp; VentSpcFunc combos'!$Q$8:$Q$335,0),0)&gt;0,1,0)</f>
        <v>0</v>
      </c>
      <c r="S34" s="119">
        <f>IF(IFERROR(MATCH(_xlfn.CONCAT($B34,",",S$4),'19 SpcFunc &amp; VentSpcFunc combos'!$Q$8:$Q$335,0),0)&gt;0,1,0)</f>
        <v>0</v>
      </c>
      <c r="T34" s="119">
        <f>IF(IFERROR(MATCH(_xlfn.CONCAT($B34,",",T$4),'19 SpcFunc &amp; VentSpcFunc combos'!$Q$8:$Q$335,0),0)&gt;0,1,0)</f>
        <v>0</v>
      </c>
      <c r="U34" s="119">
        <f>IF(IFERROR(MATCH(_xlfn.CONCAT($B34,",",U$4),'19 SpcFunc &amp; VentSpcFunc combos'!$Q$8:$Q$335,0),0)&gt;0,1,0)</f>
        <v>0</v>
      </c>
      <c r="V34" s="119">
        <f>IF(IFERROR(MATCH(_xlfn.CONCAT($B34,",",V$4),'19 SpcFunc &amp; VentSpcFunc combos'!$Q$8:$Q$335,0),0)&gt;0,1,0)</f>
        <v>0</v>
      </c>
      <c r="W34" s="119">
        <f>IF(IFERROR(MATCH(_xlfn.CONCAT($B34,",",W$4),'19 SpcFunc &amp; VentSpcFunc combos'!$Q$8:$Q$335,0),0)&gt;0,1,0)</f>
        <v>0</v>
      </c>
      <c r="X34" s="119">
        <f>IF(IFERROR(MATCH(_xlfn.CONCAT($B34,",",X$4),'19 SpcFunc &amp; VentSpcFunc combos'!$Q$8:$Q$335,0),0)&gt;0,1,0)</f>
        <v>0</v>
      </c>
      <c r="Y34" s="119">
        <f>IF(IFERROR(MATCH(_xlfn.CONCAT($B34,",",Y$4),'19 SpcFunc &amp; VentSpcFunc combos'!$Q$8:$Q$335,0),0)&gt;0,1,0)</f>
        <v>0</v>
      </c>
      <c r="Z34" s="119">
        <f>IF(IFERROR(MATCH(_xlfn.CONCAT($B34,",",Z$4),'19 SpcFunc &amp; VentSpcFunc combos'!$Q$8:$Q$335,0),0)&gt;0,1,0)</f>
        <v>0</v>
      </c>
      <c r="AA34" s="119">
        <f>IF(IFERROR(MATCH(_xlfn.CONCAT($B34,",",AA$4),'19 SpcFunc &amp; VentSpcFunc combos'!$Q$8:$Q$335,0),0)&gt;0,1,0)</f>
        <v>0</v>
      </c>
      <c r="AB34" s="119">
        <f>IF(IFERROR(MATCH(_xlfn.CONCAT($B34,",",AB$4),'19 SpcFunc &amp; VentSpcFunc combos'!$Q$8:$Q$335,0),0)&gt;0,1,0)</f>
        <v>0</v>
      </c>
      <c r="AC34" s="119">
        <f>IF(IFERROR(MATCH(_xlfn.CONCAT($B34,",",AC$4),'19 SpcFunc &amp; VentSpcFunc combos'!$Q$8:$Q$335,0),0)&gt;0,1,0)</f>
        <v>0</v>
      </c>
      <c r="AD34" s="119">
        <f>IF(IFERROR(MATCH(_xlfn.CONCAT($B34,",",AD$4),'19 SpcFunc &amp; VentSpcFunc combos'!$Q$8:$Q$335,0),0)&gt;0,1,0)</f>
        <v>0</v>
      </c>
      <c r="AE34" s="119">
        <f>IF(IFERROR(MATCH(_xlfn.CONCAT($B34,",",AE$4),'19 SpcFunc &amp; VentSpcFunc combos'!$Q$8:$Q$335,0),0)&gt;0,1,0)</f>
        <v>0</v>
      </c>
      <c r="AF34" s="119">
        <f>IF(IFERROR(MATCH(_xlfn.CONCAT($B34,",",AF$4),'19 SpcFunc &amp; VentSpcFunc combos'!$Q$8:$Q$335,0),0)&gt;0,1,0)</f>
        <v>0</v>
      </c>
      <c r="AG34" s="119">
        <f>IF(IFERROR(MATCH(_xlfn.CONCAT($B34,",",AG$4),'19 SpcFunc &amp; VentSpcFunc combos'!$Q$8:$Q$335,0),0)&gt;0,1,0)</f>
        <v>0</v>
      </c>
      <c r="AH34" s="119">
        <f>IF(IFERROR(MATCH(_xlfn.CONCAT($B34,",",AH$4),'19 SpcFunc &amp; VentSpcFunc combos'!$Q$8:$Q$335,0),0)&gt;0,1,0)</f>
        <v>0</v>
      </c>
      <c r="AI34" s="119">
        <f>IF(IFERROR(MATCH(_xlfn.CONCAT($B34,",",AI$4),'19 SpcFunc &amp; VentSpcFunc combos'!$Q$8:$Q$335,0),0)&gt;0,1,0)</f>
        <v>0</v>
      </c>
      <c r="AJ34" s="119">
        <f>IF(IFERROR(MATCH(_xlfn.CONCAT($B34,",",AJ$4),'19 SpcFunc &amp; VentSpcFunc combos'!$Q$8:$Q$335,0),0)&gt;0,1,0)</f>
        <v>0</v>
      </c>
      <c r="AK34" s="119">
        <f>IF(IFERROR(MATCH(_xlfn.CONCAT($B34,",",AK$4),'19 SpcFunc &amp; VentSpcFunc combos'!$Q$8:$Q$335,0),0)&gt;0,1,0)</f>
        <v>0</v>
      </c>
      <c r="AL34" s="119">
        <f>IF(IFERROR(MATCH(_xlfn.CONCAT($B34,",",AL$4),'19 SpcFunc &amp; VentSpcFunc combos'!$Q$8:$Q$335,0),0)&gt;0,1,0)</f>
        <v>0</v>
      </c>
      <c r="AM34" s="119">
        <f>IF(IFERROR(MATCH(_xlfn.CONCAT($B34,",",AM$4),'19 SpcFunc &amp; VentSpcFunc combos'!$Q$8:$Q$335,0),0)&gt;0,1,0)</f>
        <v>0</v>
      </c>
      <c r="AN34" s="119">
        <f>IF(IFERROR(MATCH(_xlfn.CONCAT($B34,",",AN$4),'19 SpcFunc &amp; VentSpcFunc combos'!$Q$8:$Q$335,0),0)&gt;0,1,0)</f>
        <v>0</v>
      </c>
      <c r="AO34" s="119">
        <f>IF(IFERROR(MATCH(_xlfn.CONCAT($B34,",",AO$4),'19 SpcFunc &amp; VentSpcFunc combos'!$Q$8:$Q$335,0),0)&gt;0,1,0)</f>
        <v>0</v>
      </c>
      <c r="AP34" s="119">
        <f>IF(IFERROR(MATCH(_xlfn.CONCAT($B34,",",AP$4),'19 SpcFunc &amp; VentSpcFunc combos'!$Q$8:$Q$335,0),0)&gt;0,1,0)</f>
        <v>0</v>
      </c>
      <c r="AQ34" s="119">
        <f>IF(IFERROR(MATCH(_xlfn.CONCAT($B34,",",AQ$4),'19 SpcFunc &amp; VentSpcFunc combos'!$Q$8:$Q$335,0),0)&gt;0,1,0)</f>
        <v>0</v>
      </c>
      <c r="AR34" s="119">
        <f>IF(IFERROR(MATCH(_xlfn.CONCAT($B34,",",AR$4),'19 SpcFunc &amp; VentSpcFunc combos'!$Q$8:$Q$335,0),0)&gt;0,1,0)</f>
        <v>0</v>
      </c>
      <c r="AS34" s="119">
        <f>IF(IFERROR(MATCH(_xlfn.CONCAT($B34,",",AS$4),'19 SpcFunc &amp; VentSpcFunc combos'!$Q$8:$Q$335,0),0)&gt;0,1,0)</f>
        <v>0</v>
      </c>
      <c r="AT34" s="119">
        <f>IF(IFERROR(MATCH(_xlfn.CONCAT($B34,",",AT$4),'19 SpcFunc &amp; VentSpcFunc combos'!$Q$8:$Q$335,0),0)&gt;0,1,0)</f>
        <v>0</v>
      </c>
      <c r="AU34" s="119">
        <f>IF(IFERROR(MATCH(_xlfn.CONCAT($B34,",",AU$4),'19 SpcFunc &amp; VentSpcFunc combos'!$Q$8:$Q$335,0),0)&gt;0,1,0)</f>
        <v>0</v>
      </c>
      <c r="AV34" s="119">
        <f>IF(IFERROR(MATCH(_xlfn.CONCAT($B34,",",AV$4),'19 SpcFunc &amp; VentSpcFunc combos'!$Q$8:$Q$335,0),0)&gt;0,1,0)</f>
        <v>0</v>
      </c>
      <c r="AW34" s="119">
        <f>IF(IFERROR(MATCH(_xlfn.CONCAT($B34,",",AW$4),'19 SpcFunc &amp; VentSpcFunc combos'!$Q$8:$Q$335,0),0)&gt;0,1,0)</f>
        <v>0</v>
      </c>
      <c r="AX34" s="119">
        <f>IF(IFERROR(MATCH(_xlfn.CONCAT($B34,",",AX$4),'19 SpcFunc &amp; VentSpcFunc combos'!$Q$8:$Q$335,0),0)&gt;0,1,0)</f>
        <v>0</v>
      </c>
      <c r="AY34" s="119">
        <f>IF(IFERROR(MATCH(_xlfn.CONCAT($B34,",",AY$4),'19 SpcFunc &amp; VentSpcFunc combos'!$Q$8:$Q$335,0),0)&gt;0,1,0)</f>
        <v>0</v>
      </c>
      <c r="AZ34" s="119">
        <f>IF(IFERROR(MATCH(_xlfn.CONCAT($B34,",",AZ$4),'19 SpcFunc &amp; VentSpcFunc combos'!$Q$8:$Q$335,0),0)&gt;0,1,0)</f>
        <v>0</v>
      </c>
      <c r="BA34" s="119">
        <f>IF(IFERROR(MATCH(_xlfn.CONCAT($B34,",",BA$4),'19 SpcFunc &amp; VentSpcFunc combos'!$Q$8:$Q$335,0),0)&gt;0,1,0)</f>
        <v>0</v>
      </c>
      <c r="BB34" s="119">
        <f>IF(IFERROR(MATCH(_xlfn.CONCAT($B34,",",BB$4),'19 SpcFunc &amp; VentSpcFunc combos'!$Q$8:$Q$335,0),0)&gt;0,1,0)</f>
        <v>0</v>
      </c>
      <c r="BC34" s="119">
        <f>IF(IFERROR(MATCH(_xlfn.CONCAT($B34,",",BC$4),'19 SpcFunc &amp; VentSpcFunc combos'!$Q$8:$Q$335,0),0)&gt;0,1,0)</f>
        <v>0</v>
      </c>
      <c r="BD34" s="119">
        <f>IF(IFERROR(MATCH(_xlfn.CONCAT($B34,",",BD$4),'19 SpcFunc &amp; VentSpcFunc combos'!$Q$8:$Q$335,0),0)&gt;0,1,0)</f>
        <v>0</v>
      </c>
      <c r="BE34" s="119">
        <f>IF(IFERROR(MATCH(_xlfn.CONCAT($B34,",",BE$4),'19 SpcFunc &amp; VentSpcFunc combos'!$Q$8:$Q$335,0),0)&gt;0,1,0)</f>
        <v>0</v>
      </c>
      <c r="BF34" s="119">
        <f>IF(IFERROR(MATCH(_xlfn.CONCAT($B34,",",BF$4),'19 SpcFunc &amp; VentSpcFunc combos'!$Q$8:$Q$335,0),0)&gt;0,1,0)</f>
        <v>0</v>
      </c>
      <c r="BG34" s="119">
        <f>IF(IFERROR(MATCH(_xlfn.CONCAT($B34,",",BG$4),'19 SpcFunc &amp; VentSpcFunc combos'!$Q$8:$Q$335,0),0)&gt;0,1,0)</f>
        <v>0</v>
      </c>
      <c r="BH34" s="119">
        <f>IF(IFERROR(MATCH(_xlfn.CONCAT($B34,",",BH$4),'19 SpcFunc &amp; VentSpcFunc combos'!$Q$8:$Q$335,0),0)&gt;0,1,0)</f>
        <v>0</v>
      </c>
      <c r="BI34" s="119">
        <f>IF(IFERROR(MATCH(_xlfn.CONCAT($B34,",",BI$4),'19 SpcFunc &amp; VentSpcFunc combos'!$Q$8:$Q$335,0),0)&gt;0,1,0)</f>
        <v>0</v>
      </c>
      <c r="BJ34" s="119">
        <f>IF(IFERROR(MATCH(_xlfn.CONCAT($B34,",",BJ$4),'19 SpcFunc &amp; VentSpcFunc combos'!$Q$8:$Q$335,0),0)&gt;0,1,0)</f>
        <v>0</v>
      </c>
      <c r="BK34" s="119">
        <f>IF(IFERROR(MATCH(_xlfn.CONCAT($B34,",",BK$4),'19 SpcFunc &amp; VentSpcFunc combos'!$Q$8:$Q$335,0),0)&gt;0,1,0)</f>
        <v>0</v>
      </c>
      <c r="BL34" s="119">
        <f>IF(IFERROR(MATCH(_xlfn.CONCAT($B34,",",BL$4),'19 SpcFunc &amp; VentSpcFunc combos'!$Q$8:$Q$335,0),0)&gt;0,1,0)</f>
        <v>0</v>
      </c>
      <c r="BM34" s="119">
        <f>IF(IFERROR(MATCH(_xlfn.CONCAT($B34,",",BM$4),'19 SpcFunc &amp; VentSpcFunc combos'!$Q$8:$Q$335,0),0)&gt;0,1,0)</f>
        <v>0</v>
      </c>
      <c r="BN34" s="119">
        <f>IF(IFERROR(MATCH(_xlfn.CONCAT($B34,",",BN$4),'19 SpcFunc &amp; VentSpcFunc combos'!$Q$8:$Q$335,0),0)&gt;0,1,0)</f>
        <v>0</v>
      </c>
      <c r="BO34" s="119">
        <f>IF(IFERROR(MATCH(_xlfn.CONCAT($B34,",",BO$4),'19 SpcFunc &amp; VentSpcFunc combos'!$Q$8:$Q$335,0),0)&gt;0,1,0)</f>
        <v>0</v>
      </c>
      <c r="BP34" s="119">
        <f>IF(IFERROR(MATCH(_xlfn.CONCAT($B34,",",BP$4),'19 SpcFunc &amp; VentSpcFunc combos'!$Q$8:$Q$335,0),0)&gt;0,1,0)</f>
        <v>0</v>
      </c>
      <c r="BQ34" s="119">
        <f>IF(IFERROR(MATCH(_xlfn.CONCAT($B34,",",BQ$4),'19 SpcFunc &amp; VentSpcFunc combos'!$Q$8:$Q$335,0),0)&gt;0,1,0)</f>
        <v>0</v>
      </c>
      <c r="BR34" s="119">
        <f>IF(IFERROR(MATCH(_xlfn.CONCAT($B34,",",BR$4),'19 SpcFunc &amp; VentSpcFunc combos'!$Q$8:$Q$335,0),0)&gt;0,1,0)</f>
        <v>0</v>
      </c>
      <c r="BS34" s="119">
        <f>IF(IFERROR(MATCH(_xlfn.CONCAT($B34,",",BS$4),'19 SpcFunc &amp; VentSpcFunc combos'!$Q$8:$Q$335,0),0)&gt;0,1,0)</f>
        <v>0</v>
      </c>
      <c r="BT34" s="119">
        <f>IF(IFERROR(MATCH(_xlfn.CONCAT($B34,",",BT$4),'19 SpcFunc &amp; VentSpcFunc combos'!$Q$8:$Q$335,0),0)&gt;0,1,0)</f>
        <v>0</v>
      </c>
      <c r="BU34" s="119">
        <f>IF(IFERROR(MATCH(_xlfn.CONCAT($B34,",",BU$4),'19 SpcFunc &amp; VentSpcFunc combos'!$Q$8:$Q$335,0),0)&gt;0,1,0)</f>
        <v>0</v>
      </c>
      <c r="BV34" s="119">
        <f>IF(IFERROR(MATCH(_xlfn.CONCAT($B34,",",BV$4),'19 SpcFunc &amp; VentSpcFunc combos'!$Q$8:$Q$335,0),0)&gt;0,1,0)</f>
        <v>0</v>
      </c>
      <c r="BW34" s="119">
        <f>IF(IFERROR(MATCH(_xlfn.CONCAT($B34,",",BW$4),'19 SpcFunc &amp; VentSpcFunc combos'!$Q$8:$Q$335,0),0)&gt;0,1,0)</f>
        <v>0</v>
      </c>
      <c r="BX34" s="119">
        <f>IF(IFERROR(MATCH(_xlfn.CONCAT($B34,",",BX$4),'19 SpcFunc &amp; VentSpcFunc combos'!$Q$8:$Q$335,0),0)&gt;0,1,0)</f>
        <v>0</v>
      </c>
      <c r="BY34" s="119">
        <f>IF(IFERROR(MATCH(_xlfn.CONCAT($B34,",",BY$4),'19 SpcFunc &amp; VentSpcFunc combos'!$Q$8:$Q$335,0),0)&gt;0,1,0)</f>
        <v>0</v>
      </c>
      <c r="BZ34" s="119">
        <f>IF(IFERROR(MATCH(_xlfn.CONCAT($B34,",",BZ$4),'19 SpcFunc &amp; VentSpcFunc combos'!$Q$8:$Q$335,0),0)&gt;0,1,0)</f>
        <v>0</v>
      </c>
      <c r="CA34" s="119">
        <f>IF(IFERROR(MATCH(_xlfn.CONCAT($B34,",",CA$4),'19 SpcFunc &amp; VentSpcFunc combos'!$Q$8:$Q$335,0),0)&gt;0,1,0)</f>
        <v>0</v>
      </c>
      <c r="CB34" s="119">
        <f>IF(IFERROR(MATCH(_xlfn.CONCAT($B34,",",CB$4),'19 SpcFunc &amp; VentSpcFunc combos'!$Q$8:$Q$335,0),0)&gt;0,1,0)</f>
        <v>0</v>
      </c>
      <c r="CC34" s="119">
        <f>IF(IFERROR(MATCH(_xlfn.CONCAT($B34,",",CC$4),'19 SpcFunc &amp; VentSpcFunc combos'!$Q$8:$Q$335,0),0)&gt;0,1,0)</f>
        <v>0</v>
      </c>
      <c r="CD34" s="119">
        <f>IF(IFERROR(MATCH(_xlfn.CONCAT($B34,",",CD$4),'19 SpcFunc &amp; VentSpcFunc combos'!$Q$8:$Q$335,0),0)&gt;0,1,0)</f>
        <v>0</v>
      </c>
      <c r="CE34" s="119">
        <f>IF(IFERROR(MATCH(_xlfn.CONCAT($B34,",",CE$4),'19 SpcFunc &amp; VentSpcFunc combos'!$Q$8:$Q$335,0),0)&gt;0,1,0)</f>
        <v>0</v>
      </c>
      <c r="CF34" s="119">
        <f>IF(IFERROR(MATCH(_xlfn.CONCAT($B34,",",CF$4),'19 SpcFunc &amp; VentSpcFunc combos'!$Q$8:$Q$335,0),0)&gt;0,1,0)</f>
        <v>0</v>
      </c>
      <c r="CG34" s="119">
        <f>IF(IFERROR(MATCH(_xlfn.CONCAT($B34,",",CG$4),'19 SpcFunc &amp; VentSpcFunc combos'!$Q$8:$Q$335,0),0)&gt;0,1,0)</f>
        <v>0</v>
      </c>
      <c r="CH34" s="119">
        <f>IF(IFERROR(MATCH(_xlfn.CONCAT($B34,",",CH$4),'19 SpcFunc &amp; VentSpcFunc combos'!$Q$8:$Q$335,0),0)&gt;0,1,0)</f>
        <v>0</v>
      </c>
      <c r="CI34" s="119">
        <f>IF(IFERROR(MATCH(_xlfn.CONCAT($B34,",",CI$4),'19 SpcFunc &amp; VentSpcFunc combos'!$Q$8:$Q$335,0),0)&gt;0,1,0)</f>
        <v>0</v>
      </c>
      <c r="CJ34" s="119">
        <f>IF(IFERROR(MATCH(_xlfn.CONCAT($B34,",",CJ$4),'19 SpcFunc &amp; VentSpcFunc combos'!$Q$8:$Q$335,0),0)&gt;0,1,0)</f>
        <v>0</v>
      </c>
      <c r="CK34" s="119">
        <f>IF(IFERROR(MATCH(_xlfn.CONCAT($B34,",",CK$4),'19 SpcFunc &amp; VentSpcFunc combos'!$Q$8:$Q$335,0),0)&gt;0,1,0)</f>
        <v>0</v>
      </c>
      <c r="CL34" s="119">
        <f>IF(IFERROR(MATCH(_xlfn.CONCAT($B34,",",CL$4),'19 SpcFunc &amp; VentSpcFunc combos'!$Q$8:$Q$335,0),0)&gt;0,1,0)</f>
        <v>0</v>
      </c>
      <c r="CM34" s="119">
        <f>IF(IFERROR(MATCH(_xlfn.CONCAT($B34,",",CM$4),'19 SpcFunc &amp; VentSpcFunc combos'!$Q$8:$Q$335,0),0)&gt;0,1,0)</f>
        <v>0</v>
      </c>
      <c r="CN34" s="119">
        <f>IF(IFERROR(MATCH(_xlfn.CONCAT($B34,",",CN$4),'19 SpcFunc &amp; VentSpcFunc combos'!$Q$8:$Q$335,0),0)&gt;0,1,0)</f>
        <v>0</v>
      </c>
      <c r="CO34" s="119">
        <f>IF(IFERROR(MATCH(_xlfn.CONCAT($B34,",",CO$4),'19 SpcFunc &amp; VentSpcFunc combos'!$Q$8:$Q$335,0),0)&gt;0,1,0)</f>
        <v>0</v>
      </c>
      <c r="CP34" s="119">
        <f>IF(IFERROR(MATCH(_xlfn.CONCAT($B34,",",CP$4),'19 SpcFunc &amp; VentSpcFunc combos'!$Q$8:$Q$335,0),0)&gt;0,1,0)</f>
        <v>0</v>
      </c>
      <c r="CQ34" s="119">
        <f>IF(IFERROR(MATCH(_xlfn.CONCAT($B34,",",CQ$4),'19 SpcFunc &amp; VentSpcFunc combos'!$Q$8:$Q$335,0),0)&gt;0,1,0)</f>
        <v>0</v>
      </c>
      <c r="CR34" s="119">
        <f>IF(IFERROR(MATCH(_xlfn.CONCAT($B34,",",CR$4),'19 SpcFunc &amp; VentSpcFunc combos'!$Q$8:$Q$335,0),0)&gt;0,1,0)</f>
        <v>0</v>
      </c>
      <c r="CS34" s="119">
        <f>IF(IFERROR(MATCH(_xlfn.CONCAT($B34,",",CS$4),'19 SpcFunc &amp; VentSpcFunc combos'!$Q$8:$Q$335,0),0)&gt;0,1,0)</f>
        <v>0</v>
      </c>
      <c r="CT34" s="119">
        <f>IF(IFERROR(MATCH(_xlfn.CONCAT($B34,",",CT$4),'19 SpcFunc &amp; VentSpcFunc combos'!$Q$8:$Q$335,0),0)&gt;0,1,0)</f>
        <v>0</v>
      </c>
      <c r="CU34" s="98" t="s">
        <v>938</v>
      </c>
      <c r="CV34">
        <f t="shared" si="5"/>
        <v>0</v>
      </c>
    </row>
    <row r="35" spans="2:100" x14ac:dyDescent="0.25">
      <c r="B35" t="e">
        <f>#REF!</f>
        <v>#REF!</v>
      </c>
      <c r="C35" s="119">
        <f>IF(IFERROR(MATCH(_xlfn.CONCAT($B35,",",C$4),'19 SpcFunc &amp; VentSpcFunc combos'!$Q$8:$Q$335,0),0)&gt;0,1,0)</f>
        <v>0</v>
      </c>
      <c r="D35" s="119">
        <f>IF(IFERROR(MATCH(_xlfn.CONCAT($B35,",",D$4),'19 SpcFunc &amp; VentSpcFunc combos'!$Q$8:$Q$335,0),0)&gt;0,1,0)</f>
        <v>0</v>
      </c>
      <c r="E35" s="119">
        <f>IF(IFERROR(MATCH(_xlfn.CONCAT($B35,",",E$4),'19 SpcFunc &amp; VentSpcFunc combos'!$Q$8:$Q$335,0),0)&gt;0,1,0)</f>
        <v>0</v>
      </c>
      <c r="F35" s="119">
        <f>IF(IFERROR(MATCH(_xlfn.CONCAT($B35,",",F$4),'19 SpcFunc &amp; VentSpcFunc combos'!$Q$8:$Q$335,0),0)&gt;0,1,0)</f>
        <v>0</v>
      </c>
      <c r="G35" s="119">
        <f>IF(IFERROR(MATCH(_xlfn.CONCAT($B35,",",G$4),'19 SpcFunc &amp; VentSpcFunc combos'!$Q$8:$Q$335,0),0)&gt;0,1,0)</f>
        <v>0</v>
      </c>
      <c r="H35" s="119">
        <f>IF(IFERROR(MATCH(_xlfn.CONCAT($B35,",",H$4),'19 SpcFunc &amp; VentSpcFunc combos'!$Q$8:$Q$335,0),0)&gt;0,1,0)</f>
        <v>0</v>
      </c>
      <c r="I35" s="119">
        <f>IF(IFERROR(MATCH(_xlfn.CONCAT($B35,",",I$4),'19 SpcFunc &amp; VentSpcFunc combos'!$Q$8:$Q$335,0),0)&gt;0,1,0)</f>
        <v>0</v>
      </c>
      <c r="J35" s="119">
        <f>IF(IFERROR(MATCH(_xlfn.CONCAT($B35,",",J$4),'19 SpcFunc &amp; VentSpcFunc combos'!$Q$8:$Q$335,0),0)&gt;0,1,0)</f>
        <v>0</v>
      </c>
      <c r="K35" s="119">
        <f>IF(IFERROR(MATCH(_xlfn.CONCAT($B35,",",K$4),'19 SpcFunc &amp; VentSpcFunc combos'!$Q$8:$Q$335,0),0)&gt;0,1,0)</f>
        <v>0</v>
      </c>
      <c r="L35" s="119">
        <f>IF(IFERROR(MATCH(_xlfn.CONCAT($B35,",",L$4),'19 SpcFunc &amp; VentSpcFunc combos'!$Q$8:$Q$335,0),0)&gt;0,1,0)</f>
        <v>0</v>
      </c>
      <c r="M35" s="119">
        <f>IF(IFERROR(MATCH(_xlfn.CONCAT($B35,",",M$4),'19 SpcFunc &amp; VentSpcFunc combos'!$Q$8:$Q$335,0),0)&gt;0,1,0)</f>
        <v>0</v>
      </c>
      <c r="N35" s="119">
        <f>IF(IFERROR(MATCH(_xlfn.CONCAT($B35,",",N$4),'19 SpcFunc &amp; VentSpcFunc combos'!$Q$8:$Q$335,0),0)&gt;0,1,0)</f>
        <v>0</v>
      </c>
      <c r="O35" s="119">
        <f>IF(IFERROR(MATCH(_xlfn.CONCAT($B35,",",O$4),'19 SpcFunc &amp; VentSpcFunc combos'!$Q$8:$Q$335,0),0)&gt;0,1,0)</f>
        <v>0</v>
      </c>
      <c r="P35" s="119">
        <f>IF(IFERROR(MATCH(_xlfn.CONCAT($B35,",",P$4),'19 SpcFunc &amp; VentSpcFunc combos'!$Q$8:$Q$335,0),0)&gt;0,1,0)</f>
        <v>0</v>
      </c>
      <c r="Q35" s="119">
        <f>IF(IFERROR(MATCH(_xlfn.CONCAT($B35,",",Q$4),'19 SpcFunc &amp; VentSpcFunc combos'!$Q$8:$Q$335,0),0)&gt;0,1,0)</f>
        <v>0</v>
      </c>
      <c r="R35" s="119">
        <f>IF(IFERROR(MATCH(_xlfn.CONCAT($B35,",",R$4),'19 SpcFunc &amp; VentSpcFunc combos'!$Q$8:$Q$335,0),0)&gt;0,1,0)</f>
        <v>0</v>
      </c>
      <c r="S35" s="119">
        <f>IF(IFERROR(MATCH(_xlfn.CONCAT($B35,",",S$4),'19 SpcFunc &amp; VentSpcFunc combos'!$Q$8:$Q$335,0),0)&gt;0,1,0)</f>
        <v>0</v>
      </c>
      <c r="T35" s="119">
        <f>IF(IFERROR(MATCH(_xlfn.CONCAT($B35,",",T$4),'19 SpcFunc &amp; VentSpcFunc combos'!$Q$8:$Q$335,0),0)&gt;0,1,0)</f>
        <v>0</v>
      </c>
      <c r="U35" s="119">
        <f>IF(IFERROR(MATCH(_xlfn.CONCAT($B35,",",U$4),'19 SpcFunc &amp; VentSpcFunc combos'!$Q$8:$Q$335,0),0)&gt;0,1,0)</f>
        <v>0</v>
      </c>
      <c r="V35" s="119">
        <f>IF(IFERROR(MATCH(_xlfn.CONCAT($B35,",",V$4),'19 SpcFunc &amp; VentSpcFunc combos'!$Q$8:$Q$335,0),0)&gt;0,1,0)</f>
        <v>0</v>
      </c>
      <c r="W35" s="119">
        <f>IF(IFERROR(MATCH(_xlfn.CONCAT($B35,",",W$4),'19 SpcFunc &amp; VentSpcFunc combos'!$Q$8:$Q$335,0),0)&gt;0,1,0)</f>
        <v>0</v>
      </c>
      <c r="X35" s="119">
        <f>IF(IFERROR(MATCH(_xlfn.CONCAT($B35,",",X$4),'19 SpcFunc &amp; VentSpcFunc combos'!$Q$8:$Q$335,0),0)&gt;0,1,0)</f>
        <v>0</v>
      </c>
      <c r="Y35" s="119">
        <f>IF(IFERROR(MATCH(_xlfn.CONCAT($B35,",",Y$4),'19 SpcFunc &amp; VentSpcFunc combos'!$Q$8:$Q$335,0),0)&gt;0,1,0)</f>
        <v>0</v>
      </c>
      <c r="Z35" s="119">
        <f>IF(IFERROR(MATCH(_xlfn.CONCAT($B35,",",Z$4),'19 SpcFunc &amp; VentSpcFunc combos'!$Q$8:$Q$335,0),0)&gt;0,1,0)</f>
        <v>0</v>
      </c>
      <c r="AA35" s="119">
        <f>IF(IFERROR(MATCH(_xlfn.CONCAT($B35,",",AA$4),'19 SpcFunc &amp; VentSpcFunc combos'!$Q$8:$Q$335,0),0)&gt;0,1,0)</f>
        <v>0</v>
      </c>
      <c r="AB35" s="119">
        <f>IF(IFERROR(MATCH(_xlfn.CONCAT($B35,",",AB$4),'19 SpcFunc &amp; VentSpcFunc combos'!$Q$8:$Q$335,0),0)&gt;0,1,0)</f>
        <v>0</v>
      </c>
      <c r="AC35" s="119">
        <f>IF(IFERROR(MATCH(_xlfn.CONCAT($B35,",",AC$4),'19 SpcFunc &amp; VentSpcFunc combos'!$Q$8:$Q$335,0),0)&gt;0,1,0)</f>
        <v>0</v>
      </c>
      <c r="AD35" s="119">
        <f>IF(IFERROR(MATCH(_xlfn.CONCAT($B35,",",AD$4),'19 SpcFunc &amp; VentSpcFunc combos'!$Q$8:$Q$335,0),0)&gt;0,1,0)</f>
        <v>0</v>
      </c>
      <c r="AE35" s="119">
        <f>IF(IFERROR(MATCH(_xlfn.CONCAT($B35,",",AE$4),'19 SpcFunc &amp; VentSpcFunc combos'!$Q$8:$Q$335,0),0)&gt;0,1,0)</f>
        <v>0</v>
      </c>
      <c r="AF35" s="119">
        <f>IF(IFERROR(MATCH(_xlfn.CONCAT($B35,",",AF$4),'19 SpcFunc &amp; VentSpcFunc combos'!$Q$8:$Q$335,0),0)&gt;0,1,0)</f>
        <v>0</v>
      </c>
      <c r="AG35" s="119">
        <f>IF(IFERROR(MATCH(_xlfn.CONCAT($B35,",",AG$4),'19 SpcFunc &amp; VentSpcFunc combos'!$Q$8:$Q$335,0),0)&gt;0,1,0)</f>
        <v>0</v>
      </c>
      <c r="AH35" s="119">
        <f>IF(IFERROR(MATCH(_xlfn.CONCAT($B35,",",AH$4),'19 SpcFunc &amp; VentSpcFunc combos'!$Q$8:$Q$335,0),0)&gt;0,1,0)</f>
        <v>0</v>
      </c>
      <c r="AI35" s="119">
        <f>IF(IFERROR(MATCH(_xlfn.CONCAT($B35,",",AI$4),'19 SpcFunc &amp; VentSpcFunc combos'!$Q$8:$Q$335,0),0)&gt;0,1,0)</f>
        <v>0</v>
      </c>
      <c r="AJ35" s="119">
        <f>IF(IFERROR(MATCH(_xlfn.CONCAT($B35,",",AJ$4),'19 SpcFunc &amp; VentSpcFunc combos'!$Q$8:$Q$335,0),0)&gt;0,1,0)</f>
        <v>0</v>
      </c>
      <c r="AK35" s="119">
        <f>IF(IFERROR(MATCH(_xlfn.CONCAT($B35,",",AK$4),'19 SpcFunc &amp; VentSpcFunc combos'!$Q$8:$Q$335,0),0)&gt;0,1,0)</f>
        <v>0</v>
      </c>
      <c r="AL35" s="119">
        <f>IF(IFERROR(MATCH(_xlfn.CONCAT($B35,",",AL$4),'19 SpcFunc &amp; VentSpcFunc combos'!$Q$8:$Q$335,0),0)&gt;0,1,0)</f>
        <v>0</v>
      </c>
      <c r="AM35" s="119">
        <f>IF(IFERROR(MATCH(_xlfn.CONCAT($B35,",",AM$4),'19 SpcFunc &amp; VentSpcFunc combos'!$Q$8:$Q$335,0),0)&gt;0,1,0)</f>
        <v>0</v>
      </c>
      <c r="AN35" s="119">
        <f>IF(IFERROR(MATCH(_xlfn.CONCAT($B35,",",AN$4),'19 SpcFunc &amp; VentSpcFunc combos'!$Q$8:$Q$335,0),0)&gt;0,1,0)</f>
        <v>0</v>
      </c>
      <c r="AO35" s="119">
        <f>IF(IFERROR(MATCH(_xlfn.CONCAT($B35,",",AO$4),'19 SpcFunc &amp; VentSpcFunc combos'!$Q$8:$Q$335,0),0)&gt;0,1,0)</f>
        <v>0</v>
      </c>
      <c r="AP35" s="119">
        <f>IF(IFERROR(MATCH(_xlfn.CONCAT($B35,",",AP$4),'19 SpcFunc &amp; VentSpcFunc combos'!$Q$8:$Q$335,0),0)&gt;0,1,0)</f>
        <v>0</v>
      </c>
      <c r="AQ35" s="119">
        <f>IF(IFERROR(MATCH(_xlfn.CONCAT($B35,",",AQ$4),'19 SpcFunc &amp; VentSpcFunc combos'!$Q$8:$Q$335,0),0)&gt;0,1,0)</f>
        <v>0</v>
      </c>
      <c r="AR35" s="119">
        <f>IF(IFERROR(MATCH(_xlfn.CONCAT($B35,",",AR$4),'19 SpcFunc &amp; VentSpcFunc combos'!$Q$8:$Q$335,0),0)&gt;0,1,0)</f>
        <v>0</v>
      </c>
      <c r="AS35" s="119">
        <f>IF(IFERROR(MATCH(_xlfn.CONCAT($B35,",",AS$4),'19 SpcFunc &amp; VentSpcFunc combos'!$Q$8:$Q$335,0),0)&gt;0,1,0)</f>
        <v>0</v>
      </c>
      <c r="AT35" s="119">
        <f>IF(IFERROR(MATCH(_xlfn.CONCAT($B35,",",AT$4),'19 SpcFunc &amp; VentSpcFunc combos'!$Q$8:$Q$335,0),0)&gt;0,1,0)</f>
        <v>0</v>
      </c>
      <c r="AU35" s="119">
        <f>IF(IFERROR(MATCH(_xlfn.CONCAT($B35,",",AU$4),'19 SpcFunc &amp; VentSpcFunc combos'!$Q$8:$Q$335,0),0)&gt;0,1,0)</f>
        <v>0</v>
      </c>
      <c r="AV35" s="119">
        <f>IF(IFERROR(MATCH(_xlfn.CONCAT($B35,",",AV$4),'19 SpcFunc &amp; VentSpcFunc combos'!$Q$8:$Q$335,0),0)&gt;0,1,0)</f>
        <v>0</v>
      </c>
      <c r="AW35" s="119">
        <f>IF(IFERROR(MATCH(_xlfn.CONCAT($B35,",",AW$4),'19 SpcFunc &amp; VentSpcFunc combos'!$Q$8:$Q$335,0),0)&gt;0,1,0)</f>
        <v>0</v>
      </c>
      <c r="AX35" s="119">
        <f>IF(IFERROR(MATCH(_xlfn.CONCAT($B35,",",AX$4),'19 SpcFunc &amp; VentSpcFunc combos'!$Q$8:$Q$335,0),0)&gt;0,1,0)</f>
        <v>0</v>
      </c>
      <c r="AY35" s="119">
        <f>IF(IFERROR(MATCH(_xlfn.CONCAT($B35,",",AY$4),'19 SpcFunc &amp; VentSpcFunc combos'!$Q$8:$Q$335,0),0)&gt;0,1,0)</f>
        <v>0</v>
      </c>
      <c r="AZ35" s="119">
        <f>IF(IFERROR(MATCH(_xlfn.CONCAT($B35,",",AZ$4),'19 SpcFunc &amp; VentSpcFunc combos'!$Q$8:$Q$335,0),0)&gt;0,1,0)</f>
        <v>0</v>
      </c>
      <c r="BA35" s="119">
        <f>IF(IFERROR(MATCH(_xlfn.CONCAT($B35,",",BA$4),'19 SpcFunc &amp; VentSpcFunc combos'!$Q$8:$Q$335,0),0)&gt;0,1,0)</f>
        <v>0</v>
      </c>
      <c r="BB35" s="119">
        <f>IF(IFERROR(MATCH(_xlfn.CONCAT($B35,",",BB$4),'19 SpcFunc &amp; VentSpcFunc combos'!$Q$8:$Q$335,0),0)&gt;0,1,0)</f>
        <v>0</v>
      </c>
      <c r="BC35" s="119">
        <f>IF(IFERROR(MATCH(_xlfn.CONCAT($B35,",",BC$4),'19 SpcFunc &amp; VentSpcFunc combos'!$Q$8:$Q$335,0),0)&gt;0,1,0)</f>
        <v>0</v>
      </c>
      <c r="BD35" s="119">
        <f>IF(IFERROR(MATCH(_xlfn.CONCAT($B35,",",BD$4),'19 SpcFunc &amp; VentSpcFunc combos'!$Q$8:$Q$335,0),0)&gt;0,1,0)</f>
        <v>0</v>
      </c>
      <c r="BE35" s="119">
        <f>IF(IFERROR(MATCH(_xlfn.CONCAT($B35,",",BE$4),'19 SpcFunc &amp; VentSpcFunc combos'!$Q$8:$Q$335,0),0)&gt;0,1,0)</f>
        <v>0</v>
      </c>
      <c r="BF35" s="119">
        <f>IF(IFERROR(MATCH(_xlfn.CONCAT($B35,",",BF$4),'19 SpcFunc &amp; VentSpcFunc combos'!$Q$8:$Q$335,0),0)&gt;0,1,0)</f>
        <v>0</v>
      </c>
      <c r="BG35" s="119">
        <f>IF(IFERROR(MATCH(_xlfn.CONCAT($B35,",",BG$4),'19 SpcFunc &amp; VentSpcFunc combos'!$Q$8:$Q$335,0),0)&gt;0,1,0)</f>
        <v>0</v>
      </c>
      <c r="BH35" s="119">
        <f>IF(IFERROR(MATCH(_xlfn.CONCAT($B35,",",BH$4),'19 SpcFunc &amp; VentSpcFunc combos'!$Q$8:$Q$335,0),0)&gt;0,1,0)</f>
        <v>0</v>
      </c>
      <c r="BI35" s="119">
        <f>IF(IFERROR(MATCH(_xlfn.CONCAT($B35,",",BI$4),'19 SpcFunc &amp; VentSpcFunc combos'!$Q$8:$Q$335,0),0)&gt;0,1,0)</f>
        <v>0</v>
      </c>
      <c r="BJ35" s="119">
        <f>IF(IFERROR(MATCH(_xlfn.CONCAT($B35,",",BJ$4),'19 SpcFunc &amp; VentSpcFunc combos'!$Q$8:$Q$335,0),0)&gt;0,1,0)</f>
        <v>0</v>
      </c>
      <c r="BK35" s="119">
        <f>IF(IFERROR(MATCH(_xlfn.CONCAT($B35,",",BK$4),'19 SpcFunc &amp; VentSpcFunc combos'!$Q$8:$Q$335,0),0)&gt;0,1,0)</f>
        <v>0</v>
      </c>
      <c r="BL35" s="119">
        <f>IF(IFERROR(MATCH(_xlfn.CONCAT($B35,",",BL$4),'19 SpcFunc &amp; VentSpcFunc combos'!$Q$8:$Q$335,0),0)&gt;0,1,0)</f>
        <v>0</v>
      </c>
      <c r="BM35" s="119">
        <f>IF(IFERROR(MATCH(_xlfn.CONCAT($B35,",",BM$4),'19 SpcFunc &amp; VentSpcFunc combos'!$Q$8:$Q$335,0),0)&gt;0,1,0)</f>
        <v>0</v>
      </c>
      <c r="BN35" s="119">
        <f>IF(IFERROR(MATCH(_xlfn.CONCAT($B35,",",BN$4),'19 SpcFunc &amp; VentSpcFunc combos'!$Q$8:$Q$335,0),0)&gt;0,1,0)</f>
        <v>0</v>
      </c>
      <c r="BO35" s="119">
        <f>IF(IFERROR(MATCH(_xlfn.CONCAT($B35,",",BO$4),'19 SpcFunc &amp; VentSpcFunc combos'!$Q$8:$Q$335,0),0)&gt;0,1,0)</f>
        <v>0</v>
      </c>
      <c r="BP35" s="119">
        <f>IF(IFERROR(MATCH(_xlfn.CONCAT($B35,",",BP$4),'19 SpcFunc &amp; VentSpcFunc combos'!$Q$8:$Q$335,0),0)&gt;0,1,0)</f>
        <v>0</v>
      </c>
      <c r="BQ35" s="119">
        <f>IF(IFERROR(MATCH(_xlfn.CONCAT($B35,",",BQ$4),'19 SpcFunc &amp; VentSpcFunc combos'!$Q$8:$Q$335,0),0)&gt;0,1,0)</f>
        <v>0</v>
      </c>
      <c r="BR35" s="119">
        <f>IF(IFERROR(MATCH(_xlfn.CONCAT($B35,",",BR$4),'19 SpcFunc &amp; VentSpcFunc combos'!$Q$8:$Q$335,0),0)&gt;0,1,0)</f>
        <v>0</v>
      </c>
      <c r="BS35" s="119">
        <f>IF(IFERROR(MATCH(_xlfn.CONCAT($B35,",",BS$4),'19 SpcFunc &amp; VentSpcFunc combos'!$Q$8:$Q$335,0),0)&gt;0,1,0)</f>
        <v>0</v>
      </c>
      <c r="BT35" s="119">
        <f>IF(IFERROR(MATCH(_xlfn.CONCAT($B35,",",BT$4),'19 SpcFunc &amp; VentSpcFunc combos'!$Q$8:$Q$335,0),0)&gt;0,1,0)</f>
        <v>0</v>
      </c>
      <c r="BU35" s="119">
        <f>IF(IFERROR(MATCH(_xlfn.CONCAT($B35,",",BU$4),'19 SpcFunc &amp; VentSpcFunc combos'!$Q$8:$Q$335,0),0)&gt;0,1,0)</f>
        <v>0</v>
      </c>
      <c r="BV35" s="119">
        <f>IF(IFERROR(MATCH(_xlfn.CONCAT($B35,",",BV$4),'19 SpcFunc &amp; VentSpcFunc combos'!$Q$8:$Q$335,0),0)&gt;0,1,0)</f>
        <v>0</v>
      </c>
      <c r="BW35" s="119">
        <f>IF(IFERROR(MATCH(_xlfn.CONCAT($B35,",",BW$4),'19 SpcFunc &amp; VentSpcFunc combos'!$Q$8:$Q$335,0),0)&gt;0,1,0)</f>
        <v>0</v>
      </c>
      <c r="BX35" s="119">
        <f>IF(IFERROR(MATCH(_xlfn.CONCAT($B35,",",BX$4),'19 SpcFunc &amp; VentSpcFunc combos'!$Q$8:$Q$335,0),0)&gt;0,1,0)</f>
        <v>0</v>
      </c>
      <c r="BY35" s="119">
        <f>IF(IFERROR(MATCH(_xlfn.CONCAT($B35,",",BY$4),'19 SpcFunc &amp; VentSpcFunc combos'!$Q$8:$Q$335,0),0)&gt;0,1,0)</f>
        <v>0</v>
      </c>
      <c r="BZ35" s="119">
        <f>IF(IFERROR(MATCH(_xlfn.CONCAT($B35,",",BZ$4),'19 SpcFunc &amp; VentSpcFunc combos'!$Q$8:$Q$335,0),0)&gt;0,1,0)</f>
        <v>0</v>
      </c>
      <c r="CA35" s="119">
        <f>IF(IFERROR(MATCH(_xlfn.CONCAT($B35,",",CA$4),'19 SpcFunc &amp; VentSpcFunc combos'!$Q$8:$Q$335,0),0)&gt;0,1,0)</f>
        <v>0</v>
      </c>
      <c r="CB35" s="119">
        <f>IF(IFERROR(MATCH(_xlfn.CONCAT($B35,",",CB$4),'19 SpcFunc &amp; VentSpcFunc combos'!$Q$8:$Q$335,0),0)&gt;0,1,0)</f>
        <v>0</v>
      </c>
      <c r="CC35" s="119">
        <f>IF(IFERROR(MATCH(_xlfn.CONCAT($B35,",",CC$4),'19 SpcFunc &amp; VentSpcFunc combos'!$Q$8:$Q$335,0),0)&gt;0,1,0)</f>
        <v>0</v>
      </c>
      <c r="CD35" s="119">
        <f>IF(IFERROR(MATCH(_xlfn.CONCAT($B35,",",CD$4),'19 SpcFunc &amp; VentSpcFunc combos'!$Q$8:$Q$335,0),0)&gt;0,1,0)</f>
        <v>0</v>
      </c>
      <c r="CE35" s="119">
        <f>IF(IFERROR(MATCH(_xlfn.CONCAT($B35,",",CE$4),'19 SpcFunc &amp; VentSpcFunc combos'!$Q$8:$Q$335,0),0)&gt;0,1,0)</f>
        <v>0</v>
      </c>
      <c r="CF35" s="119">
        <f>IF(IFERROR(MATCH(_xlfn.CONCAT($B35,",",CF$4),'19 SpcFunc &amp; VentSpcFunc combos'!$Q$8:$Q$335,0),0)&gt;0,1,0)</f>
        <v>0</v>
      </c>
      <c r="CG35" s="119">
        <f>IF(IFERROR(MATCH(_xlfn.CONCAT($B35,",",CG$4),'19 SpcFunc &amp; VentSpcFunc combos'!$Q$8:$Q$335,0),0)&gt;0,1,0)</f>
        <v>0</v>
      </c>
      <c r="CH35" s="119">
        <f>IF(IFERROR(MATCH(_xlfn.CONCAT($B35,",",CH$4),'19 SpcFunc &amp; VentSpcFunc combos'!$Q$8:$Q$335,0),0)&gt;0,1,0)</f>
        <v>0</v>
      </c>
      <c r="CI35" s="119">
        <f>IF(IFERROR(MATCH(_xlfn.CONCAT($B35,",",CI$4),'19 SpcFunc &amp; VentSpcFunc combos'!$Q$8:$Q$335,0),0)&gt;0,1,0)</f>
        <v>0</v>
      </c>
      <c r="CJ35" s="119">
        <f>IF(IFERROR(MATCH(_xlfn.CONCAT($B35,",",CJ$4),'19 SpcFunc &amp; VentSpcFunc combos'!$Q$8:$Q$335,0),0)&gt;0,1,0)</f>
        <v>0</v>
      </c>
      <c r="CK35" s="119">
        <f>IF(IFERROR(MATCH(_xlfn.CONCAT($B35,",",CK$4),'19 SpcFunc &amp; VentSpcFunc combos'!$Q$8:$Q$335,0),0)&gt;0,1,0)</f>
        <v>0</v>
      </c>
      <c r="CL35" s="119">
        <f>IF(IFERROR(MATCH(_xlfn.CONCAT($B35,",",CL$4),'19 SpcFunc &amp; VentSpcFunc combos'!$Q$8:$Q$335,0),0)&gt;0,1,0)</f>
        <v>0</v>
      </c>
      <c r="CM35" s="119">
        <f>IF(IFERROR(MATCH(_xlfn.CONCAT($B35,",",CM$4),'19 SpcFunc &amp; VentSpcFunc combos'!$Q$8:$Q$335,0),0)&gt;0,1,0)</f>
        <v>0</v>
      </c>
      <c r="CN35" s="119">
        <f>IF(IFERROR(MATCH(_xlfn.CONCAT($B35,",",CN$4),'19 SpcFunc &amp; VentSpcFunc combos'!$Q$8:$Q$335,0),0)&gt;0,1,0)</f>
        <v>0</v>
      </c>
      <c r="CO35" s="119">
        <f>IF(IFERROR(MATCH(_xlfn.CONCAT($B35,",",CO$4),'19 SpcFunc &amp; VentSpcFunc combos'!$Q$8:$Q$335,0),0)&gt;0,1,0)</f>
        <v>0</v>
      </c>
      <c r="CP35" s="119">
        <f>IF(IFERROR(MATCH(_xlfn.CONCAT($B35,",",CP$4),'19 SpcFunc &amp; VentSpcFunc combos'!$Q$8:$Q$335,0),0)&gt;0,1,0)</f>
        <v>0</v>
      </c>
      <c r="CQ35" s="119">
        <f>IF(IFERROR(MATCH(_xlfn.CONCAT($B35,",",CQ$4),'19 SpcFunc &amp; VentSpcFunc combos'!$Q$8:$Q$335,0),0)&gt;0,1,0)</f>
        <v>0</v>
      </c>
      <c r="CR35" s="119">
        <f>IF(IFERROR(MATCH(_xlfn.CONCAT($B35,",",CR$4),'19 SpcFunc &amp; VentSpcFunc combos'!$Q$8:$Q$335,0),0)&gt;0,1,0)</f>
        <v>0</v>
      </c>
      <c r="CS35" s="119">
        <f>IF(IFERROR(MATCH(_xlfn.CONCAT($B35,",",CS$4),'19 SpcFunc &amp; VentSpcFunc combos'!$Q$8:$Q$335,0),0)&gt;0,1,0)</f>
        <v>0</v>
      </c>
      <c r="CT35" s="119">
        <f>IF(IFERROR(MATCH(_xlfn.CONCAT($B35,",",CT$4),'19 SpcFunc &amp; VentSpcFunc combos'!$Q$8:$Q$335,0),0)&gt;0,1,0)</f>
        <v>0</v>
      </c>
      <c r="CU35" s="98" t="s">
        <v>938</v>
      </c>
      <c r="CV35">
        <f t="shared" si="5"/>
        <v>0</v>
      </c>
    </row>
    <row r="36" spans="2:100" x14ac:dyDescent="0.25">
      <c r="B36" t="e">
        <f>#REF!</f>
        <v>#REF!</v>
      </c>
      <c r="C36" s="119">
        <f>IF(IFERROR(MATCH(_xlfn.CONCAT($B36,",",C$4),'19 SpcFunc &amp; VentSpcFunc combos'!$Q$8:$Q$335,0),0)&gt;0,1,0)</f>
        <v>0</v>
      </c>
      <c r="D36" s="119">
        <f>IF(IFERROR(MATCH(_xlfn.CONCAT($B36,",",D$4),'19 SpcFunc &amp; VentSpcFunc combos'!$Q$8:$Q$335,0),0)&gt;0,1,0)</f>
        <v>0</v>
      </c>
      <c r="E36" s="119">
        <f>IF(IFERROR(MATCH(_xlfn.CONCAT($B36,",",E$4),'19 SpcFunc &amp; VentSpcFunc combos'!$Q$8:$Q$335,0),0)&gt;0,1,0)</f>
        <v>0</v>
      </c>
      <c r="F36" s="119">
        <f>IF(IFERROR(MATCH(_xlfn.CONCAT($B36,",",F$4),'19 SpcFunc &amp; VentSpcFunc combos'!$Q$8:$Q$335,0),0)&gt;0,1,0)</f>
        <v>0</v>
      </c>
      <c r="G36" s="119">
        <f>IF(IFERROR(MATCH(_xlfn.CONCAT($B36,",",G$4),'19 SpcFunc &amp; VentSpcFunc combos'!$Q$8:$Q$335,0),0)&gt;0,1,0)</f>
        <v>0</v>
      </c>
      <c r="H36" s="119">
        <f>IF(IFERROR(MATCH(_xlfn.CONCAT($B36,",",H$4),'19 SpcFunc &amp; VentSpcFunc combos'!$Q$8:$Q$335,0),0)&gt;0,1,0)</f>
        <v>0</v>
      </c>
      <c r="I36" s="119">
        <f>IF(IFERROR(MATCH(_xlfn.CONCAT($B36,",",I$4),'19 SpcFunc &amp; VentSpcFunc combos'!$Q$8:$Q$335,0),0)&gt;0,1,0)</f>
        <v>0</v>
      </c>
      <c r="J36" s="119">
        <f>IF(IFERROR(MATCH(_xlfn.CONCAT($B36,",",J$4),'19 SpcFunc &amp; VentSpcFunc combos'!$Q$8:$Q$335,0),0)&gt;0,1,0)</f>
        <v>0</v>
      </c>
      <c r="K36" s="119">
        <f>IF(IFERROR(MATCH(_xlfn.CONCAT($B36,",",K$4),'19 SpcFunc &amp; VentSpcFunc combos'!$Q$8:$Q$335,0),0)&gt;0,1,0)</f>
        <v>0</v>
      </c>
      <c r="L36" s="119">
        <f>IF(IFERROR(MATCH(_xlfn.CONCAT($B36,",",L$4),'19 SpcFunc &amp; VentSpcFunc combos'!$Q$8:$Q$335,0),0)&gt;0,1,0)</f>
        <v>0</v>
      </c>
      <c r="M36" s="119">
        <f>IF(IFERROR(MATCH(_xlfn.CONCAT($B36,",",M$4),'19 SpcFunc &amp; VentSpcFunc combos'!$Q$8:$Q$335,0),0)&gt;0,1,0)</f>
        <v>0</v>
      </c>
      <c r="N36" s="119">
        <f>IF(IFERROR(MATCH(_xlfn.CONCAT($B36,",",N$4),'19 SpcFunc &amp; VentSpcFunc combos'!$Q$8:$Q$335,0),0)&gt;0,1,0)</f>
        <v>0</v>
      </c>
      <c r="O36" s="119">
        <f>IF(IFERROR(MATCH(_xlfn.CONCAT($B36,",",O$4),'19 SpcFunc &amp; VentSpcFunc combos'!$Q$8:$Q$335,0),0)&gt;0,1,0)</f>
        <v>0</v>
      </c>
      <c r="P36" s="119">
        <f>IF(IFERROR(MATCH(_xlfn.CONCAT($B36,",",P$4),'19 SpcFunc &amp; VentSpcFunc combos'!$Q$8:$Q$335,0),0)&gt;0,1,0)</f>
        <v>0</v>
      </c>
      <c r="Q36" s="119">
        <f>IF(IFERROR(MATCH(_xlfn.CONCAT($B36,",",Q$4),'19 SpcFunc &amp; VentSpcFunc combos'!$Q$8:$Q$335,0),0)&gt;0,1,0)</f>
        <v>0</v>
      </c>
      <c r="R36" s="119">
        <f>IF(IFERROR(MATCH(_xlfn.CONCAT($B36,",",R$4),'19 SpcFunc &amp; VentSpcFunc combos'!$Q$8:$Q$335,0),0)&gt;0,1,0)</f>
        <v>0</v>
      </c>
      <c r="S36" s="119">
        <f>IF(IFERROR(MATCH(_xlfn.CONCAT($B36,",",S$4),'19 SpcFunc &amp; VentSpcFunc combos'!$Q$8:$Q$335,0),0)&gt;0,1,0)</f>
        <v>0</v>
      </c>
      <c r="T36" s="119">
        <f>IF(IFERROR(MATCH(_xlfn.CONCAT($B36,",",T$4),'19 SpcFunc &amp; VentSpcFunc combos'!$Q$8:$Q$335,0),0)&gt;0,1,0)</f>
        <v>0</v>
      </c>
      <c r="U36" s="119">
        <f>IF(IFERROR(MATCH(_xlfn.CONCAT($B36,",",U$4),'19 SpcFunc &amp; VentSpcFunc combos'!$Q$8:$Q$335,0),0)&gt;0,1,0)</f>
        <v>0</v>
      </c>
      <c r="V36" s="119">
        <f>IF(IFERROR(MATCH(_xlfn.CONCAT($B36,",",V$4),'19 SpcFunc &amp; VentSpcFunc combos'!$Q$8:$Q$335,0),0)&gt;0,1,0)</f>
        <v>0</v>
      </c>
      <c r="W36" s="119">
        <f>IF(IFERROR(MATCH(_xlfn.CONCAT($B36,",",W$4),'19 SpcFunc &amp; VentSpcFunc combos'!$Q$8:$Q$335,0),0)&gt;0,1,0)</f>
        <v>0</v>
      </c>
      <c r="X36" s="119">
        <f>IF(IFERROR(MATCH(_xlfn.CONCAT($B36,",",X$4),'19 SpcFunc &amp; VentSpcFunc combos'!$Q$8:$Q$335,0),0)&gt;0,1,0)</f>
        <v>0</v>
      </c>
      <c r="Y36" s="119">
        <f>IF(IFERROR(MATCH(_xlfn.CONCAT($B36,",",Y$4),'19 SpcFunc &amp; VentSpcFunc combos'!$Q$8:$Q$335,0),0)&gt;0,1,0)</f>
        <v>0</v>
      </c>
      <c r="Z36" s="119">
        <f>IF(IFERROR(MATCH(_xlfn.CONCAT($B36,",",Z$4),'19 SpcFunc &amp; VentSpcFunc combos'!$Q$8:$Q$335,0),0)&gt;0,1,0)</f>
        <v>0</v>
      </c>
      <c r="AA36" s="119">
        <f>IF(IFERROR(MATCH(_xlfn.CONCAT($B36,",",AA$4),'19 SpcFunc &amp; VentSpcFunc combos'!$Q$8:$Q$335,0),0)&gt;0,1,0)</f>
        <v>0</v>
      </c>
      <c r="AB36" s="119">
        <f>IF(IFERROR(MATCH(_xlfn.CONCAT($B36,",",AB$4),'19 SpcFunc &amp; VentSpcFunc combos'!$Q$8:$Q$335,0),0)&gt;0,1,0)</f>
        <v>0</v>
      </c>
      <c r="AC36" s="119">
        <f>IF(IFERROR(MATCH(_xlfn.CONCAT($B36,",",AC$4),'19 SpcFunc &amp; VentSpcFunc combos'!$Q$8:$Q$335,0),0)&gt;0,1,0)</f>
        <v>0</v>
      </c>
      <c r="AD36" s="119">
        <f>IF(IFERROR(MATCH(_xlfn.CONCAT($B36,",",AD$4),'19 SpcFunc &amp; VentSpcFunc combos'!$Q$8:$Q$335,0),0)&gt;0,1,0)</f>
        <v>0</v>
      </c>
      <c r="AE36" s="119">
        <f>IF(IFERROR(MATCH(_xlfn.CONCAT($B36,",",AE$4),'19 SpcFunc &amp; VentSpcFunc combos'!$Q$8:$Q$335,0),0)&gt;0,1,0)</f>
        <v>0</v>
      </c>
      <c r="AF36" s="119">
        <f>IF(IFERROR(MATCH(_xlfn.CONCAT($B36,",",AF$4),'19 SpcFunc &amp; VentSpcFunc combos'!$Q$8:$Q$335,0),0)&gt;0,1,0)</f>
        <v>0</v>
      </c>
      <c r="AG36" s="119">
        <f>IF(IFERROR(MATCH(_xlfn.CONCAT($B36,",",AG$4),'19 SpcFunc &amp; VentSpcFunc combos'!$Q$8:$Q$335,0),0)&gt;0,1,0)</f>
        <v>0</v>
      </c>
      <c r="AH36" s="119">
        <f>IF(IFERROR(MATCH(_xlfn.CONCAT($B36,",",AH$4),'19 SpcFunc &amp; VentSpcFunc combos'!$Q$8:$Q$335,0),0)&gt;0,1,0)</f>
        <v>0</v>
      </c>
      <c r="AI36" s="119">
        <f>IF(IFERROR(MATCH(_xlfn.CONCAT($B36,",",AI$4),'19 SpcFunc &amp; VentSpcFunc combos'!$Q$8:$Q$335,0),0)&gt;0,1,0)</f>
        <v>0</v>
      </c>
      <c r="AJ36" s="119">
        <f>IF(IFERROR(MATCH(_xlfn.CONCAT($B36,",",AJ$4),'19 SpcFunc &amp; VentSpcFunc combos'!$Q$8:$Q$335,0),0)&gt;0,1,0)</f>
        <v>0</v>
      </c>
      <c r="AK36" s="119">
        <f>IF(IFERROR(MATCH(_xlfn.CONCAT($B36,",",AK$4),'19 SpcFunc &amp; VentSpcFunc combos'!$Q$8:$Q$335,0),0)&gt;0,1,0)</f>
        <v>0</v>
      </c>
      <c r="AL36" s="119">
        <f>IF(IFERROR(MATCH(_xlfn.CONCAT($B36,",",AL$4),'19 SpcFunc &amp; VentSpcFunc combos'!$Q$8:$Q$335,0),0)&gt;0,1,0)</f>
        <v>0</v>
      </c>
      <c r="AM36" s="119">
        <f>IF(IFERROR(MATCH(_xlfn.CONCAT($B36,",",AM$4),'19 SpcFunc &amp; VentSpcFunc combos'!$Q$8:$Q$335,0),0)&gt;0,1,0)</f>
        <v>0</v>
      </c>
      <c r="AN36" s="119">
        <f>IF(IFERROR(MATCH(_xlfn.CONCAT($B36,",",AN$4),'19 SpcFunc &amp; VentSpcFunc combos'!$Q$8:$Q$335,0),0)&gt;0,1,0)</f>
        <v>0</v>
      </c>
      <c r="AO36" s="119">
        <f>IF(IFERROR(MATCH(_xlfn.CONCAT($B36,",",AO$4),'19 SpcFunc &amp; VentSpcFunc combos'!$Q$8:$Q$335,0),0)&gt;0,1,0)</f>
        <v>0</v>
      </c>
      <c r="AP36" s="119">
        <f>IF(IFERROR(MATCH(_xlfn.CONCAT($B36,",",AP$4),'19 SpcFunc &amp; VentSpcFunc combos'!$Q$8:$Q$335,0),0)&gt;0,1,0)</f>
        <v>0</v>
      </c>
      <c r="AQ36" s="119">
        <f>IF(IFERROR(MATCH(_xlfn.CONCAT($B36,",",AQ$4),'19 SpcFunc &amp; VentSpcFunc combos'!$Q$8:$Q$335,0),0)&gt;0,1,0)</f>
        <v>0</v>
      </c>
      <c r="AR36" s="119">
        <f>IF(IFERROR(MATCH(_xlfn.CONCAT($B36,",",AR$4),'19 SpcFunc &amp; VentSpcFunc combos'!$Q$8:$Q$335,0),0)&gt;0,1,0)</f>
        <v>0</v>
      </c>
      <c r="AS36" s="119">
        <f>IF(IFERROR(MATCH(_xlfn.CONCAT($B36,",",AS$4),'19 SpcFunc &amp; VentSpcFunc combos'!$Q$8:$Q$335,0),0)&gt;0,1,0)</f>
        <v>0</v>
      </c>
      <c r="AT36" s="119">
        <f>IF(IFERROR(MATCH(_xlfn.CONCAT($B36,",",AT$4),'19 SpcFunc &amp; VentSpcFunc combos'!$Q$8:$Q$335,0),0)&gt;0,1,0)</f>
        <v>0</v>
      </c>
      <c r="AU36" s="119">
        <f>IF(IFERROR(MATCH(_xlfn.CONCAT($B36,",",AU$4),'19 SpcFunc &amp; VentSpcFunc combos'!$Q$8:$Q$335,0),0)&gt;0,1,0)</f>
        <v>0</v>
      </c>
      <c r="AV36" s="119">
        <f>IF(IFERROR(MATCH(_xlfn.CONCAT($B36,",",AV$4),'19 SpcFunc &amp; VentSpcFunc combos'!$Q$8:$Q$335,0),0)&gt;0,1,0)</f>
        <v>0</v>
      </c>
      <c r="AW36" s="119">
        <f>IF(IFERROR(MATCH(_xlfn.CONCAT($B36,",",AW$4),'19 SpcFunc &amp; VentSpcFunc combos'!$Q$8:$Q$335,0),0)&gt;0,1,0)</f>
        <v>0</v>
      </c>
      <c r="AX36" s="119">
        <f>IF(IFERROR(MATCH(_xlfn.CONCAT($B36,",",AX$4),'19 SpcFunc &amp; VentSpcFunc combos'!$Q$8:$Q$335,0),0)&gt;0,1,0)</f>
        <v>0</v>
      </c>
      <c r="AY36" s="119">
        <f>IF(IFERROR(MATCH(_xlfn.CONCAT($B36,",",AY$4),'19 SpcFunc &amp; VentSpcFunc combos'!$Q$8:$Q$335,0),0)&gt;0,1,0)</f>
        <v>0</v>
      </c>
      <c r="AZ36" s="119">
        <f>IF(IFERROR(MATCH(_xlfn.CONCAT($B36,",",AZ$4),'19 SpcFunc &amp; VentSpcFunc combos'!$Q$8:$Q$335,0),0)&gt;0,1,0)</f>
        <v>0</v>
      </c>
      <c r="BA36" s="119">
        <f>IF(IFERROR(MATCH(_xlfn.CONCAT($B36,",",BA$4),'19 SpcFunc &amp; VentSpcFunc combos'!$Q$8:$Q$335,0),0)&gt;0,1,0)</f>
        <v>0</v>
      </c>
      <c r="BB36" s="119">
        <f>IF(IFERROR(MATCH(_xlfn.CONCAT($B36,",",BB$4),'19 SpcFunc &amp; VentSpcFunc combos'!$Q$8:$Q$335,0),0)&gt;0,1,0)</f>
        <v>0</v>
      </c>
      <c r="BC36" s="119">
        <f>IF(IFERROR(MATCH(_xlfn.CONCAT($B36,",",BC$4),'19 SpcFunc &amp; VentSpcFunc combos'!$Q$8:$Q$335,0),0)&gt;0,1,0)</f>
        <v>0</v>
      </c>
      <c r="BD36" s="119">
        <f>IF(IFERROR(MATCH(_xlfn.CONCAT($B36,",",BD$4),'19 SpcFunc &amp; VentSpcFunc combos'!$Q$8:$Q$335,0),0)&gt;0,1,0)</f>
        <v>0</v>
      </c>
      <c r="BE36" s="119">
        <f>IF(IFERROR(MATCH(_xlfn.CONCAT($B36,",",BE$4),'19 SpcFunc &amp; VentSpcFunc combos'!$Q$8:$Q$335,0),0)&gt;0,1,0)</f>
        <v>0</v>
      </c>
      <c r="BF36" s="119">
        <f>IF(IFERROR(MATCH(_xlfn.CONCAT($B36,",",BF$4),'19 SpcFunc &amp; VentSpcFunc combos'!$Q$8:$Q$335,0),0)&gt;0,1,0)</f>
        <v>0</v>
      </c>
      <c r="BG36" s="119">
        <f>IF(IFERROR(MATCH(_xlfn.CONCAT($B36,",",BG$4),'19 SpcFunc &amp; VentSpcFunc combos'!$Q$8:$Q$335,0),0)&gt;0,1,0)</f>
        <v>0</v>
      </c>
      <c r="BH36" s="119">
        <f>IF(IFERROR(MATCH(_xlfn.CONCAT($B36,",",BH$4),'19 SpcFunc &amp; VentSpcFunc combos'!$Q$8:$Q$335,0),0)&gt;0,1,0)</f>
        <v>0</v>
      </c>
      <c r="BI36" s="119">
        <f>IF(IFERROR(MATCH(_xlfn.CONCAT($B36,",",BI$4),'19 SpcFunc &amp; VentSpcFunc combos'!$Q$8:$Q$335,0),0)&gt;0,1,0)</f>
        <v>0</v>
      </c>
      <c r="BJ36" s="119">
        <f>IF(IFERROR(MATCH(_xlfn.CONCAT($B36,",",BJ$4),'19 SpcFunc &amp; VentSpcFunc combos'!$Q$8:$Q$335,0),0)&gt;0,1,0)</f>
        <v>0</v>
      </c>
      <c r="BK36" s="119">
        <f>IF(IFERROR(MATCH(_xlfn.CONCAT($B36,",",BK$4),'19 SpcFunc &amp; VentSpcFunc combos'!$Q$8:$Q$335,0),0)&gt;0,1,0)</f>
        <v>0</v>
      </c>
      <c r="BL36" s="119">
        <f>IF(IFERROR(MATCH(_xlfn.CONCAT($B36,",",BL$4),'19 SpcFunc &amp; VentSpcFunc combos'!$Q$8:$Q$335,0),0)&gt;0,1,0)</f>
        <v>0</v>
      </c>
      <c r="BM36" s="119">
        <f>IF(IFERROR(MATCH(_xlfn.CONCAT($B36,",",BM$4),'19 SpcFunc &amp; VentSpcFunc combos'!$Q$8:$Q$335,0),0)&gt;0,1,0)</f>
        <v>0</v>
      </c>
      <c r="BN36" s="119">
        <f>IF(IFERROR(MATCH(_xlfn.CONCAT($B36,",",BN$4),'19 SpcFunc &amp; VentSpcFunc combos'!$Q$8:$Q$335,0),0)&gt;0,1,0)</f>
        <v>0</v>
      </c>
      <c r="BO36" s="119">
        <f>IF(IFERROR(MATCH(_xlfn.CONCAT($B36,",",BO$4),'19 SpcFunc &amp; VentSpcFunc combos'!$Q$8:$Q$335,0),0)&gt;0,1,0)</f>
        <v>0</v>
      </c>
      <c r="BP36" s="119">
        <f>IF(IFERROR(MATCH(_xlfn.CONCAT($B36,",",BP$4),'19 SpcFunc &amp; VentSpcFunc combos'!$Q$8:$Q$335,0),0)&gt;0,1,0)</f>
        <v>0</v>
      </c>
      <c r="BQ36" s="119">
        <f>IF(IFERROR(MATCH(_xlfn.CONCAT($B36,",",BQ$4),'19 SpcFunc &amp; VentSpcFunc combos'!$Q$8:$Q$335,0),0)&gt;0,1,0)</f>
        <v>0</v>
      </c>
      <c r="BR36" s="119">
        <f>IF(IFERROR(MATCH(_xlfn.CONCAT($B36,",",BR$4),'19 SpcFunc &amp; VentSpcFunc combos'!$Q$8:$Q$335,0),0)&gt;0,1,0)</f>
        <v>0</v>
      </c>
      <c r="BS36" s="119">
        <f>IF(IFERROR(MATCH(_xlfn.CONCAT($B36,",",BS$4),'19 SpcFunc &amp; VentSpcFunc combos'!$Q$8:$Q$335,0),0)&gt;0,1,0)</f>
        <v>0</v>
      </c>
      <c r="BT36" s="119">
        <f>IF(IFERROR(MATCH(_xlfn.CONCAT($B36,",",BT$4),'19 SpcFunc &amp; VentSpcFunc combos'!$Q$8:$Q$335,0),0)&gt;0,1,0)</f>
        <v>0</v>
      </c>
      <c r="BU36" s="119">
        <f>IF(IFERROR(MATCH(_xlfn.CONCAT($B36,",",BU$4),'19 SpcFunc &amp; VentSpcFunc combos'!$Q$8:$Q$335,0),0)&gt;0,1,0)</f>
        <v>0</v>
      </c>
      <c r="BV36" s="119">
        <f>IF(IFERROR(MATCH(_xlfn.CONCAT($B36,",",BV$4),'19 SpcFunc &amp; VentSpcFunc combos'!$Q$8:$Q$335,0),0)&gt;0,1,0)</f>
        <v>0</v>
      </c>
      <c r="BW36" s="119">
        <f>IF(IFERROR(MATCH(_xlfn.CONCAT($B36,",",BW$4),'19 SpcFunc &amp; VentSpcFunc combos'!$Q$8:$Q$335,0),0)&gt;0,1,0)</f>
        <v>0</v>
      </c>
      <c r="BX36" s="119">
        <f>IF(IFERROR(MATCH(_xlfn.CONCAT($B36,",",BX$4),'19 SpcFunc &amp; VentSpcFunc combos'!$Q$8:$Q$335,0),0)&gt;0,1,0)</f>
        <v>0</v>
      </c>
      <c r="BY36" s="119">
        <f>IF(IFERROR(MATCH(_xlfn.CONCAT($B36,",",BY$4),'19 SpcFunc &amp; VentSpcFunc combos'!$Q$8:$Q$335,0),0)&gt;0,1,0)</f>
        <v>0</v>
      </c>
      <c r="BZ36" s="119">
        <f>IF(IFERROR(MATCH(_xlfn.CONCAT($B36,",",BZ$4),'19 SpcFunc &amp; VentSpcFunc combos'!$Q$8:$Q$335,0),0)&gt;0,1,0)</f>
        <v>0</v>
      </c>
      <c r="CA36" s="119">
        <f>IF(IFERROR(MATCH(_xlfn.CONCAT($B36,",",CA$4),'19 SpcFunc &amp; VentSpcFunc combos'!$Q$8:$Q$335,0),0)&gt;0,1,0)</f>
        <v>0</v>
      </c>
      <c r="CB36" s="119">
        <f>IF(IFERROR(MATCH(_xlfn.CONCAT($B36,",",CB$4),'19 SpcFunc &amp; VentSpcFunc combos'!$Q$8:$Q$335,0),0)&gt;0,1,0)</f>
        <v>0</v>
      </c>
      <c r="CC36" s="119">
        <f>IF(IFERROR(MATCH(_xlfn.CONCAT($B36,",",CC$4),'19 SpcFunc &amp; VentSpcFunc combos'!$Q$8:$Q$335,0),0)&gt;0,1,0)</f>
        <v>0</v>
      </c>
      <c r="CD36" s="119">
        <f>IF(IFERROR(MATCH(_xlfn.CONCAT($B36,",",CD$4),'19 SpcFunc &amp; VentSpcFunc combos'!$Q$8:$Q$335,0),0)&gt;0,1,0)</f>
        <v>0</v>
      </c>
      <c r="CE36" s="119">
        <f>IF(IFERROR(MATCH(_xlfn.CONCAT($B36,",",CE$4),'19 SpcFunc &amp; VentSpcFunc combos'!$Q$8:$Q$335,0),0)&gt;0,1,0)</f>
        <v>0</v>
      </c>
      <c r="CF36" s="119">
        <f>IF(IFERROR(MATCH(_xlfn.CONCAT($B36,",",CF$4),'19 SpcFunc &amp; VentSpcFunc combos'!$Q$8:$Q$335,0),0)&gt;0,1,0)</f>
        <v>0</v>
      </c>
      <c r="CG36" s="119">
        <f>IF(IFERROR(MATCH(_xlfn.CONCAT($B36,",",CG$4),'19 SpcFunc &amp; VentSpcFunc combos'!$Q$8:$Q$335,0),0)&gt;0,1,0)</f>
        <v>0</v>
      </c>
      <c r="CH36" s="119">
        <f>IF(IFERROR(MATCH(_xlfn.CONCAT($B36,",",CH$4),'19 SpcFunc &amp; VentSpcFunc combos'!$Q$8:$Q$335,0),0)&gt;0,1,0)</f>
        <v>0</v>
      </c>
      <c r="CI36" s="119">
        <f>IF(IFERROR(MATCH(_xlfn.CONCAT($B36,",",CI$4),'19 SpcFunc &amp; VentSpcFunc combos'!$Q$8:$Q$335,0),0)&gt;0,1,0)</f>
        <v>0</v>
      </c>
      <c r="CJ36" s="119">
        <f>IF(IFERROR(MATCH(_xlfn.CONCAT($B36,",",CJ$4),'19 SpcFunc &amp; VentSpcFunc combos'!$Q$8:$Q$335,0),0)&gt;0,1,0)</f>
        <v>0</v>
      </c>
      <c r="CK36" s="119">
        <f>IF(IFERROR(MATCH(_xlfn.CONCAT($B36,",",CK$4),'19 SpcFunc &amp; VentSpcFunc combos'!$Q$8:$Q$335,0),0)&gt;0,1,0)</f>
        <v>0</v>
      </c>
      <c r="CL36" s="119">
        <f>IF(IFERROR(MATCH(_xlfn.CONCAT($B36,",",CL$4),'19 SpcFunc &amp; VentSpcFunc combos'!$Q$8:$Q$335,0),0)&gt;0,1,0)</f>
        <v>0</v>
      </c>
      <c r="CM36" s="119">
        <f>IF(IFERROR(MATCH(_xlfn.CONCAT($B36,",",CM$4),'19 SpcFunc &amp; VentSpcFunc combos'!$Q$8:$Q$335,0),0)&gt;0,1,0)</f>
        <v>0</v>
      </c>
      <c r="CN36" s="119">
        <f>IF(IFERROR(MATCH(_xlfn.CONCAT($B36,",",CN$4),'19 SpcFunc &amp; VentSpcFunc combos'!$Q$8:$Q$335,0),0)&gt;0,1,0)</f>
        <v>0</v>
      </c>
      <c r="CO36" s="119">
        <f>IF(IFERROR(MATCH(_xlfn.CONCAT($B36,",",CO$4),'19 SpcFunc &amp; VentSpcFunc combos'!$Q$8:$Q$335,0),0)&gt;0,1,0)</f>
        <v>0</v>
      </c>
      <c r="CP36" s="119">
        <f>IF(IFERROR(MATCH(_xlfn.CONCAT($B36,",",CP$4),'19 SpcFunc &amp; VentSpcFunc combos'!$Q$8:$Q$335,0),0)&gt;0,1,0)</f>
        <v>0</v>
      </c>
      <c r="CQ36" s="119">
        <f>IF(IFERROR(MATCH(_xlfn.CONCAT($B36,",",CQ$4),'19 SpcFunc &amp; VentSpcFunc combos'!$Q$8:$Q$335,0),0)&gt;0,1,0)</f>
        <v>0</v>
      </c>
      <c r="CR36" s="119">
        <f>IF(IFERROR(MATCH(_xlfn.CONCAT($B36,",",CR$4),'19 SpcFunc &amp; VentSpcFunc combos'!$Q$8:$Q$335,0),0)&gt;0,1,0)</f>
        <v>0</v>
      </c>
      <c r="CS36" s="119">
        <f>IF(IFERROR(MATCH(_xlfn.CONCAT($B36,",",CS$4),'19 SpcFunc &amp; VentSpcFunc combos'!$Q$8:$Q$335,0),0)&gt;0,1,0)</f>
        <v>0</v>
      </c>
      <c r="CT36" s="119">
        <f>IF(IFERROR(MATCH(_xlfn.CONCAT($B36,",",CT$4),'19 SpcFunc &amp; VentSpcFunc combos'!$Q$8:$Q$335,0),0)&gt;0,1,0)</f>
        <v>0</v>
      </c>
      <c r="CU36" s="98" t="s">
        <v>938</v>
      </c>
      <c r="CV36">
        <f t="shared" si="5"/>
        <v>0</v>
      </c>
    </row>
    <row r="37" spans="2:100" x14ac:dyDescent="0.25">
      <c r="B37" t="e">
        <f>#REF!</f>
        <v>#REF!</v>
      </c>
      <c r="C37" s="119">
        <f>IF(IFERROR(MATCH(_xlfn.CONCAT($B37,",",C$4),'19 SpcFunc &amp; VentSpcFunc combos'!$Q$8:$Q$335,0),0)&gt;0,1,0)</f>
        <v>0</v>
      </c>
      <c r="D37" s="119">
        <f>IF(IFERROR(MATCH(_xlfn.CONCAT($B37,",",D$4),'19 SpcFunc &amp; VentSpcFunc combos'!$Q$8:$Q$335,0),0)&gt;0,1,0)</f>
        <v>0</v>
      </c>
      <c r="E37" s="119">
        <f>IF(IFERROR(MATCH(_xlfn.CONCAT($B37,",",E$4),'19 SpcFunc &amp; VentSpcFunc combos'!$Q$8:$Q$335,0),0)&gt;0,1,0)</f>
        <v>0</v>
      </c>
      <c r="F37" s="119">
        <f>IF(IFERROR(MATCH(_xlfn.CONCAT($B37,",",F$4),'19 SpcFunc &amp; VentSpcFunc combos'!$Q$8:$Q$335,0),0)&gt;0,1,0)</f>
        <v>0</v>
      </c>
      <c r="G37" s="119">
        <f>IF(IFERROR(MATCH(_xlfn.CONCAT($B37,",",G$4),'19 SpcFunc &amp; VentSpcFunc combos'!$Q$8:$Q$335,0),0)&gt;0,1,0)</f>
        <v>0</v>
      </c>
      <c r="H37" s="119">
        <f>IF(IFERROR(MATCH(_xlfn.CONCAT($B37,",",H$4),'19 SpcFunc &amp; VentSpcFunc combos'!$Q$8:$Q$335,0),0)&gt;0,1,0)</f>
        <v>0</v>
      </c>
      <c r="I37" s="119">
        <f>IF(IFERROR(MATCH(_xlfn.CONCAT($B37,",",I$4),'19 SpcFunc &amp; VentSpcFunc combos'!$Q$8:$Q$335,0),0)&gt;0,1,0)</f>
        <v>0</v>
      </c>
      <c r="J37" s="119">
        <f>IF(IFERROR(MATCH(_xlfn.CONCAT($B37,",",J$4),'19 SpcFunc &amp; VentSpcFunc combos'!$Q$8:$Q$335,0),0)&gt;0,1,0)</f>
        <v>0</v>
      </c>
      <c r="K37" s="119">
        <f>IF(IFERROR(MATCH(_xlfn.CONCAT($B37,",",K$4),'19 SpcFunc &amp; VentSpcFunc combos'!$Q$8:$Q$335,0),0)&gt;0,1,0)</f>
        <v>0</v>
      </c>
      <c r="L37" s="119">
        <f>IF(IFERROR(MATCH(_xlfn.CONCAT($B37,",",L$4),'19 SpcFunc &amp; VentSpcFunc combos'!$Q$8:$Q$335,0),0)&gt;0,1,0)</f>
        <v>0</v>
      </c>
      <c r="M37" s="119">
        <f>IF(IFERROR(MATCH(_xlfn.CONCAT($B37,",",M$4),'19 SpcFunc &amp; VentSpcFunc combos'!$Q$8:$Q$335,0),0)&gt;0,1,0)</f>
        <v>0</v>
      </c>
      <c r="N37" s="119">
        <f>IF(IFERROR(MATCH(_xlfn.CONCAT($B37,",",N$4),'19 SpcFunc &amp; VentSpcFunc combos'!$Q$8:$Q$335,0),0)&gt;0,1,0)</f>
        <v>0</v>
      </c>
      <c r="O37" s="119">
        <f>IF(IFERROR(MATCH(_xlfn.CONCAT($B37,",",O$4),'19 SpcFunc &amp; VentSpcFunc combos'!$Q$8:$Q$335,0),0)&gt;0,1,0)</f>
        <v>0</v>
      </c>
      <c r="P37" s="119">
        <f>IF(IFERROR(MATCH(_xlfn.CONCAT($B37,",",P$4),'19 SpcFunc &amp; VentSpcFunc combos'!$Q$8:$Q$335,0),0)&gt;0,1,0)</f>
        <v>0</v>
      </c>
      <c r="Q37" s="119">
        <f>IF(IFERROR(MATCH(_xlfn.CONCAT($B37,",",Q$4),'19 SpcFunc &amp; VentSpcFunc combos'!$Q$8:$Q$335,0),0)&gt;0,1,0)</f>
        <v>0</v>
      </c>
      <c r="R37" s="119">
        <f>IF(IFERROR(MATCH(_xlfn.CONCAT($B37,",",R$4),'19 SpcFunc &amp; VentSpcFunc combos'!$Q$8:$Q$335,0),0)&gt;0,1,0)</f>
        <v>0</v>
      </c>
      <c r="S37" s="119">
        <f>IF(IFERROR(MATCH(_xlfn.CONCAT($B37,",",S$4),'19 SpcFunc &amp; VentSpcFunc combos'!$Q$8:$Q$335,0),0)&gt;0,1,0)</f>
        <v>0</v>
      </c>
      <c r="T37" s="119">
        <f>IF(IFERROR(MATCH(_xlfn.CONCAT($B37,",",T$4),'19 SpcFunc &amp; VentSpcFunc combos'!$Q$8:$Q$335,0),0)&gt;0,1,0)</f>
        <v>0</v>
      </c>
      <c r="U37" s="119">
        <f>IF(IFERROR(MATCH(_xlfn.CONCAT($B37,",",U$4),'19 SpcFunc &amp; VentSpcFunc combos'!$Q$8:$Q$335,0),0)&gt;0,1,0)</f>
        <v>0</v>
      </c>
      <c r="V37" s="119">
        <f>IF(IFERROR(MATCH(_xlfn.CONCAT($B37,",",V$4),'19 SpcFunc &amp; VentSpcFunc combos'!$Q$8:$Q$335,0),0)&gt;0,1,0)</f>
        <v>0</v>
      </c>
      <c r="W37" s="119">
        <f>IF(IFERROR(MATCH(_xlfn.CONCAT($B37,",",W$4),'19 SpcFunc &amp; VentSpcFunc combos'!$Q$8:$Q$335,0),0)&gt;0,1,0)</f>
        <v>0</v>
      </c>
      <c r="X37" s="119">
        <f>IF(IFERROR(MATCH(_xlfn.CONCAT($B37,",",X$4),'19 SpcFunc &amp; VentSpcFunc combos'!$Q$8:$Q$335,0),0)&gt;0,1,0)</f>
        <v>0</v>
      </c>
      <c r="Y37" s="119">
        <f>IF(IFERROR(MATCH(_xlfn.CONCAT($B37,",",Y$4),'19 SpcFunc &amp; VentSpcFunc combos'!$Q$8:$Q$335,0),0)&gt;0,1,0)</f>
        <v>0</v>
      </c>
      <c r="Z37" s="119">
        <f>IF(IFERROR(MATCH(_xlfn.CONCAT($B37,",",Z$4),'19 SpcFunc &amp; VentSpcFunc combos'!$Q$8:$Q$335,0),0)&gt;0,1,0)</f>
        <v>0</v>
      </c>
      <c r="AA37" s="119">
        <f>IF(IFERROR(MATCH(_xlfn.CONCAT($B37,",",AA$4),'19 SpcFunc &amp; VentSpcFunc combos'!$Q$8:$Q$335,0),0)&gt;0,1,0)</f>
        <v>0</v>
      </c>
      <c r="AB37" s="119">
        <f>IF(IFERROR(MATCH(_xlfn.CONCAT($B37,",",AB$4),'19 SpcFunc &amp; VentSpcFunc combos'!$Q$8:$Q$335,0),0)&gt;0,1,0)</f>
        <v>0</v>
      </c>
      <c r="AC37" s="119">
        <f>IF(IFERROR(MATCH(_xlfn.CONCAT($B37,",",AC$4),'19 SpcFunc &amp; VentSpcFunc combos'!$Q$8:$Q$335,0),0)&gt;0,1,0)</f>
        <v>0</v>
      </c>
      <c r="AD37" s="119">
        <f>IF(IFERROR(MATCH(_xlfn.CONCAT($B37,",",AD$4),'19 SpcFunc &amp; VentSpcFunc combos'!$Q$8:$Q$335,0),0)&gt;0,1,0)</f>
        <v>0</v>
      </c>
      <c r="AE37" s="119">
        <f>IF(IFERROR(MATCH(_xlfn.CONCAT($B37,",",AE$4),'19 SpcFunc &amp; VentSpcFunc combos'!$Q$8:$Q$335,0),0)&gt;0,1,0)</f>
        <v>0</v>
      </c>
      <c r="AF37" s="119">
        <f>IF(IFERROR(MATCH(_xlfn.CONCAT($B37,",",AF$4),'19 SpcFunc &amp; VentSpcFunc combos'!$Q$8:$Q$335,0),0)&gt;0,1,0)</f>
        <v>0</v>
      </c>
      <c r="AG37" s="119">
        <f>IF(IFERROR(MATCH(_xlfn.CONCAT($B37,",",AG$4),'19 SpcFunc &amp; VentSpcFunc combos'!$Q$8:$Q$335,0),0)&gt;0,1,0)</f>
        <v>0</v>
      </c>
      <c r="AH37" s="119">
        <f>IF(IFERROR(MATCH(_xlfn.CONCAT($B37,",",AH$4),'19 SpcFunc &amp; VentSpcFunc combos'!$Q$8:$Q$335,0),0)&gt;0,1,0)</f>
        <v>0</v>
      </c>
      <c r="AI37" s="119">
        <f>IF(IFERROR(MATCH(_xlfn.CONCAT($B37,",",AI$4),'19 SpcFunc &amp; VentSpcFunc combos'!$Q$8:$Q$335,0),0)&gt;0,1,0)</f>
        <v>0</v>
      </c>
      <c r="AJ37" s="119">
        <f>IF(IFERROR(MATCH(_xlfn.CONCAT($B37,",",AJ$4),'19 SpcFunc &amp; VentSpcFunc combos'!$Q$8:$Q$335,0),0)&gt;0,1,0)</f>
        <v>0</v>
      </c>
      <c r="AK37" s="119">
        <f>IF(IFERROR(MATCH(_xlfn.CONCAT($B37,",",AK$4),'19 SpcFunc &amp; VentSpcFunc combos'!$Q$8:$Q$335,0),0)&gt;0,1,0)</f>
        <v>0</v>
      </c>
      <c r="AL37" s="119">
        <f>IF(IFERROR(MATCH(_xlfn.CONCAT($B37,",",AL$4),'19 SpcFunc &amp; VentSpcFunc combos'!$Q$8:$Q$335,0),0)&gt;0,1,0)</f>
        <v>0</v>
      </c>
      <c r="AM37" s="119">
        <f>IF(IFERROR(MATCH(_xlfn.CONCAT($B37,",",AM$4),'19 SpcFunc &amp; VentSpcFunc combos'!$Q$8:$Q$335,0),0)&gt;0,1,0)</f>
        <v>0</v>
      </c>
      <c r="AN37" s="119">
        <f>IF(IFERROR(MATCH(_xlfn.CONCAT($B37,",",AN$4),'19 SpcFunc &amp; VentSpcFunc combos'!$Q$8:$Q$335,0),0)&gt;0,1,0)</f>
        <v>0</v>
      </c>
      <c r="AO37" s="119">
        <f>IF(IFERROR(MATCH(_xlfn.CONCAT($B37,",",AO$4),'19 SpcFunc &amp; VentSpcFunc combos'!$Q$8:$Q$335,0),0)&gt;0,1,0)</f>
        <v>0</v>
      </c>
      <c r="AP37" s="119">
        <f>IF(IFERROR(MATCH(_xlfn.CONCAT($B37,",",AP$4),'19 SpcFunc &amp; VentSpcFunc combos'!$Q$8:$Q$335,0),0)&gt;0,1,0)</f>
        <v>0</v>
      </c>
      <c r="AQ37" s="119">
        <f>IF(IFERROR(MATCH(_xlfn.CONCAT($B37,",",AQ$4),'19 SpcFunc &amp; VentSpcFunc combos'!$Q$8:$Q$335,0),0)&gt;0,1,0)</f>
        <v>0</v>
      </c>
      <c r="AR37" s="119">
        <f>IF(IFERROR(MATCH(_xlfn.CONCAT($B37,",",AR$4),'19 SpcFunc &amp; VentSpcFunc combos'!$Q$8:$Q$335,0),0)&gt;0,1,0)</f>
        <v>0</v>
      </c>
      <c r="AS37" s="119">
        <f>IF(IFERROR(MATCH(_xlfn.CONCAT($B37,",",AS$4),'19 SpcFunc &amp; VentSpcFunc combos'!$Q$8:$Q$335,0),0)&gt;0,1,0)</f>
        <v>0</v>
      </c>
      <c r="AT37" s="119">
        <f>IF(IFERROR(MATCH(_xlfn.CONCAT($B37,",",AT$4),'19 SpcFunc &amp; VentSpcFunc combos'!$Q$8:$Q$335,0),0)&gt;0,1,0)</f>
        <v>0</v>
      </c>
      <c r="AU37" s="119">
        <f>IF(IFERROR(MATCH(_xlfn.CONCAT($B37,",",AU$4),'19 SpcFunc &amp; VentSpcFunc combos'!$Q$8:$Q$335,0),0)&gt;0,1,0)</f>
        <v>0</v>
      </c>
      <c r="AV37" s="119">
        <f>IF(IFERROR(MATCH(_xlfn.CONCAT($B37,",",AV$4),'19 SpcFunc &amp; VentSpcFunc combos'!$Q$8:$Q$335,0),0)&gt;0,1,0)</f>
        <v>0</v>
      </c>
      <c r="AW37" s="119">
        <f>IF(IFERROR(MATCH(_xlfn.CONCAT($B37,",",AW$4),'19 SpcFunc &amp; VentSpcFunc combos'!$Q$8:$Q$335,0),0)&gt;0,1,0)</f>
        <v>0</v>
      </c>
      <c r="AX37" s="119">
        <f>IF(IFERROR(MATCH(_xlfn.CONCAT($B37,",",AX$4),'19 SpcFunc &amp; VentSpcFunc combos'!$Q$8:$Q$335,0),0)&gt;0,1,0)</f>
        <v>0</v>
      </c>
      <c r="AY37" s="119">
        <f>IF(IFERROR(MATCH(_xlfn.CONCAT($B37,",",AY$4),'19 SpcFunc &amp; VentSpcFunc combos'!$Q$8:$Q$335,0),0)&gt;0,1,0)</f>
        <v>0</v>
      </c>
      <c r="AZ37" s="119">
        <f>IF(IFERROR(MATCH(_xlfn.CONCAT($B37,",",AZ$4),'19 SpcFunc &amp; VentSpcFunc combos'!$Q$8:$Q$335,0),0)&gt;0,1,0)</f>
        <v>0</v>
      </c>
      <c r="BA37" s="119">
        <f>IF(IFERROR(MATCH(_xlfn.CONCAT($B37,",",BA$4),'19 SpcFunc &amp; VentSpcFunc combos'!$Q$8:$Q$335,0),0)&gt;0,1,0)</f>
        <v>0</v>
      </c>
      <c r="BB37" s="119">
        <f>IF(IFERROR(MATCH(_xlfn.CONCAT($B37,",",BB$4),'19 SpcFunc &amp; VentSpcFunc combos'!$Q$8:$Q$335,0),0)&gt;0,1,0)</f>
        <v>0</v>
      </c>
      <c r="BC37" s="119">
        <f>IF(IFERROR(MATCH(_xlfn.CONCAT($B37,",",BC$4),'19 SpcFunc &amp; VentSpcFunc combos'!$Q$8:$Q$335,0),0)&gt;0,1,0)</f>
        <v>0</v>
      </c>
      <c r="BD37" s="119">
        <f>IF(IFERROR(MATCH(_xlfn.CONCAT($B37,",",BD$4),'19 SpcFunc &amp; VentSpcFunc combos'!$Q$8:$Q$335,0),0)&gt;0,1,0)</f>
        <v>0</v>
      </c>
      <c r="BE37" s="119">
        <f>IF(IFERROR(MATCH(_xlfn.CONCAT($B37,",",BE$4),'19 SpcFunc &amp; VentSpcFunc combos'!$Q$8:$Q$335,0),0)&gt;0,1,0)</f>
        <v>0</v>
      </c>
      <c r="BF37" s="119">
        <f>IF(IFERROR(MATCH(_xlfn.CONCAT($B37,",",BF$4),'19 SpcFunc &amp; VentSpcFunc combos'!$Q$8:$Q$335,0),0)&gt;0,1,0)</f>
        <v>0</v>
      </c>
      <c r="BG37" s="119">
        <f>IF(IFERROR(MATCH(_xlfn.CONCAT($B37,",",BG$4),'19 SpcFunc &amp; VentSpcFunc combos'!$Q$8:$Q$335,0),0)&gt;0,1,0)</f>
        <v>0</v>
      </c>
      <c r="BH37" s="119">
        <f>IF(IFERROR(MATCH(_xlfn.CONCAT($B37,",",BH$4),'19 SpcFunc &amp; VentSpcFunc combos'!$Q$8:$Q$335,0),0)&gt;0,1,0)</f>
        <v>0</v>
      </c>
      <c r="BI37" s="119">
        <f>IF(IFERROR(MATCH(_xlfn.CONCAT($B37,",",BI$4),'19 SpcFunc &amp; VentSpcFunc combos'!$Q$8:$Q$335,0),0)&gt;0,1,0)</f>
        <v>0</v>
      </c>
      <c r="BJ37" s="119">
        <f>IF(IFERROR(MATCH(_xlfn.CONCAT($B37,",",BJ$4),'19 SpcFunc &amp; VentSpcFunc combos'!$Q$8:$Q$335,0),0)&gt;0,1,0)</f>
        <v>0</v>
      </c>
      <c r="BK37" s="119">
        <f>IF(IFERROR(MATCH(_xlfn.CONCAT($B37,",",BK$4),'19 SpcFunc &amp; VentSpcFunc combos'!$Q$8:$Q$335,0),0)&gt;0,1,0)</f>
        <v>0</v>
      </c>
      <c r="BL37" s="119">
        <f>IF(IFERROR(MATCH(_xlfn.CONCAT($B37,",",BL$4),'19 SpcFunc &amp; VentSpcFunc combos'!$Q$8:$Q$335,0),0)&gt;0,1,0)</f>
        <v>0</v>
      </c>
      <c r="BM37" s="119">
        <f>IF(IFERROR(MATCH(_xlfn.CONCAT($B37,",",BM$4),'19 SpcFunc &amp; VentSpcFunc combos'!$Q$8:$Q$335,0),0)&gt;0,1,0)</f>
        <v>0</v>
      </c>
      <c r="BN37" s="119">
        <f>IF(IFERROR(MATCH(_xlfn.CONCAT($B37,",",BN$4),'19 SpcFunc &amp; VentSpcFunc combos'!$Q$8:$Q$335,0),0)&gt;0,1,0)</f>
        <v>0</v>
      </c>
      <c r="BO37" s="119">
        <f>IF(IFERROR(MATCH(_xlfn.CONCAT($B37,",",BO$4),'19 SpcFunc &amp; VentSpcFunc combos'!$Q$8:$Q$335,0),0)&gt;0,1,0)</f>
        <v>0</v>
      </c>
      <c r="BP37" s="119">
        <f>IF(IFERROR(MATCH(_xlfn.CONCAT($B37,",",BP$4),'19 SpcFunc &amp; VentSpcFunc combos'!$Q$8:$Q$335,0),0)&gt;0,1,0)</f>
        <v>0</v>
      </c>
      <c r="BQ37" s="119">
        <f>IF(IFERROR(MATCH(_xlfn.CONCAT($B37,",",BQ$4),'19 SpcFunc &amp; VentSpcFunc combos'!$Q$8:$Q$335,0),0)&gt;0,1,0)</f>
        <v>0</v>
      </c>
      <c r="BR37" s="119">
        <f>IF(IFERROR(MATCH(_xlfn.CONCAT($B37,",",BR$4),'19 SpcFunc &amp; VentSpcFunc combos'!$Q$8:$Q$335,0),0)&gt;0,1,0)</f>
        <v>0</v>
      </c>
      <c r="BS37" s="119">
        <f>IF(IFERROR(MATCH(_xlfn.CONCAT($B37,",",BS$4),'19 SpcFunc &amp; VentSpcFunc combos'!$Q$8:$Q$335,0),0)&gt;0,1,0)</f>
        <v>0</v>
      </c>
      <c r="BT37" s="119">
        <f>IF(IFERROR(MATCH(_xlfn.CONCAT($B37,",",BT$4),'19 SpcFunc &amp; VentSpcFunc combos'!$Q$8:$Q$335,0),0)&gt;0,1,0)</f>
        <v>0</v>
      </c>
      <c r="BU37" s="119">
        <f>IF(IFERROR(MATCH(_xlfn.CONCAT($B37,",",BU$4),'19 SpcFunc &amp; VentSpcFunc combos'!$Q$8:$Q$335,0),0)&gt;0,1,0)</f>
        <v>0</v>
      </c>
      <c r="BV37" s="119">
        <f>IF(IFERROR(MATCH(_xlfn.CONCAT($B37,",",BV$4),'19 SpcFunc &amp; VentSpcFunc combos'!$Q$8:$Q$335,0),0)&gt;0,1,0)</f>
        <v>0</v>
      </c>
      <c r="BW37" s="119">
        <f>IF(IFERROR(MATCH(_xlfn.CONCAT($B37,",",BW$4),'19 SpcFunc &amp; VentSpcFunc combos'!$Q$8:$Q$335,0),0)&gt;0,1,0)</f>
        <v>0</v>
      </c>
      <c r="BX37" s="119">
        <f>IF(IFERROR(MATCH(_xlfn.CONCAT($B37,",",BX$4),'19 SpcFunc &amp; VentSpcFunc combos'!$Q$8:$Q$335,0),0)&gt;0,1,0)</f>
        <v>0</v>
      </c>
      <c r="BY37" s="119">
        <f>IF(IFERROR(MATCH(_xlfn.CONCAT($B37,",",BY$4),'19 SpcFunc &amp; VentSpcFunc combos'!$Q$8:$Q$335,0),0)&gt;0,1,0)</f>
        <v>0</v>
      </c>
      <c r="BZ37" s="119">
        <f>IF(IFERROR(MATCH(_xlfn.CONCAT($B37,",",BZ$4),'19 SpcFunc &amp; VentSpcFunc combos'!$Q$8:$Q$335,0),0)&gt;0,1,0)</f>
        <v>0</v>
      </c>
      <c r="CA37" s="119">
        <f>IF(IFERROR(MATCH(_xlfn.CONCAT($B37,",",CA$4),'19 SpcFunc &amp; VentSpcFunc combos'!$Q$8:$Q$335,0),0)&gt;0,1,0)</f>
        <v>0</v>
      </c>
      <c r="CB37" s="119">
        <f>IF(IFERROR(MATCH(_xlfn.CONCAT($B37,",",CB$4),'19 SpcFunc &amp; VentSpcFunc combos'!$Q$8:$Q$335,0),0)&gt;0,1,0)</f>
        <v>0</v>
      </c>
      <c r="CC37" s="119">
        <f>IF(IFERROR(MATCH(_xlfn.CONCAT($B37,",",CC$4),'19 SpcFunc &amp; VentSpcFunc combos'!$Q$8:$Q$335,0),0)&gt;0,1,0)</f>
        <v>0</v>
      </c>
      <c r="CD37" s="119">
        <f>IF(IFERROR(MATCH(_xlfn.CONCAT($B37,",",CD$4),'19 SpcFunc &amp; VentSpcFunc combos'!$Q$8:$Q$335,0),0)&gt;0,1,0)</f>
        <v>0</v>
      </c>
      <c r="CE37" s="119">
        <f>IF(IFERROR(MATCH(_xlfn.CONCAT($B37,",",CE$4),'19 SpcFunc &amp; VentSpcFunc combos'!$Q$8:$Q$335,0),0)&gt;0,1,0)</f>
        <v>0</v>
      </c>
      <c r="CF37" s="119">
        <f>IF(IFERROR(MATCH(_xlfn.CONCAT($B37,",",CF$4),'19 SpcFunc &amp; VentSpcFunc combos'!$Q$8:$Q$335,0),0)&gt;0,1,0)</f>
        <v>0</v>
      </c>
      <c r="CG37" s="119">
        <f>IF(IFERROR(MATCH(_xlfn.CONCAT($B37,",",CG$4),'19 SpcFunc &amp; VentSpcFunc combos'!$Q$8:$Q$335,0),0)&gt;0,1,0)</f>
        <v>0</v>
      </c>
      <c r="CH37" s="119">
        <f>IF(IFERROR(MATCH(_xlfn.CONCAT($B37,",",CH$4),'19 SpcFunc &amp; VentSpcFunc combos'!$Q$8:$Q$335,0),0)&gt;0,1,0)</f>
        <v>0</v>
      </c>
      <c r="CI37" s="119">
        <f>IF(IFERROR(MATCH(_xlfn.CONCAT($B37,",",CI$4),'19 SpcFunc &amp; VentSpcFunc combos'!$Q$8:$Q$335,0),0)&gt;0,1,0)</f>
        <v>0</v>
      </c>
      <c r="CJ37" s="119">
        <f>IF(IFERROR(MATCH(_xlfn.CONCAT($B37,",",CJ$4),'19 SpcFunc &amp; VentSpcFunc combos'!$Q$8:$Q$335,0),0)&gt;0,1,0)</f>
        <v>0</v>
      </c>
      <c r="CK37" s="119">
        <f>IF(IFERROR(MATCH(_xlfn.CONCAT($B37,",",CK$4),'19 SpcFunc &amp; VentSpcFunc combos'!$Q$8:$Q$335,0),0)&gt;0,1,0)</f>
        <v>0</v>
      </c>
      <c r="CL37" s="119">
        <f>IF(IFERROR(MATCH(_xlfn.CONCAT($B37,",",CL$4),'19 SpcFunc &amp; VentSpcFunc combos'!$Q$8:$Q$335,0),0)&gt;0,1,0)</f>
        <v>0</v>
      </c>
      <c r="CM37" s="119">
        <f>IF(IFERROR(MATCH(_xlfn.CONCAT($B37,",",CM$4),'19 SpcFunc &amp; VentSpcFunc combos'!$Q$8:$Q$335,0),0)&gt;0,1,0)</f>
        <v>0</v>
      </c>
      <c r="CN37" s="119">
        <f>IF(IFERROR(MATCH(_xlfn.CONCAT($B37,",",CN$4),'19 SpcFunc &amp; VentSpcFunc combos'!$Q$8:$Q$335,0),0)&gt;0,1,0)</f>
        <v>0</v>
      </c>
      <c r="CO37" s="119">
        <f>IF(IFERROR(MATCH(_xlfn.CONCAT($B37,",",CO$4),'19 SpcFunc &amp; VentSpcFunc combos'!$Q$8:$Q$335,0),0)&gt;0,1,0)</f>
        <v>0</v>
      </c>
      <c r="CP37" s="119">
        <f>IF(IFERROR(MATCH(_xlfn.CONCAT($B37,",",CP$4),'19 SpcFunc &amp; VentSpcFunc combos'!$Q$8:$Q$335,0),0)&gt;0,1,0)</f>
        <v>0</v>
      </c>
      <c r="CQ37" s="119">
        <f>IF(IFERROR(MATCH(_xlfn.CONCAT($B37,",",CQ$4),'19 SpcFunc &amp; VentSpcFunc combos'!$Q$8:$Q$335,0),0)&gt;0,1,0)</f>
        <v>0</v>
      </c>
      <c r="CR37" s="119">
        <f>IF(IFERROR(MATCH(_xlfn.CONCAT($B37,",",CR$4),'19 SpcFunc &amp; VentSpcFunc combos'!$Q$8:$Q$335,0),0)&gt;0,1,0)</f>
        <v>0</v>
      </c>
      <c r="CS37" s="119">
        <f>IF(IFERROR(MATCH(_xlfn.CONCAT($B37,",",CS$4),'19 SpcFunc &amp; VentSpcFunc combos'!$Q$8:$Q$335,0),0)&gt;0,1,0)</f>
        <v>0</v>
      </c>
      <c r="CT37" s="119">
        <f>IF(IFERROR(MATCH(_xlfn.CONCAT($B37,",",CT$4),'19 SpcFunc &amp; VentSpcFunc combos'!$Q$8:$Q$335,0),0)&gt;0,1,0)</f>
        <v>0</v>
      </c>
      <c r="CU37" s="98" t="s">
        <v>938</v>
      </c>
      <c r="CV37">
        <f t="shared" si="5"/>
        <v>0</v>
      </c>
    </row>
    <row r="38" spans="2:100" x14ac:dyDescent="0.25">
      <c r="B38" t="e">
        <f>#REF!</f>
        <v>#REF!</v>
      </c>
      <c r="C38" s="119">
        <f>IF(IFERROR(MATCH(_xlfn.CONCAT($B38,",",C$4),'19 SpcFunc &amp; VentSpcFunc combos'!$Q$8:$Q$335,0),0)&gt;0,1,0)</f>
        <v>0</v>
      </c>
      <c r="D38" s="119">
        <f>IF(IFERROR(MATCH(_xlfn.CONCAT($B38,",",D$4),'19 SpcFunc &amp; VentSpcFunc combos'!$Q$8:$Q$335,0),0)&gt;0,1,0)</f>
        <v>0</v>
      </c>
      <c r="E38" s="119">
        <f>IF(IFERROR(MATCH(_xlfn.CONCAT($B38,",",E$4),'19 SpcFunc &amp; VentSpcFunc combos'!$Q$8:$Q$335,0),0)&gt;0,1,0)</f>
        <v>0</v>
      </c>
      <c r="F38" s="119">
        <f>IF(IFERROR(MATCH(_xlfn.CONCAT($B38,",",F$4),'19 SpcFunc &amp; VentSpcFunc combos'!$Q$8:$Q$335,0),0)&gt;0,1,0)</f>
        <v>0</v>
      </c>
      <c r="G38" s="119">
        <f>IF(IFERROR(MATCH(_xlfn.CONCAT($B38,",",G$4),'19 SpcFunc &amp; VentSpcFunc combos'!$Q$8:$Q$335,0),0)&gt;0,1,0)</f>
        <v>0</v>
      </c>
      <c r="H38" s="119">
        <f>IF(IFERROR(MATCH(_xlfn.CONCAT($B38,",",H$4),'19 SpcFunc &amp; VentSpcFunc combos'!$Q$8:$Q$335,0),0)&gt;0,1,0)</f>
        <v>0</v>
      </c>
      <c r="I38" s="119">
        <f>IF(IFERROR(MATCH(_xlfn.CONCAT($B38,",",I$4),'19 SpcFunc &amp; VentSpcFunc combos'!$Q$8:$Q$335,0),0)&gt;0,1,0)</f>
        <v>0</v>
      </c>
      <c r="J38" s="119">
        <f>IF(IFERROR(MATCH(_xlfn.CONCAT($B38,",",J$4),'19 SpcFunc &amp; VentSpcFunc combos'!$Q$8:$Q$335,0),0)&gt;0,1,0)</f>
        <v>0</v>
      </c>
      <c r="K38" s="119">
        <f>IF(IFERROR(MATCH(_xlfn.CONCAT($B38,",",K$4),'19 SpcFunc &amp; VentSpcFunc combos'!$Q$8:$Q$335,0),0)&gt;0,1,0)</f>
        <v>0</v>
      </c>
      <c r="L38" s="119">
        <f>IF(IFERROR(MATCH(_xlfn.CONCAT($B38,",",L$4),'19 SpcFunc &amp; VentSpcFunc combos'!$Q$8:$Q$335,0),0)&gt;0,1,0)</f>
        <v>0</v>
      </c>
      <c r="M38" s="119">
        <f>IF(IFERROR(MATCH(_xlfn.CONCAT($B38,",",M$4),'19 SpcFunc &amp; VentSpcFunc combos'!$Q$8:$Q$335,0),0)&gt;0,1,0)</f>
        <v>0</v>
      </c>
      <c r="N38" s="119">
        <f>IF(IFERROR(MATCH(_xlfn.CONCAT($B38,",",N$4),'19 SpcFunc &amp; VentSpcFunc combos'!$Q$8:$Q$335,0),0)&gt;0,1,0)</f>
        <v>0</v>
      </c>
      <c r="O38" s="119">
        <f>IF(IFERROR(MATCH(_xlfn.CONCAT($B38,",",O$4),'19 SpcFunc &amp; VentSpcFunc combos'!$Q$8:$Q$335,0),0)&gt;0,1,0)</f>
        <v>0</v>
      </c>
      <c r="P38" s="119">
        <f>IF(IFERROR(MATCH(_xlfn.CONCAT($B38,",",P$4),'19 SpcFunc &amp; VentSpcFunc combos'!$Q$8:$Q$335,0),0)&gt;0,1,0)</f>
        <v>0</v>
      </c>
      <c r="Q38" s="119">
        <f>IF(IFERROR(MATCH(_xlfn.CONCAT($B38,",",Q$4),'19 SpcFunc &amp; VentSpcFunc combos'!$Q$8:$Q$335,0),0)&gt;0,1,0)</f>
        <v>0</v>
      </c>
      <c r="R38" s="119">
        <f>IF(IFERROR(MATCH(_xlfn.CONCAT($B38,",",R$4),'19 SpcFunc &amp; VentSpcFunc combos'!$Q$8:$Q$335,0),0)&gt;0,1,0)</f>
        <v>0</v>
      </c>
      <c r="S38" s="119">
        <f>IF(IFERROR(MATCH(_xlfn.CONCAT($B38,",",S$4),'19 SpcFunc &amp; VentSpcFunc combos'!$Q$8:$Q$335,0),0)&gt;0,1,0)</f>
        <v>0</v>
      </c>
      <c r="T38" s="119">
        <f>IF(IFERROR(MATCH(_xlfn.CONCAT($B38,",",T$4),'19 SpcFunc &amp; VentSpcFunc combos'!$Q$8:$Q$335,0),0)&gt;0,1,0)</f>
        <v>0</v>
      </c>
      <c r="U38" s="119">
        <f>IF(IFERROR(MATCH(_xlfn.CONCAT($B38,",",U$4),'19 SpcFunc &amp; VentSpcFunc combos'!$Q$8:$Q$335,0),0)&gt;0,1,0)</f>
        <v>0</v>
      </c>
      <c r="V38" s="119">
        <f>IF(IFERROR(MATCH(_xlfn.CONCAT($B38,",",V$4),'19 SpcFunc &amp; VentSpcFunc combos'!$Q$8:$Q$335,0),0)&gt;0,1,0)</f>
        <v>0</v>
      </c>
      <c r="W38" s="119">
        <f>IF(IFERROR(MATCH(_xlfn.CONCAT($B38,",",W$4),'19 SpcFunc &amp; VentSpcFunc combos'!$Q$8:$Q$335,0),0)&gt;0,1,0)</f>
        <v>0</v>
      </c>
      <c r="X38" s="119">
        <f>IF(IFERROR(MATCH(_xlfn.CONCAT($B38,",",X$4),'19 SpcFunc &amp; VentSpcFunc combos'!$Q$8:$Q$335,0),0)&gt;0,1,0)</f>
        <v>0</v>
      </c>
      <c r="Y38" s="119">
        <f>IF(IFERROR(MATCH(_xlfn.CONCAT($B38,",",Y$4),'19 SpcFunc &amp; VentSpcFunc combos'!$Q$8:$Q$335,0),0)&gt;0,1,0)</f>
        <v>0</v>
      </c>
      <c r="Z38" s="119">
        <f>IF(IFERROR(MATCH(_xlfn.CONCAT($B38,",",Z$4),'19 SpcFunc &amp; VentSpcFunc combos'!$Q$8:$Q$335,0),0)&gt;0,1,0)</f>
        <v>0</v>
      </c>
      <c r="AA38" s="119">
        <f>IF(IFERROR(MATCH(_xlfn.CONCAT($B38,",",AA$4),'19 SpcFunc &amp; VentSpcFunc combos'!$Q$8:$Q$335,0),0)&gt;0,1,0)</f>
        <v>0</v>
      </c>
      <c r="AB38" s="119">
        <f>IF(IFERROR(MATCH(_xlfn.CONCAT($B38,",",AB$4),'19 SpcFunc &amp; VentSpcFunc combos'!$Q$8:$Q$335,0),0)&gt;0,1,0)</f>
        <v>0</v>
      </c>
      <c r="AC38" s="119">
        <f>IF(IFERROR(MATCH(_xlfn.CONCAT($B38,",",AC$4),'19 SpcFunc &amp; VentSpcFunc combos'!$Q$8:$Q$335,0),0)&gt;0,1,0)</f>
        <v>0</v>
      </c>
      <c r="AD38" s="119">
        <f>IF(IFERROR(MATCH(_xlfn.CONCAT($B38,",",AD$4),'19 SpcFunc &amp; VentSpcFunc combos'!$Q$8:$Q$335,0),0)&gt;0,1,0)</f>
        <v>0</v>
      </c>
      <c r="AE38" s="119">
        <f>IF(IFERROR(MATCH(_xlfn.CONCAT($B38,",",AE$4),'19 SpcFunc &amp; VentSpcFunc combos'!$Q$8:$Q$335,0),0)&gt;0,1,0)</f>
        <v>0</v>
      </c>
      <c r="AF38" s="119">
        <f>IF(IFERROR(MATCH(_xlfn.CONCAT($B38,",",AF$4),'19 SpcFunc &amp; VentSpcFunc combos'!$Q$8:$Q$335,0),0)&gt;0,1,0)</f>
        <v>0</v>
      </c>
      <c r="AG38" s="119">
        <f>IF(IFERROR(MATCH(_xlfn.CONCAT($B38,",",AG$4),'19 SpcFunc &amp; VentSpcFunc combos'!$Q$8:$Q$335,0),0)&gt;0,1,0)</f>
        <v>0</v>
      </c>
      <c r="AH38" s="119">
        <f>IF(IFERROR(MATCH(_xlfn.CONCAT($B38,",",AH$4),'19 SpcFunc &amp; VentSpcFunc combos'!$Q$8:$Q$335,0),0)&gt;0,1,0)</f>
        <v>0</v>
      </c>
      <c r="AI38" s="119">
        <f>IF(IFERROR(MATCH(_xlfn.CONCAT($B38,",",AI$4),'19 SpcFunc &amp; VentSpcFunc combos'!$Q$8:$Q$335,0),0)&gt;0,1,0)</f>
        <v>0</v>
      </c>
      <c r="AJ38" s="119">
        <f>IF(IFERROR(MATCH(_xlfn.CONCAT($B38,",",AJ$4),'19 SpcFunc &amp; VentSpcFunc combos'!$Q$8:$Q$335,0),0)&gt;0,1,0)</f>
        <v>0</v>
      </c>
      <c r="AK38" s="119">
        <f>IF(IFERROR(MATCH(_xlfn.CONCAT($B38,",",AK$4),'19 SpcFunc &amp; VentSpcFunc combos'!$Q$8:$Q$335,0),0)&gt;0,1,0)</f>
        <v>0</v>
      </c>
      <c r="AL38" s="119">
        <f>IF(IFERROR(MATCH(_xlfn.CONCAT($B38,",",AL$4),'19 SpcFunc &amp; VentSpcFunc combos'!$Q$8:$Q$335,0),0)&gt;0,1,0)</f>
        <v>0</v>
      </c>
      <c r="AM38" s="119">
        <f>IF(IFERROR(MATCH(_xlfn.CONCAT($B38,",",AM$4),'19 SpcFunc &amp; VentSpcFunc combos'!$Q$8:$Q$335,0),0)&gt;0,1,0)</f>
        <v>0</v>
      </c>
      <c r="AN38" s="119">
        <f>IF(IFERROR(MATCH(_xlfn.CONCAT($B38,",",AN$4),'19 SpcFunc &amp; VentSpcFunc combos'!$Q$8:$Q$335,0),0)&gt;0,1,0)</f>
        <v>0</v>
      </c>
      <c r="AO38" s="119">
        <f>IF(IFERROR(MATCH(_xlfn.CONCAT($B38,",",AO$4),'19 SpcFunc &amp; VentSpcFunc combos'!$Q$8:$Q$335,0),0)&gt;0,1,0)</f>
        <v>0</v>
      </c>
      <c r="AP38" s="119">
        <f>IF(IFERROR(MATCH(_xlfn.CONCAT($B38,",",AP$4),'19 SpcFunc &amp; VentSpcFunc combos'!$Q$8:$Q$335,0),0)&gt;0,1,0)</f>
        <v>0</v>
      </c>
      <c r="AQ38" s="119">
        <f>IF(IFERROR(MATCH(_xlfn.CONCAT($B38,",",AQ$4),'19 SpcFunc &amp; VentSpcFunc combos'!$Q$8:$Q$335,0),0)&gt;0,1,0)</f>
        <v>0</v>
      </c>
      <c r="AR38" s="119">
        <f>IF(IFERROR(MATCH(_xlfn.CONCAT($B38,",",AR$4),'19 SpcFunc &amp; VentSpcFunc combos'!$Q$8:$Q$335,0),0)&gt;0,1,0)</f>
        <v>0</v>
      </c>
      <c r="AS38" s="119">
        <f>IF(IFERROR(MATCH(_xlfn.CONCAT($B38,",",AS$4),'19 SpcFunc &amp; VentSpcFunc combos'!$Q$8:$Q$335,0),0)&gt;0,1,0)</f>
        <v>0</v>
      </c>
      <c r="AT38" s="119">
        <f>IF(IFERROR(MATCH(_xlfn.CONCAT($B38,",",AT$4),'19 SpcFunc &amp; VentSpcFunc combos'!$Q$8:$Q$335,0),0)&gt;0,1,0)</f>
        <v>0</v>
      </c>
      <c r="AU38" s="119">
        <f>IF(IFERROR(MATCH(_xlfn.CONCAT($B38,",",AU$4),'19 SpcFunc &amp; VentSpcFunc combos'!$Q$8:$Q$335,0),0)&gt;0,1,0)</f>
        <v>0</v>
      </c>
      <c r="AV38" s="119">
        <f>IF(IFERROR(MATCH(_xlfn.CONCAT($B38,",",AV$4),'19 SpcFunc &amp; VentSpcFunc combos'!$Q$8:$Q$335,0),0)&gt;0,1,0)</f>
        <v>0</v>
      </c>
      <c r="AW38" s="119">
        <f>IF(IFERROR(MATCH(_xlfn.CONCAT($B38,",",AW$4),'19 SpcFunc &amp; VentSpcFunc combos'!$Q$8:$Q$335,0),0)&gt;0,1,0)</f>
        <v>0</v>
      </c>
      <c r="AX38" s="119">
        <f>IF(IFERROR(MATCH(_xlfn.CONCAT($B38,",",AX$4),'19 SpcFunc &amp; VentSpcFunc combos'!$Q$8:$Q$335,0),0)&gt;0,1,0)</f>
        <v>0</v>
      </c>
      <c r="AY38" s="119">
        <f>IF(IFERROR(MATCH(_xlfn.CONCAT($B38,",",AY$4),'19 SpcFunc &amp; VentSpcFunc combos'!$Q$8:$Q$335,0),0)&gt;0,1,0)</f>
        <v>0</v>
      </c>
      <c r="AZ38" s="119">
        <f>IF(IFERROR(MATCH(_xlfn.CONCAT($B38,",",AZ$4),'19 SpcFunc &amp; VentSpcFunc combos'!$Q$8:$Q$335,0),0)&gt;0,1,0)</f>
        <v>0</v>
      </c>
      <c r="BA38" s="119">
        <f>IF(IFERROR(MATCH(_xlfn.CONCAT($B38,",",BA$4),'19 SpcFunc &amp; VentSpcFunc combos'!$Q$8:$Q$335,0),0)&gt;0,1,0)</f>
        <v>0</v>
      </c>
      <c r="BB38" s="119">
        <f>IF(IFERROR(MATCH(_xlfn.CONCAT($B38,",",BB$4),'19 SpcFunc &amp; VentSpcFunc combos'!$Q$8:$Q$335,0),0)&gt;0,1,0)</f>
        <v>0</v>
      </c>
      <c r="BC38" s="119">
        <f>IF(IFERROR(MATCH(_xlfn.CONCAT($B38,",",BC$4),'19 SpcFunc &amp; VentSpcFunc combos'!$Q$8:$Q$335,0),0)&gt;0,1,0)</f>
        <v>0</v>
      </c>
      <c r="BD38" s="119">
        <f>IF(IFERROR(MATCH(_xlfn.CONCAT($B38,",",BD$4),'19 SpcFunc &amp; VentSpcFunc combos'!$Q$8:$Q$335,0),0)&gt;0,1,0)</f>
        <v>0</v>
      </c>
      <c r="BE38" s="119">
        <f>IF(IFERROR(MATCH(_xlfn.CONCAT($B38,",",BE$4),'19 SpcFunc &amp; VentSpcFunc combos'!$Q$8:$Q$335,0),0)&gt;0,1,0)</f>
        <v>0</v>
      </c>
      <c r="BF38" s="119">
        <f>IF(IFERROR(MATCH(_xlfn.CONCAT($B38,",",BF$4),'19 SpcFunc &amp; VentSpcFunc combos'!$Q$8:$Q$335,0),0)&gt;0,1,0)</f>
        <v>0</v>
      </c>
      <c r="BG38" s="119">
        <f>IF(IFERROR(MATCH(_xlfn.CONCAT($B38,",",BG$4),'19 SpcFunc &amp; VentSpcFunc combos'!$Q$8:$Q$335,0),0)&gt;0,1,0)</f>
        <v>0</v>
      </c>
      <c r="BH38" s="119">
        <f>IF(IFERROR(MATCH(_xlfn.CONCAT($B38,",",BH$4),'19 SpcFunc &amp; VentSpcFunc combos'!$Q$8:$Q$335,0),0)&gt;0,1,0)</f>
        <v>0</v>
      </c>
      <c r="BI38" s="119">
        <f>IF(IFERROR(MATCH(_xlfn.CONCAT($B38,",",BI$4),'19 SpcFunc &amp; VentSpcFunc combos'!$Q$8:$Q$335,0),0)&gt;0,1,0)</f>
        <v>0</v>
      </c>
      <c r="BJ38" s="119">
        <f>IF(IFERROR(MATCH(_xlfn.CONCAT($B38,",",BJ$4),'19 SpcFunc &amp; VentSpcFunc combos'!$Q$8:$Q$335,0),0)&gt;0,1,0)</f>
        <v>0</v>
      </c>
      <c r="BK38" s="119">
        <f>IF(IFERROR(MATCH(_xlfn.CONCAT($B38,",",BK$4),'19 SpcFunc &amp; VentSpcFunc combos'!$Q$8:$Q$335,0),0)&gt;0,1,0)</f>
        <v>0</v>
      </c>
      <c r="BL38" s="119">
        <f>IF(IFERROR(MATCH(_xlfn.CONCAT($B38,",",BL$4),'19 SpcFunc &amp; VentSpcFunc combos'!$Q$8:$Q$335,0),0)&gt;0,1,0)</f>
        <v>0</v>
      </c>
      <c r="BM38" s="119">
        <f>IF(IFERROR(MATCH(_xlfn.CONCAT($B38,",",BM$4),'19 SpcFunc &amp; VentSpcFunc combos'!$Q$8:$Q$335,0),0)&gt;0,1,0)</f>
        <v>0</v>
      </c>
      <c r="BN38" s="119">
        <f>IF(IFERROR(MATCH(_xlfn.CONCAT($B38,",",BN$4),'19 SpcFunc &amp; VentSpcFunc combos'!$Q$8:$Q$335,0),0)&gt;0,1,0)</f>
        <v>0</v>
      </c>
      <c r="BO38" s="119">
        <f>IF(IFERROR(MATCH(_xlfn.CONCAT($B38,",",BO$4),'19 SpcFunc &amp; VentSpcFunc combos'!$Q$8:$Q$335,0),0)&gt;0,1,0)</f>
        <v>0</v>
      </c>
      <c r="BP38" s="119">
        <f>IF(IFERROR(MATCH(_xlfn.CONCAT($B38,",",BP$4),'19 SpcFunc &amp; VentSpcFunc combos'!$Q$8:$Q$335,0),0)&gt;0,1,0)</f>
        <v>0</v>
      </c>
      <c r="BQ38" s="119">
        <f>IF(IFERROR(MATCH(_xlfn.CONCAT($B38,",",BQ$4),'19 SpcFunc &amp; VentSpcFunc combos'!$Q$8:$Q$335,0),0)&gt;0,1,0)</f>
        <v>0</v>
      </c>
      <c r="BR38" s="119">
        <f>IF(IFERROR(MATCH(_xlfn.CONCAT($B38,",",BR$4),'19 SpcFunc &amp; VentSpcFunc combos'!$Q$8:$Q$335,0),0)&gt;0,1,0)</f>
        <v>0</v>
      </c>
      <c r="BS38" s="119">
        <f>IF(IFERROR(MATCH(_xlfn.CONCAT($B38,",",BS$4),'19 SpcFunc &amp; VentSpcFunc combos'!$Q$8:$Q$335,0),0)&gt;0,1,0)</f>
        <v>0</v>
      </c>
      <c r="BT38" s="119">
        <f>IF(IFERROR(MATCH(_xlfn.CONCAT($B38,",",BT$4),'19 SpcFunc &amp; VentSpcFunc combos'!$Q$8:$Q$335,0),0)&gt;0,1,0)</f>
        <v>0</v>
      </c>
      <c r="BU38" s="119">
        <f>IF(IFERROR(MATCH(_xlfn.CONCAT($B38,",",BU$4),'19 SpcFunc &amp; VentSpcFunc combos'!$Q$8:$Q$335,0),0)&gt;0,1,0)</f>
        <v>0</v>
      </c>
      <c r="BV38" s="119">
        <f>IF(IFERROR(MATCH(_xlfn.CONCAT($B38,",",BV$4),'19 SpcFunc &amp; VentSpcFunc combos'!$Q$8:$Q$335,0),0)&gt;0,1,0)</f>
        <v>0</v>
      </c>
      <c r="BW38" s="119">
        <f>IF(IFERROR(MATCH(_xlfn.CONCAT($B38,",",BW$4),'19 SpcFunc &amp; VentSpcFunc combos'!$Q$8:$Q$335,0),0)&gt;0,1,0)</f>
        <v>0</v>
      </c>
      <c r="BX38" s="119">
        <f>IF(IFERROR(MATCH(_xlfn.CONCAT($B38,",",BX$4),'19 SpcFunc &amp; VentSpcFunc combos'!$Q$8:$Q$335,0),0)&gt;0,1,0)</f>
        <v>0</v>
      </c>
      <c r="BY38" s="119">
        <f>IF(IFERROR(MATCH(_xlfn.CONCAT($B38,",",BY$4),'19 SpcFunc &amp; VentSpcFunc combos'!$Q$8:$Q$335,0),0)&gt;0,1,0)</f>
        <v>0</v>
      </c>
      <c r="BZ38" s="119">
        <f>IF(IFERROR(MATCH(_xlfn.CONCAT($B38,",",BZ$4),'19 SpcFunc &amp; VentSpcFunc combos'!$Q$8:$Q$335,0),0)&gt;0,1,0)</f>
        <v>0</v>
      </c>
      <c r="CA38" s="119">
        <f>IF(IFERROR(MATCH(_xlfn.CONCAT($B38,",",CA$4),'19 SpcFunc &amp; VentSpcFunc combos'!$Q$8:$Q$335,0),0)&gt;0,1,0)</f>
        <v>0</v>
      </c>
      <c r="CB38" s="119">
        <f>IF(IFERROR(MATCH(_xlfn.CONCAT($B38,",",CB$4),'19 SpcFunc &amp; VentSpcFunc combos'!$Q$8:$Q$335,0),0)&gt;0,1,0)</f>
        <v>0</v>
      </c>
      <c r="CC38" s="119">
        <f>IF(IFERROR(MATCH(_xlfn.CONCAT($B38,",",CC$4),'19 SpcFunc &amp; VentSpcFunc combos'!$Q$8:$Q$335,0),0)&gt;0,1,0)</f>
        <v>0</v>
      </c>
      <c r="CD38" s="119">
        <f>IF(IFERROR(MATCH(_xlfn.CONCAT($B38,",",CD$4),'19 SpcFunc &amp; VentSpcFunc combos'!$Q$8:$Q$335,0),0)&gt;0,1,0)</f>
        <v>0</v>
      </c>
      <c r="CE38" s="119">
        <f>IF(IFERROR(MATCH(_xlfn.CONCAT($B38,",",CE$4),'19 SpcFunc &amp; VentSpcFunc combos'!$Q$8:$Q$335,0),0)&gt;0,1,0)</f>
        <v>0</v>
      </c>
      <c r="CF38" s="119">
        <f>IF(IFERROR(MATCH(_xlfn.CONCAT($B38,",",CF$4),'19 SpcFunc &amp; VentSpcFunc combos'!$Q$8:$Q$335,0),0)&gt;0,1,0)</f>
        <v>0</v>
      </c>
      <c r="CG38" s="119">
        <f>IF(IFERROR(MATCH(_xlfn.CONCAT($B38,",",CG$4),'19 SpcFunc &amp; VentSpcFunc combos'!$Q$8:$Q$335,0),0)&gt;0,1,0)</f>
        <v>0</v>
      </c>
      <c r="CH38" s="119">
        <f>IF(IFERROR(MATCH(_xlfn.CONCAT($B38,",",CH$4),'19 SpcFunc &amp; VentSpcFunc combos'!$Q$8:$Q$335,0),0)&gt;0,1,0)</f>
        <v>0</v>
      </c>
      <c r="CI38" s="119">
        <f>IF(IFERROR(MATCH(_xlfn.CONCAT($B38,",",CI$4),'19 SpcFunc &amp; VentSpcFunc combos'!$Q$8:$Q$335,0),0)&gt;0,1,0)</f>
        <v>0</v>
      </c>
      <c r="CJ38" s="119">
        <f>IF(IFERROR(MATCH(_xlfn.CONCAT($B38,",",CJ$4),'19 SpcFunc &amp; VentSpcFunc combos'!$Q$8:$Q$335,0),0)&gt;0,1,0)</f>
        <v>0</v>
      </c>
      <c r="CK38" s="119">
        <f>IF(IFERROR(MATCH(_xlfn.CONCAT($B38,",",CK$4),'19 SpcFunc &amp; VentSpcFunc combos'!$Q$8:$Q$335,0),0)&gt;0,1,0)</f>
        <v>0</v>
      </c>
      <c r="CL38" s="119">
        <f>IF(IFERROR(MATCH(_xlfn.CONCAT($B38,",",CL$4),'19 SpcFunc &amp; VentSpcFunc combos'!$Q$8:$Q$335,0),0)&gt;0,1,0)</f>
        <v>0</v>
      </c>
      <c r="CM38" s="119">
        <f>IF(IFERROR(MATCH(_xlfn.CONCAT($B38,",",CM$4),'19 SpcFunc &amp; VentSpcFunc combos'!$Q$8:$Q$335,0),0)&gt;0,1,0)</f>
        <v>0</v>
      </c>
      <c r="CN38" s="119">
        <f>IF(IFERROR(MATCH(_xlfn.CONCAT($B38,",",CN$4),'19 SpcFunc &amp; VentSpcFunc combos'!$Q$8:$Q$335,0),0)&gt;0,1,0)</f>
        <v>0</v>
      </c>
      <c r="CO38" s="119">
        <f>IF(IFERROR(MATCH(_xlfn.CONCAT($B38,",",CO$4),'19 SpcFunc &amp; VentSpcFunc combos'!$Q$8:$Q$335,0),0)&gt;0,1,0)</f>
        <v>0</v>
      </c>
      <c r="CP38" s="119">
        <f>IF(IFERROR(MATCH(_xlfn.CONCAT($B38,",",CP$4),'19 SpcFunc &amp; VentSpcFunc combos'!$Q$8:$Q$335,0),0)&gt;0,1,0)</f>
        <v>0</v>
      </c>
      <c r="CQ38" s="119">
        <f>IF(IFERROR(MATCH(_xlfn.CONCAT($B38,",",CQ$4),'19 SpcFunc &amp; VentSpcFunc combos'!$Q$8:$Q$335,0),0)&gt;0,1,0)</f>
        <v>0</v>
      </c>
      <c r="CR38" s="119">
        <f>IF(IFERROR(MATCH(_xlfn.CONCAT($B38,",",CR$4),'19 SpcFunc &amp; VentSpcFunc combos'!$Q$8:$Q$335,0),0)&gt;0,1,0)</f>
        <v>0</v>
      </c>
      <c r="CS38" s="119">
        <f>IF(IFERROR(MATCH(_xlfn.CONCAT($B38,",",CS$4),'19 SpcFunc &amp; VentSpcFunc combos'!$Q$8:$Q$335,0),0)&gt;0,1,0)</f>
        <v>0</v>
      </c>
      <c r="CT38" s="119">
        <f>IF(IFERROR(MATCH(_xlfn.CONCAT($B38,",",CT$4),'19 SpcFunc &amp; VentSpcFunc combos'!$Q$8:$Q$335,0),0)&gt;0,1,0)</f>
        <v>0</v>
      </c>
      <c r="CU38" s="98" t="s">
        <v>938</v>
      </c>
      <c r="CV38">
        <f t="shared" si="5"/>
        <v>0</v>
      </c>
    </row>
    <row r="39" spans="2:100" x14ac:dyDescent="0.25">
      <c r="B39" t="e">
        <f>#REF!</f>
        <v>#REF!</v>
      </c>
      <c r="C39" s="119">
        <f>IF(IFERROR(MATCH(_xlfn.CONCAT($B39,",",C$4),'19 SpcFunc &amp; VentSpcFunc combos'!$Q$8:$Q$335,0),0)&gt;0,1,0)</f>
        <v>0</v>
      </c>
      <c r="D39" s="119">
        <f>IF(IFERROR(MATCH(_xlfn.CONCAT($B39,",",D$4),'19 SpcFunc &amp; VentSpcFunc combos'!$Q$8:$Q$335,0),0)&gt;0,1,0)</f>
        <v>0</v>
      </c>
      <c r="E39" s="119">
        <f>IF(IFERROR(MATCH(_xlfn.CONCAT($B39,",",E$4),'19 SpcFunc &amp; VentSpcFunc combos'!$Q$8:$Q$335,0),0)&gt;0,1,0)</f>
        <v>0</v>
      </c>
      <c r="F39" s="119">
        <f>IF(IFERROR(MATCH(_xlfn.CONCAT($B39,",",F$4),'19 SpcFunc &amp; VentSpcFunc combos'!$Q$8:$Q$335,0),0)&gt;0,1,0)</f>
        <v>0</v>
      </c>
      <c r="G39" s="119">
        <f>IF(IFERROR(MATCH(_xlfn.CONCAT($B39,",",G$4),'19 SpcFunc &amp; VentSpcFunc combos'!$Q$8:$Q$335,0),0)&gt;0,1,0)</f>
        <v>0</v>
      </c>
      <c r="H39" s="119">
        <f>IF(IFERROR(MATCH(_xlfn.CONCAT($B39,",",H$4),'19 SpcFunc &amp; VentSpcFunc combos'!$Q$8:$Q$335,0),0)&gt;0,1,0)</f>
        <v>0</v>
      </c>
      <c r="I39" s="119">
        <f>IF(IFERROR(MATCH(_xlfn.CONCAT($B39,",",I$4),'19 SpcFunc &amp; VentSpcFunc combos'!$Q$8:$Q$335,0),0)&gt;0,1,0)</f>
        <v>0</v>
      </c>
      <c r="J39" s="119">
        <f>IF(IFERROR(MATCH(_xlfn.CONCAT($B39,",",J$4),'19 SpcFunc &amp; VentSpcFunc combos'!$Q$8:$Q$335,0),0)&gt;0,1,0)</f>
        <v>0</v>
      </c>
      <c r="K39" s="119">
        <f>IF(IFERROR(MATCH(_xlfn.CONCAT($B39,",",K$4),'19 SpcFunc &amp; VentSpcFunc combos'!$Q$8:$Q$335,0),0)&gt;0,1,0)</f>
        <v>0</v>
      </c>
      <c r="L39" s="119">
        <f>IF(IFERROR(MATCH(_xlfn.CONCAT($B39,",",L$4),'19 SpcFunc &amp; VentSpcFunc combos'!$Q$8:$Q$335,0),0)&gt;0,1,0)</f>
        <v>0</v>
      </c>
      <c r="M39" s="119">
        <f>IF(IFERROR(MATCH(_xlfn.CONCAT($B39,",",M$4),'19 SpcFunc &amp; VentSpcFunc combos'!$Q$8:$Q$335,0),0)&gt;0,1,0)</f>
        <v>0</v>
      </c>
      <c r="N39" s="119">
        <f>IF(IFERROR(MATCH(_xlfn.CONCAT($B39,",",N$4),'19 SpcFunc &amp; VentSpcFunc combos'!$Q$8:$Q$335,0),0)&gt;0,1,0)</f>
        <v>0</v>
      </c>
      <c r="O39" s="119">
        <f>IF(IFERROR(MATCH(_xlfn.CONCAT($B39,",",O$4),'19 SpcFunc &amp; VentSpcFunc combos'!$Q$8:$Q$335,0),0)&gt;0,1,0)</f>
        <v>0</v>
      </c>
      <c r="P39" s="119">
        <f>IF(IFERROR(MATCH(_xlfn.CONCAT($B39,",",P$4),'19 SpcFunc &amp; VentSpcFunc combos'!$Q$8:$Q$335,0),0)&gt;0,1,0)</f>
        <v>0</v>
      </c>
      <c r="Q39" s="119">
        <f>IF(IFERROR(MATCH(_xlfn.CONCAT($B39,",",Q$4),'19 SpcFunc &amp; VentSpcFunc combos'!$Q$8:$Q$335,0),0)&gt;0,1,0)</f>
        <v>0</v>
      </c>
      <c r="R39" s="119">
        <f>IF(IFERROR(MATCH(_xlfn.CONCAT($B39,",",R$4),'19 SpcFunc &amp; VentSpcFunc combos'!$Q$8:$Q$335,0),0)&gt;0,1,0)</f>
        <v>0</v>
      </c>
      <c r="S39" s="119">
        <f>IF(IFERROR(MATCH(_xlfn.CONCAT($B39,",",S$4),'19 SpcFunc &amp; VentSpcFunc combos'!$Q$8:$Q$335,0),0)&gt;0,1,0)</f>
        <v>0</v>
      </c>
      <c r="T39" s="119">
        <f>IF(IFERROR(MATCH(_xlfn.CONCAT($B39,",",T$4),'19 SpcFunc &amp; VentSpcFunc combos'!$Q$8:$Q$335,0),0)&gt;0,1,0)</f>
        <v>0</v>
      </c>
      <c r="U39" s="119">
        <f>IF(IFERROR(MATCH(_xlfn.CONCAT($B39,",",U$4),'19 SpcFunc &amp; VentSpcFunc combos'!$Q$8:$Q$335,0),0)&gt;0,1,0)</f>
        <v>0</v>
      </c>
      <c r="V39" s="119">
        <f>IF(IFERROR(MATCH(_xlfn.CONCAT($B39,",",V$4),'19 SpcFunc &amp; VentSpcFunc combos'!$Q$8:$Q$335,0),0)&gt;0,1,0)</f>
        <v>0</v>
      </c>
      <c r="W39" s="119">
        <f>IF(IFERROR(MATCH(_xlfn.CONCAT($B39,",",W$4),'19 SpcFunc &amp; VentSpcFunc combos'!$Q$8:$Q$335,0),0)&gt;0,1,0)</f>
        <v>0</v>
      </c>
      <c r="X39" s="119">
        <f>IF(IFERROR(MATCH(_xlfn.CONCAT($B39,",",X$4),'19 SpcFunc &amp; VentSpcFunc combos'!$Q$8:$Q$335,0),0)&gt;0,1,0)</f>
        <v>0</v>
      </c>
      <c r="Y39" s="119">
        <f>IF(IFERROR(MATCH(_xlfn.CONCAT($B39,",",Y$4),'19 SpcFunc &amp; VentSpcFunc combos'!$Q$8:$Q$335,0),0)&gt;0,1,0)</f>
        <v>0</v>
      </c>
      <c r="Z39" s="119">
        <f>IF(IFERROR(MATCH(_xlfn.CONCAT($B39,",",Z$4),'19 SpcFunc &amp; VentSpcFunc combos'!$Q$8:$Q$335,0),0)&gt;0,1,0)</f>
        <v>0</v>
      </c>
      <c r="AA39" s="119">
        <f>IF(IFERROR(MATCH(_xlfn.CONCAT($B39,",",AA$4),'19 SpcFunc &amp; VentSpcFunc combos'!$Q$8:$Q$335,0),0)&gt;0,1,0)</f>
        <v>0</v>
      </c>
      <c r="AB39" s="119">
        <f>IF(IFERROR(MATCH(_xlfn.CONCAT($B39,",",AB$4),'19 SpcFunc &amp; VentSpcFunc combos'!$Q$8:$Q$335,0),0)&gt;0,1,0)</f>
        <v>0</v>
      </c>
      <c r="AC39" s="119">
        <f>IF(IFERROR(MATCH(_xlfn.CONCAT($B39,",",AC$4),'19 SpcFunc &amp; VentSpcFunc combos'!$Q$8:$Q$335,0),0)&gt;0,1,0)</f>
        <v>0</v>
      </c>
      <c r="AD39" s="119">
        <f>IF(IFERROR(MATCH(_xlfn.CONCAT($B39,",",AD$4),'19 SpcFunc &amp; VentSpcFunc combos'!$Q$8:$Q$335,0),0)&gt;0,1,0)</f>
        <v>0</v>
      </c>
      <c r="AE39" s="119">
        <f>IF(IFERROR(MATCH(_xlfn.CONCAT($B39,",",AE$4),'19 SpcFunc &amp; VentSpcFunc combos'!$Q$8:$Q$335,0),0)&gt;0,1,0)</f>
        <v>0</v>
      </c>
      <c r="AF39" s="119">
        <f>IF(IFERROR(MATCH(_xlfn.CONCAT($B39,",",AF$4),'19 SpcFunc &amp; VentSpcFunc combos'!$Q$8:$Q$335,0),0)&gt;0,1,0)</f>
        <v>0</v>
      </c>
      <c r="AG39" s="119">
        <f>IF(IFERROR(MATCH(_xlfn.CONCAT($B39,",",AG$4),'19 SpcFunc &amp; VentSpcFunc combos'!$Q$8:$Q$335,0),0)&gt;0,1,0)</f>
        <v>0</v>
      </c>
      <c r="AH39" s="119">
        <f>IF(IFERROR(MATCH(_xlfn.CONCAT($B39,",",AH$4),'19 SpcFunc &amp; VentSpcFunc combos'!$Q$8:$Q$335,0),0)&gt;0,1,0)</f>
        <v>0</v>
      </c>
      <c r="AI39" s="119">
        <f>IF(IFERROR(MATCH(_xlfn.CONCAT($B39,",",AI$4),'19 SpcFunc &amp; VentSpcFunc combos'!$Q$8:$Q$335,0),0)&gt;0,1,0)</f>
        <v>0</v>
      </c>
      <c r="AJ39" s="119">
        <f>IF(IFERROR(MATCH(_xlfn.CONCAT($B39,",",AJ$4),'19 SpcFunc &amp; VentSpcFunc combos'!$Q$8:$Q$335,0),0)&gt;0,1,0)</f>
        <v>0</v>
      </c>
      <c r="AK39" s="119">
        <f>IF(IFERROR(MATCH(_xlfn.CONCAT($B39,",",AK$4),'19 SpcFunc &amp; VentSpcFunc combos'!$Q$8:$Q$335,0),0)&gt;0,1,0)</f>
        <v>0</v>
      </c>
      <c r="AL39" s="119">
        <f>IF(IFERROR(MATCH(_xlfn.CONCAT($B39,",",AL$4),'19 SpcFunc &amp; VentSpcFunc combos'!$Q$8:$Q$335,0),0)&gt;0,1,0)</f>
        <v>0</v>
      </c>
      <c r="AM39" s="119">
        <f>IF(IFERROR(MATCH(_xlfn.CONCAT($B39,",",AM$4),'19 SpcFunc &amp; VentSpcFunc combos'!$Q$8:$Q$335,0),0)&gt;0,1,0)</f>
        <v>0</v>
      </c>
      <c r="AN39" s="119">
        <f>IF(IFERROR(MATCH(_xlfn.CONCAT($B39,",",AN$4),'19 SpcFunc &amp; VentSpcFunc combos'!$Q$8:$Q$335,0),0)&gt;0,1,0)</f>
        <v>0</v>
      </c>
      <c r="AO39" s="119">
        <f>IF(IFERROR(MATCH(_xlfn.CONCAT($B39,",",AO$4),'19 SpcFunc &amp; VentSpcFunc combos'!$Q$8:$Q$335,0),0)&gt;0,1,0)</f>
        <v>0</v>
      </c>
      <c r="AP39" s="119">
        <f>IF(IFERROR(MATCH(_xlfn.CONCAT($B39,",",AP$4),'19 SpcFunc &amp; VentSpcFunc combos'!$Q$8:$Q$335,0),0)&gt;0,1,0)</f>
        <v>0</v>
      </c>
      <c r="AQ39" s="119">
        <f>IF(IFERROR(MATCH(_xlfn.CONCAT($B39,",",AQ$4),'19 SpcFunc &amp; VentSpcFunc combos'!$Q$8:$Q$335,0),0)&gt;0,1,0)</f>
        <v>0</v>
      </c>
      <c r="AR39" s="119">
        <f>IF(IFERROR(MATCH(_xlfn.CONCAT($B39,",",AR$4),'19 SpcFunc &amp; VentSpcFunc combos'!$Q$8:$Q$335,0),0)&gt;0,1,0)</f>
        <v>0</v>
      </c>
      <c r="AS39" s="119">
        <f>IF(IFERROR(MATCH(_xlfn.CONCAT($B39,",",AS$4),'19 SpcFunc &amp; VentSpcFunc combos'!$Q$8:$Q$335,0),0)&gt;0,1,0)</f>
        <v>0</v>
      </c>
      <c r="AT39" s="119">
        <f>IF(IFERROR(MATCH(_xlfn.CONCAT($B39,",",AT$4),'19 SpcFunc &amp; VentSpcFunc combos'!$Q$8:$Q$335,0),0)&gt;0,1,0)</f>
        <v>0</v>
      </c>
      <c r="AU39" s="119">
        <f>IF(IFERROR(MATCH(_xlfn.CONCAT($B39,",",AU$4),'19 SpcFunc &amp; VentSpcFunc combos'!$Q$8:$Q$335,0),0)&gt;0,1,0)</f>
        <v>0</v>
      </c>
      <c r="AV39" s="119">
        <f>IF(IFERROR(MATCH(_xlfn.CONCAT($B39,",",AV$4),'19 SpcFunc &amp; VentSpcFunc combos'!$Q$8:$Q$335,0),0)&gt;0,1,0)</f>
        <v>0</v>
      </c>
      <c r="AW39" s="119">
        <f>IF(IFERROR(MATCH(_xlfn.CONCAT($B39,",",AW$4),'19 SpcFunc &amp; VentSpcFunc combos'!$Q$8:$Q$335,0),0)&gt;0,1,0)</f>
        <v>0</v>
      </c>
      <c r="AX39" s="119">
        <f>IF(IFERROR(MATCH(_xlfn.CONCAT($B39,",",AX$4),'19 SpcFunc &amp; VentSpcFunc combos'!$Q$8:$Q$335,0),0)&gt;0,1,0)</f>
        <v>0</v>
      </c>
      <c r="AY39" s="119">
        <f>IF(IFERROR(MATCH(_xlfn.CONCAT($B39,",",AY$4),'19 SpcFunc &amp; VentSpcFunc combos'!$Q$8:$Q$335,0),0)&gt;0,1,0)</f>
        <v>0</v>
      </c>
      <c r="AZ39" s="119">
        <f>IF(IFERROR(MATCH(_xlfn.CONCAT($B39,",",AZ$4),'19 SpcFunc &amp; VentSpcFunc combos'!$Q$8:$Q$335,0),0)&gt;0,1,0)</f>
        <v>0</v>
      </c>
      <c r="BA39" s="119">
        <f>IF(IFERROR(MATCH(_xlfn.CONCAT($B39,",",BA$4),'19 SpcFunc &amp; VentSpcFunc combos'!$Q$8:$Q$335,0),0)&gt;0,1,0)</f>
        <v>0</v>
      </c>
      <c r="BB39" s="119">
        <f>IF(IFERROR(MATCH(_xlfn.CONCAT($B39,",",BB$4),'19 SpcFunc &amp; VentSpcFunc combos'!$Q$8:$Q$335,0),0)&gt;0,1,0)</f>
        <v>0</v>
      </c>
      <c r="BC39" s="119">
        <f>IF(IFERROR(MATCH(_xlfn.CONCAT($B39,",",BC$4),'19 SpcFunc &amp; VentSpcFunc combos'!$Q$8:$Q$335,0),0)&gt;0,1,0)</f>
        <v>0</v>
      </c>
      <c r="BD39" s="119">
        <f>IF(IFERROR(MATCH(_xlfn.CONCAT($B39,",",BD$4),'19 SpcFunc &amp; VentSpcFunc combos'!$Q$8:$Q$335,0),0)&gt;0,1,0)</f>
        <v>0</v>
      </c>
      <c r="BE39" s="119">
        <f>IF(IFERROR(MATCH(_xlfn.CONCAT($B39,",",BE$4),'19 SpcFunc &amp; VentSpcFunc combos'!$Q$8:$Q$335,0),0)&gt;0,1,0)</f>
        <v>0</v>
      </c>
      <c r="BF39" s="119">
        <f>IF(IFERROR(MATCH(_xlfn.CONCAT($B39,",",BF$4),'19 SpcFunc &amp; VentSpcFunc combos'!$Q$8:$Q$335,0),0)&gt;0,1,0)</f>
        <v>0</v>
      </c>
      <c r="BG39" s="119">
        <f>IF(IFERROR(MATCH(_xlfn.CONCAT($B39,",",BG$4),'19 SpcFunc &amp; VentSpcFunc combos'!$Q$8:$Q$335,0),0)&gt;0,1,0)</f>
        <v>0</v>
      </c>
      <c r="BH39" s="119">
        <f>IF(IFERROR(MATCH(_xlfn.CONCAT($B39,",",BH$4),'19 SpcFunc &amp; VentSpcFunc combos'!$Q$8:$Q$335,0),0)&gt;0,1,0)</f>
        <v>0</v>
      </c>
      <c r="BI39" s="119">
        <f>IF(IFERROR(MATCH(_xlfn.CONCAT($B39,",",BI$4),'19 SpcFunc &amp; VentSpcFunc combos'!$Q$8:$Q$335,0),0)&gt;0,1,0)</f>
        <v>0</v>
      </c>
      <c r="BJ39" s="119">
        <f>IF(IFERROR(MATCH(_xlfn.CONCAT($B39,",",BJ$4),'19 SpcFunc &amp; VentSpcFunc combos'!$Q$8:$Q$335,0),0)&gt;0,1,0)</f>
        <v>0</v>
      </c>
      <c r="BK39" s="119">
        <f>IF(IFERROR(MATCH(_xlfn.CONCAT($B39,",",BK$4),'19 SpcFunc &amp; VentSpcFunc combos'!$Q$8:$Q$335,0),0)&gt;0,1,0)</f>
        <v>0</v>
      </c>
      <c r="BL39" s="119">
        <f>IF(IFERROR(MATCH(_xlfn.CONCAT($B39,",",BL$4),'19 SpcFunc &amp; VentSpcFunc combos'!$Q$8:$Q$335,0),0)&gt;0,1,0)</f>
        <v>0</v>
      </c>
      <c r="BM39" s="119">
        <f>IF(IFERROR(MATCH(_xlfn.CONCAT($B39,",",BM$4),'19 SpcFunc &amp; VentSpcFunc combos'!$Q$8:$Q$335,0),0)&gt;0,1,0)</f>
        <v>0</v>
      </c>
      <c r="BN39" s="119">
        <f>IF(IFERROR(MATCH(_xlfn.CONCAT($B39,",",BN$4),'19 SpcFunc &amp; VentSpcFunc combos'!$Q$8:$Q$335,0),0)&gt;0,1,0)</f>
        <v>0</v>
      </c>
      <c r="BO39" s="119">
        <f>IF(IFERROR(MATCH(_xlfn.CONCAT($B39,",",BO$4),'19 SpcFunc &amp; VentSpcFunc combos'!$Q$8:$Q$335,0),0)&gt;0,1,0)</f>
        <v>0</v>
      </c>
      <c r="BP39" s="119">
        <f>IF(IFERROR(MATCH(_xlfn.CONCAT($B39,",",BP$4),'19 SpcFunc &amp; VentSpcFunc combos'!$Q$8:$Q$335,0),0)&gt;0,1,0)</f>
        <v>0</v>
      </c>
      <c r="BQ39" s="119">
        <f>IF(IFERROR(MATCH(_xlfn.CONCAT($B39,",",BQ$4),'19 SpcFunc &amp; VentSpcFunc combos'!$Q$8:$Q$335,0),0)&gt;0,1,0)</f>
        <v>0</v>
      </c>
      <c r="BR39" s="119">
        <f>IF(IFERROR(MATCH(_xlfn.CONCAT($B39,",",BR$4),'19 SpcFunc &amp; VentSpcFunc combos'!$Q$8:$Q$335,0),0)&gt;0,1,0)</f>
        <v>0</v>
      </c>
      <c r="BS39" s="119">
        <f>IF(IFERROR(MATCH(_xlfn.CONCAT($B39,",",BS$4),'19 SpcFunc &amp; VentSpcFunc combos'!$Q$8:$Q$335,0),0)&gt;0,1,0)</f>
        <v>0</v>
      </c>
      <c r="BT39" s="119">
        <f>IF(IFERROR(MATCH(_xlfn.CONCAT($B39,",",BT$4),'19 SpcFunc &amp; VentSpcFunc combos'!$Q$8:$Q$335,0),0)&gt;0,1,0)</f>
        <v>0</v>
      </c>
      <c r="BU39" s="119">
        <f>IF(IFERROR(MATCH(_xlfn.CONCAT($B39,",",BU$4),'19 SpcFunc &amp; VentSpcFunc combos'!$Q$8:$Q$335,0),0)&gt;0,1,0)</f>
        <v>0</v>
      </c>
      <c r="BV39" s="119">
        <f>IF(IFERROR(MATCH(_xlfn.CONCAT($B39,",",BV$4),'19 SpcFunc &amp; VentSpcFunc combos'!$Q$8:$Q$335,0),0)&gt;0,1,0)</f>
        <v>0</v>
      </c>
      <c r="BW39" s="119">
        <f>IF(IFERROR(MATCH(_xlfn.CONCAT($B39,",",BW$4),'19 SpcFunc &amp; VentSpcFunc combos'!$Q$8:$Q$335,0),0)&gt;0,1,0)</f>
        <v>0</v>
      </c>
      <c r="BX39" s="119">
        <f>IF(IFERROR(MATCH(_xlfn.CONCAT($B39,",",BX$4),'19 SpcFunc &amp; VentSpcFunc combos'!$Q$8:$Q$335,0),0)&gt;0,1,0)</f>
        <v>0</v>
      </c>
      <c r="BY39" s="119">
        <f>IF(IFERROR(MATCH(_xlfn.CONCAT($B39,",",BY$4),'19 SpcFunc &amp; VentSpcFunc combos'!$Q$8:$Q$335,0),0)&gt;0,1,0)</f>
        <v>0</v>
      </c>
      <c r="BZ39" s="119">
        <f>IF(IFERROR(MATCH(_xlfn.CONCAT($B39,",",BZ$4),'19 SpcFunc &amp; VentSpcFunc combos'!$Q$8:$Q$335,0),0)&gt;0,1,0)</f>
        <v>0</v>
      </c>
      <c r="CA39" s="119">
        <f>IF(IFERROR(MATCH(_xlfn.CONCAT($B39,",",CA$4),'19 SpcFunc &amp; VentSpcFunc combos'!$Q$8:$Q$335,0),0)&gt;0,1,0)</f>
        <v>0</v>
      </c>
      <c r="CB39" s="119">
        <f>IF(IFERROR(MATCH(_xlfn.CONCAT($B39,",",CB$4),'19 SpcFunc &amp; VentSpcFunc combos'!$Q$8:$Q$335,0),0)&gt;0,1,0)</f>
        <v>0</v>
      </c>
      <c r="CC39" s="119">
        <f>IF(IFERROR(MATCH(_xlfn.CONCAT($B39,",",CC$4),'19 SpcFunc &amp; VentSpcFunc combos'!$Q$8:$Q$335,0),0)&gt;0,1,0)</f>
        <v>0</v>
      </c>
      <c r="CD39" s="119">
        <f>IF(IFERROR(MATCH(_xlfn.CONCAT($B39,",",CD$4),'19 SpcFunc &amp; VentSpcFunc combos'!$Q$8:$Q$335,0),0)&gt;0,1,0)</f>
        <v>0</v>
      </c>
      <c r="CE39" s="119">
        <f>IF(IFERROR(MATCH(_xlfn.CONCAT($B39,",",CE$4),'19 SpcFunc &amp; VentSpcFunc combos'!$Q$8:$Q$335,0),0)&gt;0,1,0)</f>
        <v>0</v>
      </c>
      <c r="CF39" s="119">
        <f>IF(IFERROR(MATCH(_xlfn.CONCAT($B39,",",CF$4),'19 SpcFunc &amp; VentSpcFunc combos'!$Q$8:$Q$335,0),0)&gt;0,1,0)</f>
        <v>0</v>
      </c>
      <c r="CG39" s="119">
        <f>IF(IFERROR(MATCH(_xlfn.CONCAT($B39,",",CG$4),'19 SpcFunc &amp; VentSpcFunc combos'!$Q$8:$Q$335,0),0)&gt;0,1,0)</f>
        <v>0</v>
      </c>
      <c r="CH39" s="119">
        <f>IF(IFERROR(MATCH(_xlfn.CONCAT($B39,",",CH$4),'19 SpcFunc &amp; VentSpcFunc combos'!$Q$8:$Q$335,0),0)&gt;0,1,0)</f>
        <v>0</v>
      </c>
      <c r="CI39" s="119">
        <f>IF(IFERROR(MATCH(_xlfn.CONCAT($B39,",",CI$4),'19 SpcFunc &amp; VentSpcFunc combos'!$Q$8:$Q$335,0),0)&gt;0,1,0)</f>
        <v>0</v>
      </c>
      <c r="CJ39" s="119">
        <f>IF(IFERROR(MATCH(_xlfn.CONCAT($B39,",",CJ$4),'19 SpcFunc &amp; VentSpcFunc combos'!$Q$8:$Q$335,0),0)&gt;0,1,0)</f>
        <v>0</v>
      </c>
      <c r="CK39" s="119">
        <f>IF(IFERROR(MATCH(_xlfn.CONCAT($B39,",",CK$4),'19 SpcFunc &amp; VentSpcFunc combos'!$Q$8:$Q$335,0),0)&gt;0,1,0)</f>
        <v>0</v>
      </c>
      <c r="CL39" s="119">
        <f>IF(IFERROR(MATCH(_xlfn.CONCAT($B39,",",CL$4),'19 SpcFunc &amp; VentSpcFunc combos'!$Q$8:$Q$335,0),0)&gt;0,1,0)</f>
        <v>0</v>
      </c>
      <c r="CM39" s="119">
        <f>IF(IFERROR(MATCH(_xlfn.CONCAT($B39,",",CM$4),'19 SpcFunc &amp; VentSpcFunc combos'!$Q$8:$Q$335,0),0)&gt;0,1,0)</f>
        <v>0</v>
      </c>
      <c r="CN39" s="119">
        <f>IF(IFERROR(MATCH(_xlfn.CONCAT($B39,",",CN$4),'19 SpcFunc &amp; VentSpcFunc combos'!$Q$8:$Q$335,0),0)&gt;0,1,0)</f>
        <v>0</v>
      </c>
      <c r="CO39" s="119">
        <f>IF(IFERROR(MATCH(_xlfn.CONCAT($B39,",",CO$4),'19 SpcFunc &amp; VentSpcFunc combos'!$Q$8:$Q$335,0),0)&gt;0,1,0)</f>
        <v>0</v>
      </c>
      <c r="CP39" s="119">
        <f>IF(IFERROR(MATCH(_xlfn.CONCAT($B39,",",CP$4),'19 SpcFunc &amp; VentSpcFunc combos'!$Q$8:$Q$335,0),0)&gt;0,1,0)</f>
        <v>0</v>
      </c>
      <c r="CQ39" s="119">
        <f>IF(IFERROR(MATCH(_xlfn.CONCAT($B39,",",CQ$4),'19 SpcFunc &amp; VentSpcFunc combos'!$Q$8:$Q$335,0),0)&gt;0,1,0)</f>
        <v>0</v>
      </c>
      <c r="CR39" s="119">
        <f>IF(IFERROR(MATCH(_xlfn.CONCAT($B39,",",CR$4),'19 SpcFunc &amp; VentSpcFunc combos'!$Q$8:$Q$335,0),0)&gt;0,1,0)</f>
        <v>0</v>
      </c>
      <c r="CS39" s="119">
        <f>IF(IFERROR(MATCH(_xlfn.CONCAT($B39,",",CS$4),'19 SpcFunc &amp; VentSpcFunc combos'!$Q$8:$Q$335,0),0)&gt;0,1,0)</f>
        <v>0</v>
      </c>
      <c r="CT39" s="119">
        <f>IF(IFERROR(MATCH(_xlfn.CONCAT($B39,",",CT$4),'19 SpcFunc &amp; VentSpcFunc combos'!$Q$8:$Q$335,0),0)&gt;0,1,0)</f>
        <v>0</v>
      </c>
      <c r="CU39" s="98" t="s">
        <v>938</v>
      </c>
      <c r="CV39">
        <f t="shared" si="5"/>
        <v>0</v>
      </c>
    </row>
    <row r="40" spans="2:100" x14ac:dyDescent="0.25">
      <c r="B40" t="e">
        <f>#REF!</f>
        <v>#REF!</v>
      </c>
      <c r="C40" s="119">
        <f>IF(IFERROR(MATCH(_xlfn.CONCAT($B40,",",C$4),'19 SpcFunc &amp; VentSpcFunc combos'!$Q$8:$Q$335,0),0)&gt;0,1,0)</f>
        <v>0</v>
      </c>
      <c r="D40" s="119">
        <f>IF(IFERROR(MATCH(_xlfn.CONCAT($B40,",",D$4),'19 SpcFunc &amp; VentSpcFunc combos'!$Q$8:$Q$335,0),0)&gt;0,1,0)</f>
        <v>0</v>
      </c>
      <c r="E40" s="119">
        <f>IF(IFERROR(MATCH(_xlfn.CONCAT($B40,",",E$4),'19 SpcFunc &amp; VentSpcFunc combos'!$Q$8:$Q$335,0),0)&gt;0,1,0)</f>
        <v>0</v>
      </c>
      <c r="F40" s="119">
        <f>IF(IFERROR(MATCH(_xlfn.CONCAT($B40,",",F$4),'19 SpcFunc &amp; VentSpcFunc combos'!$Q$8:$Q$335,0),0)&gt;0,1,0)</f>
        <v>0</v>
      </c>
      <c r="G40" s="119">
        <f>IF(IFERROR(MATCH(_xlfn.CONCAT($B40,",",G$4),'19 SpcFunc &amp; VentSpcFunc combos'!$Q$8:$Q$335,0),0)&gt;0,1,0)</f>
        <v>0</v>
      </c>
      <c r="H40" s="119">
        <f>IF(IFERROR(MATCH(_xlfn.CONCAT($B40,",",H$4),'19 SpcFunc &amp; VentSpcFunc combos'!$Q$8:$Q$335,0),0)&gt;0,1,0)</f>
        <v>0</v>
      </c>
      <c r="I40" s="119">
        <f>IF(IFERROR(MATCH(_xlfn.CONCAT($B40,",",I$4),'19 SpcFunc &amp; VentSpcFunc combos'!$Q$8:$Q$335,0),0)&gt;0,1,0)</f>
        <v>0</v>
      </c>
      <c r="J40" s="119">
        <f>IF(IFERROR(MATCH(_xlfn.CONCAT($B40,",",J$4),'19 SpcFunc &amp; VentSpcFunc combos'!$Q$8:$Q$335,0),0)&gt;0,1,0)</f>
        <v>0</v>
      </c>
      <c r="K40" s="119">
        <f>IF(IFERROR(MATCH(_xlfn.CONCAT($B40,",",K$4),'19 SpcFunc &amp; VentSpcFunc combos'!$Q$8:$Q$335,0),0)&gt;0,1,0)</f>
        <v>0</v>
      </c>
      <c r="L40" s="119">
        <f>IF(IFERROR(MATCH(_xlfn.CONCAT($B40,",",L$4),'19 SpcFunc &amp; VentSpcFunc combos'!$Q$8:$Q$335,0),0)&gt;0,1,0)</f>
        <v>0</v>
      </c>
      <c r="M40" s="119">
        <f>IF(IFERROR(MATCH(_xlfn.CONCAT($B40,",",M$4),'19 SpcFunc &amp; VentSpcFunc combos'!$Q$8:$Q$335,0),0)&gt;0,1,0)</f>
        <v>0</v>
      </c>
      <c r="N40" s="119">
        <f>IF(IFERROR(MATCH(_xlfn.CONCAT($B40,",",N$4),'19 SpcFunc &amp; VentSpcFunc combos'!$Q$8:$Q$335,0),0)&gt;0,1,0)</f>
        <v>0</v>
      </c>
      <c r="O40" s="119">
        <f>IF(IFERROR(MATCH(_xlfn.CONCAT($B40,",",O$4),'19 SpcFunc &amp; VentSpcFunc combos'!$Q$8:$Q$335,0),0)&gt;0,1,0)</f>
        <v>0</v>
      </c>
      <c r="P40" s="119">
        <f>IF(IFERROR(MATCH(_xlfn.CONCAT($B40,",",P$4),'19 SpcFunc &amp; VentSpcFunc combos'!$Q$8:$Q$335,0),0)&gt;0,1,0)</f>
        <v>0</v>
      </c>
      <c r="Q40" s="119">
        <f>IF(IFERROR(MATCH(_xlfn.CONCAT($B40,",",Q$4),'19 SpcFunc &amp; VentSpcFunc combos'!$Q$8:$Q$335,0),0)&gt;0,1,0)</f>
        <v>0</v>
      </c>
      <c r="R40" s="119">
        <f>IF(IFERROR(MATCH(_xlfn.CONCAT($B40,",",R$4),'19 SpcFunc &amp; VentSpcFunc combos'!$Q$8:$Q$335,0),0)&gt;0,1,0)</f>
        <v>0</v>
      </c>
      <c r="S40" s="119">
        <f>IF(IFERROR(MATCH(_xlfn.CONCAT($B40,",",S$4),'19 SpcFunc &amp; VentSpcFunc combos'!$Q$8:$Q$335,0),0)&gt;0,1,0)</f>
        <v>0</v>
      </c>
      <c r="T40" s="119">
        <f>IF(IFERROR(MATCH(_xlfn.CONCAT($B40,",",T$4),'19 SpcFunc &amp; VentSpcFunc combos'!$Q$8:$Q$335,0),0)&gt;0,1,0)</f>
        <v>0</v>
      </c>
      <c r="U40" s="119">
        <f>IF(IFERROR(MATCH(_xlfn.CONCAT($B40,",",U$4),'19 SpcFunc &amp; VentSpcFunc combos'!$Q$8:$Q$335,0),0)&gt;0,1,0)</f>
        <v>0</v>
      </c>
      <c r="V40" s="119">
        <f>IF(IFERROR(MATCH(_xlfn.CONCAT($B40,",",V$4),'19 SpcFunc &amp; VentSpcFunc combos'!$Q$8:$Q$335,0),0)&gt;0,1,0)</f>
        <v>0</v>
      </c>
      <c r="W40" s="119">
        <f>IF(IFERROR(MATCH(_xlfn.CONCAT($B40,",",W$4),'19 SpcFunc &amp; VentSpcFunc combos'!$Q$8:$Q$335,0),0)&gt;0,1,0)</f>
        <v>0</v>
      </c>
      <c r="X40" s="119">
        <f>IF(IFERROR(MATCH(_xlfn.CONCAT($B40,",",X$4),'19 SpcFunc &amp; VentSpcFunc combos'!$Q$8:$Q$335,0),0)&gt;0,1,0)</f>
        <v>0</v>
      </c>
      <c r="Y40" s="119">
        <f>IF(IFERROR(MATCH(_xlfn.CONCAT($B40,",",Y$4),'19 SpcFunc &amp; VentSpcFunc combos'!$Q$8:$Q$335,0),0)&gt;0,1,0)</f>
        <v>0</v>
      </c>
      <c r="Z40" s="119">
        <f>IF(IFERROR(MATCH(_xlfn.CONCAT($B40,",",Z$4),'19 SpcFunc &amp; VentSpcFunc combos'!$Q$8:$Q$335,0),0)&gt;0,1,0)</f>
        <v>0</v>
      </c>
      <c r="AA40" s="119">
        <f>IF(IFERROR(MATCH(_xlfn.CONCAT($B40,",",AA$4),'19 SpcFunc &amp; VentSpcFunc combos'!$Q$8:$Q$335,0),0)&gt;0,1,0)</f>
        <v>0</v>
      </c>
      <c r="AB40" s="119">
        <f>IF(IFERROR(MATCH(_xlfn.CONCAT($B40,",",AB$4),'19 SpcFunc &amp; VentSpcFunc combos'!$Q$8:$Q$335,0),0)&gt;0,1,0)</f>
        <v>0</v>
      </c>
      <c r="AC40" s="119">
        <f>IF(IFERROR(MATCH(_xlfn.CONCAT($B40,",",AC$4),'19 SpcFunc &amp; VentSpcFunc combos'!$Q$8:$Q$335,0),0)&gt;0,1,0)</f>
        <v>0</v>
      </c>
      <c r="AD40" s="119">
        <f>IF(IFERROR(MATCH(_xlfn.CONCAT($B40,",",AD$4),'19 SpcFunc &amp; VentSpcFunc combos'!$Q$8:$Q$335,0),0)&gt;0,1,0)</f>
        <v>0</v>
      </c>
      <c r="AE40" s="119">
        <f>IF(IFERROR(MATCH(_xlfn.CONCAT($B40,",",AE$4),'19 SpcFunc &amp; VentSpcFunc combos'!$Q$8:$Q$335,0),0)&gt;0,1,0)</f>
        <v>0</v>
      </c>
      <c r="AF40" s="119">
        <f>IF(IFERROR(MATCH(_xlfn.CONCAT($B40,",",AF$4),'19 SpcFunc &amp; VentSpcFunc combos'!$Q$8:$Q$335,0),0)&gt;0,1,0)</f>
        <v>0</v>
      </c>
      <c r="AG40" s="119">
        <f>IF(IFERROR(MATCH(_xlfn.CONCAT($B40,",",AG$4),'19 SpcFunc &amp; VentSpcFunc combos'!$Q$8:$Q$335,0),0)&gt;0,1,0)</f>
        <v>0</v>
      </c>
      <c r="AH40" s="119">
        <f>IF(IFERROR(MATCH(_xlfn.CONCAT($B40,",",AH$4),'19 SpcFunc &amp; VentSpcFunc combos'!$Q$8:$Q$335,0),0)&gt;0,1,0)</f>
        <v>0</v>
      </c>
      <c r="AI40" s="119">
        <f>IF(IFERROR(MATCH(_xlfn.CONCAT($B40,",",AI$4),'19 SpcFunc &amp; VentSpcFunc combos'!$Q$8:$Q$335,0),0)&gt;0,1,0)</f>
        <v>0</v>
      </c>
      <c r="AJ40" s="119">
        <f>IF(IFERROR(MATCH(_xlfn.CONCAT($B40,",",AJ$4),'19 SpcFunc &amp; VentSpcFunc combos'!$Q$8:$Q$335,0),0)&gt;0,1,0)</f>
        <v>0</v>
      </c>
      <c r="AK40" s="119">
        <f>IF(IFERROR(MATCH(_xlfn.CONCAT($B40,",",AK$4),'19 SpcFunc &amp; VentSpcFunc combos'!$Q$8:$Q$335,0),0)&gt;0,1,0)</f>
        <v>0</v>
      </c>
      <c r="AL40" s="119">
        <f>IF(IFERROR(MATCH(_xlfn.CONCAT($B40,",",AL$4),'19 SpcFunc &amp; VentSpcFunc combos'!$Q$8:$Q$335,0),0)&gt;0,1,0)</f>
        <v>0</v>
      </c>
      <c r="AM40" s="119">
        <f>IF(IFERROR(MATCH(_xlfn.CONCAT($B40,",",AM$4),'19 SpcFunc &amp; VentSpcFunc combos'!$Q$8:$Q$335,0),0)&gt;0,1,0)</f>
        <v>0</v>
      </c>
      <c r="AN40" s="119">
        <f>IF(IFERROR(MATCH(_xlfn.CONCAT($B40,",",AN$4),'19 SpcFunc &amp; VentSpcFunc combos'!$Q$8:$Q$335,0),0)&gt;0,1,0)</f>
        <v>0</v>
      </c>
      <c r="AO40" s="119">
        <f>IF(IFERROR(MATCH(_xlfn.CONCAT($B40,",",AO$4),'19 SpcFunc &amp; VentSpcFunc combos'!$Q$8:$Q$335,0),0)&gt;0,1,0)</f>
        <v>0</v>
      </c>
      <c r="AP40" s="119">
        <f>IF(IFERROR(MATCH(_xlfn.CONCAT($B40,",",AP$4),'19 SpcFunc &amp; VentSpcFunc combos'!$Q$8:$Q$335,0),0)&gt;0,1,0)</f>
        <v>0</v>
      </c>
      <c r="AQ40" s="119">
        <f>IF(IFERROR(MATCH(_xlfn.CONCAT($B40,",",AQ$4),'19 SpcFunc &amp; VentSpcFunc combos'!$Q$8:$Q$335,0),0)&gt;0,1,0)</f>
        <v>0</v>
      </c>
      <c r="AR40" s="119">
        <f>IF(IFERROR(MATCH(_xlfn.CONCAT($B40,",",AR$4),'19 SpcFunc &amp; VentSpcFunc combos'!$Q$8:$Q$335,0),0)&gt;0,1,0)</f>
        <v>0</v>
      </c>
      <c r="AS40" s="119">
        <f>IF(IFERROR(MATCH(_xlfn.CONCAT($B40,",",AS$4),'19 SpcFunc &amp; VentSpcFunc combos'!$Q$8:$Q$335,0),0)&gt;0,1,0)</f>
        <v>0</v>
      </c>
      <c r="AT40" s="119">
        <f>IF(IFERROR(MATCH(_xlfn.CONCAT($B40,",",AT$4),'19 SpcFunc &amp; VentSpcFunc combos'!$Q$8:$Q$335,0),0)&gt;0,1,0)</f>
        <v>0</v>
      </c>
      <c r="AU40" s="119">
        <f>IF(IFERROR(MATCH(_xlfn.CONCAT($B40,",",AU$4),'19 SpcFunc &amp; VentSpcFunc combos'!$Q$8:$Q$335,0),0)&gt;0,1,0)</f>
        <v>0</v>
      </c>
      <c r="AV40" s="119">
        <f>IF(IFERROR(MATCH(_xlfn.CONCAT($B40,",",AV$4),'19 SpcFunc &amp; VentSpcFunc combos'!$Q$8:$Q$335,0),0)&gt;0,1,0)</f>
        <v>0</v>
      </c>
      <c r="AW40" s="119">
        <f>IF(IFERROR(MATCH(_xlfn.CONCAT($B40,",",AW$4),'19 SpcFunc &amp; VentSpcFunc combos'!$Q$8:$Q$335,0),0)&gt;0,1,0)</f>
        <v>0</v>
      </c>
      <c r="AX40" s="119">
        <f>IF(IFERROR(MATCH(_xlfn.CONCAT($B40,",",AX$4),'19 SpcFunc &amp; VentSpcFunc combos'!$Q$8:$Q$335,0),0)&gt;0,1,0)</f>
        <v>0</v>
      </c>
      <c r="AY40" s="119">
        <f>IF(IFERROR(MATCH(_xlfn.CONCAT($B40,",",AY$4),'19 SpcFunc &amp; VentSpcFunc combos'!$Q$8:$Q$335,0),0)&gt;0,1,0)</f>
        <v>0</v>
      </c>
      <c r="AZ40" s="119">
        <f>IF(IFERROR(MATCH(_xlfn.CONCAT($B40,",",AZ$4),'19 SpcFunc &amp; VentSpcFunc combos'!$Q$8:$Q$335,0),0)&gt;0,1,0)</f>
        <v>0</v>
      </c>
      <c r="BA40" s="119">
        <f>IF(IFERROR(MATCH(_xlfn.CONCAT($B40,",",BA$4),'19 SpcFunc &amp; VentSpcFunc combos'!$Q$8:$Q$335,0),0)&gt;0,1,0)</f>
        <v>0</v>
      </c>
      <c r="BB40" s="119">
        <f>IF(IFERROR(MATCH(_xlfn.CONCAT($B40,",",BB$4),'19 SpcFunc &amp; VentSpcFunc combos'!$Q$8:$Q$335,0),0)&gt;0,1,0)</f>
        <v>0</v>
      </c>
      <c r="BC40" s="119">
        <f>IF(IFERROR(MATCH(_xlfn.CONCAT($B40,",",BC$4),'19 SpcFunc &amp; VentSpcFunc combos'!$Q$8:$Q$335,0),0)&gt;0,1,0)</f>
        <v>0</v>
      </c>
      <c r="BD40" s="119">
        <f>IF(IFERROR(MATCH(_xlfn.CONCAT($B40,",",BD$4),'19 SpcFunc &amp; VentSpcFunc combos'!$Q$8:$Q$335,0),0)&gt;0,1,0)</f>
        <v>0</v>
      </c>
      <c r="BE40" s="119">
        <f>IF(IFERROR(MATCH(_xlfn.CONCAT($B40,",",BE$4),'19 SpcFunc &amp; VentSpcFunc combos'!$Q$8:$Q$335,0),0)&gt;0,1,0)</f>
        <v>0</v>
      </c>
      <c r="BF40" s="119">
        <f>IF(IFERROR(MATCH(_xlfn.CONCAT($B40,",",BF$4),'19 SpcFunc &amp; VentSpcFunc combos'!$Q$8:$Q$335,0),0)&gt;0,1,0)</f>
        <v>0</v>
      </c>
      <c r="BG40" s="119">
        <f>IF(IFERROR(MATCH(_xlfn.CONCAT($B40,",",BG$4),'19 SpcFunc &amp; VentSpcFunc combos'!$Q$8:$Q$335,0),0)&gt;0,1,0)</f>
        <v>0</v>
      </c>
      <c r="BH40" s="119">
        <f>IF(IFERROR(MATCH(_xlfn.CONCAT($B40,",",BH$4),'19 SpcFunc &amp; VentSpcFunc combos'!$Q$8:$Q$335,0),0)&gt;0,1,0)</f>
        <v>0</v>
      </c>
      <c r="BI40" s="119">
        <f>IF(IFERROR(MATCH(_xlfn.CONCAT($B40,",",BI$4),'19 SpcFunc &amp; VentSpcFunc combos'!$Q$8:$Q$335,0),0)&gt;0,1,0)</f>
        <v>0</v>
      </c>
      <c r="BJ40" s="119">
        <f>IF(IFERROR(MATCH(_xlfn.CONCAT($B40,",",BJ$4),'19 SpcFunc &amp; VentSpcFunc combos'!$Q$8:$Q$335,0),0)&gt;0,1,0)</f>
        <v>0</v>
      </c>
      <c r="BK40" s="119">
        <f>IF(IFERROR(MATCH(_xlfn.CONCAT($B40,",",BK$4),'19 SpcFunc &amp; VentSpcFunc combos'!$Q$8:$Q$335,0),0)&gt;0,1,0)</f>
        <v>0</v>
      </c>
      <c r="BL40" s="119">
        <f>IF(IFERROR(MATCH(_xlfn.CONCAT($B40,",",BL$4),'19 SpcFunc &amp; VentSpcFunc combos'!$Q$8:$Q$335,0),0)&gt;0,1,0)</f>
        <v>0</v>
      </c>
      <c r="BM40" s="119">
        <f>IF(IFERROR(MATCH(_xlfn.CONCAT($B40,",",BM$4),'19 SpcFunc &amp; VentSpcFunc combos'!$Q$8:$Q$335,0),0)&gt;0,1,0)</f>
        <v>0</v>
      </c>
      <c r="BN40" s="119">
        <f>IF(IFERROR(MATCH(_xlfn.CONCAT($B40,",",BN$4),'19 SpcFunc &amp; VentSpcFunc combos'!$Q$8:$Q$335,0),0)&gt;0,1,0)</f>
        <v>0</v>
      </c>
      <c r="BO40" s="119">
        <f>IF(IFERROR(MATCH(_xlfn.CONCAT($B40,",",BO$4),'19 SpcFunc &amp; VentSpcFunc combos'!$Q$8:$Q$335,0),0)&gt;0,1,0)</f>
        <v>0</v>
      </c>
      <c r="BP40" s="119">
        <f>IF(IFERROR(MATCH(_xlfn.CONCAT($B40,",",BP$4),'19 SpcFunc &amp; VentSpcFunc combos'!$Q$8:$Q$335,0),0)&gt;0,1,0)</f>
        <v>0</v>
      </c>
      <c r="BQ40" s="119">
        <f>IF(IFERROR(MATCH(_xlfn.CONCAT($B40,",",BQ$4),'19 SpcFunc &amp; VentSpcFunc combos'!$Q$8:$Q$335,0),0)&gt;0,1,0)</f>
        <v>0</v>
      </c>
      <c r="BR40" s="119">
        <f>IF(IFERROR(MATCH(_xlfn.CONCAT($B40,",",BR$4),'19 SpcFunc &amp; VentSpcFunc combos'!$Q$8:$Q$335,0),0)&gt;0,1,0)</f>
        <v>0</v>
      </c>
      <c r="BS40" s="119">
        <f>IF(IFERROR(MATCH(_xlfn.CONCAT($B40,",",BS$4),'19 SpcFunc &amp; VentSpcFunc combos'!$Q$8:$Q$335,0),0)&gt;0,1,0)</f>
        <v>0</v>
      </c>
      <c r="BT40" s="119">
        <f>IF(IFERROR(MATCH(_xlfn.CONCAT($B40,",",BT$4),'19 SpcFunc &amp; VentSpcFunc combos'!$Q$8:$Q$335,0),0)&gt;0,1,0)</f>
        <v>0</v>
      </c>
      <c r="BU40" s="119">
        <f>IF(IFERROR(MATCH(_xlfn.CONCAT($B40,",",BU$4),'19 SpcFunc &amp; VentSpcFunc combos'!$Q$8:$Q$335,0),0)&gt;0,1,0)</f>
        <v>0</v>
      </c>
      <c r="BV40" s="119">
        <f>IF(IFERROR(MATCH(_xlfn.CONCAT($B40,",",BV$4),'19 SpcFunc &amp; VentSpcFunc combos'!$Q$8:$Q$335,0),0)&gt;0,1,0)</f>
        <v>0</v>
      </c>
      <c r="BW40" s="119">
        <f>IF(IFERROR(MATCH(_xlfn.CONCAT($B40,",",BW$4),'19 SpcFunc &amp; VentSpcFunc combos'!$Q$8:$Q$335,0),0)&gt;0,1,0)</f>
        <v>0</v>
      </c>
      <c r="BX40" s="119">
        <f>IF(IFERROR(MATCH(_xlfn.CONCAT($B40,",",BX$4),'19 SpcFunc &amp; VentSpcFunc combos'!$Q$8:$Q$335,0),0)&gt;0,1,0)</f>
        <v>0</v>
      </c>
      <c r="BY40" s="119">
        <f>IF(IFERROR(MATCH(_xlfn.CONCAT($B40,",",BY$4),'19 SpcFunc &amp; VentSpcFunc combos'!$Q$8:$Q$335,0),0)&gt;0,1,0)</f>
        <v>0</v>
      </c>
      <c r="BZ40" s="119">
        <f>IF(IFERROR(MATCH(_xlfn.CONCAT($B40,",",BZ$4),'19 SpcFunc &amp; VentSpcFunc combos'!$Q$8:$Q$335,0),0)&gt;0,1,0)</f>
        <v>0</v>
      </c>
      <c r="CA40" s="119">
        <f>IF(IFERROR(MATCH(_xlfn.CONCAT($B40,",",CA$4),'19 SpcFunc &amp; VentSpcFunc combos'!$Q$8:$Q$335,0),0)&gt;0,1,0)</f>
        <v>0</v>
      </c>
      <c r="CB40" s="119">
        <f>IF(IFERROR(MATCH(_xlfn.CONCAT($B40,",",CB$4),'19 SpcFunc &amp; VentSpcFunc combos'!$Q$8:$Q$335,0),0)&gt;0,1,0)</f>
        <v>0</v>
      </c>
      <c r="CC40" s="119">
        <f>IF(IFERROR(MATCH(_xlfn.CONCAT($B40,",",CC$4),'19 SpcFunc &amp; VentSpcFunc combos'!$Q$8:$Q$335,0),0)&gt;0,1,0)</f>
        <v>0</v>
      </c>
      <c r="CD40" s="119">
        <f>IF(IFERROR(MATCH(_xlfn.CONCAT($B40,",",CD$4),'19 SpcFunc &amp; VentSpcFunc combos'!$Q$8:$Q$335,0),0)&gt;0,1,0)</f>
        <v>0</v>
      </c>
      <c r="CE40" s="119">
        <f>IF(IFERROR(MATCH(_xlfn.CONCAT($B40,",",CE$4),'19 SpcFunc &amp; VentSpcFunc combos'!$Q$8:$Q$335,0),0)&gt;0,1,0)</f>
        <v>0</v>
      </c>
      <c r="CF40" s="119">
        <f>IF(IFERROR(MATCH(_xlfn.CONCAT($B40,",",CF$4),'19 SpcFunc &amp; VentSpcFunc combos'!$Q$8:$Q$335,0),0)&gt;0,1,0)</f>
        <v>0</v>
      </c>
      <c r="CG40" s="119">
        <f>IF(IFERROR(MATCH(_xlfn.CONCAT($B40,",",CG$4),'19 SpcFunc &amp; VentSpcFunc combos'!$Q$8:$Q$335,0),0)&gt;0,1,0)</f>
        <v>0</v>
      </c>
      <c r="CH40" s="119">
        <f>IF(IFERROR(MATCH(_xlfn.CONCAT($B40,",",CH$4),'19 SpcFunc &amp; VentSpcFunc combos'!$Q$8:$Q$335,0),0)&gt;0,1,0)</f>
        <v>0</v>
      </c>
      <c r="CI40" s="119">
        <f>IF(IFERROR(MATCH(_xlfn.CONCAT($B40,",",CI$4),'19 SpcFunc &amp; VentSpcFunc combos'!$Q$8:$Q$335,0),0)&gt;0,1,0)</f>
        <v>0</v>
      </c>
      <c r="CJ40" s="119">
        <f>IF(IFERROR(MATCH(_xlfn.CONCAT($B40,",",CJ$4),'19 SpcFunc &amp; VentSpcFunc combos'!$Q$8:$Q$335,0),0)&gt;0,1,0)</f>
        <v>0</v>
      </c>
      <c r="CK40" s="119">
        <f>IF(IFERROR(MATCH(_xlfn.CONCAT($B40,",",CK$4),'19 SpcFunc &amp; VentSpcFunc combos'!$Q$8:$Q$335,0),0)&gt;0,1,0)</f>
        <v>0</v>
      </c>
      <c r="CL40" s="119">
        <f>IF(IFERROR(MATCH(_xlfn.CONCAT($B40,",",CL$4),'19 SpcFunc &amp; VentSpcFunc combos'!$Q$8:$Q$335,0),0)&gt;0,1,0)</f>
        <v>0</v>
      </c>
      <c r="CM40" s="119">
        <f>IF(IFERROR(MATCH(_xlfn.CONCAT($B40,",",CM$4),'19 SpcFunc &amp; VentSpcFunc combos'!$Q$8:$Q$335,0),0)&gt;0,1,0)</f>
        <v>0</v>
      </c>
      <c r="CN40" s="119">
        <f>IF(IFERROR(MATCH(_xlfn.CONCAT($B40,",",CN$4),'19 SpcFunc &amp; VentSpcFunc combos'!$Q$8:$Q$335,0),0)&gt;0,1,0)</f>
        <v>0</v>
      </c>
      <c r="CO40" s="119">
        <f>IF(IFERROR(MATCH(_xlfn.CONCAT($B40,",",CO$4),'19 SpcFunc &amp; VentSpcFunc combos'!$Q$8:$Q$335,0),0)&gt;0,1,0)</f>
        <v>0</v>
      </c>
      <c r="CP40" s="119">
        <f>IF(IFERROR(MATCH(_xlfn.CONCAT($B40,",",CP$4),'19 SpcFunc &amp; VentSpcFunc combos'!$Q$8:$Q$335,0),0)&gt;0,1,0)</f>
        <v>0</v>
      </c>
      <c r="CQ40" s="119">
        <f>IF(IFERROR(MATCH(_xlfn.CONCAT($B40,",",CQ$4),'19 SpcFunc &amp; VentSpcFunc combos'!$Q$8:$Q$335,0),0)&gt;0,1,0)</f>
        <v>0</v>
      </c>
      <c r="CR40" s="119">
        <f>IF(IFERROR(MATCH(_xlfn.CONCAT($B40,",",CR$4),'19 SpcFunc &amp; VentSpcFunc combos'!$Q$8:$Q$335,0),0)&gt;0,1,0)</f>
        <v>0</v>
      </c>
      <c r="CS40" s="119">
        <f>IF(IFERROR(MATCH(_xlfn.CONCAT($B40,",",CS$4),'19 SpcFunc &amp; VentSpcFunc combos'!$Q$8:$Q$335,0),0)&gt;0,1,0)</f>
        <v>0</v>
      </c>
      <c r="CT40" s="119">
        <f>IF(IFERROR(MATCH(_xlfn.CONCAT($B40,",",CT$4),'19 SpcFunc &amp; VentSpcFunc combos'!$Q$8:$Q$335,0),0)&gt;0,1,0)</f>
        <v>0</v>
      </c>
      <c r="CU40" s="98" t="s">
        <v>938</v>
      </c>
      <c r="CV40">
        <f t="shared" si="5"/>
        <v>0</v>
      </c>
    </row>
    <row r="41" spans="2:100" x14ac:dyDescent="0.25">
      <c r="B41" t="e">
        <f>#REF!</f>
        <v>#REF!</v>
      </c>
      <c r="C41" s="119">
        <f>IF(IFERROR(MATCH(_xlfn.CONCAT($B41,",",C$4),'19 SpcFunc &amp; VentSpcFunc combos'!$Q$8:$Q$335,0),0)&gt;0,1,0)</f>
        <v>0</v>
      </c>
      <c r="D41" s="119">
        <f>IF(IFERROR(MATCH(_xlfn.CONCAT($B41,",",D$4),'19 SpcFunc &amp; VentSpcFunc combos'!$Q$8:$Q$335,0),0)&gt;0,1,0)</f>
        <v>0</v>
      </c>
      <c r="E41" s="119">
        <f>IF(IFERROR(MATCH(_xlfn.CONCAT($B41,",",E$4),'19 SpcFunc &amp; VentSpcFunc combos'!$Q$8:$Q$335,0),0)&gt;0,1,0)</f>
        <v>0</v>
      </c>
      <c r="F41" s="119">
        <f>IF(IFERROR(MATCH(_xlfn.CONCAT($B41,",",F$4),'19 SpcFunc &amp; VentSpcFunc combos'!$Q$8:$Q$335,0),0)&gt;0,1,0)</f>
        <v>0</v>
      </c>
      <c r="G41" s="119">
        <f>IF(IFERROR(MATCH(_xlfn.CONCAT($B41,",",G$4),'19 SpcFunc &amp; VentSpcFunc combos'!$Q$8:$Q$335,0),0)&gt;0,1,0)</f>
        <v>0</v>
      </c>
      <c r="H41" s="119">
        <f>IF(IFERROR(MATCH(_xlfn.CONCAT($B41,",",H$4),'19 SpcFunc &amp; VentSpcFunc combos'!$Q$8:$Q$335,0),0)&gt;0,1,0)</f>
        <v>0</v>
      </c>
      <c r="I41" s="119">
        <f>IF(IFERROR(MATCH(_xlfn.CONCAT($B41,",",I$4),'19 SpcFunc &amp; VentSpcFunc combos'!$Q$8:$Q$335,0),0)&gt;0,1,0)</f>
        <v>0</v>
      </c>
      <c r="J41" s="119">
        <f>IF(IFERROR(MATCH(_xlfn.CONCAT($B41,",",J$4),'19 SpcFunc &amp; VentSpcFunc combos'!$Q$8:$Q$335,0),0)&gt;0,1,0)</f>
        <v>0</v>
      </c>
      <c r="K41" s="119">
        <f>IF(IFERROR(MATCH(_xlfn.CONCAT($B41,",",K$4),'19 SpcFunc &amp; VentSpcFunc combos'!$Q$8:$Q$335,0),0)&gt;0,1,0)</f>
        <v>0</v>
      </c>
      <c r="L41" s="119">
        <f>IF(IFERROR(MATCH(_xlfn.CONCAT($B41,",",L$4),'19 SpcFunc &amp; VentSpcFunc combos'!$Q$8:$Q$335,0),0)&gt;0,1,0)</f>
        <v>0</v>
      </c>
      <c r="M41" s="119">
        <f>IF(IFERROR(MATCH(_xlfn.CONCAT($B41,",",M$4),'19 SpcFunc &amp; VentSpcFunc combos'!$Q$8:$Q$335,0),0)&gt;0,1,0)</f>
        <v>0</v>
      </c>
      <c r="N41" s="119">
        <f>IF(IFERROR(MATCH(_xlfn.CONCAT($B41,",",N$4),'19 SpcFunc &amp; VentSpcFunc combos'!$Q$8:$Q$335,0),0)&gt;0,1,0)</f>
        <v>0</v>
      </c>
      <c r="O41" s="119">
        <f>IF(IFERROR(MATCH(_xlfn.CONCAT($B41,",",O$4),'19 SpcFunc &amp; VentSpcFunc combos'!$Q$8:$Q$335,0),0)&gt;0,1,0)</f>
        <v>0</v>
      </c>
      <c r="P41" s="119">
        <f>IF(IFERROR(MATCH(_xlfn.CONCAT($B41,",",P$4),'19 SpcFunc &amp; VentSpcFunc combos'!$Q$8:$Q$335,0),0)&gt;0,1,0)</f>
        <v>0</v>
      </c>
      <c r="Q41" s="119">
        <f>IF(IFERROR(MATCH(_xlfn.CONCAT($B41,",",Q$4),'19 SpcFunc &amp; VentSpcFunc combos'!$Q$8:$Q$335,0),0)&gt;0,1,0)</f>
        <v>0</v>
      </c>
      <c r="R41" s="119">
        <f>IF(IFERROR(MATCH(_xlfn.CONCAT($B41,",",R$4),'19 SpcFunc &amp; VentSpcFunc combos'!$Q$8:$Q$335,0),0)&gt;0,1,0)</f>
        <v>0</v>
      </c>
      <c r="S41" s="119">
        <f>IF(IFERROR(MATCH(_xlfn.CONCAT($B41,",",S$4),'19 SpcFunc &amp; VentSpcFunc combos'!$Q$8:$Q$335,0),0)&gt;0,1,0)</f>
        <v>0</v>
      </c>
      <c r="T41" s="119">
        <f>IF(IFERROR(MATCH(_xlfn.CONCAT($B41,",",T$4),'19 SpcFunc &amp; VentSpcFunc combos'!$Q$8:$Q$335,0),0)&gt;0,1,0)</f>
        <v>0</v>
      </c>
      <c r="U41" s="119">
        <f>IF(IFERROR(MATCH(_xlfn.CONCAT($B41,",",U$4),'19 SpcFunc &amp; VentSpcFunc combos'!$Q$8:$Q$335,0),0)&gt;0,1,0)</f>
        <v>0</v>
      </c>
      <c r="V41" s="119">
        <f>IF(IFERROR(MATCH(_xlfn.CONCAT($B41,",",V$4),'19 SpcFunc &amp; VentSpcFunc combos'!$Q$8:$Q$335,0),0)&gt;0,1,0)</f>
        <v>0</v>
      </c>
      <c r="W41" s="119">
        <f>IF(IFERROR(MATCH(_xlfn.CONCAT($B41,",",W$4),'19 SpcFunc &amp; VentSpcFunc combos'!$Q$8:$Q$335,0),0)&gt;0,1,0)</f>
        <v>0</v>
      </c>
      <c r="X41" s="119">
        <f>IF(IFERROR(MATCH(_xlfn.CONCAT($B41,",",X$4),'19 SpcFunc &amp; VentSpcFunc combos'!$Q$8:$Q$335,0),0)&gt;0,1,0)</f>
        <v>0</v>
      </c>
      <c r="Y41" s="119">
        <f>IF(IFERROR(MATCH(_xlfn.CONCAT($B41,",",Y$4),'19 SpcFunc &amp; VentSpcFunc combos'!$Q$8:$Q$335,0),0)&gt;0,1,0)</f>
        <v>0</v>
      </c>
      <c r="Z41" s="119">
        <f>IF(IFERROR(MATCH(_xlfn.CONCAT($B41,",",Z$4),'19 SpcFunc &amp; VentSpcFunc combos'!$Q$8:$Q$335,0),0)&gt;0,1,0)</f>
        <v>0</v>
      </c>
      <c r="AA41" s="119">
        <f>IF(IFERROR(MATCH(_xlfn.CONCAT($B41,",",AA$4),'19 SpcFunc &amp; VentSpcFunc combos'!$Q$8:$Q$335,0),0)&gt;0,1,0)</f>
        <v>0</v>
      </c>
      <c r="AB41" s="119">
        <f>IF(IFERROR(MATCH(_xlfn.CONCAT($B41,",",AB$4),'19 SpcFunc &amp; VentSpcFunc combos'!$Q$8:$Q$335,0),0)&gt;0,1,0)</f>
        <v>0</v>
      </c>
      <c r="AC41" s="119">
        <f>IF(IFERROR(MATCH(_xlfn.CONCAT($B41,",",AC$4),'19 SpcFunc &amp; VentSpcFunc combos'!$Q$8:$Q$335,0),0)&gt;0,1,0)</f>
        <v>0</v>
      </c>
      <c r="AD41" s="119">
        <f>IF(IFERROR(MATCH(_xlfn.CONCAT($B41,",",AD$4),'19 SpcFunc &amp; VentSpcFunc combos'!$Q$8:$Q$335,0),0)&gt;0,1,0)</f>
        <v>0</v>
      </c>
      <c r="AE41" s="119">
        <f>IF(IFERROR(MATCH(_xlfn.CONCAT($B41,",",AE$4),'19 SpcFunc &amp; VentSpcFunc combos'!$Q$8:$Q$335,0),0)&gt;0,1,0)</f>
        <v>0</v>
      </c>
      <c r="AF41" s="119">
        <f>IF(IFERROR(MATCH(_xlfn.CONCAT($B41,",",AF$4),'19 SpcFunc &amp; VentSpcFunc combos'!$Q$8:$Q$335,0),0)&gt;0,1,0)</f>
        <v>0</v>
      </c>
      <c r="AG41" s="119">
        <f>IF(IFERROR(MATCH(_xlfn.CONCAT($B41,",",AG$4),'19 SpcFunc &amp; VentSpcFunc combos'!$Q$8:$Q$335,0),0)&gt;0,1,0)</f>
        <v>0</v>
      </c>
      <c r="AH41" s="119">
        <f>IF(IFERROR(MATCH(_xlfn.CONCAT($B41,",",AH$4),'19 SpcFunc &amp; VentSpcFunc combos'!$Q$8:$Q$335,0),0)&gt;0,1,0)</f>
        <v>0</v>
      </c>
      <c r="AI41" s="119">
        <f>IF(IFERROR(MATCH(_xlfn.CONCAT($B41,",",AI$4),'19 SpcFunc &amp; VentSpcFunc combos'!$Q$8:$Q$335,0),0)&gt;0,1,0)</f>
        <v>0</v>
      </c>
      <c r="AJ41" s="119">
        <f>IF(IFERROR(MATCH(_xlfn.CONCAT($B41,",",AJ$4),'19 SpcFunc &amp; VentSpcFunc combos'!$Q$8:$Q$335,0),0)&gt;0,1,0)</f>
        <v>0</v>
      </c>
      <c r="AK41" s="119">
        <f>IF(IFERROR(MATCH(_xlfn.CONCAT($B41,",",AK$4),'19 SpcFunc &amp; VentSpcFunc combos'!$Q$8:$Q$335,0),0)&gt;0,1,0)</f>
        <v>0</v>
      </c>
      <c r="AL41" s="119">
        <f>IF(IFERROR(MATCH(_xlfn.CONCAT($B41,",",AL$4),'19 SpcFunc &amp; VentSpcFunc combos'!$Q$8:$Q$335,0),0)&gt;0,1,0)</f>
        <v>0</v>
      </c>
      <c r="AM41" s="119">
        <f>IF(IFERROR(MATCH(_xlfn.CONCAT($B41,",",AM$4),'19 SpcFunc &amp; VentSpcFunc combos'!$Q$8:$Q$335,0),0)&gt;0,1,0)</f>
        <v>0</v>
      </c>
      <c r="AN41" s="119">
        <f>IF(IFERROR(MATCH(_xlfn.CONCAT($B41,",",AN$4),'19 SpcFunc &amp; VentSpcFunc combos'!$Q$8:$Q$335,0),0)&gt;0,1,0)</f>
        <v>0</v>
      </c>
      <c r="AO41" s="119">
        <f>IF(IFERROR(MATCH(_xlfn.CONCAT($B41,",",AO$4),'19 SpcFunc &amp; VentSpcFunc combos'!$Q$8:$Q$335,0),0)&gt;0,1,0)</f>
        <v>0</v>
      </c>
      <c r="AP41" s="119">
        <f>IF(IFERROR(MATCH(_xlfn.CONCAT($B41,",",AP$4),'19 SpcFunc &amp; VentSpcFunc combos'!$Q$8:$Q$335,0),0)&gt;0,1,0)</f>
        <v>0</v>
      </c>
      <c r="AQ41" s="119">
        <f>IF(IFERROR(MATCH(_xlfn.CONCAT($B41,",",AQ$4),'19 SpcFunc &amp; VentSpcFunc combos'!$Q$8:$Q$335,0),0)&gt;0,1,0)</f>
        <v>0</v>
      </c>
      <c r="AR41" s="119">
        <f>IF(IFERROR(MATCH(_xlfn.CONCAT($B41,",",AR$4),'19 SpcFunc &amp; VentSpcFunc combos'!$Q$8:$Q$335,0),0)&gt;0,1,0)</f>
        <v>0</v>
      </c>
      <c r="AS41" s="119">
        <f>IF(IFERROR(MATCH(_xlfn.CONCAT($B41,",",AS$4),'19 SpcFunc &amp; VentSpcFunc combos'!$Q$8:$Q$335,0),0)&gt;0,1,0)</f>
        <v>0</v>
      </c>
      <c r="AT41" s="119">
        <f>IF(IFERROR(MATCH(_xlfn.CONCAT($B41,",",AT$4),'19 SpcFunc &amp; VentSpcFunc combos'!$Q$8:$Q$335,0),0)&gt;0,1,0)</f>
        <v>0</v>
      </c>
      <c r="AU41" s="119">
        <f>IF(IFERROR(MATCH(_xlfn.CONCAT($B41,",",AU$4),'19 SpcFunc &amp; VentSpcFunc combos'!$Q$8:$Q$335,0),0)&gt;0,1,0)</f>
        <v>0</v>
      </c>
      <c r="AV41" s="119">
        <f>IF(IFERROR(MATCH(_xlfn.CONCAT($B41,",",AV$4),'19 SpcFunc &amp; VentSpcFunc combos'!$Q$8:$Q$335,0),0)&gt;0,1,0)</f>
        <v>0</v>
      </c>
      <c r="AW41" s="119">
        <f>IF(IFERROR(MATCH(_xlfn.CONCAT($B41,",",AW$4),'19 SpcFunc &amp; VentSpcFunc combos'!$Q$8:$Q$335,0),0)&gt;0,1,0)</f>
        <v>0</v>
      </c>
      <c r="AX41" s="119">
        <f>IF(IFERROR(MATCH(_xlfn.CONCAT($B41,",",AX$4),'19 SpcFunc &amp; VentSpcFunc combos'!$Q$8:$Q$335,0),0)&gt;0,1,0)</f>
        <v>0</v>
      </c>
      <c r="AY41" s="119">
        <f>IF(IFERROR(MATCH(_xlfn.CONCAT($B41,",",AY$4),'19 SpcFunc &amp; VentSpcFunc combos'!$Q$8:$Q$335,0),0)&gt;0,1,0)</f>
        <v>0</v>
      </c>
      <c r="AZ41" s="119">
        <f>IF(IFERROR(MATCH(_xlfn.CONCAT($B41,",",AZ$4),'19 SpcFunc &amp; VentSpcFunc combos'!$Q$8:$Q$335,0),0)&gt;0,1,0)</f>
        <v>0</v>
      </c>
      <c r="BA41" s="119">
        <f>IF(IFERROR(MATCH(_xlfn.CONCAT($B41,",",BA$4),'19 SpcFunc &amp; VentSpcFunc combos'!$Q$8:$Q$335,0),0)&gt;0,1,0)</f>
        <v>0</v>
      </c>
      <c r="BB41" s="119">
        <f>IF(IFERROR(MATCH(_xlfn.CONCAT($B41,",",BB$4),'19 SpcFunc &amp; VentSpcFunc combos'!$Q$8:$Q$335,0),0)&gt;0,1,0)</f>
        <v>0</v>
      </c>
      <c r="BC41" s="119">
        <f>IF(IFERROR(MATCH(_xlfn.CONCAT($B41,",",BC$4),'19 SpcFunc &amp; VentSpcFunc combos'!$Q$8:$Q$335,0),0)&gt;0,1,0)</f>
        <v>0</v>
      </c>
      <c r="BD41" s="119">
        <f>IF(IFERROR(MATCH(_xlfn.CONCAT($B41,",",BD$4),'19 SpcFunc &amp; VentSpcFunc combos'!$Q$8:$Q$335,0),0)&gt;0,1,0)</f>
        <v>0</v>
      </c>
      <c r="BE41" s="119">
        <f>IF(IFERROR(MATCH(_xlfn.CONCAT($B41,",",BE$4),'19 SpcFunc &amp; VentSpcFunc combos'!$Q$8:$Q$335,0),0)&gt;0,1,0)</f>
        <v>0</v>
      </c>
      <c r="BF41" s="119">
        <f>IF(IFERROR(MATCH(_xlfn.CONCAT($B41,",",BF$4),'19 SpcFunc &amp; VentSpcFunc combos'!$Q$8:$Q$335,0),0)&gt;0,1,0)</f>
        <v>0</v>
      </c>
      <c r="BG41" s="119">
        <f>IF(IFERROR(MATCH(_xlfn.CONCAT($B41,",",BG$4),'19 SpcFunc &amp; VentSpcFunc combos'!$Q$8:$Q$335,0),0)&gt;0,1,0)</f>
        <v>0</v>
      </c>
      <c r="BH41" s="119">
        <f>IF(IFERROR(MATCH(_xlfn.CONCAT($B41,",",BH$4),'19 SpcFunc &amp; VentSpcFunc combos'!$Q$8:$Q$335,0),0)&gt;0,1,0)</f>
        <v>0</v>
      </c>
      <c r="BI41" s="119">
        <f>IF(IFERROR(MATCH(_xlfn.CONCAT($B41,",",BI$4),'19 SpcFunc &amp; VentSpcFunc combos'!$Q$8:$Q$335,0),0)&gt;0,1,0)</f>
        <v>0</v>
      </c>
      <c r="BJ41" s="119">
        <f>IF(IFERROR(MATCH(_xlfn.CONCAT($B41,",",BJ$4),'19 SpcFunc &amp; VentSpcFunc combos'!$Q$8:$Q$335,0),0)&gt;0,1,0)</f>
        <v>0</v>
      </c>
      <c r="BK41" s="119">
        <f>IF(IFERROR(MATCH(_xlfn.CONCAT($B41,",",BK$4),'19 SpcFunc &amp; VentSpcFunc combos'!$Q$8:$Q$335,0),0)&gt;0,1,0)</f>
        <v>0</v>
      </c>
      <c r="BL41" s="119">
        <f>IF(IFERROR(MATCH(_xlfn.CONCAT($B41,",",BL$4),'19 SpcFunc &amp; VentSpcFunc combos'!$Q$8:$Q$335,0),0)&gt;0,1,0)</f>
        <v>0</v>
      </c>
      <c r="BM41" s="119">
        <f>IF(IFERROR(MATCH(_xlfn.CONCAT($B41,",",BM$4),'19 SpcFunc &amp; VentSpcFunc combos'!$Q$8:$Q$335,0),0)&gt;0,1,0)</f>
        <v>0</v>
      </c>
      <c r="BN41" s="119">
        <f>IF(IFERROR(MATCH(_xlfn.CONCAT($B41,",",BN$4),'19 SpcFunc &amp; VentSpcFunc combos'!$Q$8:$Q$335,0),0)&gt;0,1,0)</f>
        <v>0</v>
      </c>
      <c r="BO41" s="119">
        <f>IF(IFERROR(MATCH(_xlfn.CONCAT($B41,",",BO$4),'19 SpcFunc &amp; VentSpcFunc combos'!$Q$8:$Q$335,0),0)&gt;0,1,0)</f>
        <v>0</v>
      </c>
      <c r="BP41" s="119">
        <f>IF(IFERROR(MATCH(_xlfn.CONCAT($B41,",",BP$4),'19 SpcFunc &amp; VentSpcFunc combos'!$Q$8:$Q$335,0),0)&gt;0,1,0)</f>
        <v>0</v>
      </c>
      <c r="BQ41" s="119">
        <f>IF(IFERROR(MATCH(_xlfn.CONCAT($B41,",",BQ$4),'19 SpcFunc &amp; VentSpcFunc combos'!$Q$8:$Q$335,0),0)&gt;0,1,0)</f>
        <v>0</v>
      </c>
      <c r="BR41" s="119">
        <f>IF(IFERROR(MATCH(_xlfn.CONCAT($B41,",",BR$4),'19 SpcFunc &amp; VentSpcFunc combos'!$Q$8:$Q$335,0),0)&gt;0,1,0)</f>
        <v>0</v>
      </c>
      <c r="BS41" s="119">
        <f>IF(IFERROR(MATCH(_xlfn.CONCAT($B41,",",BS$4),'19 SpcFunc &amp; VentSpcFunc combos'!$Q$8:$Q$335,0),0)&gt;0,1,0)</f>
        <v>0</v>
      </c>
      <c r="BT41" s="119">
        <f>IF(IFERROR(MATCH(_xlfn.CONCAT($B41,",",BT$4),'19 SpcFunc &amp; VentSpcFunc combos'!$Q$8:$Q$335,0),0)&gt;0,1,0)</f>
        <v>0</v>
      </c>
      <c r="BU41" s="119">
        <f>IF(IFERROR(MATCH(_xlfn.CONCAT($B41,",",BU$4),'19 SpcFunc &amp; VentSpcFunc combos'!$Q$8:$Q$335,0),0)&gt;0,1,0)</f>
        <v>0</v>
      </c>
      <c r="BV41" s="119">
        <f>IF(IFERROR(MATCH(_xlfn.CONCAT($B41,",",BV$4),'19 SpcFunc &amp; VentSpcFunc combos'!$Q$8:$Q$335,0),0)&gt;0,1,0)</f>
        <v>0</v>
      </c>
      <c r="BW41" s="119">
        <f>IF(IFERROR(MATCH(_xlfn.CONCAT($B41,",",BW$4),'19 SpcFunc &amp; VentSpcFunc combos'!$Q$8:$Q$335,0),0)&gt;0,1,0)</f>
        <v>0</v>
      </c>
      <c r="BX41" s="119">
        <f>IF(IFERROR(MATCH(_xlfn.CONCAT($B41,",",BX$4),'19 SpcFunc &amp; VentSpcFunc combos'!$Q$8:$Q$335,0),0)&gt;0,1,0)</f>
        <v>0</v>
      </c>
      <c r="BY41" s="119">
        <f>IF(IFERROR(MATCH(_xlfn.CONCAT($B41,",",BY$4),'19 SpcFunc &amp; VentSpcFunc combos'!$Q$8:$Q$335,0),0)&gt;0,1,0)</f>
        <v>0</v>
      </c>
      <c r="BZ41" s="119">
        <f>IF(IFERROR(MATCH(_xlfn.CONCAT($B41,",",BZ$4),'19 SpcFunc &amp; VentSpcFunc combos'!$Q$8:$Q$335,0),0)&gt;0,1,0)</f>
        <v>0</v>
      </c>
      <c r="CA41" s="119">
        <f>IF(IFERROR(MATCH(_xlfn.CONCAT($B41,",",CA$4),'19 SpcFunc &amp; VentSpcFunc combos'!$Q$8:$Q$335,0),0)&gt;0,1,0)</f>
        <v>0</v>
      </c>
      <c r="CB41" s="119">
        <f>IF(IFERROR(MATCH(_xlfn.CONCAT($B41,",",CB$4),'19 SpcFunc &amp; VentSpcFunc combos'!$Q$8:$Q$335,0),0)&gt;0,1,0)</f>
        <v>0</v>
      </c>
      <c r="CC41" s="119">
        <f>IF(IFERROR(MATCH(_xlfn.CONCAT($B41,",",CC$4),'19 SpcFunc &amp; VentSpcFunc combos'!$Q$8:$Q$335,0),0)&gt;0,1,0)</f>
        <v>0</v>
      </c>
      <c r="CD41" s="119">
        <f>IF(IFERROR(MATCH(_xlfn.CONCAT($B41,",",CD$4),'19 SpcFunc &amp; VentSpcFunc combos'!$Q$8:$Q$335,0),0)&gt;0,1,0)</f>
        <v>0</v>
      </c>
      <c r="CE41" s="119">
        <f>IF(IFERROR(MATCH(_xlfn.CONCAT($B41,",",CE$4),'19 SpcFunc &amp; VentSpcFunc combos'!$Q$8:$Q$335,0),0)&gt;0,1,0)</f>
        <v>0</v>
      </c>
      <c r="CF41" s="119">
        <f>IF(IFERROR(MATCH(_xlfn.CONCAT($B41,",",CF$4),'19 SpcFunc &amp; VentSpcFunc combos'!$Q$8:$Q$335,0),0)&gt;0,1,0)</f>
        <v>0</v>
      </c>
      <c r="CG41" s="119">
        <f>IF(IFERROR(MATCH(_xlfn.CONCAT($B41,",",CG$4),'19 SpcFunc &amp; VentSpcFunc combos'!$Q$8:$Q$335,0),0)&gt;0,1,0)</f>
        <v>0</v>
      </c>
      <c r="CH41" s="119">
        <f>IF(IFERROR(MATCH(_xlfn.CONCAT($B41,",",CH$4),'19 SpcFunc &amp; VentSpcFunc combos'!$Q$8:$Q$335,0),0)&gt;0,1,0)</f>
        <v>0</v>
      </c>
      <c r="CI41" s="119">
        <f>IF(IFERROR(MATCH(_xlfn.CONCAT($B41,",",CI$4),'19 SpcFunc &amp; VentSpcFunc combos'!$Q$8:$Q$335,0),0)&gt;0,1,0)</f>
        <v>0</v>
      </c>
      <c r="CJ41" s="119">
        <f>IF(IFERROR(MATCH(_xlfn.CONCAT($B41,",",CJ$4),'19 SpcFunc &amp; VentSpcFunc combos'!$Q$8:$Q$335,0),0)&gt;0,1,0)</f>
        <v>0</v>
      </c>
      <c r="CK41" s="119">
        <f>IF(IFERROR(MATCH(_xlfn.CONCAT($B41,",",CK$4),'19 SpcFunc &amp; VentSpcFunc combos'!$Q$8:$Q$335,0),0)&gt;0,1,0)</f>
        <v>0</v>
      </c>
      <c r="CL41" s="119">
        <f>IF(IFERROR(MATCH(_xlfn.CONCAT($B41,",",CL$4),'19 SpcFunc &amp; VentSpcFunc combos'!$Q$8:$Q$335,0),0)&gt;0,1,0)</f>
        <v>0</v>
      </c>
      <c r="CM41" s="119">
        <f>IF(IFERROR(MATCH(_xlfn.CONCAT($B41,",",CM$4),'19 SpcFunc &amp; VentSpcFunc combos'!$Q$8:$Q$335,0),0)&gt;0,1,0)</f>
        <v>0</v>
      </c>
      <c r="CN41" s="119">
        <f>IF(IFERROR(MATCH(_xlfn.CONCAT($B41,",",CN$4),'19 SpcFunc &amp; VentSpcFunc combos'!$Q$8:$Q$335,0),0)&gt;0,1,0)</f>
        <v>0</v>
      </c>
      <c r="CO41" s="119">
        <f>IF(IFERROR(MATCH(_xlfn.CONCAT($B41,",",CO$4),'19 SpcFunc &amp; VentSpcFunc combos'!$Q$8:$Q$335,0),0)&gt;0,1,0)</f>
        <v>0</v>
      </c>
      <c r="CP41" s="119">
        <f>IF(IFERROR(MATCH(_xlfn.CONCAT($B41,",",CP$4),'19 SpcFunc &amp; VentSpcFunc combos'!$Q$8:$Q$335,0),0)&gt;0,1,0)</f>
        <v>0</v>
      </c>
      <c r="CQ41" s="119">
        <f>IF(IFERROR(MATCH(_xlfn.CONCAT($B41,",",CQ$4),'19 SpcFunc &amp; VentSpcFunc combos'!$Q$8:$Q$335,0),0)&gt;0,1,0)</f>
        <v>0</v>
      </c>
      <c r="CR41" s="119">
        <f>IF(IFERROR(MATCH(_xlfn.CONCAT($B41,",",CR$4),'19 SpcFunc &amp; VentSpcFunc combos'!$Q$8:$Q$335,0),0)&gt;0,1,0)</f>
        <v>0</v>
      </c>
      <c r="CS41" s="119">
        <f>IF(IFERROR(MATCH(_xlfn.CONCAT($B41,",",CS$4),'19 SpcFunc &amp; VentSpcFunc combos'!$Q$8:$Q$335,0),0)&gt;0,1,0)</f>
        <v>0</v>
      </c>
      <c r="CT41" s="119">
        <f>IF(IFERROR(MATCH(_xlfn.CONCAT($B41,",",CT$4),'19 SpcFunc &amp; VentSpcFunc combos'!$Q$8:$Q$335,0),0)&gt;0,1,0)</f>
        <v>0</v>
      </c>
      <c r="CU41" s="98" t="s">
        <v>938</v>
      </c>
      <c r="CV41">
        <f t="shared" si="5"/>
        <v>0</v>
      </c>
    </row>
    <row r="42" spans="2:100" x14ac:dyDescent="0.25">
      <c r="B42" t="e">
        <f>#REF!</f>
        <v>#REF!</v>
      </c>
      <c r="C42" s="119">
        <f>IF(IFERROR(MATCH(_xlfn.CONCAT($B42,",",C$4),'19 SpcFunc &amp; VentSpcFunc combos'!$Q$8:$Q$335,0),0)&gt;0,1,0)</f>
        <v>0</v>
      </c>
      <c r="D42" s="119">
        <f>IF(IFERROR(MATCH(_xlfn.CONCAT($B42,",",D$4),'19 SpcFunc &amp; VentSpcFunc combos'!$Q$8:$Q$335,0),0)&gt;0,1,0)</f>
        <v>0</v>
      </c>
      <c r="E42" s="119">
        <f>IF(IFERROR(MATCH(_xlfn.CONCAT($B42,",",E$4),'19 SpcFunc &amp; VentSpcFunc combos'!$Q$8:$Q$335,0),0)&gt;0,1,0)</f>
        <v>0</v>
      </c>
      <c r="F42" s="119">
        <f>IF(IFERROR(MATCH(_xlfn.CONCAT($B42,",",F$4),'19 SpcFunc &amp; VentSpcFunc combos'!$Q$8:$Q$335,0),0)&gt;0,1,0)</f>
        <v>0</v>
      </c>
      <c r="G42" s="119">
        <f>IF(IFERROR(MATCH(_xlfn.CONCAT($B42,",",G$4),'19 SpcFunc &amp; VentSpcFunc combos'!$Q$8:$Q$335,0),0)&gt;0,1,0)</f>
        <v>0</v>
      </c>
      <c r="H42" s="119">
        <f>IF(IFERROR(MATCH(_xlfn.CONCAT($B42,",",H$4),'19 SpcFunc &amp; VentSpcFunc combos'!$Q$8:$Q$335,0),0)&gt;0,1,0)</f>
        <v>0</v>
      </c>
      <c r="I42" s="119">
        <f>IF(IFERROR(MATCH(_xlfn.CONCAT($B42,",",I$4),'19 SpcFunc &amp; VentSpcFunc combos'!$Q$8:$Q$335,0),0)&gt;0,1,0)</f>
        <v>0</v>
      </c>
      <c r="J42" s="119">
        <f>IF(IFERROR(MATCH(_xlfn.CONCAT($B42,",",J$4),'19 SpcFunc &amp; VentSpcFunc combos'!$Q$8:$Q$335,0),0)&gt;0,1,0)</f>
        <v>0</v>
      </c>
      <c r="K42" s="119">
        <f>IF(IFERROR(MATCH(_xlfn.CONCAT($B42,",",K$4),'19 SpcFunc &amp; VentSpcFunc combos'!$Q$8:$Q$335,0),0)&gt;0,1,0)</f>
        <v>0</v>
      </c>
      <c r="L42" s="119">
        <f>IF(IFERROR(MATCH(_xlfn.CONCAT($B42,",",L$4),'19 SpcFunc &amp; VentSpcFunc combos'!$Q$8:$Q$335,0),0)&gt;0,1,0)</f>
        <v>0</v>
      </c>
      <c r="M42" s="119">
        <f>IF(IFERROR(MATCH(_xlfn.CONCAT($B42,",",M$4),'19 SpcFunc &amp; VentSpcFunc combos'!$Q$8:$Q$335,0),0)&gt;0,1,0)</f>
        <v>0</v>
      </c>
      <c r="N42" s="119">
        <f>IF(IFERROR(MATCH(_xlfn.CONCAT($B42,",",N$4),'19 SpcFunc &amp; VentSpcFunc combos'!$Q$8:$Q$335,0),0)&gt;0,1,0)</f>
        <v>0</v>
      </c>
      <c r="O42" s="119">
        <f>IF(IFERROR(MATCH(_xlfn.CONCAT($B42,",",O$4),'19 SpcFunc &amp; VentSpcFunc combos'!$Q$8:$Q$335,0),0)&gt;0,1,0)</f>
        <v>0</v>
      </c>
      <c r="P42" s="119">
        <f>IF(IFERROR(MATCH(_xlfn.CONCAT($B42,",",P$4),'19 SpcFunc &amp; VentSpcFunc combos'!$Q$8:$Q$335,0),0)&gt;0,1,0)</f>
        <v>0</v>
      </c>
      <c r="Q42" s="119">
        <f>IF(IFERROR(MATCH(_xlfn.CONCAT($B42,",",Q$4),'19 SpcFunc &amp; VentSpcFunc combos'!$Q$8:$Q$335,0),0)&gt;0,1,0)</f>
        <v>0</v>
      </c>
      <c r="R42" s="119">
        <f>IF(IFERROR(MATCH(_xlfn.CONCAT($B42,",",R$4),'19 SpcFunc &amp; VentSpcFunc combos'!$Q$8:$Q$335,0),0)&gt;0,1,0)</f>
        <v>0</v>
      </c>
      <c r="S42" s="119">
        <f>IF(IFERROR(MATCH(_xlfn.CONCAT($B42,",",S$4),'19 SpcFunc &amp; VentSpcFunc combos'!$Q$8:$Q$335,0),0)&gt;0,1,0)</f>
        <v>0</v>
      </c>
      <c r="T42" s="119">
        <f>IF(IFERROR(MATCH(_xlfn.CONCAT($B42,",",T$4),'19 SpcFunc &amp; VentSpcFunc combos'!$Q$8:$Q$335,0),0)&gt;0,1,0)</f>
        <v>0</v>
      </c>
      <c r="U42" s="119">
        <f>IF(IFERROR(MATCH(_xlfn.CONCAT($B42,",",U$4),'19 SpcFunc &amp; VentSpcFunc combos'!$Q$8:$Q$335,0),0)&gt;0,1,0)</f>
        <v>0</v>
      </c>
      <c r="V42" s="119">
        <f>IF(IFERROR(MATCH(_xlfn.CONCAT($B42,",",V$4),'19 SpcFunc &amp; VentSpcFunc combos'!$Q$8:$Q$335,0),0)&gt;0,1,0)</f>
        <v>0</v>
      </c>
      <c r="W42" s="119">
        <f>IF(IFERROR(MATCH(_xlfn.CONCAT($B42,",",W$4),'19 SpcFunc &amp; VentSpcFunc combos'!$Q$8:$Q$335,0),0)&gt;0,1,0)</f>
        <v>0</v>
      </c>
      <c r="X42" s="119">
        <f>IF(IFERROR(MATCH(_xlfn.CONCAT($B42,",",X$4),'19 SpcFunc &amp; VentSpcFunc combos'!$Q$8:$Q$335,0),0)&gt;0,1,0)</f>
        <v>0</v>
      </c>
      <c r="Y42" s="119">
        <f>IF(IFERROR(MATCH(_xlfn.CONCAT($B42,",",Y$4),'19 SpcFunc &amp; VentSpcFunc combos'!$Q$8:$Q$335,0),0)&gt;0,1,0)</f>
        <v>0</v>
      </c>
      <c r="Z42" s="119">
        <f>IF(IFERROR(MATCH(_xlfn.CONCAT($B42,",",Z$4),'19 SpcFunc &amp; VentSpcFunc combos'!$Q$8:$Q$335,0),0)&gt;0,1,0)</f>
        <v>0</v>
      </c>
      <c r="AA42" s="119">
        <f>IF(IFERROR(MATCH(_xlfn.CONCAT($B42,",",AA$4),'19 SpcFunc &amp; VentSpcFunc combos'!$Q$8:$Q$335,0),0)&gt;0,1,0)</f>
        <v>0</v>
      </c>
      <c r="AB42" s="119">
        <f>IF(IFERROR(MATCH(_xlfn.CONCAT($B42,",",AB$4),'19 SpcFunc &amp; VentSpcFunc combos'!$Q$8:$Q$335,0),0)&gt;0,1,0)</f>
        <v>0</v>
      </c>
      <c r="AC42" s="119">
        <f>IF(IFERROR(MATCH(_xlfn.CONCAT($B42,",",AC$4),'19 SpcFunc &amp; VentSpcFunc combos'!$Q$8:$Q$335,0),0)&gt;0,1,0)</f>
        <v>0</v>
      </c>
      <c r="AD42" s="119">
        <f>IF(IFERROR(MATCH(_xlfn.CONCAT($B42,",",AD$4),'19 SpcFunc &amp; VentSpcFunc combos'!$Q$8:$Q$335,0),0)&gt;0,1,0)</f>
        <v>0</v>
      </c>
      <c r="AE42" s="119">
        <f>IF(IFERROR(MATCH(_xlfn.CONCAT($B42,",",AE$4),'19 SpcFunc &amp; VentSpcFunc combos'!$Q$8:$Q$335,0),0)&gt;0,1,0)</f>
        <v>0</v>
      </c>
      <c r="AF42" s="119">
        <f>IF(IFERROR(MATCH(_xlfn.CONCAT($B42,",",AF$4),'19 SpcFunc &amp; VentSpcFunc combos'!$Q$8:$Q$335,0),0)&gt;0,1,0)</f>
        <v>0</v>
      </c>
      <c r="AG42" s="119">
        <f>IF(IFERROR(MATCH(_xlfn.CONCAT($B42,",",AG$4),'19 SpcFunc &amp; VentSpcFunc combos'!$Q$8:$Q$335,0),0)&gt;0,1,0)</f>
        <v>0</v>
      </c>
      <c r="AH42" s="119">
        <f>IF(IFERROR(MATCH(_xlfn.CONCAT($B42,",",AH$4),'19 SpcFunc &amp; VentSpcFunc combos'!$Q$8:$Q$335,0),0)&gt;0,1,0)</f>
        <v>0</v>
      </c>
      <c r="AI42" s="119">
        <f>IF(IFERROR(MATCH(_xlfn.CONCAT($B42,",",AI$4),'19 SpcFunc &amp; VentSpcFunc combos'!$Q$8:$Q$335,0),0)&gt;0,1,0)</f>
        <v>0</v>
      </c>
      <c r="AJ42" s="119">
        <f>IF(IFERROR(MATCH(_xlfn.CONCAT($B42,",",AJ$4),'19 SpcFunc &amp; VentSpcFunc combos'!$Q$8:$Q$335,0),0)&gt;0,1,0)</f>
        <v>0</v>
      </c>
      <c r="AK42" s="119">
        <f>IF(IFERROR(MATCH(_xlfn.CONCAT($B42,",",AK$4),'19 SpcFunc &amp; VentSpcFunc combos'!$Q$8:$Q$335,0),0)&gt;0,1,0)</f>
        <v>0</v>
      </c>
      <c r="AL42" s="119">
        <f>IF(IFERROR(MATCH(_xlfn.CONCAT($B42,",",AL$4),'19 SpcFunc &amp; VentSpcFunc combos'!$Q$8:$Q$335,0),0)&gt;0,1,0)</f>
        <v>0</v>
      </c>
      <c r="AM42" s="119">
        <f>IF(IFERROR(MATCH(_xlfn.CONCAT($B42,",",AM$4),'19 SpcFunc &amp; VentSpcFunc combos'!$Q$8:$Q$335,0),0)&gt;0,1,0)</f>
        <v>0</v>
      </c>
      <c r="AN42" s="119">
        <f>IF(IFERROR(MATCH(_xlfn.CONCAT($B42,",",AN$4),'19 SpcFunc &amp; VentSpcFunc combos'!$Q$8:$Q$335,0),0)&gt;0,1,0)</f>
        <v>0</v>
      </c>
      <c r="AO42" s="119">
        <f>IF(IFERROR(MATCH(_xlfn.CONCAT($B42,",",AO$4),'19 SpcFunc &amp; VentSpcFunc combos'!$Q$8:$Q$335,0),0)&gt;0,1,0)</f>
        <v>0</v>
      </c>
      <c r="AP42" s="119">
        <f>IF(IFERROR(MATCH(_xlfn.CONCAT($B42,",",AP$4),'19 SpcFunc &amp; VentSpcFunc combos'!$Q$8:$Q$335,0),0)&gt;0,1,0)</f>
        <v>0</v>
      </c>
      <c r="AQ42" s="119">
        <f>IF(IFERROR(MATCH(_xlfn.CONCAT($B42,",",AQ$4),'19 SpcFunc &amp; VentSpcFunc combos'!$Q$8:$Q$335,0),0)&gt;0,1,0)</f>
        <v>0</v>
      </c>
      <c r="AR42" s="119">
        <f>IF(IFERROR(MATCH(_xlfn.CONCAT($B42,",",AR$4),'19 SpcFunc &amp; VentSpcFunc combos'!$Q$8:$Q$335,0),0)&gt;0,1,0)</f>
        <v>0</v>
      </c>
      <c r="AS42" s="119">
        <f>IF(IFERROR(MATCH(_xlfn.CONCAT($B42,",",AS$4),'19 SpcFunc &amp; VentSpcFunc combos'!$Q$8:$Q$335,0),0)&gt;0,1,0)</f>
        <v>0</v>
      </c>
      <c r="AT42" s="119">
        <f>IF(IFERROR(MATCH(_xlfn.CONCAT($B42,",",AT$4),'19 SpcFunc &amp; VentSpcFunc combos'!$Q$8:$Q$335,0),0)&gt;0,1,0)</f>
        <v>0</v>
      </c>
      <c r="AU42" s="119">
        <f>IF(IFERROR(MATCH(_xlfn.CONCAT($B42,",",AU$4),'19 SpcFunc &amp; VentSpcFunc combos'!$Q$8:$Q$335,0),0)&gt;0,1,0)</f>
        <v>0</v>
      </c>
      <c r="AV42" s="119">
        <f>IF(IFERROR(MATCH(_xlfn.CONCAT($B42,",",AV$4),'19 SpcFunc &amp; VentSpcFunc combos'!$Q$8:$Q$335,0),0)&gt;0,1,0)</f>
        <v>0</v>
      </c>
      <c r="AW42" s="119">
        <f>IF(IFERROR(MATCH(_xlfn.CONCAT($B42,",",AW$4),'19 SpcFunc &amp; VentSpcFunc combos'!$Q$8:$Q$335,0),0)&gt;0,1,0)</f>
        <v>0</v>
      </c>
      <c r="AX42" s="119">
        <f>IF(IFERROR(MATCH(_xlfn.CONCAT($B42,",",AX$4),'19 SpcFunc &amp; VentSpcFunc combos'!$Q$8:$Q$335,0),0)&gt;0,1,0)</f>
        <v>0</v>
      </c>
      <c r="AY42" s="119">
        <f>IF(IFERROR(MATCH(_xlfn.CONCAT($B42,",",AY$4),'19 SpcFunc &amp; VentSpcFunc combos'!$Q$8:$Q$335,0),0)&gt;0,1,0)</f>
        <v>0</v>
      </c>
      <c r="AZ42" s="119">
        <f>IF(IFERROR(MATCH(_xlfn.CONCAT($B42,",",AZ$4),'19 SpcFunc &amp; VentSpcFunc combos'!$Q$8:$Q$335,0),0)&gt;0,1,0)</f>
        <v>0</v>
      </c>
      <c r="BA42" s="119">
        <f>IF(IFERROR(MATCH(_xlfn.CONCAT($B42,",",BA$4),'19 SpcFunc &amp; VentSpcFunc combos'!$Q$8:$Q$335,0),0)&gt;0,1,0)</f>
        <v>0</v>
      </c>
      <c r="BB42" s="119">
        <f>IF(IFERROR(MATCH(_xlfn.CONCAT($B42,",",BB$4),'19 SpcFunc &amp; VentSpcFunc combos'!$Q$8:$Q$335,0),0)&gt;0,1,0)</f>
        <v>0</v>
      </c>
      <c r="BC42" s="119">
        <f>IF(IFERROR(MATCH(_xlfn.CONCAT($B42,",",BC$4),'19 SpcFunc &amp; VentSpcFunc combos'!$Q$8:$Q$335,0),0)&gt;0,1,0)</f>
        <v>0</v>
      </c>
      <c r="BD42" s="119">
        <f>IF(IFERROR(MATCH(_xlfn.CONCAT($B42,",",BD$4),'19 SpcFunc &amp; VentSpcFunc combos'!$Q$8:$Q$335,0),0)&gt;0,1,0)</f>
        <v>0</v>
      </c>
      <c r="BE42" s="119">
        <f>IF(IFERROR(MATCH(_xlfn.CONCAT($B42,",",BE$4),'19 SpcFunc &amp; VentSpcFunc combos'!$Q$8:$Q$335,0),0)&gt;0,1,0)</f>
        <v>0</v>
      </c>
      <c r="BF42" s="119">
        <f>IF(IFERROR(MATCH(_xlfn.CONCAT($B42,",",BF$4),'19 SpcFunc &amp; VentSpcFunc combos'!$Q$8:$Q$335,0),0)&gt;0,1,0)</f>
        <v>0</v>
      </c>
      <c r="BG42" s="119">
        <f>IF(IFERROR(MATCH(_xlfn.CONCAT($B42,",",BG$4),'19 SpcFunc &amp; VentSpcFunc combos'!$Q$8:$Q$335,0),0)&gt;0,1,0)</f>
        <v>0</v>
      </c>
      <c r="BH42" s="119">
        <f>IF(IFERROR(MATCH(_xlfn.CONCAT($B42,",",BH$4),'19 SpcFunc &amp; VentSpcFunc combos'!$Q$8:$Q$335,0),0)&gt;0,1,0)</f>
        <v>0</v>
      </c>
      <c r="BI42" s="119">
        <f>IF(IFERROR(MATCH(_xlfn.CONCAT($B42,",",BI$4),'19 SpcFunc &amp; VentSpcFunc combos'!$Q$8:$Q$335,0),0)&gt;0,1,0)</f>
        <v>0</v>
      </c>
      <c r="BJ42" s="119">
        <f>IF(IFERROR(MATCH(_xlfn.CONCAT($B42,",",BJ$4),'19 SpcFunc &amp; VentSpcFunc combos'!$Q$8:$Q$335,0),0)&gt;0,1,0)</f>
        <v>0</v>
      </c>
      <c r="BK42" s="119">
        <f>IF(IFERROR(MATCH(_xlfn.CONCAT($B42,",",BK$4),'19 SpcFunc &amp; VentSpcFunc combos'!$Q$8:$Q$335,0),0)&gt;0,1,0)</f>
        <v>0</v>
      </c>
      <c r="BL42" s="119">
        <f>IF(IFERROR(MATCH(_xlfn.CONCAT($B42,",",BL$4),'19 SpcFunc &amp; VentSpcFunc combos'!$Q$8:$Q$335,0),0)&gt;0,1,0)</f>
        <v>0</v>
      </c>
      <c r="BM42" s="119">
        <f>IF(IFERROR(MATCH(_xlfn.CONCAT($B42,",",BM$4),'19 SpcFunc &amp; VentSpcFunc combos'!$Q$8:$Q$335,0),0)&gt;0,1,0)</f>
        <v>0</v>
      </c>
      <c r="BN42" s="119">
        <f>IF(IFERROR(MATCH(_xlfn.CONCAT($B42,",",BN$4),'19 SpcFunc &amp; VentSpcFunc combos'!$Q$8:$Q$335,0),0)&gt;0,1,0)</f>
        <v>0</v>
      </c>
      <c r="BO42" s="119">
        <f>IF(IFERROR(MATCH(_xlfn.CONCAT($B42,",",BO$4),'19 SpcFunc &amp; VentSpcFunc combos'!$Q$8:$Q$335,0),0)&gt;0,1,0)</f>
        <v>0</v>
      </c>
      <c r="BP42" s="119">
        <f>IF(IFERROR(MATCH(_xlfn.CONCAT($B42,",",BP$4),'19 SpcFunc &amp; VentSpcFunc combos'!$Q$8:$Q$335,0),0)&gt;0,1,0)</f>
        <v>0</v>
      </c>
      <c r="BQ42" s="119">
        <f>IF(IFERROR(MATCH(_xlfn.CONCAT($B42,",",BQ$4),'19 SpcFunc &amp; VentSpcFunc combos'!$Q$8:$Q$335,0),0)&gt;0,1,0)</f>
        <v>0</v>
      </c>
      <c r="BR42" s="119">
        <f>IF(IFERROR(MATCH(_xlfn.CONCAT($B42,",",BR$4),'19 SpcFunc &amp; VentSpcFunc combos'!$Q$8:$Q$335,0),0)&gt;0,1,0)</f>
        <v>0</v>
      </c>
      <c r="BS42" s="119">
        <f>IF(IFERROR(MATCH(_xlfn.CONCAT($B42,",",BS$4),'19 SpcFunc &amp; VentSpcFunc combos'!$Q$8:$Q$335,0),0)&gt;0,1,0)</f>
        <v>0</v>
      </c>
      <c r="BT42" s="119">
        <f>IF(IFERROR(MATCH(_xlfn.CONCAT($B42,",",BT$4),'19 SpcFunc &amp; VentSpcFunc combos'!$Q$8:$Q$335,0),0)&gt;0,1,0)</f>
        <v>0</v>
      </c>
      <c r="BU42" s="119">
        <f>IF(IFERROR(MATCH(_xlfn.CONCAT($B42,",",BU$4),'19 SpcFunc &amp; VentSpcFunc combos'!$Q$8:$Q$335,0),0)&gt;0,1,0)</f>
        <v>0</v>
      </c>
      <c r="BV42" s="119">
        <f>IF(IFERROR(MATCH(_xlfn.CONCAT($B42,",",BV$4),'19 SpcFunc &amp; VentSpcFunc combos'!$Q$8:$Q$335,0),0)&gt;0,1,0)</f>
        <v>0</v>
      </c>
      <c r="BW42" s="119">
        <f>IF(IFERROR(MATCH(_xlfn.CONCAT($B42,",",BW$4),'19 SpcFunc &amp; VentSpcFunc combos'!$Q$8:$Q$335,0),0)&gt;0,1,0)</f>
        <v>0</v>
      </c>
      <c r="BX42" s="119">
        <f>IF(IFERROR(MATCH(_xlfn.CONCAT($B42,",",BX$4),'19 SpcFunc &amp; VentSpcFunc combos'!$Q$8:$Q$335,0),0)&gt;0,1,0)</f>
        <v>0</v>
      </c>
      <c r="BY42" s="119">
        <f>IF(IFERROR(MATCH(_xlfn.CONCAT($B42,",",BY$4),'19 SpcFunc &amp; VentSpcFunc combos'!$Q$8:$Q$335,0),0)&gt;0,1,0)</f>
        <v>0</v>
      </c>
      <c r="BZ42" s="119">
        <f>IF(IFERROR(MATCH(_xlfn.CONCAT($B42,",",BZ$4),'19 SpcFunc &amp; VentSpcFunc combos'!$Q$8:$Q$335,0),0)&gt;0,1,0)</f>
        <v>0</v>
      </c>
      <c r="CA42" s="119">
        <f>IF(IFERROR(MATCH(_xlfn.CONCAT($B42,",",CA$4),'19 SpcFunc &amp; VentSpcFunc combos'!$Q$8:$Q$335,0),0)&gt;0,1,0)</f>
        <v>0</v>
      </c>
      <c r="CB42" s="119">
        <f>IF(IFERROR(MATCH(_xlfn.CONCAT($B42,",",CB$4),'19 SpcFunc &amp; VentSpcFunc combos'!$Q$8:$Q$335,0),0)&gt;0,1,0)</f>
        <v>0</v>
      </c>
      <c r="CC42" s="119">
        <f>IF(IFERROR(MATCH(_xlfn.CONCAT($B42,",",CC$4),'19 SpcFunc &amp; VentSpcFunc combos'!$Q$8:$Q$335,0),0)&gt;0,1,0)</f>
        <v>0</v>
      </c>
      <c r="CD42" s="119">
        <f>IF(IFERROR(MATCH(_xlfn.CONCAT($B42,",",CD$4),'19 SpcFunc &amp; VentSpcFunc combos'!$Q$8:$Q$335,0),0)&gt;0,1,0)</f>
        <v>0</v>
      </c>
      <c r="CE42" s="119">
        <f>IF(IFERROR(MATCH(_xlfn.CONCAT($B42,",",CE$4),'19 SpcFunc &amp; VentSpcFunc combos'!$Q$8:$Q$335,0),0)&gt;0,1,0)</f>
        <v>0</v>
      </c>
      <c r="CF42" s="119">
        <f>IF(IFERROR(MATCH(_xlfn.CONCAT($B42,",",CF$4),'19 SpcFunc &amp; VentSpcFunc combos'!$Q$8:$Q$335,0),0)&gt;0,1,0)</f>
        <v>0</v>
      </c>
      <c r="CG42" s="119">
        <f>IF(IFERROR(MATCH(_xlfn.CONCAT($B42,",",CG$4),'19 SpcFunc &amp; VentSpcFunc combos'!$Q$8:$Q$335,0),0)&gt;0,1,0)</f>
        <v>0</v>
      </c>
      <c r="CH42" s="119">
        <f>IF(IFERROR(MATCH(_xlfn.CONCAT($B42,",",CH$4),'19 SpcFunc &amp; VentSpcFunc combos'!$Q$8:$Q$335,0),0)&gt;0,1,0)</f>
        <v>0</v>
      </c>
      <c r="CI42" s="119">
        <f>IF(IFERROR(MATCH(_xlfn.CONCAT($B42,",",CI$4),'19 SpcFunc &amp; VentSpcFunc combos'!$Q$8:$Q$335,0),0)&gt;0,1,0)</f>
        <v>0</v>
      </c>
      <c r="CJ42" s="119">
        <f>IF(IFERROR(MATCH(_xlfn.CONCAT($B42,",",CJ$4),'19 SpcFunc &amp; VentSpcFunc combos'!$Q$8:$Q$335,0),0)&gt;0,1,0)</f>
        <v>0</v>
      </c>
      <c r="CK42" s="119">
        <f>IF(IFERROR(MATCH(_xlfn.CONCAT($B42,",",CK$4),'19 SpcFunc &amp; VentSpcFunc combos'!$Q$8:$Q$335,0),0)&gt;0,1,0)</f>
        <v>0</v>
      </c>
      <c r="CL42" s="119">
        <f>IF(IFERROR(MATCH(_xlfn.CONCAT($B42,",",CL$4),'19 SpcFunc &amp; VentSpcFunc combos'!$Q$8:$Q$335,0),0)&gt;0,1,0)</f>
        <v>0</v>
      </c>
      <c r="CM42" s="119">
        <f>IF(IFERROR(MATCH(_xlfn.CONCAT($B42,",",CM$4),'19 SpcFunc &amp; VentSpcFunc combos'!$Q$8:$Q$335,0),0)&gt;0,1,0)</f>
        <v>0</v>
      </c>
      <c r="CN42" s="119">
        <f>IF(IFERROR(MATCH(_xlfn.CONCAT($B42,",",CN$4),'19 SpcFunc &amp; VentSpcFunc combos'!$Q$8:$Q$335,0),0)&gt;0,1,0)</f>
        <v>0</v>
      </c>
      <c r="CO42" s="119">
        <f>IF(IFERROR(MATCH(_xlfn.CONCAT($B42,",",CO$4),'19 SpcFunc &amp; VentSpcFunc combos'!$Q$8:$Q$335,0),0)&gt;0,1,0)</f>
        <v>0</v>
      </c>
      <c r="CP42" s="119">
        <f>IF(IFERROR(MATCH(_xlfn.CONCAT($B42,",",CP$4),'19 SpcFunc &amp; VentSpcFunc combos'!$Q$8:$Q$335,0),0)&gt;0,1,0)</f>
        <v>0</v>
      </c>
      <c r="CQ42" s="119">
        <f>IF(IFERROR(MATCH(_xlfn.CONCAT($B42,",",CQ$4),'19 SpcFunc &amp; VentSpcFunc combos'!$Q$8:$Q$335,0),0)&gt;0,1,0)</f>
        <v>0</v>
      </c>
      <c r="CR42" s="119">
        <f>IF(IFERROR(MATCH(_xlfn.CONCAT($B42,",",CR$4),'19 SpcFunc &amp; VentSpcFunc combos'!$Q$8:$Q$335,0),0)&gt;0,1,0)</f>
        <v>0</v>
      </c>
      <c r="CS42" s="119">
        <f>IF(IFERROR(MATCH(_xlfn.CONCAT($B42,",",CS$4),'19 SpcFunc &amp; VentSpcFunc combos'!$Q$8:$Q$335,0),0)&gt;0,1,0)</f>
        <v>0</v>
      </c>
      <c r="CT42" s="119">
        <f>IF(IFERROR(MATCH(_xlfn.CONCAT($B42,",",CT$4),'19 SpcFunc &amp; VentSpcFunc combos'!$Q$8:$Q$335,0),0)&gt;0,1,0)</f>
        <v>0</v>
      </c>
      <c r="CU42" s="98" t="s">
        <v>938</v>
      </c>
      <c r="CV42">
        <f t="shared" si="5"/>
        <v>0</v>
      </c>
    </row>
    <row r="43" spans="2:100" x14ac:dyDescent="0.25">
      <c r="B43" t="e">
        <f>#REF!</f>
        <v>#REF!</v>
      </c>
      <c r="C43" s="119">
        <f>IF(IFERROR(MATCH(_xlfn.CONCAT($B43,",",C$4),'19 SpcFunc &amp; VentSpcFunc combos'!$Q$8:$Q$335,0),0)&gt;0,1,0)</f>
        <v>0</v>
      </c>
      <c r="D43" s="119">
        <f>IF(IFERROR(MATCH(_xlfn.CONCAT($B43,",",D$4),'19 SpcFunc &amp; VentSpcFunc combos'!$Q$8:$Q$335,0),0)&gt;0,1,0)</f>
        <v>0</v>
      </c>
      <c r="E43" s="119">
        <f>IF(IFERROR(MATCH(_xlfn.CONCAT($B43,",",E$4),'19 SpcFunc &amp; VentSpcFunc combos'!$Q$8:$Q$335,0),0)&gt;0,1,0)</f>
        <v>0</v>
      </c>
      <c r="F43" s="119">
        <f>IF(IFERROR(MATCH(_xlfn.CONCAT($B43,",",F$4),'19 SpcFunc &amp; VentSpcFunc combos'!$Q$8:$Q$335,0),0)&gt;0,1,0)</f>
        <v>0</v>
      </c>
      <c r="G43" s="119">
        <f>IF(IFERROR(MATCH(_xlfn.CONCAT($B43,",",G$4),'19 SpcFunc &amp; VentSpcFunc combos'!$Q$8:$Q$335,0),0)&gt;0,1,0)</f>
        <v>0</v>
      </c>
      <c r="H43" s="119">
        <f>IF(IFERROR(MATCH(_xlfn.CONCAT($B43,",",H$4),'19 SpcFunc &amp; VentSpcFunc combos'!$Q$8:$Q$335,0),0)&gt;0,1,0)</f>
        <v>0</v>
      </c>
      <c r="I43" s="119">
        <f>IF(IFERROR(MATCH(_xlfn.CONCAT($B43,",",I$4),'19 SpcFunc &amp; VentSpcFunc combos'!$Q$8:$Q$335,0),0)&gt;0,1,0)</f>
        <v>0</v>
      </c>
      <c r="J43" s="119">
        <f>IF(IFERROR(MATCH(_xlfn.CONCAT($B43,",",J$4),'19 SpcFunc &amp; VentSpcFunc combos'!$Q$8:$Q$335,0),0)&gt;0,1,0)</f>
        <v>0</v>
      </c>
      <c r="K43" s="119">
        <f>IF(IFERROR(MATCH(_xlfn.CONCAT($B43,",",K$4),'19 SpcFunc &amp; VentSpcFunc combos'!$Q$8:$Q$335,0),0)&gt;0,1,0)</f>
        <v>0</v>
      </c>
      <c r="L43" s="119">
        <f>IF(IFERROR(MATCH(_xlfn.CONCAT($B43,",",L$4),'19 SpcFunc &amp; VentSpcFunc combos'!$Q$8:$Q$335,0),0)&gt;0,1,0)</f>
        <v>0</v>
      </c>
      <c r="M43" s="119">
        <f>IF(IFERROR(MATCH(_xlfn.CONCAT($B43,",",M$4),'19 SpcFunc &amp; VentSpcFunc combos'!$Q$8:$Q$335,0),0)&gt;0,1,0)</f>
        <v>0</v>
      </c>
      <c r="N43" s="119">
        <f>IF(IFERROR(MATCH(_xlfn.CONCAT($B43,",",N$4),'19 SpcFunc &amp; VentSpcFunc combos'!$Q$8:$Q$335,0),0)&gt;0,1,0)</f>
        <v>0</v>
      </c>
      <c r="O43" s="119">
        <f>IF(IFERROR(MATCH(_xlfn.CONCAT($B43,",",O$4),'19 SpcFunc &amp; VentSpcFunc combos'!$Q$8:$Q$335,0),0)&gt;0,1,0)</f>
        <v>0</v>
      </c>
      <c r="P43" s="119">
        <f>IF(IFERROR(MATCH(_xlfn.CONCAT($B43,",",P$4),'19 SpcFunc &amp; VentSpcFunc combos'!$Q$8:$Q$335,0),0)&gt;0,1,0)</f>
        <v>0</v>
      </c>
      <c r="Q43" s="119">
        <f>IF(IFERROR(MATCH(_xlfn.CONCAT($B43,",",Q$4),'19 SpcFunc &amp; VentSpcFunc combos'!$Q$8:$Q$335,0),0)&gt;0,1,0)</f>
        <v>0</v>
      </c>
      <c r="R43" s="119">
        <f>IF(IFERROR(MATCH(_xlfn.CONCAT($B43,",",R$4),'19 SpcFunc &amp; VentSpcFunc combos'!$Q$8:$Q$335,0),0)&gt;0,1,0)</f>
        <v>0</v>
      </c>
      <c r="S43" s="119">
        <f>IF(IFERROR(MATCH(_xlfn.CONCAT($B43,",",S$4),'19 SpcFunc &amp; VentSpcFunc combos'!$Q$8:$Q$335,0),0)&gt;0,1,0)</f>
        <v>0</v>
      </c>
      <c r="T43" s="119">
        <f>IF(IFERROR(MATCH(_xlfn.CONCAT($B43,",",T$4),'19 SpcFunc &amp; VentSpcFunc combos'!$Q$8:$Q$335,0),0)&gt;0,1,0)</f>
        <v>0</v>
      </c>
      <c r="U43" s="119">
        <f>IF(IFERROR(MATCH(_xlfn.CONCAT($B43,",",U$4),'19 SpcFunc &amp; VentSpcFunc combos'!$Q$8:$Q$335,0),0)&gt;0,1,0)</f>
        <v>0</v>
      </c>
      <c r="V43" s="119">
        <f>IF(IFERROR(MATCH(_xlfn.CONCAT($B43,",",V$4),'19 SpcFunc &amp; VentSpcFunc combos'!$Q$8:$Q$335,0),0)&gt;0,1,0)</f>
        <v>0</v>
      </c>
      <c r="W43" s="119">
        <f>IF(IFERROR(MATCH(_xlfn.CONCAT($B43,",",W$4),'19 SpcFunc &amp; VentSpcFunc combos'!$Q$8:$Q$335,0),0)&gt;0,1,0)</f>
        <v>0</v>
      </c>
      <c r="X43" s="119">
        <f>IF(IFERROR(MATCH(_xlfn.CONCAT($B43,",",X$4),'19 SpcFunc &amp; VentSpcFunc combos'!$Q$8:$Q$335,0),0)&gt;0,1,0)</f>
        <v>0</v>
      </c>
      <c r="Y43" s="119">
        <f>IF(IFERROR(MATCH(_xlfn.CONCAT($B43,",",Y$4),'19 SpcFunc &amp; VentSpcFunc combos'!$Q$8:$Q$335,0),0)&gt;0,1,0)</f>
        <v>0</v>
      </c>
      <c r="Z43" s="119">
        <f>IF(IFERROR(MATCH(_xlfn.CONCAT($B43,",",Z$4),'19 SpcFunc &amp; VentSpcFunc combos'!$Q$8:$Q$335,0),0)&gt;0,1,0)</f>
        <v>0</v>
      </c>
      <c r="AA43" s="119">
        <f>IF(IFERROR(MATCH(_xlfn.CONCAT($B43,",",AA$4),'19 SpcFunc &amp; VentSpcFunc combos'!$Q$8:$Q$335,0),0)&gt;0,1,0)</f>
        <v>0</v>
      </c>
      <c r="AB43" s="119">
        <f>IF(IFERROR(MATCH(_xlfn.CONCAT($B43,",",AB$4),'19 SpcFunc &amp; VentSpcFunc combos'!$Q$8:$Q$335,0),0)&gt;0,1,0)</f>
        <v>0</v>
      </c>
      <c r="AC43" s="119">
        <f>IF(IFERROR(MATCH(_xlfn.CONCAT($B43,",",AC$4),'19 SpcFunc &amp; VentSpcFunc combos'!$Q$8:$Q$335,0),0)&gt;0,1,0)</f>
        <v>0</v>
      </c>
      <c r="AD43" s="119">
        <f>IF(IFERROR(MATCH(_xlfn.CONCAT($B43,",",AD$4),'19 SpcFunc &amp; VentSpcFunc combos'!$Q$8:$Q$335,0),0)&gt;0,1,0)</f>
        <v>0</v>
      </c>
      <c r="AE43" s="119">
        <f>IF(IFERROR(MATCH(_xlfn.CONCAT($B43,",",AE$4),'19 SpcFunc &amp; VentSpcFunc combos'!$Q$8:$Q$335,0),0)&gt;0,1,0)</f>
        <v>0</v>
      </c>
      <c r="AF43" s="119">
        <f>IF(IFERROR(MATCH(_xlfn.CONCAT($B43,",",AF$4),'19 SpcFunc &amp; VentSpcFunc combos'!$Q$8:$Q$335,0),0)&gt;0,1,0)</f>
        <v>0</v>
      </c>
      <c r="AG43" s="119">
        <f>IF(IFERROR(MATCH(_xlfn.CONCAT($B43,",",AG$4),'19 SpcFunc &amp; VentSpcFunc combos'!$Q$8:$Q$335,0),0)&gt;0,1,0)</f>
        <v>0</v>
      </c>
      <c r="AH43" s="119">
        <f>IF(IFERROR(MATCH(_xlfn.CONCAT($B43,",",AH$4),'19 SpcFunc &amp; VentSpcFunc combos'!$Q$8:$Q$335,0),0)&gt;0,1,0)</f>
        <v>0</v>
      </c>
      <c r="AI43" s="119">
        <f>IF(IFERROR(MATCH(_xlfn.CONCAT($B43,",",AI$4),'19 SpcFunc &amp; VentSpcFunc combos'!$Q$8:$Q$335,0),0)&gt;0,1,0)</f>
        <v>0</v>
      </c>
      <c r="AJ43" s="119">
        <f>IF(IFERROR(MATCH(_xlfn.CONCAT($B43,",",AJ$4),'19 SpcFunc &amp; VentSpcFunc combos'!$Q$8:$Q$335,0),0)&gt;0,1,0)</f>
        <v>0</v>
      </c>
      <c r="AK43" s="119">
        <f>IF(IFERROR(MATCH(_xlfn.CONCAT($B43,",",AK$4),'19 SpcFunc &amp; VentSpcFunc combos'!$Q$8:$Q$335,0),0)&gt;0,1,0)</f>
        <v>0</v>
      </c>
      <c r="AL43" s="119">
        <f>IF(IFERROR(MATCH(_xlfn.CONCAT($B43,",",AL$4),'19 SpcFunc &amp; VentSpcFunc combos'!$Q$8:$Q$335,0),0)&gt;0,1,0)</f>
        <v>0</v>
      </c>
      <c r="AM43" s="119">
        <f>IF(IFERROR(MATCH(_xlfn.CONCAT($B43,",",AM$4),'19 SpcFunc &amp; VentSpcFunc combos'!$Q$8:$Q$335,0),0)&gt;0,1,0)</f>
        <v>0</v>
      </c>
      <c r="AN43" s="119">
        <f>IF(IFERROR(MATCH(_xlfn.CONCAT($B43,",",AN$4),'19 SpcFunc &amp; VentSpcFunc combos'!$Q$8:$Q$335,0),0)&gt;0,1,0)</f>
        <v>0</v>
      </c>
      <c r="AO43" s="119">
        <f>IF(IFERROR(MATCH(_xlfn.CONCAT($B43,",",AO$4),'19 SpcFunc &amp; VentSpcFunc combos'!$Q$8:$Q$335,0),0)&gt;0,1,0)</f>
        <v>0</v>
      </c>
      <c r="AP43" s="119">
        <f>IF(IFERROR(MATCH(_xlfn.CONCAT($B43,",",AP$4),'19 SpcFunc &amp; VentSpcFunc combos'!$Q$8:$Q$335,0),0)&gt;0,1,0)</f>
        <v>0</v>
      </c>
      <c r="AQ43" s="119">
        <f>IF(IFERROR(MATCH(_xlfn.CONCAT($B43,",",AQ$4),'19 SpcFunc &amp; VentSpcFunc combos'!$Q$8:$Q$335,0),0)&gt;0,1,0)</f>
        <v>0</v>
      </c>
      <c r="AR43" s="119">
        <f>IF(IFERROR(MATCH(_xlfn.CONCAT($B43,",",AR$4),'19 SpcFunc &amp; VentSpcFunc combos'!$Q$8:$Q$335,0),0)&gt;0,1,0)</f>
        <v>0</v>
      </c>
      <c r="AS43" s="119">
        <f>IF(IFERROR(MATCH(_xlfn.CONCAT($B43,",",AS$4),'19 SpcFunc &amp; VentSpcFunc combos'!$Q$8:$Q$335,0),0)&gt;0,1,0)</f>
        <v>0</v>
      </c>
      <c r="AT43" s="119">
        <f>IF(IFERROR(MATCH(_xlfn.CONCAT($B43,",",AT$4),'19 SpcFunc &amp; VentSpcFunc combos'!$Q$8:$Q$335,0),0)&gt;0,1,0)</f>
        <v>0</v>
      </c>
      <c r="AU43" s="119">
        <f>IF(IFERROR(MATCH(_xlfn.CONCAT($B43,",",AU$4),'19 SpcFunc &amp; VentSpcFunc combos'!$Q$8:$Q$335,0),0)&gt;0,1,0)</f>
        <v>0</v>
      </c>
      <c r="AV43" s="119">
        <f>IF(IFERROR(MATCH(_xlfn.CONCAT($B43,",",AV$4),'19 SpcFunc &amp; VentSpcFunc combos'!$Q$8:$Q$335,0),0)&gt;0,1,0)</f>
        <v>0</v>
      </c>
      <c r="AW43" s="119">
        <f>IF(IFERROR(MATCH(_xlfn.CONCAT($B43,",",AW$4),'19 SpcFunc &amp; VentSpcFunc combos'!$Q$8:$Q$335,0),0)&gt;0,1,0)</f>
        <v>0</v>
      </c>
      <c r="AX43" s="119">
        <f>IF(IFERROR(MATCH(_xlfn.CONCAT($B43,",",AX$4),'19 SpcFunc &amp; VentSpcFunc combos'!$Q$8:$Q$335,0),0)&gt;0,1,0)</f>
        <v>0</v>
      </c>
      <c r="AY43" s="119">
        <f>IF(IFERROR(MATCH(_xlfn.CONCAT($B43,",",AY$4),'19 SpcFunc &amp; VentSpcFunc combos'!$Q$8:$Q$335,0),0)&gt;0,1,0)</f>
        <v>0</v>
      </c>
      <c r="AZ43" s="119">
        <f>IF(IFERROR(MATCH(_xlfn.CONCAT($B43,",",AZ$4),'19 SpcFunc &amp; VentSpcFunc combos'!$Q$8:$Q$335,0),0)&gt;0,1,0)</f>
        <v>0</v>
      </c>
      <c r="BA43" s="119">
        <f>IF(IFERROR(MATCH(_xlfn.CONCAT($B43,",",BA$4),'19 SpcFunc &amp; VentSpcFunc combos'!$Q$8:$Q$335,0),0)&gt;0,1,0)</f>
        <v>0</v>
      </c>
      <c r="BB43" s="119">
        <f>IF(IFERROR(MATCH(_xlfn.CONCAT($B43,",",BB$4),'19 SpcFunc &amp; VentSpcFunc combos'!$Q$8:$Q$335,0),0)&gt;0,1,0)</f>
        <v>0</v>
      </c>
      <c r="BC43" s="119">
        <f>IF(IFERROR(MATCH(_xlfn.CONCAT($B43,",",BC$4),'19 SpcFunc &amp; VentSpcFunc combos'!$Q$8:$Q$335,0),0)&gt;0,1,0)</f>
        <v>0</v>
      </c>
      <c r="BD43" s="119">
        <f>IF(IFERROR(MATCH(_xlfn.CONCAT($B43,",",BD$4),'19 SpcFunc &amp; VentSpcFunc combos'!$Q$8:$Q$335,0),0)&gt;0,1,0)</f>
        <v>0</v>
      </c>
      <c r="BE43" s="119">
        <f>IF(IFERROR(MATCH(_xlfn.CONCAT($B43,",",BE$4),'19 SpcFunc &amp; VentSpcFunc combos'!$Q$8:$Q$335,0),0)&gt;0,1,0)</f>
        <v>0</v>
      </c>
      <c r="BF43" s="119">
        <f>IF(IFERROR(MATCH(_xlfn.CONCAT($B43,",",BF$4),'19 SpcFunc &amp; VentSpcFunc combos'!$Q$8:$Q$335,0),0)&gt;0,1,0)</f>
        <v>0</v>
      </c>
      <c r="BG43" s="119">
        <f>IF(IFERROR(MATCH(_xlfn.CONCAT($B43,",",BG$4),'19 SpcFunc &amp; VentSpcFunc combos'!$Q$8:$Q$335,0),0)&gt;0,1,0)</f>
        <v>0</v>
      </c>
      <c r="BH43" s="119">
        <f>IF(IFERROR(MATCH(_xlfn.CONCAT($B43,",",BH$4),'19 SpcFunc &amp; VentSpcFunc combos'!$Q$8:$Q$335,0),0)&gt;0,1,0)</f>
        <v>0</v>
      </c>
      <c r="BI43" s="119">
        <f>IF(IFERROR(MATCH(_xlfn.CONCAT($B43,",",BI$4),'19 SpcFunc &amp; VentSpcFunc combos'!$Q$8:$Q$335,0),0)&gt;0,1,0)</f>
        <v>0</v>
      </c>
      <c r="BJ43" s="119">
        <f>IF(IFERROR(MATCH(_xlfn.CONCAT($B43,",",BJ$4),'19 SpcFunc &amp; VentSpcFunc combos'!$Q$8:$Q$335,0),0)&gt;0,1,0)</f>
        <v>0</v>
      </c>
      <c r="BK43" s="119">
        <f>IF(IFERROR(MATCH(_xlfn.CONCAT($B43,",",BK$4),'19 SpcFunc &amp; VentSpcFunc combos'!$Q$8:$Q$335,0),0)&gt;0,1,0)</f>
        <v>0</v>
      </c>
      <c r="BL43" s="119">
        <f>IF(IFERROR(MATCH(_xlfn.CONCAT($B43,",",BL$4),'19 SpcFunc &amp; VentSpcFunc combos'!$Q$8:$Q$335,0),0)&gt;0,1,0)</f>
        <v>0</v>
      </c>
      <c r="BM43" s="119">
        <f>IF(IFERROR(MATCH(_xlfn.CONCAT($B43,",",BM$4),'19 SpcFunc &amp; VentSpcFunc combos'!$Q$8:$Q$335,0),0)&gt;0,1,0)</f>
        <v>0</v>
      </c>
      <c r="BN43" s="119">
        <f>IF(IFERROR(MATCH(_xlfn.CONCAT($B43,",",BN$4),'19 SpcFunc &amp; VentSpcFunc combos'!$Q$8:$Q$335,0),0)&gt;0,1,0)</f>
        <v>0</v>
      </c>
      <c r="BO43" s="119">
        <f>IF(IFERROR(MATCH(_xlfn.CONCAT($B43,",",BO$4),'19 SpcFunc &amp; VentSpcFunc combos'!$Q$8:$Q$335,0),0)&gt;0,1,0)</f>
        <v>0</v>
      </c>
      <c r="BP43" s="119">
        <f>IF(IFERROR(MATCH(_xlfn.CONCAT($B43,",",BP$4),'19 SpcFunc &amp; VentSpcFunc combos'!$Q$8:$Q$335,0),0)&gt;0,1,0)</f>
        <v>0</v>
      </c>
      <c r="BQ43" s="119">
        <f>IF(IFERROR(MATCH(_xlfn.CONCAT($B43,",",BQ$4),'19 SpcFunc &amp; VentSpcFunc combos'!$Q$8:$Q$335,0),0)&gt;0,1,0)</f>
        <v>0</v>
      </c>
      <c r="BR43" s="119">
        <f>IF(IFERROR(MATCH(_xlfn.CONCAT($B43,",",BR$4),'19 SpcFunc &amp; VentSpcFunc combos'!$Q$8:$Q$335,0),0)&gt;0,1,0)</f>
        <v>0</v>
      </c>
      <c r="BS43" s="119">
        <f>IF(IFERROR(MATCH(_xlfn.CONCAT($B43,",",BS$4),'19 SpcFunc &amp; VentSpcFunc combos'!$Q$8:$Q$335,0),0)&gt;0,1,0)</f>
        <v>0</v>
      </c>
      <c r="BT43" s="119">
        <f>IF(IFERROR(MATCH(_xlfn.CONCAT($B43,",",BT$4),'19 SpcFunc &amp; VentSpcFunc combos'!$Q$8:$Q$335,0),0)&gt;0,1,0)</f>
        <v>0</v>
      </c>
      <c r="BU43" s="119">
        <f>IF(IFERROR(MATCH(_xlfn.CONCAT($B43,",",BU$4),'19 SpcFunc &amp; VentSpcFunc combos'!$Q$8:$Q$335,0),0)&gt;0,1,0)</f>
        <v>0</v>
      </c>
      <c r="BV43" s="119">
        <f>IF(IFERROR(MATCH(_xlfn.CONCAT($B43,",",BV$4),'19 SpcFunc &amp; VentSpcFunc combos'!$Q$8:$Q$335,0),0)&gt;0,1,0)</f>
        <v>0</v>
      </c>
      <c r="BW43" s="119">
        <f>IF(IFERROR(MATCH(_xlfn.CONCAT($B43,",",BW$4),'19 SpcFunc &amp; VentSpcFunc combos'!$Q$8:$Q$335,0),0)&gt;0,1,0)</f>
        <v>0</v>
      </c>
      <c r="BX43" s="119">
        <f>IF(IFERROR(MATCH(_xlfn.CONCAT($B43,",",BX$4),'19 SpcFunc &amp; VentSpcFunc combos'!$Q$8:$Q$335,0),0)&gt;0,1,0)</f>
        <v>0</v>
      </c>
      <c r="BY43" s="119">
        <f>IF(IFERROR(MATCH(_xlfn.CONCAT($B43,",",BY$4),'19 SpcFunc &amp; VentSpcFunc combos'!$Q$8:$Q$335,0),0)&gt;0,1,0)</f>
        <v>0</v>
      </c>
      <c r="BZ43" s="119">
        <f>IF(IFERROR(MATCH(_xlfn.CONCAT($B43,",",BZ$4),'19 SpcFunc &amp; VentSpcFunc combos'!$Q$8:$Q$335,0),0)&gt;0,1,0)</f>
        <v>0</v>
      </c>
      <c r="CA43" s="119">
        <f>IF(IFERROR(MATCH(_xlfn.CONCAT($B43,",",CA$4),'19 SpcFunc &amp; VentSpcFunc combos'!$Q$8:$Q$335,0),0)&gt;0,1,0)</f>
        <v>0</v>
      </c>
      <c r="CB43" s="119">
        <f>IF(IFERROR(MATCH(_xlfn.CONCAT($B43,",",CB$4),'19 SpcFunc &amp; VentSpcFunc combos'!$Q$8:$Q$335,0),0)&gt;0,1,0)</f>
        <v>0</v>
      </c>
      <c r="CC43" s="119">
        <f>IF(IFERROR(MATCH(_xlfn.CONCAT($B43,",",CC$4),'19 SpcFunc &amp; VentSpcFunc combos'!$Q$8:$Q$335,0),0)&gt;0,1,0)</f>
        <v>0</v>
      </c>
      <c r="CD43" s="119">
        <f>IF(IFERROR(MATCH(_xlfn.CONCAT($B43,",",CD$4),'19 SpcFunc &amp; VentSpcFunc combos'!$Q$8:$Q$335,0),0)&gt;0,1,0)</f>
        <v>0</v>
      </c>
      <c r="CE43" s="119">
        <f>IF(IFERROR(MATCH(_xlfn.CONCAT($B43,",",CE$4),'19 SpcFunc &amp; VentSpcFunc combos'!$Q$8:$Q$335,0),0)&gt;0,1,0)</f>
        <v>0</v>
      </c>
      <c r="CF43" s="119">
        <f>IF(IFERROR(MATCH(_xlfn.CONCAT($B43,",",CF$4),'19 SpcFunc &amp; VentSpcFunc combos'!$Q$8:$Q$335,0),0)&gt;0,1,0)</f>
        <v>0</v>
      </c>
      <c r="CG43" s="119">
        <f>IF(IFERROR(MATCH(_xlfn.CONCAT($B43,",",CG$4),'19 SpcFunc &amp; VentSpcFunc combos'!$Q$8:$Q$335,0),0)&gt;0,1,0)</f>
        <v>0</v>
      </c>
      <c r="CH43" s="119">
        <f>IF(IFERROR(MATCH(_xlfn.CONCAT($B43,",",CH$4),'19 SpcFunc &amp; VentSpcFunc combos'!$Q$8:$Q$335,0),0)&gt;0,1,0)</f>
        <v>0</v>
      </c>
      <c r="CI43" s="119">
        <f>IF(IFERROR(MATCH(_xlfn.CONCAT($B43,",",CI$4),'19 SpcFunc &amp; VentSpcFunc combos'!$Q$8:$Q$335,0),0)&gt;0,1,0)</f>
        <v>0</v>
      </c>
      <c r="CJ43" s="119">
        <f>IF(IFERROR(MATCH(_xlfn.CONCAT($B43,",",CJ$4),'19 SpcFunc &amp; VentSpcFunc combos'!$Q$8:$Q$335,0),0)&gt;0,1,0)</f>
        <v>0</v>
      </c>
      <c r="CK43" s="119">
        <f>IF(IFERROR(MATCH(_xlfn.CONCAT($B43,",",CK$4),'19 SpcFunc &amp; VentSpcFunc combos'!$Q$8:$Q$335,0),0)&gt;0,1,0)</f>
        <v>0</v>
      </c>
      <c r="CL43" s="119">
        <f>IF(IFERROR(MATCH(_xlfn.CONCAT($B43,",",CL$4),'19 SpcFunc &amp; VentSpcFunc combos'!$Q$8:$Q$335,0),0)&gt;0,1,0)</f>
        <v>0</v>
      </c>
      <c r="CM43" s="119">
        <f>IF(IFERROR(MATCH(_xlfn.CONCAT($B43,",",CM$4),'19 SpcFunc &amp; VentSpcFunc combos'!$Q$8:$Q$335,0),0)&gt;0,1,0)</f>
        <v>0</v>
      </c>
      <c r="CN43" s="119">
        <f>IF(IFERROR(MATCH(_xlfn.CONCAT($B43,",",CN$4),'19 SpcFunc &amp; VentSpcFunc combos'!$Q$8:$Q$335,0),0)&gt;0,1,0)</f>
        <v>0</v>
      </c>
      <c r="CO43" s="119">
        <f>IF(IFERROR(MATCH(_xlfn.CONCAT($B43,",",CO$4),'19 SpcFunc &amp; VentSpcFunc combos'!$Q$8:$Q$335,0),0)&gt;0,1,0)</f>
        <v>0</v>
      </c>
      <c r="CP43" s="119">
        <f>IF(IFERROR(MATCH(_xlfn.CONCAT($B43,",",CP$4),'19 SpcFunc &amp; VentSpcFunc combos'!$Q$8:$Q$335,0),0)&gt;0,1,0)</f>
        <v>0</v>
      </c>
      <c r="CQ43" s="119">
        <f>IF(IFERROR(MATCH(_xlfn.CONCAT($B43,",",CQ$4),'19 SpcFunc &amp; VentSpcFunc combos'!$Q$8:$Q$335,0),0)&gt;0,1,0)</f>
        <v>0</v>
      </c>
      <c r="CR43" s="119">
        <f>IF(IFERROR(MATCH(_xlfn.CONCAT($B43,",",CR$4),'19 SpcFunc &amp; VentSpcFunc combos'!$Q$8:$Q$335,0),0)&gt;0,1,0)</f>
        <v>0</v>
      </c>
      <c r="CS43" s="119">
        <f>IF(IFERROR(MATCH(_xlfn.CONCAT($B43,",",CS$4),'19 SpcFunc &amp; VentSpcFunc combos'!$Q$8:$Q$335,0),0)&gt;0,1,0)</f>
        <v>0</v>
      </c>
      <c r="CT43" s="119">
        <f>IF(IFERROR(MATCH(_xlfn.CONCAT($B43,",",CT$4),'19 SpcFunc &amp; VentSpcFunc combos'!$Q$8:$Q$335,0),0)&gt;0,1,0)</f>
        <v>0</v>
      </c>
      <c r="CU43" s="98" t="s">
        <v>938</v>
      </c>
      <c r="CV43">
        <f t="shared" si="5"/>
        <v>0</v>
      </c>
    </row>
    <row r="44" spans="2:100" x14ac:dyDescent="0.25">
      <c r="B44" t="e">
        <f>#REF!</f>
        <v>#REF!</v>
      </c>
      <c r="C44" s="119">
        <f>IF(IFERROR(MATCH(_xlfn.CONCAT($B44,",",C$4),'19 SpcFunc &amp; VentSpcFunc combos'!$Q$8:$Q$335,0),0)&gt;0,1,0)</f>
        <v>0</v>
      </c>
      <c r="D44" s="119">
        <f>IF(IFERROR(MATCH(_xlfn.CONCAT($B44,",",D$4),'19 SpcFunc &amp; VentSpcFunc combos'!$Q$8:$Q$335,0),0)&gt;0,1,0)</f>
        <v>0</v>
      </c>
      <c r="E44" s="119">
        <f>IF(IFERROR(MATCH(_xlfn.CONCAT($B44,",",E$4),'19 SpcFunc &amp; VentSpcFunc combos'!$Q$8:$Q$335,0),0)&gt;0,1,0)</f>
        <v>0</v>
      </c>
      <c r="F44" s="119">
        <f>IF(IFERROR(MATCH(_xlfn.CONCAT($B44,",",F$4),'19 SpcFunc &amp; VentSpcFunc combos'!$Q$8:$Q$335,0),0)&gt;0,1,0)</f>
        <v>0</v>
      </c>
      <c r="G44" s="119">
        <f>IF(IFERROR(MATCH(_xlfn.CONCAT($B44,",",G$4),'19 SpcFunc &amp; VentSpcFunc combos'!$Q$8:$Q$335,0),0)&gt;0,1,0)</f>
        <v>0</v>
      </c>
      <c r="H44" s="119">
        <f>IF(IFERROR(MATCH(_xlfn.CONCAT($B44,",",H$4),'19 SpcFunc &amp; VentSpcFunc combos'!$Q$8:$Q$335,0),0)&gt;0,1,0)</f>
        <v>0</v>
      </c>
      <c r="I44" s="119">
        <f>IF(IFERROR(MATCH(_xlfn.CONCAT($B44,",",I$4),'19 SpcFunc &amp; VentSpcFunc combos'!$Q$8:$Q$335,0),0)&gt;0,1,0)</f>
        <v>0</v>
      </c>
      <c r="J44" s="119">
        <f>IF(IFERROR(MATCH(_xlfn.CONCAT($B44,",",J$4),'19 SpcFunc &amp; VentSpcFunc combos'!$Q$8:$Q$335,0),0)&gt;0,1,0)</f>
        <v>0</v>
      </c>
      <c r="K44" s="119">
        <f>IF(IFERROR(MATCH(_xlfn.CONCAT($B44,",",K$4),'19 SpcFunc &amp; VentSpcFunc combos'!$Q$8:$Q$335,0),0)&gt;0,1,0)</f>
        <v>0</v>
      </c>
      <c r="L44" s="119">
        <f>IF(IFERROR(MATCH(_xlfn.CONCAT($B44,",",L$4),'19 SpcFunc &amp; VentSpcFunc combos'!$Q$8:$Q$335,0),0)&gt;0,1,0)</f>
        <v>0</v>
      </c>
      <c r="M44" s="119">
        <f>IF(IFERROR(MATCH(_xlfn.CONCAT($B44,",",M$4),'19 SpcFunc &amp; VentSpcFunc combos'!$Q$8:$Q$335,0),0)&gt;0,1,0)</f>
        <v>0</v>
      </c>
      <c r="N44" s="119">
        <f>IF(IFERROR(MATCH(_xlfn.CONCAT($B44,",",N$4),'19 SpcFunc &amp; VentSpcFunc combos'!$Q$8:$Q$335,0),0)&gt;0,1,0)</f>
        <v>0</v>
      </c>
      <c r="O44" s="119">
        <f>IF(IFERROR(MATCH(_xlfn.CONCAT($B44,",",O$4),'19 SpcFunc &amp; VentSpcFunc combos'!$Q$8:$Q$335,0),0)&gt;0,1,0)</f>
        <v>0</v>
      </c>
      <c r="P44" s="119">
        <f>IF(IFERROR(MATCH(_xlfn.CONCAT($B44,",",P$4),'19 SpcFunc &amp; VentSpcFunc combos'!$Q$8:$Q$335,0),0)&gt;0,1,0)</f>
        <v>0</v>
      </c>
      <c r="Q44" s="119">
        <f>IF(IFERROR(MATCH(_xlfn.CONCAT($B44,",",Q$4),'19 SpcFunc &amp; VentSpcFunc combos'!$Q$8:$Q$335,0),0)&gt;0,1,0)</f>
        <v>0</v>
      </c>
      <c r="R44" s="119">
        <f>IF(IFERROR(MATCH(_xlfn.CONCAT($B44,",",R$4),'19 SpcFunc &amp; VentSpcFunc combos'!$Q$8:$Q$335,0),0)&gt;0,1,0)</f>
        <v>0</v>
      </c>
      <c r="S44" s="119">
        <f>IF(IFERROR(MATCH(_xlfn.CONCAT($B44,",",S$4),'19 SpcFunc &amp; VentSpcFunc combos'!$Q$8:$Q$335,0),0)&gt;0,1,0)</f>
        <v>0</v>
      </c>
      <c r="T44" s="119">
        <f>IF(IFERROR(MATCH(_xlfn.CONCAT($B44,",",T$4),'19 SpcFunc &amp; VentSpcFunc combos'!$Q$8:$Q$335,0),0)&gt;0,1,0)</f>
        <v>0</v>
      </c>
      <c r="U44" s="119">
        <f>IF(IFERROR(MATCH(_xlfn.CONCAT($B44,",",U$4),'19 SpcFunc &amp; VentSpcFunc combos'!$Q$8:$Q$335,0),0)&gt;0,1,0)</f>
        <v>0</v>
      </c>
      <c r="V44" s="119">
        <f>IF(IFERROR(MATCH(_xlfn.CONCAT($B44,",",V$4),'19 SpcFunc &amp; VentSpcFunc combos'!$Q$8:$Q$335,0),0)&gt;0,1,0)</f>
        <v>0</v>
      </c>
      <c r="W44" s="119">
        <f>IF(IFERROR(MATCH(_xlfn.CONCAT($B44,",",W$4),'19 SpcFunc &amp; VentSpcFunc combos'!$Q$8:$Q$335,0),0)&gt;0,1,0)</f>
        <v>0</v>
      </c>
      <c r="X44" s="119">
        <f>IF(IFERROR(MATCH(_xlfn.CONCAT($B44,",",X$4),'19 SpcFunc &amp; VentSpcFunc combos'!$Q$8:$Q$335,0),0)&gt;0,1,0)</f>
        <v>0</v>
      </c>
      <c r="Y44" s="119">
        <f>IF(IFERROR(MATCH(_xlfn.CONCAT($B44,",",Y$4),'19 SpcFunc &amp; VentSpcFunc combos'!$Q$8:$Q$335,0),0)&gt;0,1,0)</f>
        <v>0</v>
      </c>
      <c r="Z44" s="119">
        <f>IF(IFERROR(MATCH(_xlfn.CONCAT($B44,",",Z$4),'19 SpcFunc &amp; VentSpcFunc combos'!$Q$8:$Q$335,0),0)&gt;0,1,0)</f>
        <v>0</v>
      </c>
      <c r="AA44" s="119">
        <f>IF(IFERROR(MATCH(_xlfn.CONCAT($B44,",",AA$4),'19 SpcFunc &amp; VentSpcFunc combos'!$Q$8:$Q$335,0),0)&gt;0,1,0)</f>
        <v>0</v>
      </c>
      <c r="AB44" s="119">
        <f>IF(IFERROR(MATCH(_xlfn.CONCAT($B44,",",AB$4),'19 SpcFunc &amp; VentSpcFunc combos'!$Q$8:$Q$335,0),0)&gt;0,1,0)</f>
        <v>0</v>
      </c>
      <c r="AC44" s="119">
        <f>IF(IFERROR(MATCH(_xlfn.CONCAT($B44,",",AC$4),'19 SpcFunc &amp; VentSpcFunc combos'!$Q$8:$Q$335,0),0)&gt;0,1,0)</f>
        <v>0</v>
      </c>
      <c r="AD44" s="119">
        <f>IF(IFERROR(MATCH(_xlfn.CONCAT($B44,",",AD$4),'19 SpcFunc &amp; VentSpcFunc combos'!$Q$8:$Q$335,0),0)&gt;0,1,0)</f>
        <v>0</v>
      </c>
      <c r="AE44" s="119">
        <f>IF(IFERROR(MATCH(_xlfn.CONCAT($B44,",",AE$4),'19 SpcFunc &amp; VentSpcFunc combos'!$Q$8:$Q$335,0),0)&gt;0,1,0)</f>
        <v>0</v>
      </c>
      <c r="AF44" s="119">
        <f>IF(IFERROR(MATCH(_xlfn.CONCAT($B44,",",AF$4),'19 SpcFunc &amp; VentSpcFunc combos'!$Q$8:$Q$335,0),0)&gt;0,1,0)</f>
        <v>0</v>
      </c>
      <c r="AG44" s="119">
        <f>IF(IFERROR(MATCH(_xlfn.CONCAT($B44,",",AG$4),'19 SpcFunc &amp; VentSpcFunc combos'!$Q$8:$Q$335,0),0)&gt;0,1,0)</f>
        <v>0</v>
      </c>
      <c r="AH44" s="119">
        <f>IF(IFERROR(MATCH(_xlfn.CONCAT($B44,",",AH$4),'19 SpcFunc &amp; VentSpcFunc combos'!$Q$8:$Q$335,0),0)&gt;0,1,0)</f>
        <v>0</v>
      </c>
      <c r="AI44" s="119">
        <f>IF(IFERROR(MATCH(_xlfn.CONCAT($B44,",",AI$4),'19 SpcFunc &amp; VentSpcFunc combos'!$Q$8:$Q$335,0),0)&gt;0,1,0)</f>
        <v>0</v>
      </c>
      <c r="AJ44" s="119">
        <f>IF(IFERROR(MATCH(_xlfn.CONCAT($B44,",",AJ$4),'19 SpcFunc &amp; VentSpcFunc combos'!$Q$8:$Q$335,0),0)&gt;0,1,0)</f>
        <v>0</v>
      </c>
      <c r="AK44" s="119">
        <f>IF(IFERROR(MATCH(_xlfn.CONCAT($B44,",",AK$4),'19 SpcFunc &amp; VentSpcFunc combos'!$Q$8:$Q$335,0),0)&gt;0,1,0)</f>
        <v>0</v>
      </c>
      <c r="AL44" s="119">
        <f>IF(IFERROR(MATCH(_xlfn.CONCAT($B44,",",AL$4),'19 SpcFunc &amp; VentSpcFunc combos'!$Q$8:$Q$335,0),0)&gt;0,1,0)</f>
        <v>0</v>
      </c>
      <c r="AM44" s="119">
        <f>IF(IFERROR(MATCH(_xlfn.CONCAT($B44,",",AM$4),'19 SpcFunc &amp; VentSpcFunc combos'!$Q$8:$Q$335,0),0)&gt;0,1,0)</f>
        <v>0</v>
      </c>
      <c r="AN44" s="119">
        <f>IF(IFERROR(MATCH(_xlfn.CONCAT($B44,",",AN$4),'19 SpcFunc &amp; VentSpcFunc combos'!$Q$8:$Q$335,0),0)&gt;0,1,0)</f>
        <v>0</v>
      </c>
      <c r="AO44" s="119">
        <f>IF(IFERROR(MATCH(_xlfn.CONCAT($B44,",",AO$4),'19 SpcFunc &amp; VentSpcFunc combos'!$Q$8:$Q$335,0),0)&gt;0,1,0)</f>
        <v>0</v>
      </c>
      <c r="AP44" s="119">
        <f>IF(IFERROR(MATCH(_xlfn.CONCAT($B44,",",AP$4),'19 SpcFunc &amp; VentSpcFunc combos'!$Q$8:$Q$335,0),0)&gt;0,1,0)</f>
        <v>0</v>
      </c>
      <c r="AQ44" s="119">
        <f>IF(IFERROR(MATCH(_xlfn.CONCAT($B44,",",AQ$4),'19 SpcFunc &amp; VentSpcFunc combos'!$Q$8:$Q$335,0),0)&gt;0,1,0)</f>
        <v>0</v>
      </c>
      <c r="AR44" s="119">
        <f>IF(IFERROR(MATCH(_xlfn.CONCAT($B44,",",AR$4),'19 SpcFunc &amp; VentSpcFunc combos'!$Q$8:$Q$335,0),0)&gt;0,1,0)</f>
        <v>0</v>
      </c>
      <c r="AS44" s="119">
        <f>IF(IFERROR(MATCH(_xlfn.CONCAT($B44,",",AS$4),'19 SpcFunc &amp; VentSpcFunc combos'!$Q$8:$Q$335,0),0)&gt;0,1,0)</f>
        <v>0</v>
      </c>
      <c r="AT44" s="119">
        <f>IF(IFERROR(MATCH(_xlfn.CONCAT($B44,",",AT$4),'19 SpcFunc &amp; VentSpcFunc combos'!$Q$8:$Q$335,0),0)&gt;0,1,0)</f>
        <v>0</v>
      </c>
      <c r="AU44" s="119">
        <f>IF(IFERROR(MATCH(_xlfn.CONCAT($B44,",",AU$4),'19 SpcFunc &amp; VentSpcFunc combos'!$Q$8:$Q$335,0),0)&gt;0,1,0)</f>
        <v>0</v>
      </c>
      <c r="AV44" s="119">
        <f>IF(IFERROR(MATCH(_xlfn.CONCAT($B44,",",AV$4),'19 SpcFunc &amp; VentSpcFunc combos'!$Q$8:$Q$335,0),0)&gt;0,1,0)</f>
        <v>0</v>
      </c>
      <c r="AW44" s="119">
        <f>IF(IFERROR(MATCH(_xlfn.CONCAT($B44,",",AW$4),'19 SpcFunc &amp; VentSpcFunc combos'!$Q$8:$Q$335,0),0)&gt;0,1,0)</f>
        <v>0</v>
      </c>
      <c r="AX44" s="119">
        <f>IF(IFERROR(MATCH(_xlfn.CONCAT($B44,",",AX$4),'19 SpcFunc &amp; VentSpcFunc combos'!$Q$8:$Q$335,0),0)&gt;0,1,0)</f>
        <v>0</v>
      </c>
      <c r="AY44" s="119">
        <f>IF(IFERROR(MATCH(_xlfn.CONCAT($B44,",",AY$4),'19 SpcFunc &amp; VentSpcFunc combos'!$Q$8:$Q$335,0),0)&gt;0,1,0)</f>
        <v>0</v>
      </c>
      <c r="AZ44" s="119">
        <f>IF(IFERROR(MATCH(_xlfn.CONCAT($B44,",",AZ$4),'19 SpcFunc &amp; VentSpcFunc combos'!$Q$8:$Q$335,0),0)&gt;0,1,0)</f>
        <v>0</v>
      </c>
      <c r="BA44" s="119">
        <f>IF(IFERROR(MATCH(_xlfn.CONCAT($B44,",",BA$4),'19 SpcFunc &amp; VentSpcFunc combos'!$Q$8:$Q$335,0),0)&gt;0,1,0)</f>
        <v>0</v>
      </c>
      <c r="BB44" s="119">
        <f>IF(IFERROR(MATCH(_xlfn.CONCAT($B44,",",BB$4),'19 SpcFunc &amp; VentSpcFunc combos'!$Q$8:$Q$335,0),0)&gt;0,1,0)</f>
        <v>0</v>
      </c>
      <c r="BC44" s="119">
        <f>IF(IFERROR(MATCH(_xlfn.CONCAT($B44,",",BC$4),'19 SpcFunc &amp; VentSpcFunc combos'!$Q$8:$Q$335,0),0)&gt;0,1,0)</f>
        <v>0</v>
      </c>
      <c r="BD44" s="119">
        <f>IF(IFERROR(MATCH(_xlfn.CONCAT($B44,",",BD$4),'19 SpcFunc &amp; VentSpcFunc combos'!$Q$8:$Q$335,0),0)&gt;0,1,0)</f>
        <v>0</v>
      </c>
      <c r="BE44" s="119">
        <f>IF(IFERROR(MATCH(_xlfn.CONCAT($B44,",",BE$4),'19 SpcFunc &amp; VentSpcFunc combos'!$Q$8:$Q$335,0),0)&gt;0,1,0)</f>
        <v>0</v>
      </c>
      <c r="BF44" s="119">
        <f>IF(IFERROR(MATCH(_xlfn.CONCAT($B44,",",BF$4),'19 SpcFunc &amp; VentSpcFunc combos'!$Q$8:$Q$335,0),0)&gt;0,1,0)</f>
        <v>0</v>
      </c>
      <c r="BG44" s="119">
        <f>IF(IFERROR(MATCH(_xlfn.CONCAT($B44,",",BG$4),'19 SpcFunc &amp; VentSpcFunc combos'!$Q$8:$Q$335,0),0)&gt;0,1,0)</f>
        <v>0</v>
      </c>
      <c r="BH44" s="119">
        <f>IF(IFERROR(MATCH(_xlfn.CONCAT($B44,",",BH$4),'19 SpcFunc &amp; VentSpcFunc combos'!$Q$8:$Q$335,0),0)&gt;0,1,0)</f>
        <v>0</v>
      </c>
      <c r="BI44" s="119">
        <f>IF(IFERROR(MATCH(_xlfn.CONCAT($B44,",",BI$4),'19 SpcFunc &amp; VentSpcFunc combos'!$Q$8:$Q$335,0),0)&gt;0,1,0)</f>
        <v>0</v>
      </c>
      <c r="BJ44" s="119">
        <f>IF(IFERROR(MATCH(_xlfn.CONCAT($B44,",",BJ$4),'19 SpcFunc &amp; VentSpcFunc combos'!$Q$8:$Q$335,0),0)&gt;0,1,0)</f>
        <v>0</v>
      </c>
      <c r="BK44" s="119">
        <f>IF(IFERROR(MATCH(_xlfn.CONCAT($B44,",",BK$4),'19 SpcFunc &amp; VentSpcFunc combos'!$Q$8:$Q$335,0),0)&gt;0,1,0)</f>
        <v>0</v>
      </c>
      <c r="BL44" s="119">
        <f>IF(IFERROR(MATCH(_xlfn.CONCAT($B44,",",BL$4),'19 SpcFunc &amp; VentSpcFunc combos'!$Q$8:$Q$335,0),0)&gt;0,1,0)</f>
        <v>0</v>
      </c>
      <c r="BM44" s="119">
        <f>IF(IFERROR(MATCH(_xlfn.CONCAT($B44,",",BM$4),'19 SpcFunc &amp; VentSpcFunc combos'!$Q$8:$Q$335,0),0)&gt;0,1,0)</f>
        <v>0</v>
      </c>
      <c r="BN44" s="119">
        <f>IF(IFERROR(MATCH(_xlfn.CONCAT($B44,",",BN$4),'19 SpcFunc &amp; VentSpcFunc combos'!$Q$8:$Q$335,0),0)&gt;0,1,0)</f>
        <v>0</v>
      </c>
      <c r="BO44" s="119">
        <f>IF(IFERROR(MATCH(_xlfn.CONCAT($B44,",",BO$4),'19 SpcFunc &amp; VentSpcFunc combos'!$Q$8:$Q$335,0),0)&gt;0,1,0)</f>
        <v>0</v>
      </c>
      <c r="BP44" s="119">
        <f>IF(IFERROR(MATCH(_xlfn.CONCAT($B44,",",BP$4),'19 SpcFunc &amp; VentSpcFunc combos'!$Q$8:$Q$335,0),0)&gt;0,1,0)</f>
        <v>0</v>
      </c>
      <c r="BQ44" s="119">
        <f>IF(IFERROR(MATCH(_xlfn.CONCAT($B44,",",BQ$4),'19 SpcFunc &amp; VentSpcFunc combos'!$Q$8:$Q$335,0),0)&gt;0,1,0)</f>
        <v>0</v>
      </c>
      <c r="BR44" s="119">
        <f>IF(IFERROR(MATCH(_xlfn.CONCAT($B44,",",BR$4),'19 SpcFunc &amp; VentSpcFunc combos'!$Q$8:$Q$335,0),0)&gt;0,1,0)</f>
        <v>0</v>
      </c>
      <c r="BS44" s="119">
        <f>IF(IFERROR(MATCH(_xlfn.CONCAT($B44,",",BS$4),'19 SpcFunc &amp; VentSpcFunc combos'!$Q$8:$Q$335,0),0)&gt;0,1,0)</f>
        <v>0</v>
      </c>
      <c r="BT44" s="119">
        <f>IF(IFERROR(MATCH(_xlfn.CONCAT($B44,",",BT$4),'19 SpcFunc &amp; VentSpcFunc combos'!$Q$8:$Q$335,0),0)&gt;0,1,0)</f>
        <v>0</v>
      </c>
      <c r="BU44" s="119">
        <f>IF(IFERROR(MATCH(_xlfn.CONCAT($B44,",",BU$4),'19 SpcFunc &amp; VentSpcFunc combos'!$Q$8:$Q$335,0),0)&gt;0,1,0)</f>
        <v>0</v>
      </c>
      <c r="BV44" s="119">
        <f>IF(IFERROR(MATCH(_xlfn.CONCAT($B44,",",BV$4),'19 SpcFunc &amp; VentSpcFunc combos'!$Q$8:$Q$335,0),0)&gt;0,1,0)</f>
        <v>0</v>
      </c>
      <c r="BW44" s="119">
        <f>IF(IFERROR(MATCH(_xlfn.CONCAT($B44,",",BW$4),'19 SpcFunc &amp; VentSpcFunc combos'!$Q$8:$Q$335,0),0)&gt;0,1,0)</f>
        <v>0</v>
      </c>
      <c r="BX44" s="119">
        <f>IF(IFERROR(MATCH(_xlfn.CONCAT($B44,",",BX$4),'19 SpcFunc &amp; VentSpcFunc combos'!$Q$8:$Q$335,0),0)&gt;0,1,0)</f>
        <v>0</v>
      </c>
      <c r="BY44" s="119">
        <f>IF(IFERROR(MATCH(_xlfn.CONCAT($B44,",",BY$4),'19 SpcFunc &amp; VentSpcFunc combos'!$Q$8:$Q$335,0),0)&gt;0,1,0)</f>
        <v>0</v>
      </c>
      <c r="BZ44" s="119">
        <f>IF(IFERROR(MATCH(_xlfn.CONCAT($B44,",",BZ$4),'19 SpcFunc &amp; VentSpcFunc combos'!$Q$8:$Q$335,0),0)&gt;0,1,0)</f>
        <v>0</v>
      </c>
      <c r="CA44" s="119">
        <f>IF(IFERROR(MATCH(_xlfn.CONCAT($B44,",",CA$4),'19 SpcFunc &amp; VentSpcFunc combos'!$Q$8:$Q$335,0),0)&gt;0,1,0)</f>
        <v>0</v>
      </c>
      <c r="CB44" s="119">
        <f>IF(IFERROR(MATCH(_xlfn.CONCAT($B44,",",CB$4),'19 SpcFunc &amp; VentSpcFunc combos'!$Q$8:$Q$335,0),0)&gt;0,1,0)</f>
        <v>0</v>
      </c>
      <c r="CC44" s="119">
        <f>IF(IFERROR(MATCH(_xlfn.CONCAT($B44,",",CC$4),'19 SpcFunc &amp; VentSpcFunc combos'!$Q$8:$Q$335,0),0)&gt;0,1,0)</f>
        <v>0</v>
      </c>
      <c r="CD44" s="119">
        <f>IF(IFERROR(MATCH(_xlfn.CONCAT($B44,",",CD$4),'19 SpcFunc &amp; VentSpcFunc combos'!$Q$8:$Q$335,0),0)&gt;0,1,0)</f>
        <v>0</v>
      </c>
      <c r="CE44" s="119">
        <f>IF(IFERROR(MATCH(_xlfn.CONCAT($B44,",",CE$4),'19 SpcFunc &amp; VentSpcFunc combos'!$Q$8:$Q$335,0),0)&gt;0,1,0)</f>
        <v>0</v>
      </c>
      <c r="CF44" s="119">
        <f>IF(IFERROR(MATCH(_xlfn.CONCAT($B44,",",CF$4),'19 SpcFunc &amp; VentSpcFunc combos'!$Q$8:$Q$335,0),0)&gt;0,1,0)</f>
        <v>0</v>
      </c>
      <c r="CG44" s="119">
        <f>IF(IFERROR(MATCH(_xlfn.CONCAT($B44,",",CG$4),'19 SpcFunc &amp; VentSpcFunc combos'!$Q$8:$Q$335,0),0)&gt;0,1,0)</f>
        <v>0</v>
      </c>
      <c r="CH44" s="119">
        <f>IF(IFERROR(MATCH(_xlfn.CONCAT($B44,",",CH$4),'19 SpcFunc &amp; VentSpcFunc combos'!$Q$8:$Q$335,0),0)&gt;0,1,0)</f>
        <v>0</v>
      </c>
      <c r="CI44" s="119">
        <f>IF(IFERROR(MATCH(_xlfn.CONCAT($B44,",",CI$4),'19 SpcFunc &amp; VentSpcFunc combos'!$Q$8:$Q$335,0),0)&gt;0,1,0)</f>
        <v>0</v>
      </c>
      <c r="CJ44" s="119">
        <f>IF(IFERROR(MATCH(_xlfn.CONCAT($B44,",",CJ$4),'19 SpcFunc &amp; VentSpcFunc combos'!$Q$8:$Q$335,0),0)&gt;0,1,0)</f>
        <v>0</v>
      </c>
      <c r="CK44" s="119">
        <f>IF(IFERROR(MATCH(_xlfn.CONCAT($B44,",",CK$4),'19 SpcFunc &amp; VentSpcFunc combos'!$Q$8:$Q$335,0),0)&gt;0,1,0)</f>
        <v>0</v>
      </c>
      <c r="CL44" s="119">
        <f>IF(IFERROR(MATCH(_xlfn.CONCAT($B44,",",CL$4),'19 SpcFunc &amp; VentSpcFunc combos'!$Q$8:$Q$335,0),0)&gt;0,1,0)</f>
        <v>0</v>
      </c>
      <c r="CM44" s="119">
        <f>IF(IFERROR(MATCH(_xlfn.CONCAT($B44,",",CM$4),'19 SpcFunc &amp; VentSpcFunc combos'!$Q$8:$Q$335,0),0)&gt;0,1,0)</f>
        <v>0</v>
      </c>
      <c r="CN44" s="119">
        <f>IF(IFERROR(MATCH(_xlfn.CONCAT($B44,",",CN$4),'19 SpcFunc &amp; VentSpcFunc combos'!$Q$8:$Q$335,0),0)&gt;0,1,0)</f>
        <v>0</v>
      </c>
      <c r="CO44" s="119">
        <f>IF(IFERROR(MATCH(_xlfn.CONCAT($B44,",",CO$4),'19 SpcFunc &amp; VentSpcFunc combos'!$Q$8:$Q$335,0),0)&gt;0,1,0)</f>
        <v>0</v>
      </c>
      <c r="CP44" s="119">
        <f>IF(IFERROR(MATCH(_xlfn.CONCAT($B44,",",CP$4),'19 SpcFunc &amp; VentSpcFunc combos'!$Q$8:$Q$335,0),0)&gt;0,1,0)</f>
        <v>0</v>
      </c>
      <c r="CQ44" s="119">
        <f>IF(IFERROR(MATCH(_xlfn.CONCAT($B44,",",CQ$4),'19 SpcFunc &amp; VentSpcFunc combos'!$Q$8:$Q$335,0),0)&gt;0,1,0)</f>
        <v>0</v>
      </c>
      <c r="CR44" s="119">
        <f>IF(IFERROR(MATCH(_xlfn.CONCAT($B44,",",CR$4),'19 SpcFunc &amp; VentSpcFunc combos'!$Q$8:$Q$335,0),0)&gt;0,1,0)</f>
        <v>0</v>
      </c>
      <c r="CS44" s="119">
        <f>IF(IFERROR(MATCH(_xlfn.CONCAT($B44,",",CS$4),'19 SpcFunc &amp; VentSpcFunc combos'!$Q$8:$Q$335,0),0)&gt;0,1,0)</f>
        <v>0</v>
      </c>
      <c r="CT44" s="119">
        <f>IF(IFERROR(MATCH(_xlfn.CONCAT($B44,",",CT$4),'19 SpcFunc &amp; VentSpcFunc combos'!$Q$8:$Q$335,0),0)&gt;0,1,0)</f>
        <v>0</v>
      </c>
      <c r="CU44" s="98" t="s">
        <v>938</v>
      </c>
      <c r="CV44">
        <f t="shared" si="5"/>
        <v>0</v>
      </c>
    </row>
    <row r="45" spans="2:100" x14ac:dyDescent="0.25">
      <c r="B45" t="e">
        <f>#REF!</f>
        <v>#REF!</v>
      </c>
      <c r="C45" s="119">
        <f>IF(IFERROR(MATCH(_xlfn.CONCAT($B45,",",C$4),'19 SpcFunc &amp; VentSpcFunc combos'!$Q$8:$Q$335,0),0)&gt;0,1,0)</f>
        <v>0</v>
      </c>
      <c r="D45" s="119">
        <f>IF(IFERROR(MATCH(_xlfn.CONCAT($B45,",",D$4),'19 SpcFunc &amp; VentSpcFunc combos'!$Q$8:$Q$335,0),0)&gt;0,1,0)</f>
        <v>0</v>
      </c>
      <c r="E45" s="119">
        <f>IF(IFERROR(MATCH(_xlfn.CONCAT($B45,",",E$4),'19 SpcFunc &amp; VentSpcFunc combos'!$Q$8:$Q$335,0),0)&gt;0,1,0)</f>
        <v>0</v>
      </c>
      <c r="F45" s="119">
        <f>IF(IFERROR(MATCH(_xlfn.CONCAT($B45,",",F$4),'19 SpcFunc &amp; VentSpcFunc combos'!$Q$8:$Q$335,0),0)&gt;0,1,0)</f>
        <v>0</v>
      </c>
      <c r="G45" s="119">
        <f>IF(IFERROR(MATCH(_xlfn.CONCAT($B45,",",G$4),'19 SpcFunc &amp; VentSpcFunc combos'!$Q$8:$Q$335,0),0)&gt;0,1,0)</f>
        <v>0</v>
      </c>
      <c r="H45" s="119">
        <f>IF(IFERROR(MATCH(_xlfn.CONCAT($B45,",",H$4),'19 SpcFunc &amp; VentSpcFunc combos'!$Q$8:$Q$335,0),0)&gt;0,1,0)</f>
        <v>0</v>
      </c>
      <c r="I45" s="119">
        <f>IF(IFERROR(MATCH(_xlfn.CONCAT($B45,",",I$4),'19 SpcFunc &amp; VentSpcFunc combos'!$Q$8:$Q$335,0),0)&gt;0,1,0)</f>
        <v>0</v>
      </c>
      <c r="J45" s="119">
        <f>IF(IFERROR(MATCH(_xlfn.CONCAT($B45,",",J$4),'19 SpcFunc &amp; VentSpcFunc combos'!$Q$8:$Q$335,0),0)&gt;0,1,0)</f>
        <v>0</v>
      </c>
      <c r="K45" s="119">
        <f>IF(IFERROR(MATCH(_xlfn.CONCAT($B45,",",K$4),'19 SpcFunc &amp; VentSpcFunc combos'!$Q$8:$Q$335,0),0)&gt;0,1,0)</f>
        <v>0</v>
      </c>
      <c r="L45" s="119">
        <f>IF(IFERROR(MATCH(_xlfn.CONCAT($B45,",",L$4),'19 SpcFunc &amp; VentSpcFunc combos'!$Q$8:$Q$335,0),0)&gt;0,1,0)</f>
        <v>0</v>
      </c>
      <c r="M45" s="119">
        <f>IF(IFERROR(MATCH(_xlfn.CONCAT($B45,",",M$4),'19 SpcFunc &amp; VentSpcFunc combos'!$Q$8:$Q$335,0),0)&gt;0,1,0)</f>
        <v>0</v>
      </c>
      <c r="N45" s="119">
        <f>IF(IFERROR(MATCH(_xlfn.CONCAT($B45,",",N$4),'19 SpcFunc &amp; VentSpcFunc combos'!$Q$8:$Q$335,0),0)&gt;0,1,0)</f>
        <v>0</v>
      </c>
      <c r="O45" s="119">
        <f>IF(IFERROR(MATCH(_xlfn.CONCAT($B45,",",O$4),'19 SpcFunc &amp; VentSpcFunc combos'!$Q$8:$Q$335,0),0)&gt;0,1,0)</f>
        <v>0</v>
      </c>
      <c r="P45" s="119">
        <f>IF(IFERROR(MATCH(_xlfn.CONCAT($B45,",",P$4),'19 SpcFunc &amp; VentSpcFunc combos'!$Q$8:$Q$335,0),0)&gt;0,1,0)</f>
        <v>0</v>
      </c>
      <c r="Q45" s="119">
        <f>IF(IFERROR(MATCH(_xlfn.CONCAT($B45,",",Q$4),'19 SpcFunc &amp; VentSpcFunc combos'!$Q$8:$Q$335,0),0)&gt;0,1,0)</f>
        <v>0</v>
      </c>
      <c r="R45" s="119">
        <f>IF(IFERROR(MATCH(_xlfn.CONCAT($B45,",",R$4),'19 SpcFunc &amp; VentSpcFunc combos'!$Q$8:$Q$335,0),0)&gt;0,1,0)</f>
        <v>0</v>
      </c>
      <c r="S45" s="119">
        <f>IF(IFERROR(MATCH(_xlfn.CONCAT($B45,",",S$4),'19 SpcFunc &amp; VentSpcFunc combos'!$Q$8:$Q$335,0),0)&gt;0,1,0)</f>
        <v>0</v>
      </c>
      <c r="T45" s="119">
        <f>IF(IFERROR(MATCH(_xlfn.CONCAT($B45,",",T$4),'19 SpcFunc &amp; VentSpcFunc combos'!$Q$8:$Q$335,0),0)&gt;0,1,0)</f>
        <v>0</v>
      </c>
      <c r="U45" s="119">
        <f>IF(IFERROR(MATCH(_xlfn.CONCAT($B45,",",U$4),'19 SpcFunc &amp; VentSpcFunc combos'!$Q$8:$Q$335,0),0)&gt;0,1,0)</f>
        <v>0</v>
      </c>
      <c r="V45" s="119">
        <f>IF(IFERROR(MATCH(_xlfn.CONCAT($B45,",",V$4),'19 SpcFunc &amp; VentSpcFunc combos'!$Q$8:$Q$335,0),0)&gt;0,1,0)</f>
        <v>0</v>
      </c>
      <c r="W45" s="119">
        <f>IF(IFERROR(MATCH(_xlfn.CONCAT($B45,",",W$4),'19 SpcFunc &amp; VentSpcFunc combos'!$Q$8:$Q$335,0),0)&gt;0,1,0)</f>
        <v>0</v>
      </c>
      <c r="X45" s="119">
        <f>IF(IFERROR(MATCH(_xlfn.CONCAT($B45,",",X$4),'19 SpcFunc &amp; VentSpcFunc combos'!$Q$8:$Q$335,0),0)&gt;0,1,0)</f>
        <v>0</v>
      </c>
      <c r="Y45" s="119">
        <f>IF(IFERROR(MATCH(_xlfn.CONCAT($B45,",",Y$4),'19 SpcFunc &amp; VentSpcFunc combos'!$Q$8:$Q$335,0),0)&gt;0,1,0)</f>
        <v>0</v>
      </c>
      <c r="Z45" s="119">
        <f>IF(IFERROR(MATCH(_xlfn.CONCAT($B45,",",Z$4),'19 SpcFunc &amp; VentSpcFunc combos'!$Q$8:$Q$335,0),0)&gt;0,1,0)</f>
        <v>0</v>
      </c>
      <c r="AA45" s="119">
        <f>IF(IFERROR(MATCH(_xlfn.CONCAT($B45,",",AA$4),'19 SpcFunc &amp; VentSpcFunc combos'!$Q$8:$Q$335,0),0)&gt;0,1,0)</f>
        <v>0</v>
      </c>
      <c r="AB45" s="119">
        <f>IF(IFERROR(MATCH(_xlfn.CONCAT($B45,",",AB$4),'19 SpcFunc &amp; VentSpcFunc combos'!$Q$8:$Q$335,0),0)&gt;0,1,0)</f>
        <v>0</v>
      </c>
      <c r="AC45" s="119">
        <f>IF(IFERROR(MATCH(_xlfn.CONCAT($B45,",",AC$4),'19 SpcFunc &amp; VentSpcFunc combos'!$Q$8:$Q$335,0),0)&gt;0,1,0)</f>
        <v>0</v>
      </c>
      <c r="AD45" s="119">
        <f>IF(IFERROR(MATCH(_xlfn.CONCAT($B45,",",AD$4),'19 SpcFunc &amp; VentSpcFunc combos'!$Q$8:$Q$335,0),0)&gt;0,1,0)</f>
        <v>0</v>
      </c>
      <c r="AE45" s="119">
        <f>IF(IFERROR(MATCH(_xlfn.CONCAT($B45,",",AE$4),'19 SpcFunc &amp; VentSpcFunc combos'!$Q$8:$Q$335,0),0)&gt;0,1,0)</f>
        <v>0</v>
      </c>
      <c r="AF45" s="119">
        <f>IF(IFERROR(MATCH(_xlfn.CONCAT($B45,",",AF$4),'19 SpcFunc &amp; VentSpcFunc combos'!$Q$8:$Q$335,0),0)&gt;0,1,0)</f>
        <v>0</v>
      </c>
      <c r="AG45" s="119">
        <f>IF(IFERROR(MATCH(_xlfn.CONCAT($B45,",",AG$4),'19 SpcFunc &amp; VentSpcFunc combos'!$Q$8:$Q$335,0),0)&gt;0,1,0)</f>
        <v>0</v>
      </c>
      <c r="AH45" s="119">
        <f>IF(IFERROR(MATCH(_xlfn.CONCAT($B45,",",AH$4),'19 SpcFunc &amp; VentSpcFunc combos'!$Q$8:$Q$335,0),0)&gt;0,1,0)</f>
        <v>0</v>
      </c>
      <c r="AI45" s="119">
        <f>IF(IFERROR(MATCH(_xlfn.CONCAT($B45,",",AI$4),'19 SpcFunc &amp; VentSpcFunc combos'!$Q$8:$Q$335,0),0)&gt;0,1,0)</f>
        <v>0</v>
      </c>
      <c r="AJ45" s="119">
        <f>IF(IFERROR(MATCH(_xlfn.CONCAT($B45,",",AJ$4),'19 SpcFunc &amp; VentSpcFunc combos'!$Q$8:$Q$335,0),0)&gt;0,1,0)</f>
        <v>0</v>
      </c>
      <c r="AK45" s="119">
        <f>IF(IFERROR(MATCH(_xlfn.CONCAT($B45,",",AK$4),'19 SpcFunc &amp; VentSpcFunc combos'!$Q$8:$Q$335,0),0)&gt;0,1,0)</f>
        <v>0</v>
      </c>
      <c r="AL45" s="119">
        <f>IF(IFERROR(MATCH(_xlfn.CONCAT($B45,",",AL$4),'19 SpcFunc &amp; VentSpcFunc combos'!$Q$8:$Q$335,0),0)&gt;0,1,0)</f>
        <v>0</v>
      </c>
      <c r="AM45" s="119">
        <f>IF(IFERROR(MATCH(_xlfn.CONCAT($B45,",",AM$4),'19 SpcFunc &amp; VentSpcFunc combos'!$Q$8:$Q$335,0),0)&gt;0,1,0)</f>
        <v>0</v>
      </c>
      <c r="AN45" s="119">
        <f>IF(IFERROR(MATCH(_xlfn.CONCAT($B45,",",AN$4),'19 SpcFunc &amp; VentSpcFunc combos'!$Q$8:$Q$335,0),0)&gt;0,1,0)</f>
        <v>0</v>
      </c>
      <c r="AO45" s="119">
        <f>IF(IFERROR(MATCH(_xlfn.CONCAT($B45,",",AO$4),'19 SpcFunc &amp; VentSpcFunc combos'!$Q$8:$Q$335,0),0)&gt;0,1,0)</f>
        <v>0</v>
      </c>
      <c r="AP45" s="119">
        <f>IF(IFERROR(MATCH(_xlfn.CONCAT($B45,",",AP$4),'19 SpcFunc &amp; VentSpcFunc combos'!$Q$8:$Q$335,0),0)&gt;0,1,0)</f>
        <v>0</v>
      </c>
      <c r="AQ45" s="119">
        <f>IF(IFERROR(MATCH(_xlfn.CONCAT($B45,",",AQ$4),'19 SpcFunc &amp; VentSpcFunc combos'!$Q$8:$Q$335,0),0)&gt;0,1,0)</f>
        <v>0</v>
      </c>
      <c r="AR45" s="119">
        <f>IF(IFERROR(MATCH(_xlfn.CONCAT($B45,",",AR$4),'19 SpcFunc &amp; VentSpcFunc combos'!$Q$8:$Q$335,0),0)&gt;0,1,0)</f>
        <v>0</v>
      </c>
      <c r="AS45" s="119">
        <f>IF(IFERROR(MATCH(_xlfn.CONCAT($B45,",",AS$4),'19 SpcFunc &amp; VentSpcFunc combos'!$Q$8:$Q$335,0),0)&gt;0,1,0)</f>
        <v>0</v>
      </c>
      <c r="AT45" s="119">
        <f>IF(IFERROR(MATCH(_xlfn.CONCAT($B45,",",AT$4),'19 SpcFunc &amp; VentSpcFunc combos'!$Q$8:$Q$335,0),0)&gt;0,1,0)</f>
        <v>0</v>
      </c>
      <c r="AU45" s="119">
        <f>IF(IFERROR(MATCH(_xlfn.CONCAT($B45,",",AU$4),'19 SpcFunc &amp; VentSpcFunc combos'!$Q$8:$Q$335,0),0)&gt;0,1,0)</f>
        <v>0</v>
      </c>
      <c r="AV45" s="119">
        <f>IF(IFERROR(MATCH(_xlfn.CONCAT($B45,",",AV$4),'19 SpcFunc &amp; VentSpcFunc combos'!$Q$8:$Q$335,0),0)&gt;0,1,0)</f>
        <v>0</v>
      </c>
      <c r="AW45" s="119">
        <f>IF(IFERROR(MATCH(_xlfn.CONCAT($B45,",",AW$4),'19 SpcFunc &amp; VentSpcFunc combos'!$Q$8:$Q$335,0),0)&gt;0,1,0)</f>
        <v>0</v>
      </c>
      <c r="AX45" s="119">
        <f>IF(IFERROR(MATCH(_xlfn.CONCAT($B45,",",AX$4),'19 SpcFunc &amp; VentSpcFunc combos'!$Q$8:$Q$335,0),0)&gt;0,1,0)</f>
        <v>0</v>
      </c>
      <c r="AY45" s="119">
        <f>IF(IFERROR(MATCH(_xlfn.CONCAT($B45,",",AY$4),'19 SpcFunc &amp; VentSpcFunc combos'!$Q$8:$Q$335,0),0)&gt;0,1,0)</f>
        <v>0</v>
      </c>
      <c r="AZ45" s="119">
        <f>IF(IFERROR(MATCH(_xlfn.CONCAT($B45,",",AZ$4),'19 SpcFunc &amp; VentSpcFunc combos'!$Q$8:$Q$335,0),0)&gt;0,1,0)</f>
        <v>0</v>
      </c>
      <c r="BA45" s="119">
        <f>IF(IFERROR(MATCH(_xlfn.CONCAT($B45,",",BA$4),'19 SpcFunc &amp; VentSpcFunc combos'!$Q$8:$Q$335,0),0)&gt;0,1,0)</f>
        <v>0</v>
      </c>
      <c r="BB45" s="119">
        <f>IF(IFERROR(MATCH(_xlfn.CONCAT($B45,",",BB$4),'19 SpcFunc &amp; VentSpcFunc combos'!$Q$8:$Q$335,0),0)&gt;0,1,0)</f>
        <v>0</v>
      </c>
      <c r="BC45" s="119">
        <f>IF(IFERROR(MATCH(_xlfn.CONCAT($B45,",",BC$4),'19 SpcFunc &amp; VentSpcFunc combos'!$Q$8:$Q$335,0),0)&gt;0,1,0)</f>
        <v>0</v>
      </c>
      <c r="BD45" s="119">
        <f>IF(IFERROR(MATCH(_xlfn.CONCAT($B45,",",BD$4),'19 SpcFunc &amp; VentSpcFunc combos'!$Q$8:$Q$335,0),0)&gt;0,1,0)</f>
        <v>0</v>
      </c>
      <c r="BE45" s="119">
        <f>IF(IFERROR(MATCH(_xlfn.CONCAT($B45,",",BE$4),'19 SpcFunc &amp; VentSpcFunc combos'!$Q$8:$Q$335,0),0)&gt;0,1,0)</f>
        <v>0</v>
      </c>
      <c r="BF45" s="119">
        <f>IF(IFERROR(MATCH(_xlfn.CONCAT($B45,",",BF$4),'19 SpcFunc &amp; VentSpcFunc combos'!$Q$8:$Q$335,0),0)&gt;0,1,0)</f>
        <v>0</v>
      </c>
      <c r="BG45" s="119">
        <f>IF(IFERROR(MATCH(_xlfn.CONCAT($B45,",",BG$4),'19 SpcFunc &amp; VentSpcFunc combos'!$Q$8:$Q$335,0),0)&gt;0,1,0)</f>
        <v>0</v>
      </c>
      <c r="BH45" s="119">
        <f>IF(IFERROR(MATCH(_xlfn.CONCAT($B45,",",BH$4),'19 SpcFunc &amp; VentSpcFunc combos'!$Q$8:$Q$335,0),0)&gt;0,1,0)</f>
        <v>0</v>
      </c>
      <c r="BI45" s="119">
        <f>IF(IFERROR(MATCH(_xlfn.CONCAT($B45,",",BI$4),'19 SpcFunc &amp; VentSpcFunc combos'!$Q$8:$Q$335,0),0)&gt;0,1,0)</f>
        <v>0</v>
      </c>
      <c r="BJ45" s="119">
        <f>IF(IFERROR(MATCH(_xlfn.CONCAT($B45,",",BJ$4),'19 SpcFunc &amp; VentSpcFunc combos'!$Q$8:$Q$335,0),0)&gt;0,1,0)</f>
        <v>0</v>
      </c>
      <c r="BK45" s="119">
        <f>IF(IFERROR(MATCH(_xlfn.CONCAT($B45,",",BK$4),'19 SpcFunc &amp; VentSpcFunc combos'!$Q$8:$Q$335,0),0)&gt;0,1,0)</f>
        <v>0</v>
      </c>
      <c r="BL45" s="119">
        <f>IF(IFERROR(MATCH(_xlfn.CONCAT($B45,",",BL$4),'19 SpcFunc &amp; VentSpcFunc combos'!$Q$8:$Q$335,0),0)&gt;0,1,0)</f>
        <v>0</v>
      </c>
      <c r="BM45" s="119">
        <f>IF(IFERROR(MATCH(_xlfn.CONCAT($B45,",",BM$4),'19 SpcFunc &amp; VentSpcFunc combos'!$Q$8:$Q$335,0),0)&gt;0,1,0)</f>
        <v>0</v>
      </c>
      <c r="BN45" s="119">
        <f>IF(IFERROR(MATCH(_xlfn.CONCAT($B45,",",BN$4),'19 SpcFunc &amp; VentSpcFunc combos'!$Q$8:$Q$335,0),0)&gt;0,1,0)</f>
        <v>0</v>
      </c>
      <c r="BO45" s="119">
        <f>IF(IFERROR(MATCH(_xlfn.CONCAT($B45,",",BO$4),'19 SpcFunc &amp; VentSpcFunc combos'!$Q$8:$Q$335,0),0)&gt;0,1,0)</f>
        <v>0</v>
      </c>
      <c r="BP45" s="119">
        <f>IF(IFERROR(MATCH(_xlfn.CONCAT($B45,",",BP$4),'19 SpcFunc &amp; VentSpcFunc combos'!$Q$8:$Q$335,0),0)&gt;0,1,0)</f>
        <v>0</v>
      </c>
      <c r="BQ45" s="119">
        <f>IF(IFERROR(MATCH(_xlfn.CONCAT($B45,",",BQ$4),'19 SpcFunc &amp; VentSpcFunc combos'!$Q$8:$Q$335,0),0)&gt;0,1,0)</f>
        <v>0</v>
      </c>
      <c r="BR45" s="119">
        <f>IF(IFERROR(MATCH(_xlfn.CONCAT($B45,",",BR$4),'19 SpcFunc &amp; VentSpcFunc combos'!$Q$8:$Q$335,0),0)&gt;0,1,0)</f>
        <v>0</v>
      </c>
      <c r="BS45" s="119">
        <f>IF(IFERROR(MATCH(_xlfn.CONCAT($B45,",",BS$4),'19 SpcFunc &amp; VentSpcFunc combos'!$Q$8:$Q$335,0),0)&gt;0,1,0)</f>
        <v>0</v>
      </c>
      <c r="BT45" s="119">
        <f>IF(IFERROR(MATCH(_xlfn.CONCAT($B45,",",BT$4),'19 SpcFunc &amp; VentSpcFunc combos'!$Q$8:$Q$335,0),0)&gt;0,1,0)</f>
        <v>0</v>
      </c>
      <c r="BU45" s="119">
        <f>IF(IFERROR(MATCH(_xlfn.CONCAT($B45,",",BU$4),'19 SpcFunc &amp; VentSpcFunc combos'!$Q$8:$Q$335,0),0)&gt;0,1,0)</f>
        <v>0</v>
      </c>
      <c r="BV45" s="119">
        <f>IF(IFERROR(MATCH(_xlfn.CONCAT($B45,",",BV$4),'19 SpcFunc &amp; VentSpcFunc combos'!$Q$8:$Q$335,0),0)&gt;0,1,0)</f>
        <v>0</v>
      </c>
      <c r="BW45" s="119">
        <f>IF(IFERROR(MATCH(_xlfn.CONCAT($B45,",",BW$4),'19 SpcFunc &amp; VentSpcFunc combos'!$Q$8:$Q$335,0),0)&gt;0,1,0)</f>
        <v>0</v>
      </c>
      <c r="BX45" s="119">
        <f>IF(IFERROR(MATCH(_xlfn.CONCAT($B45,",",BX$4),'19 SpcFunc &amp; VentSpcFunc combos'!$Q$8:$Q$335,0),0)&gt;0,1,0)</f>
        <v>0</v>
      </c>
      <c r="BY45" s="119">
        <f>IF(IFERROR(MATCH(_xlfn.CONCAT($B45,",",BY$4),'19 SpcFunc &amp; VentSpcFunc combos'!$Q$8:$Q$335,0),0)&gt;0,1,0)</f>
        <v>0</v>
      </c>
      <c r="BZ45" s="119">
        <f>IF(IFERROR(MATCH(_xlfn.CONCAT($B45,",",BZ$4),'19 SpcFunc &amp; VentSpcFunc combos'!$Q$8:$Q$335,0),0)&gt;0,1,0)</f>
        <v>0</v>
      </c>
      <c r="CA45" s="119">
        <f>IF(IFERROR(MATCH(_xlfn.CONCAT($B45,",",CA$4),'19 SpcFunc &amp; VentSpcFunc combos'!$Q$8:$Q$335,0),0)&gt;0,1,0)</f>
        <v>0</v>
      </c>
      <c r="CB45" s="119">
        <f>IF(IFERROR(MATCH(_xlfn.CONCAT($B45,",",CB$4),'19 SpcFunc &amp; VentSpcFunc combos'!$Q$8:$Q$335,0),0)&gt;0,1,0)</f>
        <v>0</v>
      </c>
      <c r="CC45" s="119">
        <f>IF(IFERROR(MATCH(_xlfn.CONCAT($B45,",",CC$4),'19 SpcFunc &amp; VentSpcFunc combos'!$Q$8:$Q$335,0),0)&gt;0,1,0)</f>
        <v>0</v>
      </c>
      <c r="CD45" s="119">
        <f>IF(IFERROR(MATCH(_xlfn.CONCAT($B45,",",CD$4),'19 SpcFunc &amp; VentSpcFunc combos'!$Q$8:$Q$335,0),0)&gt;0,1,0)</f>
        <v>0</v>
      </c>
      <c r="CE45" s="119">
        <f>IF(IFERROR(MATCH(_xlfn.CONCAT($B45,",",CE$4),'19 SpcFunc &amp; VentSpcFunc combos'!$Q$8:$Q$335,0),0)&gt;0,1,0)</f>
        <v>0</v>
      </c>
      <c r="CF45" s="119">
        <f>IF(IFERROR(MATCH(_xlfn.CONCAT($B45,",",CF$4),'19 SpcFunc &amp; VentSpcFunc combos'!$Q$8:$Q$335,0),0)&gt;0,1,0)</f>
        <v>0</v>
      </c>
      <c r="CG45" s="119">
        <f>IF(IFERROR(MATCH(_xlfn.CONCAT($B45,",",CG$4),'19 SpcFunc &amp; VentSpcFunc combos'!$Q$8:$Q$335,0),0)&gt;0,1,0)</f>
        <v>0</v>
      </c>
      <c r="CH45" s="119">
        <f>IF(IFERROR(MATCH(_xlfn.CONCAT($B45,",",CH$4),'19 SpcFunc &amp; VentSpcFunc combos'!$Q$8:$Q$335,0),0)&gt;0,1,0)</f>
        <v>0</v>
      </c>
      <c r="CI45" s="119">
        <f>IF(IFERROR(MATCH(_xlfn.CONCAT($B45,",",CI$4),'19 SpcFunc &amp; VentSpcFunc combos'!$Q$8:$Q$335,0),0)&gt;0,1,0)</f>
        <v>0</v>
      </c>
      <c r="CJ45" s="119">
        <f>IF(IFERROR(MATCH(_xlfn.CONCAT($B45,",",CJ$4),'19 SpcFunc &amp; VentSpcFunc combos'!$Q$8:$Q$335,0),0)&gt;0,1,0)</f>
        <v>0</v>
      </c>
      <c r="CK45" s="119">
        <f>IF(IFERROR(MATCH(_xlfn.CONCAT($B45,",",CK$4),'19 SpcFunc &amp; VentSpcFunc combos'!$Q$8:$Q$335,0),0)&gt;0,1,0)</f>
        <v>0</v>
      </c>
      <c r="CL45" s="119">
        <f>IF(IFERROR(MATCH(_xlfn.CONCAT($B45,",",CL$4),'19 SpcFunc &amp; VentSpcFunc combos'!$Q$8:$Q$335,0),0)&gt;0,1,0)</f>
        <v>0</v>
      </c>
      <c r="CM45" s="119">
        <f>IF(IFERROR(MATCH(_xlfn.CONCAT($B45,",",CM$4),'19 SpcFunc &amp; VentSpcFunc combos'!$Q$8:$Q$335,0),0)&gt;0,1,0)</f>
        <v>0</v>
      </c>
      <c r="CN45" s="119">
        <f>IF(IFERROR(MATCH(_xlfn.CONCAT($B45,",",CN$4),'19 SpcFunc &amp; VentSpcFunc combos'!$Q$8:$Q$335,0),0)&gt;0,1,0)</f>
        <v>0</v>
      </c>
      <c r="CO45" s="119">
        <f>IF(IFERROR(MATCH(_xlfn.CONCAT($B45,",",CO$4),'19 SpcFunc &amp; VentSpcFunc combos'!$Q$8:$Q$335,0),0)&gt;0,1,0)</f>
        <v>0</v>
      </c>
      <c r="CP45" s="119">
        <f>IF(IFERROR(MATCH(_xlfn.CONCAT($B45,",",CP$4),'19 SpcFunc &amp; VentSpcFunc combos'!$Q$8:$Q$335,0),0)&gt;0,1,0)</f>
        <v>0</v>
      </c>
      <c r="CQ45" s="119">
        <f>IF(IFERROR(MATCH(_xlfn.CONCAT($B45,",",CQ$4),'19 SpcFunc &amp; VentSpcFunc combos'!$Q$8:$Q$335,0),0)&gt;0,1,0)</f>
        <v>0</v>
      </c>
      <c r="CR45" s="119">
        <f>IF(IFERROR(MATCH(_xlfn.CONCAT($B45,",",CR$4),'19 SpcFunc &amp; VentSpcFunc combos'!$Q$8:$Q$335,0),0)&gt;0,1,0)</f>
        <v>0</v>
      </c>
      <c r="CS45" s="119">
        <f>IF(IFERROR(MATCH(_xlfn.CONCAT($B45,",",CS$4),'19 SpcFunc &amp; VentSpcFunc combos'!$Q$8:$Q$335,0),0)&gt;0,1,0)</f>
        <v>0</v>
      </c>
      <c r="CT45" s="119">
        <f>IF(IFERROR(MATCH(_xlfn.CONCAT($B45,",",CT$4),'19 SpcFunc &amp; VentSpcFunc combos'!$Q$8:$Q$335,0),0)&gt;0,1,0)</f>
        <v>0</v>
      </c>
      <c r="CU45" s="98" t="s">
        <v>938</v>
      </c>
      <c r="CV45">
        <f t="shared" si="5"/>
        <v>0</v>
      </c>
    </row>
    <row r="46" spans="2:100" x14ac:dyDescent="0.25">
      <c r="B46" t="e">
        <f>#REF!</f>
        <v>#REF!</v>
      </c>
      <c r="C46" s="119">
        <f>IF(IFERROR(MATCH(_xlfn.CONCAT($B46,",",C$4),'19 SpcFunc &amp; VentSpcFunc combos'!$Q$8:$Q$335,0),0)&gt;0,1,0)</f>
        <v>0</v>
      </c>
      <c r="D46" s="119">
        <f>IF(IFERROR(MATCH(_xlfn.CONCAT($B46,",",D$4),'19 SpcFunc &amp; VentSpcFunc combos'!$Q$8:$Q$335,0),0)&gt;0,1,0)</f>
        <v>0</v>
      </c>
      <c r="E46" s="119">
        <f>IF(IFERROR(MATCH(_xlfn.CONCAT($B46,",",E$4),'19 SpcFunc &amp; VentSpcFunc combos'!$Q$8:$Q$335,0),0)&gt;0,1,0)</f>
        <v>0</v>
      </c>
      <c r="F46" s="119">
        <f>IF(IFERROR(MATCH(_xlfn.CONCAT($B46,",",F$4),'19 SpcFunc &amp; VentSpcFunc combos'!$Q$8:$Q$335,0),0)&gt;0,1,0)</f>
        <v>0</v>
      </c>
      <c r="G46" s="119">
        <f>IF(IFERROR(MATCH(_xlfn.CONCAT($B46,",",G$4),'19 SpcFunc &amp; VentSpcFunc combos'!$Q$8:$Q$335,0),0)&gt;0,1,0)</f>
        <v>0</v>
      </c>
      <c r="H46" s="119">
        <f>IF(IFERROR(MATCH(_xlfn.CONCAT($B46,",",H$4),'19 SpcFunc &amp; VentSpcFunc combos'!$Q$8:$Q$335,0),0)&gt;0,1,0)</f>
        <v>0</v>
      </c>
      <c r="I46" s="119">
        <f>IF(IFERROR(MATCH(_xlfn.CONCAT($B46,",",I$4),'19 SpcFunc &amp; VentSpcFunc combos'!$Q$8:$Q$335,0),0)&gt;0,1,0)</f>
        <v>0</v>
      </c>
      <c r="J46" s="119">
        <f>IF(IFERROR(MATCH(_xlfn.CONCAT($B46,",",J$4),'19 SpcFunc &amp; VentSpcFunc combos'!$Q$8:$Q$335,0),0)&gt;0,1,0)</f>
        <v>0</v>
      </c>
      <c r="K46" s="119">
        <f>IF(IFERROR(MATCH(_xlfn.CONCAT($B46,",",K$4),'19 SpcFunc &amp; VentSpcFunc combos'!$Q$8:$Q$335,0),0)&gt;0,1,0)</f>
        <v>0</v>
      </c>
      <c r="L46" s="119">
        <f>IF(IFERROR(MATCH(_xlfn.CONCAT($B46,",",L$4),'19 SpcFunc &amp; VentSpcFunc combos'!$Q$8:$Q$335,0),0)&gt;0,1,0)</f>
        <v>0</v>
      </c>
      <c r="M46" s="119">
        <f>IF(IFERROR(MATCH(_xlfn.CONCAT($B46,",",M$4),'19 SpcFunc &amp; VentSpcFunc combos'!$Q$8:$Q$335,0),0)&gt;0,1,0)</f>
        <v>0</v>
      </c>
      <c r="N46" s="119">
        <f>IF(IFERROR(MATCH(_xlfn.CONCAT($B46,",",N$4),'19 SpcFunc &amp; VentSpcFunc combos'!$Q$8:$Q$335,0),0)&gt;0,1,0)</f>
        <v>0</v>
      </c>
      <c r="O46" s="119">
        <f>IF(IFERROR(MATCH(_xlfn.CONCAT($B46,",",O$4),'19 SpcFunc &amp; VentSpcFunc combos'!$Q$8:$Q$335,0),0)&gt;0,1,0)</f>
        <v>0</v>
      </c>
      <c r="P46" s="119">
        <f>IF(IFERROR(MATCH(_xlfn.CONCAT($B46,",",P$4),'19 SpcFunc &amp; VentSpcFunc combos'!$Q$8:$Q$335,0),0)&gt;0,1,0)</f>
        <v>0</v>
      </c>
      <c r="Q46" s="119">
        <f>IF(IFERROR(MATCH(_xlfn.CONCAT($B46,",",Q$4),'19 SpcFunc &amp; VentSpcFunc combos'!$Q$8:$Q$335,0),0)&gt;0,1,0)</f>
        <v>0</v>
      </c>
      <c r="R46" s="119">
        <f>IF(IFERROR(MATCH(_xlfn.CONCAT($B46,",",R$4),'19 SpcFunc &amp; VentSpcFunc combos'!$Q$8:$Q$335,0),0)&gt;0,1,0)</f>
        <v>0</v>
      </c>
      <c r="S46" s="119">
        <f>IF(IFERROR(MATCH(_xlfn.CONCAT($B46,",",S$4),'19 SpcFunc &amp; VentSpcFunc combos'!$Q$8:$Q$335,0),0)&gt;0,1,0)</f>
        <v>0</v>
      </c>
      <c r="T46" s="119">
        <f>IF(IFERROR(MATCH(_xlfn.CONCAT($B46,",",T$4),'19 SpcFunc &amp; VentSpcFunc combos'!$Q$8:$Q$335,0),0)&gt;0,1,0)</f>
        <v>0</v>
      </c>
      <c r="U46" s="119">
        <f>IF(IFERROR(MATCH(_xlfn.CONCAT($B46,",",U$4),'19 SpcFunc &amp; VentSpcFunc combos'!$Q$8:$Q$335,0),0)&gt;0,1,0)</f>
        <v>0</v>
      </c>
      <c r="V46" s="119">
        <f>IF(IFERROR(MATCH(_xlfn.CONCAT($B46,",",V$4),'19 SpcFunc &amp; VentSpcFunc combos'!$Q$8:$Q$335,0),0)&gt;0,1,0)</f>
        <v>0</v>
      </c>
      <c r="W46" s="119">
        <f>IF(IFERROR(MATCH(_xlfn.CONCAT($B46,",",W$4),'19 SpcFunc &amp; VentSpcFunc combos'!$Q$8:$Q$335,0),0)&gt;0,1,0)</f>
        <v>0</v>
      </c>
      <c r="X46" s="119">
        <f>IF(IFERROR(MATCH(_xlfn.CONCAT($B46,",",X$4),'19 SpcFunc &amp; VentSpcFunc combos'!$Q$8:$Q$335,0),0)&gt;0,1,0)</f>
        <v>0</v>
      </c>
      <c r="Y46" s="119">
        <f>IF(IFERROR(MATCH(_xlfn.CONCAT($B46,",",Y$4),'19 SpcFunc &amp; VentSpcFunc combos'!$Q$8:$Q$335,0),0)&gt;0,1,0)</f>
        <v>0</v>
      </c>
      <c r="Z46" s="119">
        <f>IF(IFERROR(MATCH(_xlfn.CONCAT($B46,",",Z$4),'19 SpcFunc &amp; VentSpcFunc combos'!$Q$8:$Q$335,0),0)&gt;0,1,0)</f>
        <v>0</v>
      </c>
      <c r="AA46" s="119">
        <f>IF(IFERROR(MATCH(_xlfn.CONCAT($B46,",",AA$4),'19 SpcFunc &amp; VentSpcFunc combos'!$Q$8:$Q$335,0),0)&gt;0,1,0)</f>
        <v>0</v>
      </c>
      <c r="AB46" s="119">
        <f>IF(IFERROR(MATCH(_xlfn.CONCAT($B46,",",AB$4),'19 SpcFunc &amp; VentSpcFunc combos'!$Q$8:$Q$335,0),0)&gt;0,1,0)</f>
        <v>0</v>
      </c>
      <c r="AC46" s="119">
        <f>IF(IFERROR(MATCH(_xlfn.CONCAT($B46,",",AC$4),'19 SpcFunc &amp; VentSpcFunc combos'!$Q$8:$Q$335,0),0)&gt;0,1,0)</f>
        <v>0</v>
      </c>
      <c r="AD46" s="119">
        <f>IF(IFERROR(MATCH(_xlfn.CONCAT($B46,",",AD$4),'19 SpcFunc &amp; VentSpcFunc combos'!$Q$8:$Q$335,0),0)&gt;0,1,0)</f>
        <v>0</v>
      </c>
      <c r="AE46" s="119">
        <f>IF(IFERROR(MATCH(_xlfn.CONCAT($B46,",",AE$4),'19 SpcFunc &amp; VentSpcFunc combos'!$Q$8:$Q$335,0),0)&gt;0,1,0)</f>
        <v>0</v>
      </c>
      <c r="AF46" s="119">
        <f>IF(IFERROR(MATCH(_xlfn.CONCAT($B46,",",AF$4),'19 SpcFunc &amp; VentSpcFunc combos'!$Q$8:$Q$335,0),0)&gt;0,1,0)</f>
        <v>0</v>
      </c>
      <c r="AG46" s="119">
        <f>IF(IFERROR(MATCH(_xlfn.CONCAT($B46,",",AG$4),'19 SpcFunc &amp; VentSpcFunc combos'!$Q$8:$Q$335,0),0)&gt;0,1,0)</f>
        <v>0</v>
      </c>
      <c r="AH46" s="119">
        <f>IF(IFERROR(MATCH(_xlfn.CONCAT($B46,",",AH$4),'19 SpcFunc &amp; VentSpcFunc combos'!$Q$8:$Q$335,0),0)&gt;0,1,0)</f>
        <v>0</v>
      </c>
      <c r="AI46" s="119">
        <f>IF(IFERROR(MATCH(_xlfn.CONCAT($B46,",",AI$4),'19 SpcFunc &amp; VentSpcFunc combos'!$Q$8:$Q$335,0),0)&gt;0,1,0)</f>
        <v>0</v>
      </c>
      <c r="AJ46" s="119">
        <f>IF(IFERROR(MATCH(_xlfn.CONCAT($B46,",",AJ$4),'19 SpcFunc &amp; VentSpcFunc combos'!$Q$8:$Q$335,0),0)&gt;0,1,0)</f>
        <v>0</v>
      </c>
      <c r="AK46" s="119">
        <f>IF(IFERROR(MATCH(_xlfn.CONCAT($B46,",",AK$4),'19 SpcFunc &amp; VentSpcFunc combos'!$Q$8:$Q$335,0),0)&gt;0,1,0)</f>
        <v>0</v>
      </c>
      <c r="AL46" s="119">
        <f>IF(IFERROR(MATCH(_xlfn.CONCAT($B46,",",AL$4),'19 SpcFunc &amp; VentSpcFunc combos'!$Q$8:$Q$335,0),0)&gt;0,1,0)</f>
        <v>0</v>
      </c>
      <c r="AM46" s="119">
        <f>IF(IFERROR(MATCH(_xlfn.CONCAT($B46,",",AM$4),'19 SpcFunc &amp; VentSpcFunc combos'!$Q$8:$Q$335,0),0)&gt;0,1,0)</f>
        <v>0</v>
      </c>
      <c r="AN46" s="119">
        <f>IF(IFERROR(MATCH(_xlfn.CONCAT($B46,",",AN$4),'19 SpcFunc &amp; VentSpcFunc combos'!$Q$8:$Q$335,0),0)&gt;0,1,0)</f>
        <v>0</v>
      </c>
      <c r="AO46" s="119">
        <f>IF(IFERROR(MATCH(_xlfn.CONCAT($B46,",",AO$4),'19 SpcFunc &amp; VentSpcFunc combos'!$Q$8:$Q$335,0),0)&gt;0,1,0)</f>
        <v>0</v>
      </c>
      <c r="AP46" s="119">
        <f>IF(IFERROR(MATCH(_xlfn.CONCAT($B46,",",AP$4),'19 SpcFunc &amp; VentSpcFunc combos'!$Q$8:$Q$335,0),0)&gt;0,1,0)</f>
        <v>0</v>
      </c>
      <c r="AQ46" s="119">
        <f>IF(IFERROR(MATCH(_xlfn.CONCAT($B46,",",AQ$4),'19 SpcFunc &amp; VentSpcFunc combos'!$Q$8:$Q$335,0),0)&gt;0,1,0)</f>
        <v>0</v>
      </c>
      <c r="AR46" s="119">
        <f>IF(IFERROR(MATCH(_xlfn.CONCAT($B46,",",AR$4),'19 SpcFunc &amp; VentSpcFunc combos'!$Q$8:$Q$335,0),0)&gt;0,1,0)</f>
        <v>0</v>
      </c>
      <c r="AS46" s="119">
        <f>IF(IFERROR(MATCH(_xlfn.CONCAT($B46,",",AS$4),'19 SpcFunc &amp; VentSpcFunc combos'!$Q$8:$Q$335,0),0)&gt;0,1,0)</f>
        <v>0</v>
      </c>
      <c r="AT46" s="119">
        <f>IF(IFERROR(MATCH(_xlfn.CONCAT($B46,",",AT$4),'19 SpcFunc &amp; VentSpcFunc combos'!$Q$8:$Q$335,0),0)&gt;0,1,0)</f>
        <v>0</v>
      </c>
      <c r="AU46" s="119">
        <f>IF(IFERROR(MATCH(_xlfn.CONCAT($B46,",",AU$4),'19 SpcFunc &amp; VentSpcFunc combos'!$Q$8:$Q$335,0),0)&gt;0,1,0)</f>
        <v>0</v>
      </c>
      <c r="AV46" s="119">
        <f>IF(IFERROR(MATCH(_xlfn.CONCAT($B46,",",AV$4),'19 SpcFunc &amp; VentSpcFunc combos'!$Q$8:$Q$335,0),0)&gt;0,1,0)</f>
        <v>0</v>
      </c>
      <c r="AW46" s="119">
        <f>IF(IFERROR(MATCH(_xlfn.CONCAT($B46,",",AW$4),'19 SpcFunc &amp; VentSpcFunc combos'!$Q$8:$Q$335,0),0)&gt;0,1,0)</f>
        <v>0</v>
      </c>
      <c r="AX46" s="119">
        <f>IF(IFERROR(MATCH(_xlfn.CONCAT($B46,",",AX$4),'19 SpcFunc &amp; VentSpcFunc combos'!$Q$8:$Q$335,0),0)&gt;0,1,0)</f>
        <v>0</v>
      </c>
      <c r="AY46" s="119">
        <f>IF(IFERROR(MATCH(_xlfn.CONCAT($B46,",",AY$4),'19 SpcFunc &amp; VentSpcFunc combos'!$Q$8:$Q$335,0),0)&gt;0,1,0)</f>
        <v>0</v>
      </c>
      <c r="AZ46" s="119">
        <f>IF(IFERROR(MATCH(_xlfn.CONCAT($B46,",",AZ$4),'19 SpcFunc &amp; VentSpcFunc combos'!$Q$8:$Q$335,0),0)&gt;0,1,0)</f>
        <v>0</v>
      </c>
      <c r="BA46" s="119">
        <f>IF(IFERROR(MATCH(_xlfn.CONCAT($B46,",",BA$4),'19 SpcFunc &amp; VentSpcFunc combos'!$Q$8:$Q$335,0),0)&gt;0,1,0)</f>
        <v>0</v>
      </c>
      <c r="BB46" s="119">
        <f>IF(IFERROR(MATCH(_xlfn.CONCAT($B46,",",BB$4),'19 SpcFunc &amp; VentSpcFunc combos'!$Q$8:$Q$335,0),0)&gt;0,1,0)</f>
        <v>0</v>
      </c>
      <c r="BC46" s="119">
        <f>IF(IFERROR(MATCH(_xlfn.CONCAT($B46,",",BC$4),'19 SpcFunc &amp; VentSpcFunc combos'!$Q$8:$Q$335,0),0)&gt;0,1,0)</f>
        <v>0</v>
      </c>
      <c r="BD46" s="119">
        <f>IF(IFERROR(MATCH(_xlfn.CONCAT($B46,",",BD$4),'19 SpcFunc &amp; VentSpcFunc combos'!$Q$8:$Q$335,0),0)&gt;0,1,0)</f>
        <v>0</v>
      </c>
      <c r="BE46" s="119">
        <f>IF(IFERROR(MATCH(_xlfn.CONCAT($B46,",",BE$4),'19 SpcFunc &amp; VentSpcFunc combos'!$Q$8:$Q$335,0),0)&gt;0,1,0)</f>
        <v>0</v>
      </c>
      <c r="BF46" s="119">
        <f>IF(IFERROR(MATCH(_xlfn.CONCAT($B46,",",BF$4),'19 SpcFunc &amp; VentSpcFunc combos'!$Q$8:$Q$335,0),0)&gt;0,1,0)</f>
        <v>0</v>
      </c>
      <c r="BG46" s="119">
        <f>IF(IFERROR(MATCH(_xlfn.CONCAT($B46,",",BG$4),'19 SpcFunc &amp; VentSpcFunc combos'!$Q$8:$Q$335,0),0)&gt;0,1,0)</f>
        <v>0</v>
      </c>
      <c r="BH46" s="119">
        <f>IF(IFERROR(MATCH(_xlfn.CONCAT($B46,",",BH$4),'19 SpcFunc &amp; VentSpcFunc combos'!$Q$8:$Q$335,0),0)&gt;0,1,0)</f>
        <v>0</v>
      </c>
      <c r="BI46" s="119">
        <f>IF(IFERROR(MATCH(_xlfn.CONCAT($B46,",",BI$4),'19 SpcFunc &amp; VentSpcFunc combos'!$Q$8:$Q$335,0),0)&gt;0,1,0)</f>
        <v>0</v>
      </c>
      <c r="BJ46" s="119">
        <f>IF(IFERROR(MATCH(_xlfn.CONCAT($B46,",",BJ$4),'19 SpcFunc &amp; VentSpcFunc combos'!$Q$8:$Q$335,0),0)&gt;0,1,0)</f>
        <v>0</v>
      </c>
      <c r="BK46" s="119">
        <f>IF(IFERROR(MATCH(_xlfn.CONCAT($B46,",",BK$4),'19 SpcFunc &amp; VentSpcFunc combos'!$Q$8:$Q$335,0),0)&gt;0,1,0)</f>
        <v>0</v>
      </c>
      <c r="BL46" s="119">
        <f>IF(IFERROR(MATCH(_xlfn.CONCAT($B46,",",BL$4),'19 SpcFunc &amp; VentSpcFunc combos'!$Q$8:$Q$335,0),0)&gt;0,1,0)</f>
        <v>0</v>
      </c>
      <c r="BM46" s="119">
        <f>IF(IFERROR(MATCH(_xlfn.CONCAT($B46,",",BM$4),'19 SpcFunc &amp; VentSpcFunc combos'!$Q$8:$Q$335,0),0)&gt;0,1,0)</f>
        <v>0</v>
      </c>
      <c r="BN46" s="119">
        <f>IF(IFERROR(MATCH(_xlfn.CONCAT($B46,",",BN$4),'19 SpcFunc &amp; VentSpcFunc combos'!$Q$8:$Q$335,0),0)&gt;0,1,0)</f>
        <v>0</v>
      </c>
      <c r="BO46" s="119">
        <f>IF(IFERROR(MATCH(_xlfn.CONCAT($B46,",",BO$4),'19 SpcFunc &amp; VentSpcFunc combos'!$Q$8:$Q$335,0),0)&gt;0,1,0)</f>
        <v>0</v>
      </c>
      <c r="BP46" s="119">
        <f>IF(IFERROR(MATCH(_xlfn.CONCAT($B46,",",BP$4),'19 SpcFunc &amp; VentSpcFunc combos'!$Q$8:$Q$335,0),0)&gt;0,1,0)</f>
        <v>0</v>
      </c>
      <c r="BQ46" s="119">
        <f>IF(IFERROR(MATCH(_xlfn.CONCAT($B46,",",BQ$4),'19 SpcFunc &amp; VentSpcFunc combos'!$Q$8:$Q$335,0),0)&gt;0,1,0)</f>
        <v>0</v>
      </c>
      <c r="BR46" s="119">
        <f>IF(IFERROR(MATCH(_xlfn.CONCAT($B46,",",BR$4),'19 SpcFunc &amp; VentSpcFunc combos'!$Q$8:$Q$335,0),0)&gt;0,1,0)</f>
        <v>0</v>
      </c>
      <c r="BS46" s="119">
        <f>IF(IFERROR(MATCH(_xlfn.CONCAT($B46,",",BS$4),'19 SpcFunc &amp; VentSpcFunc combos'!$Q$8:$Q$335,0),0)&gt;0,1,0)</f>
        <v>0</v>
      </c>
      <c r="BT46" s="119">
        <f>IF(IFERROR(MATCH(_xlfn.CONCAT($B46,",",BT$4),'19 SpcFunc &amp; VentSpcFunc combos'!$Q$8:$Q$335,0),0)&gt;0,1,0)</f>
        <v>0</v>
      </c>
      <c r="BU46" s="119">
        <f>IF(IFERROR(MATCH(_xlfn.CONCAT($B46,",",BU$4),'19 SpcFunc &amp; VentSpcFunc combos'!$Q$8:$Q$335,0),0)&gt;0,1,0)</f>
        <v>0</v>
      </c>
      <c r="BV46" s="119">
        <f>IF(IFERROR(MATCH(_xlfn.CONCAT($B46,",",BV$4),'19 SpcFunc &amp; VentSpcFunc combos'!$Q$8:$Q$335,0),0)&gt;0,1,0)</f>
        <v>0</v>
      </c>
      <c r="BW46" s="119">
        <f>IF(IFERROR(MATCH(_xlfn.CONCAT($B46,",",BW$4),'19 SpcFunc &amp; VentSpcFunc combos'!$Q$8:$Q$335,0),0)&gt;0,1,0)</f>
        <v>0</v>
      </c>
      <c r="BX46" s="119">
        <f>IF(IFERROR(MATCH(_xlfn.CONCAT($B46,",",BX$4),'19 SpcFunc &amp; VentSpcFunc combos'!$Q$8:$Q$335,0),0)&gt;0,1,0)</f>
        <v>0</v>
      </c>
      <c r="BY46" s="119">
        <f>IF(IFERROR(MATCH(_xlfn.CONCAT($B46,",",BY$4),'19 SpcFunc &amp; VentSpcFunc combos'!$Q$8:$Q$335,0),0)&gt;0,1,0)</f>
        <v>0</v>
      </c>
      <c r="BZ46" s="119">
        <f>IF(IFERROR(MATCH(_xlfn.CONCAT($B46,",",BZ$4),'19 SpcFunc &amp; VentSpcFunc combos'!$Q$8:$Q$335,0),0)&gt;0,1,0)</f>
        <v>0</v>
      </c>
      <c r="CA46" s="119">
        <f>IF(IFERROR(MATCH(_xlfn.CONCAT($B46,",",CA$4),'19 SpcFunc &amp; VentSpcFunc combos'!$Q$8:$Q$335,0),0)&gt;0,1,0)</f>
        <v>0</v>
      </c>
      <c r="CB46" s="119">
        <f>IF(IFERROR(MATCH(_xlfn.CONCAT($B46,",",CB$4),'19 SpcFunc &amp; VentSpcFunc combos'!$Q$8:$Q$335,0),0)&gt;0,1,0)</f>
        <v>0</v>
      </c>
      <c r="CC46" s="119">
        <f>IF(IFERROR(MATCH(_xlfn.CONCAT($B46,",",CC$4),'19 SpcFunc &amp; VentSpcFunc combos'!$Q$8:$Q$335,0),0)&gt;0,1,0)</f>
        <v>0</v>
      </c>
      <c r="CD46" s="119">
        <f>IF(IFERROR(MATCH(_xlfn.CONCAT($B46,",",CD$4),'19 SpcFunc &amp; VentSpcFunc combos'!$Q$8:$Q$335,0),0)&gt;0,1,0)</f>
        <v>0</v>
      </c>
      <c r="CE46" s="119">
        <f>IF(IFERROR(MATCH(_xlfn.CONCAT($B46,",",CE$4),'19 SpcFunc &amp; VentSpcFunc combos'!$Q$8:$Q$335,0),0)&gt;0,1,0)</f>
        <v>0</v>
      </c>
      <c r="CF46" s="119">
        <f>IF(IFERROR(MATCH(_xlfn.CONCAT($B46,",",CF$4),'19 SpcFunc &amp; VentSpcFunc combos'!$Q$8:$Q$335,0),0)&gt;0,1,0)</f>
        <v>0</v>
      </c>
      <c r="CG46" s="119">
        <f>IF(IFERROR(MATCH(_xlfn.CONCAT($B46,",",CG$4),'19 SpcFunc &amp; VentSpcFunc combos'!$Q$8:$Q$335,0),0)&gt;0,1,0)</f>
        <v>0</v>
      </c>
      <c r="CH46" s="119">
        <f>IF(IFERROR(MATCH(_xlfn.CONCAT($B46,",",CH$4),'19 SpcFunc &amp; VentSpcFunc combos'!$Q$8:$Q$335,0),0)&gt;0,1,0)</f>
        <v>0</v>
      </c>
      <c r="CI46" s="119">
        <f>IF(IFERROR(MATCH(_xlfn.CONCAT($B46,",",CI$4),'19 SpcFunc &amp; VentSpcFunc combos'!$Q$8:$Q$335,0),0)&gt;0,1,0)</f>
        <v>0</v>
      </c>
      <c r="CJ46" s="119">
        <f>IF(IFERROR(MATCH(_xlfn.CONCAT($B46,",",CJ$4),'19 SpcFunc &amp; VentSpcFunc combos'!$Q$8:$Q$335,0),0)&gt;0,1,0)</f>
        <v>0</v>
      </c>
      <c r="CK46" s="119">
        <f>IF(IFERROR(MATCH(_xlfn.CONCAT($B46,",",CK$4),'19 SpcFunc &amp; VentSpcFunc combos'!$Q$8:$Q$335,0),0)&gt;0,1,0)</f>
        <v>0</v>
      </c>
      <c r="CL46" s="119">
        <f>IF(IFERROR(MATCH(_xlfn.CONCAT($B46,",",CL$4),'19 SpcFunc &amp; VentSpcFunc combos'!$Q$8:$Q$335,0),0)&gt;0,1,0)</f>
        <v>0</v>
      </c>
      <c r="CM46" s="119">
        <f>IF(IFERROR(MATCH(_xlfn.CONCAT($B46,",",CM$4),'19 SpcFunc &amp; VentSpcFunc combos'!$Q$8:$Q$335,0),0)&gt;0,1,0)</f>
        <v>0</v>
      </c>
      <c r="CN46" s="119">
        <f>IF(IFERROR(MATCH(_xlfn.CONCAT($B46,",",CN$4),'19 SpcFunc &amp; VentSpcFunc combos'!$Q$8:$Q$335,0),0)&gt;0,1,0)</f>
        <v>0</v>
      </c>
      <c r="CO46" s="119">
        <f>IF(IFERROR(MATCH(_xlfn.CONCAT($B46,",",CO$4),'19 SpcFunc &amp; VentSpcFunc combos'!$Q$8:$Q$335,0),0)&gt;0,1,0)</f>
        <v>0</v>
      </c>
      <c r="CP46" s="119">
        <f>IF(IFERROR(MATCH(_xlfn.CONCAT($B46,",",CP$4),'19 SpcFunc &amp; VentSpcFunc combos'!$Q$8:$Q$335,0),0)&gt;0,1,0)</f>
        <v>0</v>
      </c>
      <c r="CQ46" s="119">
        <f>IF(IFERROR(MATCH(_xlfn.CONCAT($B46,",",CQ$4),'19 SpcFunc &amp; VentSpcFunc combos'!$Q$8:$Q$335,0),0)&gt;0,1,0)</f>
        <v>0</v>
      </c>
      <c r="CR46" s="119">
        <f>IF(IFERROR(MATCH(_xlfn.CONCAT($B46,",",CR$4),'19 SpcFunc &amp; VentSpcFunc combos'!$Q$8:$Q$335,0),0)&gt;0,1,0)</f>
        <v>0</v>
      </c>
      <c r="CS46" s="119">
        <f>IF(IFERROR(MATCH(_xlfn.CONCAT($B46,",",CS$4),'19 SpcFunc &amp; VentSpcFunc combos'!$Q$8:$Q$335,0),0)&gt;0,1,0)</f>
        <v>0</v>
      </c>
      <c r="CT46" s="119">
        <f>IF(IFERROR(MATCH(_xlfn.CONCAT($B46,",",CT$4),'19 SpcFunc &amp; VentSpcFunc combos'!$Q$8:$Q$335,0),0)&gt;0,1,0)</f>
        <v>0</v>
      </c>
      <c r="CU46" s="98" t="s">
        <v>938</v>
      </c>
      <c r="CV46">
        <f t="shared" si="5"/>
        <v>0</v>
      </c>
    </row>
    <row r="47" spans="2:100" x14ac:dyDescent="0.25">
      <c r="B47" t="e">
        <f>#REF!</f>
        <v>#REF!</v>
      </c>
      <c r="C47" s="119">
        <f>IF(IFERROR(MATCH(_xlfn.CONCAT($B47,",",C$4),'19 SpcFunc &amp; VentSpcFunc combos'!$Q$8:$Q$335,0),0)&gt;0,1,0)</f>
        <v>0</v>
      </c>
      <c r="D47" s="119">
        <f>IF(IFERROR(MATCH(_xlfn.CONCAT($B47,",",D$4),'19 SpcFunc &amp; VentSpcFunc combos'!$Q$8:$Q$335,0),0)&gt;0,1,0)</f>
        <v>0</v>
      </c>
      <c r="E47" s="119">
        <f>IF(IFERROR(MATCH(_xlfn.CONCAT($B47,",",E$4),'19 SpcFunc &amp; VentSpcFunc combos'!$Q$8:$Q$335,0),0)&gt;0,1,0)</f>
        <v>0</v>
      </c>
      <c r="F47" s="119">
        <f>IF(IFERROR(MATCH(_xlfn.CONCAT($B47,",",F$4),'19 SpcFunc &amp; VentSpcFunc combos'!$Q$8:$Q$335,0),0)&gt;0,1,0)</f>
        <v>0</v>
      </c>
      <c r="G47" s="119">
        <f>IF(IFERROR(MATCH(_xlfn.CONCAT($B47,",",G$4),'19 SpcFunc &amp; VentSpcFunc combos'!$Q$8:$Q$335,0),0)&gt;0,1,0)</f>
        <v>0</v>
      </c>
      <c r="H47" s="119">
        <f>IF(IFERROR(MATCH(_xlfn.CONCAT($B47,",",H$4),'19 SpcFunc &amp; VentSpcFunc combos'!$Q$8:$Q$335,0),0)&gt;0,1,0)</f>
        <v>0</v>
      </c>
      <c r="I47" s="119">
        <f>IF(IFERROR(MATCH(_xlfn.CONCAT($B47,",",I$4),'19 SpcFunc &amp; VentSpcFunc combos'!$Q$8:$Q$335,0),0)&gt;0,1,0)</f>
        <v>0</v>
      </c>
      <c r="J47" s="119">
        <f>IF(IFERROR(MATCH(_xlfn.CONCAT($B47,",",J$4),'19 SpcFunc &amp; VentSpcFunc combos'!$Q$8:$Q$335,0),0)&gt;0,1,0)</f>
        <v>0</v>
      </c>
      <c r="K47" s="119">
        <f>IF(IFERROR(MATCH(_xlfn.CONCAT($B47,",",K$4),'19 SpcFunc &amp; VentSpcFunc combos'!$Q$8:$Q$335,0),0)&gt;0,1,0)</f>
        <v>0</v>
      </c>
      <c r="L47" s="119">
        <f>IF(IFERROR(MATCH(_xlfn.CONCAT($B47,",",L$4),'19 SpcFunc &amp; VentSpcFunc combos'!$Q$8:$Q$335,0),0)&gt;0,1,0)</f>
        <v>0</v>
      </c>
      <c r="M47" s="119">
        <f>IF(IFERROR(MATCH(_xlfn.CONCAT($B47,",",M$4),'19 SpcFunc &amp; VentSpcFunc combos'!$Q$8:$Q$335,0),0)&gt;0,1,0)</f>
        <v>0</v>
      </c>
      <c r="N47" s="119">
        <f>IF(IFERROR(MATCH(_xlfn.CONCAT($B47,",",N$4),'19 SpcFunc &amp; VentSpcFunc combos'!$Q$8:$Q$335,0),0)&gt;0,1,0)</f>
        <v>0</v>
      </c>
      <c r="O47" s="119">
        <f>IF(IFERROR(MATCH(_xlfn.CONCAT($B47,",",O$4),'19 SpcFunc &amp; VentSpcFunc combos'!$Q$8:$Q$335,0),0)&gt;0,1,0)</f>
        <v>0</v>
      </c>
      <c r="P47" s="119">
        <f>IF(IFERROR(MATCH(_xlfn.CONCAT($B47,",",P$4),'19 SpcFunc &amp; VentSpcFunc combos'!$Q$8:$Q$335,0),0)&gt;0,1,0)</f>
        <v>0</v>
      </c>
      <c r="Q47" s="119">
        <f>IF(IFERROR(MATCH(_xlfn.CONCAT($B47,",",Q$4),'19 SpcFunc &amp; VentSpcFunc combos'!$Q$8:$Q$335,0),0)&gt;0,1,0)</f>
        <v>0</v>
      </c>
      <c r="R47" s="119">
        <f>IF(IFERROR(MATCH(_xlfn.CONCAT($B47,",",R$4),'19 SpcFunc &amp; VentSpcFunc combos'!$Q$8:$Q$335,0),0)&gt;0,1,0)</f>
        <v>0</v>
      </c>
      <c r="S47" s="119">
        <f>IF(IFERROR(MATCH(_xlfn.CONCAT($B47,",",S$4),'19 SpcFunc &amp; VentSpcFunc combos'!$Q$8:$Q$335,0),0)&gt;0,1,0)</f>
        <v>0</v>
      </c>
      <c r="T47" s="119">
        <f>IF(IFERROR(MATCH(_xlfn.CONCAT($B47,",",T$4),'19 SpcFunc &amp; VentSpcFunc combos'!$Q$8:$Q$335,0),0)&gt;0,1,0)</f>
        <v>0</v>
      </c>
      <c r="U47" s="119">
        <f>IF(IFERROR(MATCH(_xlfn.CONCAT($B47,",",U$4),'19 SpcFunc &amp; VentSpcFunc combos'!$Q$8:$Q$335,0),0)&gt;0,1,0)</f>
        <v>0</v>
      </c>
      <c r="V47" s="119">
        <f>IF(IFERROR(MATCH(_xlfn.CONCAT($B47,",",V$4),'19 SpcFunc &amp; VentSpcFunc combos'!$Q$8:$Q$335,0),0)&gt;0,1,0)</f>
        <v>0</v>
      </c>
      <c r="W47" s="119">
        <f>IF(IFERROR(MATCH(_xlfn.CONCAT($B47,",",W$4),'19 SpcFunc &amp; VentSpcFunc combos'!$Q$8:$Q$335,0),0)&gt;0,1,0)</f>
        <v>0</v>
      </c>
      <c r="X47" s="119">
        <f>IF(IFERROR(MATCH(_xlfn.CONCAT($B47,",",X$4),'19 SpcFunc &amp; VentSpcFunc combos'!$Q$8:$Q$335,0),0)&gt;0,1,0)</f>
        <v>0</v>
      </c>
      <c r="Y47" s="119">
        <f>IF(IFERROR(MATCH(_xlfn.CONCAT($B47,",",Y$4),'19 SpcFunc &amp; VentSpcFunc combos'!$Q$8:$Q$335,0),0)&gt;0,1,0)</f>
        <v>0</v>
      </c>
      <c r="Z47" s="119">
        <f>IF(IFERROR(MATCH(_xlfn.CONCAT($B47,",",Z$4),'19 SpcFunc &amp; VentSpcFunc combos'!$Q$8:$Q$335,0),0)&gt;0,1,0)</f>
        <v>0</v>
      </c>
      <c r="AA47" s="119">
        <f>IF(IFERROR(MATCH(_xlfn.CONCAT($B47,",",AA$4),'19 SpcFunc &amp; VentSpcFunc combos'!$Q$8:$Q$335,0),0)&gt;0,1,0)</f>
        <v>0</v>
      </c>
      <c r="AB47" s="119">
        <f>IF(IFERROR(MATCH(_xlfn.CONCAT($B47,",",AB$4),'19 SpcFunc &amp; VentSpcFunc combos'!$Q$8:$Q$335,0),0)&gt;0,1,0)</f>
        <v>0</v>
      </c>
      <c r="AC47" s="119">
        <f>IF(IFERROR(MATCH(_xlfn.CONCAT($B47,",",AC$4),'19 SpcFunc &amp; VentSpcFunc combos'!$Q$8:$Q$335,0),0)&gt;0,1,0)</f>
        <v>0</v>
      </c>
      <c r="AD47" s="119">
        <f>IF(IFERROR(MATCH(_xlfn.CONCAT($B47,",",AD$4),'19 SpcFunc &amp; VentSpcFunc combos'!$Q$8:$Q$335,0),0)&gt;0,1,0)</f>
        <v>0</v>
      </c>
      <c r="AE47" s="119">
        <f>IF(IFERROR(MATCH(_xlfn.CONCAT($B47,",",AE$4),'19 SpcFunc &amp; VentSpcFunc combos'!$Q$8:$Q$335,0),0)&gt;0,1,0)</f>
        <v>0</v>
      </c>
      <c r="AF47" s="119">
        <f>IF(IFERROR(MATCH(_xlfn.CONCAT($B47,",",AF$4),'19 SpcFunc &amp; VentSpcFunc combos'!$Q$8:$Q$335,0),0)&gt;0,1,0)</f>
        <v>0</v>
      </c>
      <c r="AG47" s="119">
        <f>IF(IFERROR(MATCH(_xlfn.CONCAT($B47,",",AG$4),'19 SpcFunc &amp; VentSpcFunc combos'!$Q$8:$Q$335,0),0)&gt;0,1,0)</f>
        <v>0</v>
      </c>
      <c r="AH47" s="119">
        <f>IF(IFERROR(MATCH(_xlfn.CONCAT($B47,",",AH$4),'19 SpcFunc &amp; VentSpcFunc combos'!$Q$8:$Q$335,0),0)&gt;0,1,0)</f>
        <v>0</v>
      </c>
      <c r="AI47" s="119">
        <f>IF(IFERROR(MATCH(_xlfn.CONCAT($B47,",",AI$4),'19 SpcFunc &amp; VentSpcFunc combos'!$Q$8:$Q$335,0),0)&gt;0,1,0)</f>
        <v>0</v>
      </c>
      <c r="AJ47" s="119">
        <f>IF(IFERROR(MATCH(_xlfn.CONCAT($B47,",",AJ$4),'19 SpcFunc &amp; VentSpcFunc combos'!$Q$8:$Q$335,0),0)&gt;0,1,0)</f>
        <v>0</v>
      </c>
      <c r="AK47" s="119">
        <f>IF(IFERROR(MATCH(_xlfn.CONCAT($B47,",",AK$4),'19 SpcFunc &amp; VentSpcFunc combos'!$Q$8:$Q$335,0),0)&gt;0,1,0)</f>
        <v>0</v>
      </c>
      <c r="AL47" s="119">
        <f>IF(IFERROR(MATCH(_xlfn.CONCAT($B47,",",AL$4),'19 SpcFunc &amp; VentSpcFunc combos'!$Q$8:$Q$335,0),0)&gt;0,1,0)</f>
        <v>0</v>
      </c>
      <c r="AM47" s="119">
        <f>IF(IFERROR(MATCH(_xlfn.CONCAT($B47,",",AM$4),'19 SpcFunc &amp; VentSpcFunc combos'!$Q$8:$Q$335,0),0)&gt;0,1,0)</f>
        <v>0</v>
      </c>
      <c r="AN47" s="119">
        <f>IF(IFERROR(MATCH(_xlfn.CONCAT($B47,",",AN$4),'19 SpcFunc &amp; VentSpcFunc combos'!$Q$8:$Q$335,0),0)&gt;0,1,0)</f>
        <v>0</v>
      </c>
      <c r="AO47" s="119">
        <f>IF(IFERROR(MATCH(_xlfn.CONCAT($B47,",",AO$4),'19 SpcFunc &amp; VentSpcFunc combos'!$Q$8:$Q$335,0),0)&gt;0,1,0)</f>
        <v>0</v>
      </c>
      <c r="AP47" s="119">
        <f>IF(IFERROR(MATCH(_xlfn.CONCAT($B47,",",AP$4),'19 SpcFunc &amp; VentSpcFunc combos'!$Q$8:$Q$335,0),0)&gt;0,1,0)</f>
        <v>0</v>
      </c>
      <c r="AQ47" s="119">
        <f>IF(IFERROR(MATCH(_xlfn.CONCAT($B47,",",AQ$4),'19 SpcFunc &amp; VentSpcFunc combos'!$Q$8:$Q$335,0),0)&gt;0,1,0)</f>
        <v>0</v>
      </c>
      <c r="AR47" s="119">
        <f>IF(IFERROR(MATCH(_xlfn.CONCAT($B47,",",AR$4),'19 SpcFunc &amp; VentSpcFunc combos'!$Q$8:$Q$335,0),0)&gt;0,1,0)</f>
        <v>0</v>
      </c>
      <c r="AS47" s="119">
        <f>IF(IFERROR(MATCH(_xlfn.CONCAT($B47,",",AS$4),'19 SpcFunc &amp; VentSpcFunc combos'!$Q$8:$Q$335,0),0)&gt;0,1,0)</f>
        <v>0</v>
      </c>
      <c r="AT47" s="119">
        <f>IF(IFERROR(MATCH(_xlfn.CONCAT($B47,",",AT$4),'19 SpcFunc &amp; VentSpcFunc combos'!$Q$8:$Q$335,0),0)&gt;0,1,0)</f>
        <v>0</v>
      </c>
      <c r="AU47" s="119">
        <f>IF(IFERROR(MATCH(_xlfn.CONCAT($B47,",",AU$4),'19 SpcFunc &amp; VentSpcFunc combos'!$Q$8:$Q$335,0),0)&gt;0,1,0)</f>
        <v>0</v>
      </c>
      <c r="AV47" s="119">
        <f>IF(IFERROR(MATCH(_xlfn.CONCAT($B47,",",AV$4),'19 SpcFunc &amp; VentSpcFunc combos'!$Q$8:$Q$335,0),0)&gt;0,1,0)</f>
        <v>0</v>
      </c>
      <c r="AW47" s="119">
        <f>IF(IFERROR(MATCH(_xlfn.CONCAT($B47,",",AW$4),'19 SpcFunc &amp; VentSpcFunc combos'!$Q$8:$Q$335,0),0)&gt;0,1,0)</f>
        <v>0</v>
      </c>
      <c r="AX47" s="119">
        <f>IF(IFERROR(MATCH(_xlfn.CONCAT($B47,",",AX$4),'19 SpcFunc &amp; VentSpcFunc combos'!$Q$8:$Q$335,0),0)&gt;0,1,0)</f>
        <v>0</v>
      </c>
      <c r="AY47" s="119">
        <f>IF(IFERROR(MATCH(_xlfn.CONCAT($B47,",",AY$4),'19 SpcFunc &amp; VentSpcFunc combos'!$Q$8:$Q$335,0),0)&gt;0,1,0)</f>
        <v>0</v>
      </c>
      <c r="AZ47" s="119">
        <f>IF(IFERROR(MATCH(_xlfn.CONCAT($B47,",",AZ$4),'19 SpcFunc &amp; VentSpcFunc combos'!$Q$8:$Q$335,0),0)&gt;0,1,0)</f>
        <v>0</v>
      </c>
      <c r="BA47" s="119">
        <f>IF(IFERROR(MATCH(_xlfn.CONCAT($B47,",",BA$4),'19 SpcFunc &amp; VentSpcFunc combos'!$Q$8:$Q$335,0),0)&gt;0,1,0)</f>
        <v>0</v>
      </c>
      <c r="BB47" s="119">
        <f>IF(IFERROR(MATCH(_xlfn.CONCAT($B47,",",BB$4),'19 SpcFunc &amp; VentSpcFunc combos'!$Q$8:$Q$335,0),0)&gt;0,1,0)</f>
        <v>0</v>
      </c>
      <c r="BC47" s="119">
        <f>IF(IFERROR(MATCH(_xlfn.CONCAT($B47,",",BC$4),'19 SpcFunc &amp; VentSpcFunc combos'!$Q$8:$Q$335,0),0)&gt;0,1,0)</f>
        <v>0</v>
      </c>
      <c r="BD47" s="119">
        <f>IF(IFERROR(MATCH(_xlfn.CONCAT($B47,",",BD$4),'19 SpcFunc &amp; VentSpcFunc combos'!$Q$8:$Q$335,0),0)&gt;0,1,0)</f>
        <v>0</v>
      </c>
      <c r="BE47" s="119">
        <f>IF(IFERROR(MATCH(_xlfn.CONCAT($B47,",",BE$4),'19 SpcFunc &amp; VentSpcFunc combos'!$Q$8:$Q$335,0),0)&gt;0,1,0)</f>
        <v>0</v>
      </c>
      <c r="BF47" s="119">
        <f>IF(IFERROR(MATCH(_xlfn.CONCAT($B47,",",BF$4),'19 SpcFunc &amp; VentSpcFunc combos'!$Q$8:$Q$335,0),0)&gt;0,1,0)</f>
        <v>0</v>
      </c>
      <c r="BG47" s="119">
        <f>IF(IFERROR(MATCH(_xlfn.CONCAT($B47,",",BG$4),'19 SpcFunc &amp; VentSpcFunc combos'!$Q$8:$Q$335,0),0)&gt;0,1,0)</f>
        <v>0</v>
      </c>
      <c r="BH47" s="119">
        <f>IF(IFERROR(MATCH(_xlfn.CONCAT($B47,",",BH$4),'19 SpcFunc &amp; VentSpcFunc combos'!$Q$8:$Q$335,0),0)&gt;0,1,0)</f>
        <v>0</v>
      </c>
      <c r="BI47" s="119">
        <f>IF(IFERROR(MATCH(_xlfn.CONCAT($B47,",",BI$4),'19 SpcFunc &amp; VentSpcFunc combos'!$Q$8:$Q$335,0),0)&gt;0,1,0)</f>
        <v>0</v>
      </c>
      <c r="BJ47" s="119">
        <f>IF(IFERROR(MATCH(_xlfn.CONCAT($B47,",",BJ$4),'19 SpcFunc &amp; VentSpcFunc combos'!$Q$8:$Q$335,0),0)&gt;0,1,0)</f>
        <v>0</v>
      </c>
      <c r="BK47" s="119">
        <f>IF(IFERROR(MATCH(_xlfn.CONCAT($B47,",",BK$4),'19 SpcFunc &amp; VentSpcFunc combos'!$Q$8:$Q$335,0),0)&gt;0,1,0)</f>
        <v>0</v>
      </c>
      <c r="BL47" s="119">
        <f>IF(IFERROR(MATCH(_xlfn.CONCAT($B47,",",BL$4),'19 SpcFunc &amp; VentSpcFunc combos'!$Q$8:$Q$335,0),0)&gt;0,1,0)</f>
        <v>0</v>
      </c>
      <c r="BM47" s="119">
        <f>IF(IFERROR(MATCH(_xlfn.CONCAT($B47,",",BM$4),'19 SpcFunc &amp; VentSpcFunc combos'!$Q$8:$Q$335,0),0)&gt;0,1,0)</f>
        <v>0</v>
      </c>
      <c r="BN47" s="119">
        <f>IF(IFERROR(MATCH(_xlfn.CONCAT($B47,",",BN$4),'19 SpcFunc &amp; VentSpcFunc combos'!$Q$8:$Q$335,0),0)&gt;0,1,0)</f>
        <v>0</v>
      </c>
      <c r="BO47" s="119">
        <f>IF(IFERROR(MATCH(_xlfn.CONCAT($B47,",",BO$4),'19 SpcFunc &amp; VentSpcFunc combos'!$Q$8:$Q$335,0),0)&gt;0,1,0)</f>
        <v>0</v>
      </c>
      <c r="BP47" s="119">
        <f>IF(IFERROR(MATCH(_xlfn.CONCAT($B47,",",BP$4),'19 SpcFunc &amp; VentSpcFunc combos'!$Q$8:$Q$335,0),0)&gt;0,1,0)</f>
        <v>0</v>
      </c>
      <c r="BQ47" s="119">
        <f>IF(IFERROR(MATCH(_xlfn.CONCAT($B47,",",BQ$4),'19 SpcFunc &amp; VentSpcFunc combos'!$Q$8:$Q$335,0),0)&gt;0,1,0)</f>
        <v>0</v>
      </c>
      <c r="BR47" s="119">
        <f>IF(IFERROR(MATCH(_xlfn.CONCAT($B47,",",BR$4),'19 SpcFunc &amp; VentSpcFunc combos'!$Q$8:$Q$335,0),0)&gt;0,1,0)</f>
        <v>0</v>
      </c>
      <c r="BS47" s="119">
        <f>IF(IFERROR(MATCH(_xlfn.CONCAT($B47,",",BS$4),'19 SpcFunc &amp; VentSpcFunc combos'!$Q$8:$Q$335,0),0)&gt;0,1,0)</f>
        <v>0</v>
      </c>
      <c r="BT47" s="119">
        <f>IF(IFERROR(MATCH(_xlfn.CONCAT($B47,",",BT$4),'19 SpcFunc &amp; VentSpcFunc combos'!$Q$8:$Q$335,0),0)&gt;0,1,0)</f>
        <v>0</v>
      </c>
      <c r="BU47" s="119">
        <f>IF(IFERROR(MATCH(_xlfn.CONCAT($B47,",",BU$4),'19 SpcFunc &amp; VentSpcFunc combos'!$Q$8:$Q$335,0),0)&gt;0,1,0)</f>
        <v>0</v>
      </c>
      <c r="BV47" s="119">
        <f>IF(IFERROR(MATCH(_xlfn.CONCAT($B47,",",BV$4),'19 SpcFunc &amp; VentSpcFunc combos'!$Q$8:$Q$335,0),0)&gt;0,1,0)</f>
        <v>0</v>
      </c>
      <c r="BW47" s="119">
        <f>IF(IFERROR(MATCH(_xlfn.CONCAT($B47,",",BW$4),'19 SpcFunc &amp; VentSpcFunc combos'!$Q$8:$Q$335,0),0)&gt;0,1,0)</f>
        <v>0</v>
      </c>
      <c r="BX47" s="119">
        <f>IF(IFERROR(MATCH(_xlfn.CONCAT($B47,",",BX$4),'19 SpcFunc &amp; VentSpcFunc combos'!$Q$8:$Q$335,0),0)&gt;0,1,0)</f>
        <v>0</v>
      </c>
      <c r="BY47" s="119">
        <f>IF(IFERROR(MATCH(_xlfn.CONCAT($B47,",",BY$4),'19 SpcFunc &amp; VentSpcFunc combos'!$Q$8:$Q$335,0),0)&gt;0,1,0)</f>
        <v>0</v>
      </c>
      <c r="BZ47" s="119">
        <f>IF(IFERROR(MATCH(_xlfn.CONCAT($B47,",",BZ$4),'19 SpcFunc &amp; VentSpcFunc combos'!$Q$8:$Q$335,0),0)&gt;0,1,0)</f>
        <v>0</v>
      </c>
      <c r="CA47" s="119">
        <f>IF(IFERROR(MATCH(_xlfn.CONCAT($B47,",",CA$4),'19 SpcFunc &amp; VentSpcFunc combos'!$Q$8:$Q$335,0),0)&gt;0,1,0)</f>
        <v>0</v>
      </c>
      <c r="CB47" s="119">
        <f>IF(IFERROR(MATCH(_xlfn.CONCAT($B47,",",CB$4),'19 SpcFunc &amp; VentSpcFunc combos'!$Q$8:$Q$335,0),0)&gt;0,1,0)</f>
        <v>0</v>
      </c>
      <c r="CC47" s="119">
        <f>IF(IFERROR(MATCH(_xlfn.CONCAT($B47,",",CC$4),'19 SpcFunc &amp; VentSpcFunc combos'!$Q$8:$Q$335,0),0)&gt;0,1,0)</f>
        <v>0</v>
      </c>
      <c r="CD47" s="119">
        <f>IF(IFERROR(MATCH(_xlfn.CONCAT($B47,",",CD$4),'19 SpcFunc &amp; VentSpcFunc combos'!$Q$8:$Q$335,0),0)&gt;0,1,0)</f>
        <v>0</v>
      </c>
      <c r="CE47" s="119">
        <f>IF(IFERROR(MATCH(_xlfn.CONCAT($B47,",",CE$4),'19 SpcFunc &amp; VentSpcFunc combos'!$Q$8:$Q$335,0),0)&gt;0,1,0)</f>
        <v>0</v>
      </c>
      <c r="CF47" s="119">
        <f>IF(IFERROR(MATCH(_xlfn.CONCAT($B47,",",CF$4),'19 SpcFunc &amp; VentSpcFunc combos'!$Q$8:$Q$335,0),0)&gt;0,1,0)</f>
        <v>0</v>
      </c>
      <c r="CG47" s="119">
        <f>IF(IFERROR(MATCH(_xlfn.CONCAT($B47,",",CG$4),'19 SpcFunc &amp; VentSpcFunc combos'!$Q$8:$Q$335,0),0)&gt;0,1,0)</f>
        <v>0</v>
      </c>
      <c r="CH47" s="119">
        <f>IF(IFERROR(MATCH(_xlfn.CONCAT($B47,",",CH$4),'19 SpcFunc &amp; VentSpcFunc combos'!$Q$8:$Q$335,0),0)&gt;0,1,0)</f>
        <v>0</v>
      </c>
      <c r="CI47" s="119">
        <f>IF(IFERROR(MATCH(_xlfn.CONCAT($B47,",",CI$4),'19 SpcFunc &amp; VentSpcFunc combos'!$Q$8:$Q$335,0),0)&gt;0,1,0)</f>
        <v>0</v>
      </c>
      <c r="CJ47" s="119">
        <f>IF(IFERROR(MATCH(_xlfn.CONCAT($B47,",",CJ$4),'19 SpcFunc &amp; VentSpcFunc combos'!$Q$8:$Q$335,0),0)&gt;0,1,0)</f>
        <v>0</v>
      </c>
      <c r="CK47" s="119">
        <f>IF(IFERROR(MATCH(_xlfn.CONCAT($B47,",",CK$4),'19 SpcFunc &amp; VentSpcFunc combos'!$Q$8:$Q$335,0),0)&gt;0,1,0)</f>
        <v>0</v>
      </c>
      <c r="CL47" s="119">
        <f>IF(IFERROR(MATCH(_xlfn.CONCAT($B47,",",CL$4),'19 SpcFunc &amp; VentSpcFunc combos'!$Q$8:$Q$335,0),0)&gt;0,1,0)</f>
        <v>0</v>
      </c>
      <c r="CM47" s="119">
        <f>IF(IFERROR(MATCH(_xlfn.CONCAT($B47,",",CM$4),'19 SpcFunc &amp; VentSpcFunc combos'!$Q$8:$Q$335,0),0)&gt;0,1,0)</f>
        <v>0</v>
      </c>
      <c r="CN47" s="119">
        <f>IF(IFERROR(MATCH(_xlfn.CONCAT($B47,",",CN$4),'19 SpcFunc &amp; VentSpcFunc combos'!$Q$8:$Q$335,0),0)&gt;0,1,0)</f>
        <v>0</v>
      </c>
      <c r="CO47" s="119">
        <f>IF(IFERROR(MATCH(_xlfn.CONCAT($B47,",",CO$4),'19 SpcFunc &amp; VentSpcFunc combos'!$Q$8:$Q$335,0),0)&gt;0,1,0)</f>
        <v>0</v>
      </c>
      <c r="CP47" s="119">
        <f>IF(IFERROR(MATCH(_xlfn.CONCAT($B47,",",CP$4),'19 SpcFunc &amp; VentSpcFunc combos'!$Q$8:$Q$335,0),0)&gt;0,1,0)</f>
        <v>0</v>
      </c>
      <c r="CQ47" s="119">
        <f>IF(IFERROR(MATCH(_xlfn.CONCAT($B47,",",CQ$4),'19 SpcFunc &amp; VentSpcFunc combos'!$Q$8:$Q$335,0),0)&gt;0,1,0)</f>
        <v>0</v>
      </c>
      <c r="CR47" s="119">
        <f>IF(IFERROR(MATCH(_xlfn.CONCAT($B47,",",CR$4),'19 SpcFunc &amp; VentSpcFunc combos'!$Q$8:$Q$335,0),0)&gt;0,1,0)</f>
        <v>0</v>
      </c>
      <c r="CS47" s="119">
        <f>IF(IFERROR(MATCH(_xlfn.CONCAT($B47,",",CS$4),'19 SpcFunc &amp; VentSpcFunc combos'!$Q$8:$Q$335,0),0)&gt;0,1,0)</f>
        <v>0</v>
      </c>
      <c r="CT47" s="119">
        <f>IF(IFERROR(MATCH(_xlfn.CONCAT($B47,",",CT$4),'19 SpcFunc &amp; VentSpcFunc combos'!$Q$8:$Q$335,0),0)&gt;0,1,0)</f>
        <v>0</v>
      </c>
      <c r="CU47" s="98" t="s">
        <v>938</v>
      </c>
      <c r="CV47">
        <f t="shared" si="5"/>
        <v>0</v>
      </c>
    </row>
    <row r="48" spans="2:100" x14ac:dyDescent="0.25">
      <c r="B48" t="e">
        <f>#REF!</f>
        <v>#REF!</v>
      </c>
      <c r="C48" s="119">
        <f>IF(IFERROR(MATCH(_xlfn.CONCAT($B48,",",C$4),'19 SpcFunc &amp; VentSpcFunc combos'!$Q$8:$Q$335,0),0)&gt;0,1,0)</f>
        <v>0</v>
      </c>
      <c r="D48" s="119">
        <f>IF(IFERROR(MATCH(_xlfn.CONCAT($B48,",",D$4),'19 SpcFunc &amp; VentSpcFunc combos'!$Q$8:$Q$335,0),0)&gt;0,1,0)</f>
        <v>0</v>
      </c>
      <c r="E48" s="119">
        <f>IF(IFERROR(MATCH(_xlfn.CONCAT($B48,",",E$4),'19 SpcFunc &amp; VentSpcFunc combos'!$Q$8:$Q$335,0),0)&gt;0,1,0)</f>
        <v>0</v>
      </c>
      <c r="F48" s="119">
        <f>IF(IFERROR(MATCH(_xlfn.CONCAT($B48,",",F$4),'19 SpcFunc &amp; VentSpcFunc combos'!$Q$8:$Q$335,0),0)&gt;0,1,0)</f>
        <v>0</v>
      </c>
      <c r="G48" s="119">
        <f>IF(IFERROR(MATCH(_xlfn.CONCAT($B48,",",G$4),'19 SpcFunc &amp; VentSpcFunc combos'!$Q$8:$Q$335,0),0)&gt;0,1,0)</f>
        <v>0</v>
      </c>
      <c r="H48" s="119">
        <f>IF(IFERROR(MATCH(_xlfn.CONCAT($B48,",",H$4),'19 SpcFunc &amp; VentSpcFunc combos'!$Q$8:$Q$335,0),0)&gt;0,1,0)</f>
        <v>0</v>
      </c>
      <c r="I48" s="119">
        <f>IF(IFERROR(MATCH(_xlfn.CONCAT($B48,",",I$4),'19 SpcFunc &amp; VentSpcFunc combos'!$Q$8:$Q$335,0),0)&gt;0,1,0)</f>
        <v>0</v>
      </c>
      <c r="J48" s="119">
        <f>IF(IFERROR(MATCH(_xlfn.CONCAT($B48,",",J$4),'19 SpcFunc &amp; VentSpcFunc combos'!$Q$8:$Q$335,0),0)&gt;0,1,0)</f>
        <v>0</v>
      </c>
      <c r="K48" s="119">
        <f>IF(IFERROR(MATCH(_xlfn.CONCAT($B48,",",K$4),'19 SpcFunc &amp; VentSpcFunc combos'!$Q$8:$Q$335,0),0)&gt;0,1,0)</f>
        <v>0</v>
      </c>
      <c r="L48" s="119">
        <f>IF(IFERROR(MATCH(_xlfn.CONCAT($B48,",",L$4),'19 SpcFunc &amp; VentSpcFunc combos'!$Q$8:$Q$335,0),0)&gt;0,1,0)</f>
        <v>0</v>
      </c>
      <c r="M48" s="119">
        <f>IF(IFERROR(MATCH(_xlfn.CONCAT($B48,",",M$4),'19 SpcFunc &amp; VentSpcFunc combos'!$Q$8:$Q$335,0),0)&gt;0,1,0)</f>
        <v>0</v>
      </c>
      <c r="N48" s="119">
        <f>IF(IFERROR(MATCH(_xlfn.CONCAT($B48,",",N$4),'19 SpcFunc &amp; VentSpcFunc combos'!$Q$8:$Q$335,0),0)&gt;0,1,0)</f>
        <v>0</v>
      </c>
      <c r="O48" s="119">
        <f>IF(IFERROR(MATCH(_xlfn.CONCAT($B48,",",O$4),'19 SpcFunc &amp; VentSpcFunc combos'!$Q$8:$Q$335,0),0)&gt;0,1,0)</f>
        <v>0</v>
      </c>
      <c r="P48" s="119">
        <f>IF(IFERROR(MATCH(_xlfn.CONCAT($B48,",",P$4),'19 SpcFunc &amp; VentSpcFunc combos'!$Q$8:$Q$335,0),0)&gt;0,1,0)</f>
        <v>0</v>
      </c>
      <c r="Q48" s="119">
        <f>IF(IFERROR(MATCH(_xlfn.CONCAT($B48,",",Q$4),'19 SpcFunc &amp; VentSpcFunc combos'!$Q$8:$Q$335,0),0)&gt;0,1,0)</f>
        <v>0</v>
      </c>
      <c r="R48" s="119">
        <f>IF(IFERROR(MATCH(_xlfn.CONCAT($B48,",",R$4),'19 SpcFunc &amp; VentSpcFunc combos'!$Q$8:$Q$335,0),0)&gt;0,1,0)</f>
        <v>0</v>
      </c>
      <c r="S48" s="119">
        <f>IF(IFERROR(MATCH(_xlfn.CONCAT($B48,",",S$4),'19 SpcFunc &amp; VentSpcFunc combos'!$Q$8:$Q$335,0),0)&gt;0,1,0)</f>
        <v>0</v>
      </c>
      <c r="T48" s="119">
        <f>IF(IFERROR(MATCH(_xlfn.CONCAT($B48,",",T$4),'19 SpcFunc &amp; VentSpcFunc combos'!$Q$8:$Q$335,0),0)&gt;0,1,0)</f>
        <v>0</v>
      </c>
      <c r="U48" s="119">
        <f>IF(IFERROR(MATCH(_xlfn.CONCAT($B48,",",U$4),'19 SpcFunc &amp; VentSpcFunc combos'!$Q$8:$Q$335,0),0)&gt;0,1,0)</f>
        <v>0</v>
      </c>
      <c r="V48" s="119">
        <f>IF(IFERROR(MATCH(_xlfn.CONCAT($B48,",",V$4),'19 SpcFunc &amp; VentSpcFunc combos'!$Q$8:$Q$335,0),0)&gt;0,1,0)</f>
        <v>0</v>
      </c>
      <c r="W48" s="119">
        <f>IF(IFERROR(MATCH(_xlfn.CONCAT($B48,",",W$4),'19 SpcFunc &amp; VentSpcFunc combos'!$Q$8:$Q$335,0),0)&gt;0,1,0)</f>
        <v>0</v>
      </c>
      <c r="X48" s="119">
        <f>IF(IFERROR(MATCH(_xlfn.CONCAT($B48,",",X$4),'19 SpcFunc &amp; VentSpcFunc combos'!$Q$8:$Q$335,0),0)&gt;0,1,0)</f>
        <v>0</v>
      </c>
      <c r="Y48" s="119">
        <f>IF(IFERROR(MATCH(_xlfn.CONCAT($B48,",",Y$4),'19 SpcFunc &amp; VentSpcFunc combos'!$Q$8:$Q$335,0),0)&gt;0,1,0)</f>
        <v>0</v>
      </c>
      <c r="Z48" s="119">
        <f>IF(IFERROR(MATCH(_xlfn.CONCAT($B48,",",Z$4),'19 SpcFunc &amp; VentSpcFunc combos'!$Q$8:$Q$335,0),0)&gt;0,1,0)</f>
        <v>0</v>
      </c>
      <c r="AA48" s="119">
        <f>IF(IFERROR(MATCH(_xlfn.CONCAT($B48,",",AA$4),'19 SpcFunc &amp; VentSpcFunc combos'!$Q$8:$Q$335,0),0)&gt;0,1,0)</f>
        <v>0</v>
      </c>
      <c r="AB48" s="119">
        <f>IF(IFERROR(MATCH(_xlfn.CONCAT($B48,",",AB$4),'19 SpcFunc &amp; VentSpcFunc combos'!$Q$8:$Q$335,0),0)&gt;0,1,0)</f>
        <v>0</v>
      </c>
      <c r="AC48" s="119">
        <f>IF(IFERROR(MATCH(_xlfn.CONCAT($B48,",",AC$4),'19 SpcFunc &amp; VentSpcFunc combos'!$Q$8:$Q$335,0),0)&gt;0,1,0)</f>
        <v>0</v>
      </c>
      <c r="AD48" s="119">
        <f>IF(IFERROR(MATCH(_xlfn.CONCAT($B48,",",AD$4),'19 SpcFunc &amp; VentSpcFunc combos'!$Q$8:$Q$335,0),0)&gt;0,1,0)</f>
        <v>0</v>
      </c>
      <c r="AE48" s="119">
        <f>IF(IFERROR(MATCH(_xlfn.CONCAT($B48,",",AE$4),'19 SpcFunc &amp; VentSpcFunc combos'!$Q$8:$Q$335,0),0)&gt;0,1,0)</f>
        <v>0</v>
      </c>
      <c r="AF48" s="119">
        <f>IF(IFERROR(MATCH(_xlfn.CONCAT($B48,",",AF$4),'19 SpcFunc &amp; VentSpcFunc combos'!$Q$8:$Q$335,0),0)&gt;0,1,0)</f>
        <v>0</v>
      </c>
      <c r="AG48" s="119">
        <f>IF(IFERROR(MATCH(_xlfn.CONCAT($B48,",",AG$4),'19 SpcFunc &amp; VentSpcFunc combos'!$Q$8:$Q$335,0),0)&gt;0,1,0)</f>
        <v>0</v>
      </c>
      <c r="AH48" s="119">
        <f>IF(IFERROR(MATCH(_xlfn.CONCAT($B48,",",AH$4),'19 SpcFunc &amp; VentSpcFunc combos'!$Q$8:$Q$335,0),0)&gt;0,1,0)</f>
        <v>0</v>
      </c>
      <c r="AI48" s="119">
        <f>IF(IFERROR(MATCH(_xlfn.CONCAT($B48,",",AI$4),'19 SpcFunc &amp; VentSpcFunc combos'!$Q$8:$Q$335,0),0)&gt;0,1,0)</f>
        <v>0</v>
      </c>
      <c r="AJ48" s="119">
        <f>IF(IFERROR(MATCH(_xlfn.CONCAT($B48,",",AJ$4),'19 SpcFunc &amp; VentSpcFunc combos'!$Q$8:$Q$335,0),0)&gt;0,1,0)</f>
        <v>0</v>
      </c>
      <c r="AK48" s="119">
        <f>IF(IFERROR(MATCH(_xlfn.CONCAT($B48,",",AK$4),'19 SpcFunc &amp; VentSpcFunc combos'!$Q$8:$Q$335,0),0)&gt;0,1,0)</f>
        <v>0</v>
      </c>
      <c r="AL48" s="119">
        <f>IF(IFERROR(MATCH(_xlfn.CONCAT($B48,",",AL$4),'19 SpcFunc &amp; VentSpcFunc combos'!$Q$8:$Q$335,0),0)&gt;0,1,0)</f>
        <v>0</v>
      </c>
      <c r="AM48" s="119">
        <f>IF(IFERROR(MATCH(_xlfn.CONCAT($B48,",",AM$4),'19 SpcFunc &amp; VentSpcFunc combos'!$Q$8:$Q$335,0),0)&gt;0,1,0)</f>
        <v>0</v>
      </c>
      <c r="AN48" s="119">
        <f>IF(IFERROR(MATCH(_xlfn.CONCAT($B48,",",AN$4),'19 SpcFunc &amp; VentSpcFunc combos'!$Q$8:$Q$335,0),0)&gt;0,1,0)</f>
        <v>0</v>
      </c>
      <c r="AO48" s="119">
        <f>IF(IFERROR(MATCH(_xlfn.CONCAT($B48,",",AO$4),'19 SpcFunc &amp; VentSpcFunc combos'!$Q$8:$Q$335,0),0)&gt;0,1,0)</f>
        <v>0</v>
      </c>
      <c r="AP48" s="119">
        <f>IF(IFERROR(MATCH(_xlfn.CONCAT($B48,",",AP$4),'19 SpcFunc &amp; VentSpcFunc combos'!$Q$8:$Q$335,0),0)&gt;0,1,0)</f>
        <v>0</v>
      </c>
      <c r="AQ48" s="119">
        <f>IF(IFERROR(MATCH(_xlfn.CONCAT($B48,",",AQ$4),'19 SpcFunc &amp; VentSpcFunc combos'!$Q$8:$Q$335,0),0)&gt;0,1,0)</f>
        <v>0</v>
      </c>
      <c r="AR48" s="119">
        <f>IF(IFERROR(MATCH(_xlfn.CONCAT($B48,",",AR$4),'19 SpcFunc &amp; VentSpcFunc combos'!$Q$8:$Q$335,0),0)&gt;0,1,0)</f>
        <v>0</v>
      </c>
      <c r="AS48" s="119">
        <f>IF(IFERROR(MATCH(_xlfn.CONCAT($B48,",",AS$4),'19 SpcFunc &amp; VentSpcFunc combos'!$Q$8:$Q$335,0),0)&gt;0,1,0)</f>
        <v>0</v>
      </c>
      <c r="AT48" s="119">
        <f>IF(IFERROR(MATCH(_xlfn.CONCAT($B48,",",AT$4),'19 SpcFunc &amp; VentSpcFunc combos'!$Q$8:$Q$335,0),0)&gt;0,1,0)</f>
        <v>0</v>
      </c>
      <c r="AU48" s="119">
        <f>IF(IFERROR(MATCH(_xlfn.CONCAT($B48,",",AU$4),'19 SpcFunc &amp; VentSpcFunc combos'!$Q$8:$Q$335,0),0)&gt;0,1,0)</f>
        <v>0</v>
      </c>
      <c r="AV48" s="119">
        <f>IF(IFERROR(MATCH(_xlfn.CONCAT($B48,",",AV$4),'19 SpcFunc &amp; VentSpcFunc combos'!$Q$8:$Q$335,0),0)&gt;0,1,0)</f>
        <v>0</v>
      </c>
      <c r="AW48" s="119">
        <f>IF(IFERROR(MATCH(_xlfn.CONCAT($B48,",",AW$4),'19 SpcFunc &amp; VentSpcFunc combos'!$Q$8:$Q$335,0),0)&gt;0,1,0)</f>
        <v>0</v>
      </c>
      <c r="AX48" s="119">
        <f>IF(IFERROR(MATCH(_xlfn.CONCAT($B48,",",AX$4),'19 SpcFunc &amp; VentSpcFunc combos'!$Q$8:$Q$335,0),0)&gt;0,1,0)</f>
        <v>0</v>
      </c>
      <c r="AY48" s="119">
        <f>IF(IFERROR(MATCH(_xlfn.CONCAT($B48,",",AY$4),'19 SpcFunc &amp; VentSpcFunc combos'!$Q$8:$Q$335,0),0)&gt;0,1,0)</f>
        <v>0</v>
      </c>
      <c r="AZ48" s="119">
        <f>IF(IFERROR(MATCH(_xlfn.CONCAT($B48,",",AZ$4),'19 SpcFunc &amp; VentSpcFunc combos'!$Q$8:$Q$335,0),0)&gt;0,1,0)</f>
        <v>0</v>
      </c>
      <c r="BA48" s="119">
        <f>IF(IFERROR(MATCH(_xlfn.CONCAT($B48,",",BA$4),'19 SpcFunc &amp; VentSpcFunc combos'!$Q$8:$Q$335,0),0)&gt;0,1,0)</f>
        <v>0</v>
      </c>
      <c r="BB48" s="119">
        <f>IF(IFERROR(MATCH(_xlfn.CONCAT($B48,",",BB$4),'19 SpcFunc &amp; VentSpcFunc combos'!$Q$8:$Q$335,0),0)&gt;0,1,0)</f>
        <v>0</v>
      </c>
      <c r="BC48" s="119">
        <f>IF(IFERROR(MATCH(_xlfn.CONCAT($B48,",",BC$4),'19 SpcFunc &amp; VentSpcFunc combos'!$Q$8:$Q$335,0),0)&gt;0,1,0)</f>
        <v>0</v>
      </c>
      <c r="BD48" s="119">
        <f>IF(IFERROR(MATCH(_xlfn.CONCAT($B48,",",BD$4),'19 SpcFunc &amp; VentSpcFunc combos'!$Q$8:$Q$335,0),0)&gt;0,1,0)</f>
        <v>0</v>
      </c>
      <c r="BE48" s="119">
        <f>IF(IFERROR(MATCH(_xlfn.CONCAT($B48,",",BE$4),'19 SpcFunc &amp; VentSpcFunc combos'!$Q$8:$Q$335,0),0)&gt;0,1,0)</f>
        <v>0</v>
      </c>
      <c r="BF48" s="119">
        <f>IF(IFERROR(MATCH(_xlfn.CONCAT($B48,",",BF$4),'19 SpcFunc &amp; VentSpcFunc combos'!$Q$8:$Q$335,0),0)&gt;0,1,0)</f>
        <v>0</v>
      </c>
      <c r="BG48" s="119">
        <f>IF(IFERROR(MATCH(_xlfn.CONCAT($B48,",",BG$4),'19 SpcFunc &amp; VentSpcFunc combos'!$Q$8:$Q$335,0),0)&gt;0,1,0)</f>
        <v>0</v>
      </c>
      <c r="BH48" s="119">
        <f>IF(IFERROR(MATCH(_xlfn.CONCAT($B48,",",BH$4),'19 SpcFunc &amp; VentSpcFunc combos'!$Q$8:$Q$335,0),0)&gt;0,1,0)</f>
        <v>0</v>
      </c>
      <c r="BI48" s="119">
        <f>IF(IFERROR(MATCH(_xlfn.CONCAT($B48,",",BI$4),'19 SpcFunc &amp; VentSpcFunc combos'!$Q$8:$Q$335,0),0)&gt;0,1,0)</f>
        <v>0</v>
      </c>
      <c r="BJ48" s="119">
        <f>IF(IFERROR(MATCH(_xlfn.CONCAT($B48,",",BJ$4),'19 SpcFunc &amp; VentSpcFunc combos'!$Q$8:$Q$335,0),0)&gt;0,1,0)</f>
        <v>0</v>
      </c>
      <c r="BK48" s="119">
        <f>IF(IFERROR(MATCH(_xlfn.CONCAT($B48,",",BK$4),'19 SpcFunc &amp; VentSpcFunc combos'!$Q$8:$Q$335,0),0)&gt;0,1,0)</f>
        <v>0</v>
      </c>
      <c r="BL48" s="119">
        <f>IF(IFERROR(MATCH(_xlfn.CONCAT($B48,",",BL$4),'19 SpcFunc &amp; VentSpcFunc combos'!$Q$8:$Q$335,0),0)&gt;0,1,0)</f>
        <v>0</v>
      </c>
      <c r="BM48" s="119">
        <f>IF(IFERROR(MATCH(_xlfn.CONCAT($B48,",",BM$4),'19 SpcFunc &amp; VentSpcFunc combos'!$Q$8:$Q$335,0),0)&gt;0,1,0)</f>
        <v>0</v>
      </c>
      <c r="BN48" s="119">
        <f>IF(IFERROR(MATCH(_xlfn.CONCAT($B48,",",BN$4),'19 SpcFunc &amp; VentSpcFunc combos'!$Q$8:$Q$335,0),0)&gt;0,1,0)</f>
        <v>0</v>
      </c>
      <c r="BO48" s="119">
        <f>IF(IFERROR(MATCH(_xlfn.CONCAT($B48,",",BO$4),'19 SpcFunc &amp; VentSpcFunc combos'!$Q$8:$Q$335,0),0)&gt;0,1,0)</f>
        <v>0</v>
      </c>
      <c r="BP48" s="119">
        <f>IF(IFERROR(MATCH(_xlfn.CONCAT($B48,",",BP$4),'19 SpcFunc &amp; VentSpcFunc combos'!$Q$8:$Q$335,0),0)&gt;0,1,0)</f>
        <v>0</v>
      </c>
      <c r="BQ48" s="119">
        <f>IF(IFERROR(MATCH(_xlfn.CONCAT($B48,",",BQ$4),'19 SpcFunc &amp; VentSpcFunc combos'!$Q$8:$Q$335,0),0)&gt;0,1,0)</f>
        <v>0</v>
      </c>
      <c r="BR48" s="119">
        <f>IF(IFERROR(MATCH(_xlfn.CONCAT($B48,",",BR$4),'19 SpcFunc &amp; VentSpcFunc combos'!$Q$8:$Q$335,0),0)&gt;0,1,0)</f>
        <v>0</v>
      </c>
      <c r="BS48" s="119">
        <f>IF(IFERROR(MATCH(_xlfn.CONCAT($B48,",",BS$4),'19 SpcFunc &amp; VentSpcFunc combos'!$Q$8:$Q$335,0),0)&gt;0,1,0)</f>
        <v>0</v>
      </c>
      <c r="BT48" s="119">
        <f>IF(IFERROR(MATCH(_xlfn.CONCAT($B48,",",BT$4),'19 SpcFunc &amp; VentSpcFunc combos'!$Q$8:$Q$335,0),0)&gt;0,1,0)</f>
        <v>0</v>
      </c>
      <c r="BU48" s="119">
        <f>IF(IFERROR(MATCH(_xlfn.CONCAT($B48,",",BU$4),'19 SpcFunc &amp; VentSpcFunc combos'!$Q$8:$Q$335,0),0)&gt;0,1,0)</f>
        <v>0</v>
      </c>
      <c r="BV48" s="119">
        <f>IF(IFERROR(MATCH(_xlfn.CONCAT($B48,",",BV$4),'19 SpcFunc &amp; VentSpcFunc combos'!$Q$8:$Q$335,0),0)&gt;0,1,0)</f>
        <v>0</v>
      </c>
      <c r="BW48" s="119">
        <f>IF(IFERROR(MATCH(_xlfn.CONCAT($B48,",",BW$4),'19 SpcFunc &amp; VentSpcFunc combos'!$Q$8:$Q$335,0),0)&gt;0,1,0)</f>
        <v>0</v>
      </c>
      <c r="BX48" s="119">
        <f>IF(IFERROR(MATCH(_xlfn.CONCAT($B48,",",BX$4),'19 SpcFunc &amp; VentSpcFunc combos'!$Q$8:$Q$335,0),0)&gt;0,1,0)</f>
        <v>0</v>
      </c>
      <c r="BY48" s="119">
        <f>IF(IFERROR(MATCH(_xlfn.CONCAT($B48,",",BY$4),'19 SpcFunc &amp; VentSpcFunc combos'!$Q$8:$Q$335,0),0)&gt;0,1,0)</f>
        <v>0</v>
      </c>
      <c r="BZ48" s="119">
        <f>IF(IFERROR(MATCH(_xlfn.CONCAT($B48,",",BZ$4),'19 SpcFunc &amp; VentSpcFunc combos'!$Q$8:$Q$335,0),0)&gt;0,1,0)</f>
        <v>0</v>
      </c>
      <c r="CA48" s="119">
        <f>IF(IFERROR(MATCH(_xlfn.CONCAT($B48,",",CA$4),'19 SpcFunc &amp; VentSpcFunc combos'!$Q$8:$Q$335,0),0)&gt;0,1,0)</f>
        <v>0</v>
      </c>
      <c r="CB48" s="119">
        <f>IF(IFERROR(MATCH(_xlfn.CONCAT($B48,",",CB$4),'19 SpcFunc &amp; VentSpcFunc combos'!$Q$8:$Q$335,0),0)&gt;0,1,0)</f>
        <v>0</v>
      </c>
      <c r="CC48" s="119">
        <f>IF(IFERROR(MATCH(_xlfn.CONCAT($B48,",",CC$4),'19 SpcFunc &amp; VentSpcFunc combos'!$Q$8:$Q$335,0),0)&gt;0,1,0)</f>
        <v>0</v>
      </c>
      <c r="CD48" s="119">
        <f>IF(IFERROR(MATCH(_xlfn.CONCAT($B48,",",CD$4),'19 SpcFunc &amp; VentSpcFunc combos'!$Q$8:$Q$335,0),0)&gt;0,1,0)</f>
        <v>0</v>
      </c>
      <c r="CE48" s="119">
        <f>IF(IFERROR(MATCH(_xlfn.CONCAT($B48,",",CE$4),'19 SpcFunc &amp; VentSpcFunc combos'!$Q$8:$Q$335,0),0)&gt;0,1,0)</f>
        <v>0</v>
      </c>
      <c r="CF48" s="119">
        <f>IF(IFERROR(MATCH(_xlfn.CONCAT($B48,",",CF$4),'19 SpcFunc &amp; VentSpcFunc combos'!$Q$8:$Q$335,0),0)&gt;0,1,0)</f>
        <v>0</v>
      </c>
      <c r="CG48" s="119">
        <f>IF(IFERROR(MATCH(_xlfn.CONCAT($B48,",",CG$4),'19 SpcFunc &amp; VentSpcFunc combos'!$Q$8:$Q$335,0),0)&gt;0,1,0)</f>
        <v>0</v>
      </c>
      <c r="CH48" s="119">
        <f>IF(IFERROR(MATCH(_xlfn.CONCAT($B48,",",CH$4),'19 SpcFunc &amp; VentSpcFunc combos'!$Q$8:$Q$335,0),0)&gt;0,1,0)</f>
        <v>0</v>
      </c>
      <c r="CI48" s="119">
        <f>IF(IFERROR(MATCH(_xlfn.CONCAT($B48,",",CI$4),'19 SpcFunc &amp; VentSpcFunc combos'!$Q$8:$Q$335,0),0)&gt;0,1,0)</f>
        <v>0</v>
      </c>
      <c r="CJ48" s="119">
        <f>IF(IFERROR(MATCH(_xlfn.CONCAT($B48,",",CJ$4),'19 SpcFunc &amp; VentSpcFunc combos'!$Q$8:$Q$335,0),0)&gt;0,1,0)</f>
        <v>0</v>
      </c>
      <c r="CK48" s="119">
        <f>IF(IFERROR(MATCH(_xlfn.CONCAT($B48,",",CK$4),'19 SpcFunc &amp; VentSpcFunc combos'!$Q$8:$Q$335,0),0)&gt;0,1,0)</f>
        <v>0</v>
      </c>
      <c r="CL48" s="119">
        <f>IF(IFERROR(MATCH(_xlfn.CONCAT($B48,",",CL$4),'19 SpcFunc &amp; VentSpcFunc combos'!$Q$8:$Q$335,0),0)&gt;0,1,0)</f>
        <v>0</v>
      </c>
      <c r="CM48" s="119">
        <f>IF(IFERROR(MATCH(_xlfn.CONCAT($B48,",",CM$4),'19 SpcFunc &amp; VentSpcFunc combos'!$Q$8:$Q$335,0),0)&gt;0,1,0)</f>
        <v>0</v>
      </c>
      <c r="CN48" s="119">
        <f>IF(IFERROR(MATCH(_xlfn.CONCAT($B48,",",CN$4),'19 SpcFunc &amp; VentSpcFunc combos'!$Q$8:$Q$335,0),0)&gt;0,1,0)</f>
        <v>0</v>
      </c>
      <c r="CO48" s="119">
        <f>IF(IFERROR(MATCH(_xlfn.CONCAT($B48,",",CO$4),'19 SpcFunc &amp; VentSpcFunc combos'!$Q$8:$Q$335,0),0)&gt;0,1,0)</f>
        <v>0</v>
      </c>
      <c r="CP48" s="119">
        <f>IF(IFERROR(MATCH(_xlfn.CONCAT($B48,",",CP$4),'19 SpcFunc &amp; VentSpcFunc combos'!$Q$8:$Q$335,0),0)&gt;0,1,0)</f>
        <v>0</v>
      </c>
      <c r="CQ48" s="119">
        <f>IF(IFERROR(MATCH(_xlfn.CONCAT($B48,",",CQ$4),'19 SpcFunc &amp; VentSpcFunc combos'!$Q$8:$Q$335,0),0)&gt;0,1,0)</f>
        <v>0</v>
      </c>
      <c r="CR48" s="119">
        <f>IF(IFERROR(MATCH(_xlfn.CONCAT($B48,",",CR$4),'19 SpcFunc &amp; VentSpcFunc combos'!$Q$8:$Q$335,0),0)&gt;0,1,0)</f>
        <v>0</v>
      </c>
      <c r="CS48" s="119">
        <f>IF(IFERROR(MATCH(_xlfn.CONCAT($B48,",",CS$4),'19 SpcFunc &amp; VentSpcFunc combos'!$Q$8:$Q$335,0),0)&gt;0,1,0)</f>
        <v>0</v>
      </c>
      <c r="CT48" s="119">
        <f>IF(IFERROR(MATCH(_xlfn.CONCAT($B48,",",CT$4),'19 SpcFunc &amp; VentSpcFunc combos'!$Q$8:$Q$335,0),0)&gt;0,1,0)</f>
        <v>0</v>
      </c>
      <c r="CU48" s="98" t="s">
        <v>938</v>
      </c>
      <c r="CV48">
        <f t="shared" si="5"/>
        <v>0</v>
      </c>
    </row>
    <row r="49" spans="2:100" x14ac:dyDescent="0.25">
      <c r="B49" t="e">
        <f>#REF!</f>
        <v>#REF!</v>
      </c>
      <c r="C49" s="119">
        <f>IF(IFERROR(MATCH(_xlfn.CONCAT($B49,",",C$4),'19 SpcFunc &amp; VentSpcFunc combos'!$Q$8:$Q$335,0),0)&gt;0,1,0)</f>
        <v>0</v>
      </c>
      <c r="D49" s="119">
        <f>IF(IFERROR(MATCH(_xlfn.CONCAT($B49,",",D$4),'19 SpcFunc &amp; VentSpcFunc combos'!$Q$8:$Q$335,0),0)&gt;0,1,0)</f>
        <v>0</v>
      </c>
      <c r="E49" s="119">
        <f>IF(IFERROR(MATCH(_xlfn.CONCAT($B49,",",E$4),'19 SpcFunc &amp; VentSpcFunc combos'!$Q$8:$Q$335,0),0)&gt;0,1,0)</f>
        <v>0</v>
      </c>
      <c r="F49" s="119">
        <f>IF(IFERROR(MATCH(_xlfn.CONCAT($B49,",",F$4),'19 SpcFunc &amp; VentSpcFunc combos'!$Q$8:$Q$335,0),0)&gt;0,1,0)</f>
        <v>0</v>
      </c>
      <c r="G49" s="119">
        <f>IF(IFERROR(MATCH(_xlfn.CONCAT($B49,",",G$4),'19 SpcFunc &amp; VentSpcFunc combos'!$Q$8:$Q$335,0),0)&gt;0,1,0)</f>
        <v>0</v>
      </c>
      <c r="H49" s="119">
        <f>IF(IFERROR(MATCH(_xlfn.CONCAT($B49,",",H$4),'19 SpcFunc &amp; VentSpcFunc combos'!$Q$8:$Q$335,0),0)&gt;0,1,0)</f>
        <v>0</v>
      </c>
      <c r="I49" s="119">
        <f>IF(IFERROR(MATCH(_xlfn.CONCAT($B49,",",I$4),'19 SpcFunc &amp; VentSpcFunc combos'!$Q$8:$Q$335,0),0)&gt;0,1,0)</f>
        <v>0</v>
      </c>
      <c r="J49" s="119">
        <f>IF(IFERROR(MATCH(_xlfn.CONCAT($B49,",",J$4),'19 SpcFunc &amp; VentSpcFunc combos'!$Q$8:$Q$335,0),0)&gt;0,1,0)</f>
        <v>0</v>
      </c>
      <c r="K49" s="119">
        <f>IF(IFERROR(MATCH(_xlfn.CONCAT($B49,",",K$4),'19 SpcFunc &amp; VentSpcFunc combos'!$Q$8:$Q$335,0),0)&gt;0,1,0)</f>
        <v>0</v>
      </c>
      <c r="L49" s="119">
        <f>IF(IFERROR(MATCH(_xlfn.CONCAT($B49,",",L$4),'19 SpcFunc &amp; VentSpcFunc combos'!$Q$8:$Q$335,0),0)&gt;0,1,0)</f>
        <v>0</v>
      </c>
      <c r="M49" s="119">
        <f>IF(IFERROR(MATCH(_xlfn.CONCAT($B49,",",M$4),'19 SpcFunc &amp; VentSpcFunc combos'!$Q$8:$Q$335,0),0)&gt;0,1,0)</f>
        <v>0</v>
      </c>
      <c r="N49" s="119">
        <f>IF(IFERROR(MATCH(_xlfn.CONCAT($B49,",",N$4),'19 SpcFunc &amp; VentSpcFunc combos'!$Q$8:$Q$335,0),0)&gt;0,1,0)</f>
        <v>0</v>
      </c>
      <c r="O49" s="119">
        <f>IF(IFERROR(MATCH(_xlfn.CONCAT($B49,",",O$4),'19 SpcFunc &amp; VentSpcFunc combos'!$Q$8:$Q$335,0),0)&gt;0,1,0)</f>
        <v>0</v>
      </c>
      <c r="P49" s="119">
        <f>IF(IFERROR(MATCH(_xlfn.CONCAT($B49,",",P$4),'19 SpcFunc &amp; VentSpcFunc combos'!$Q$8:$Q$335,0),0)&gt;0,1,0)</f>
        <v>0</v>
      </c>
      <c r="Q49" s="119">
        <f>IF(IFERROR(MATCH(_xlfn.CONCAT($B49,",",Q$4),'19 SpcFunc &amp; VentSpcFunc combos'!$Q$8:$Q$335,0),0)&gt;0,1,0)</f>
        <v>0</v>
      </c>
      <c r="R49" s="119">
        <f>IF(IFERROR(MATCH(_xlfn.CONCAT($B49,",",R$4),'19 SpcFunc &amp; VentSpcFunc combos'!$Q$8:$Q$335,0),0)&gt;0,1,0)</f>
        <v>0</v>
      </c>
      <c r="S49" s="119">
        <f>IF(IFERROR(MATCH(_xlfn.CONCAT($B49,",",S$4),'19 SpcFunc &amp; VentSpcFunc combos'!$Q$8:$Q$335,0),0)&gt;0,1,0)</f>
        <v>0</v>
      </c>
      <c r="T49" s="119">
        <f>IF(IFERROR(MATCH(_xlfn.CONCAT($B49,",",T$4),'19 SpcFunc &amp; VentSpcFunc combos'!$Q$8:$Q$335,0),0)&gt;0,1,0)</f>
        <v>0</v>
      </c>
      <c r="U49" s="119">
        <f>IF(IFERROR(MATCH(_xlfn.CONCAT($B49,",",U$4),'19 SpcFunc &amp; VentSpcFunc combos'!$Q$8:$Q$335,0),0)&gt;0,1,0)</f>
        <v>0</v>
      </c>
      <c r="V49" s="119">
        <f>IF(IFERROR(MATCH(_xlfn.CONCAT($B49,",",V$4),'19 SpcFunc &amp; VentSpcFunc combos'!$Q$8:$Q$335,0),0)&gt;0,1,0)</f>
        <v>0</v>
      </c>
      <c r="W49" s="119">
        <f>IF(IFERROR(MATCH(_xlfn.CONCAT($B49,",",W$4),'19 SpcFunc &amp; VentSpcFunc combos'!$Q$8:$Q$335,0),0)&gt;0,1,0)</f>
        <v>0</v>
      </c>
      <c r="X49" s="119">
        <f>IF(IFERROR(MATCH(_xlfn.CONCAT($B49,",",X$4),'19 SpcFunc &amp; VentSpcFunc combos'!$Q$8:$Q$335,0),0)&gt;0,1,0)</f>
        <v>0</v>
      </c>
      <c r="Y49" s="119">
        <f>IF(IFERROR(MATCH(_xlfn.CONCAT($B49,",",Y$4),'19 SpcFunc &amp; VentSpcFunc combos'!$Q$8:$Q$335,0),0)&gt;0,1,0)</f>
        <v>0</v>
      </c>
      <c r="Z49" s="119">
        <f>IF(IFERROR(MATCH(_xlfn.CONCAT($B49,",",Z$4),'19 SpcFunc &amp; VentSpcFunc combos'!$Q$8:$Q$335,0),0)&gt;0,1,0)</f>
        <v>0</v>
      </c>
      <c r="AA49" s="119">
        <f>IF(IFERROR(MATCH(_xlfn.CONCAT($B49,",",AA$4),'19 SpcFunc &amp; VentSpcFunc combos'!$Q$8:$Q$335,0),0)&gt;0,1,0)</f>
        <v>0</v>
      </c>
      <c r="AB49" s="119">
        <f>IF(IFERROR(MATCH(_xlfn.CONCAT($B49,",",AB$4),'19 SpcFunc &amp; VentSpcFunc combos'!$Q$8:$Q$335,0),0)&gt;0,1,0)</f>
        <v>0</v>
      </c>
      <c r="AC49" s="119">
        <f>IF(IFERROR(MATCH(_xlfn.CONCAT($B49,",",AC$4),'19 SpcFunc &amp; VentSpcFunc combos'!$Q$8:$Q$335,0),0)&gt;0,1,0)</f>
        <v>0</v>
      </c>
      <c r="AD49" s="119">
        <f>IF(IFERROR(MATCH(_xlfn.CONCAT($B49,",",AD$4),'19 SpcFunc &amp; VentSpcFunc combos'!$Q$8:$Q$335,0),0)&gt;0,1,0)</f>
        <v>0</v>
      </c>
      <c r="AE49" s="119">
        <f>IF(IFERROR(MATCH(_xlfn.CONCAT($B49,",",AE$4),'19 SpcFunc &amp; VentSpcFunc combos'!$Q$8:$Q$335,0),0)&gt;0,1,0)</f>
        <v>0</v>
      </c>
      <c r="AF49" s="119">
        <f>IF(IFERROR(MATCH(_xlfn.CONCAT($B49,",",AF$4),'19 SpcFunc &amp; VentSpcFunc combos'!$Q$8:$Q$335,0),0)&gt;0,1,0)</f>
        <v>0</v>
      </c>
      <c r="AG49" s="119">
        <f>IF(IFERROR(MATCH(_xlfn.CONCAT($B49,",",AG$4),'19 SpcFunc &amp; VentSpcFunc combos'!$Q$8:$Q$335,0),0)&gt;0,1,0)</f>
        <v>0</v>
      </c>
      <c r="AH49" s="119">
        <f>IF(IFERROR(MATCH(_xlfn.CONCAT($B49,",",AH$4),'19 SpcFunc &amp; VentSpcFunc combos'!$Q$8:$Q$335,0),0)&gt;0,1,0)</f>
        <v>0</v>
      </c>
      <c r="AI49" s="119">
        <f>IF(IFERROR(MATCH(_xlfn.CONCAT($B49,",",AI$4),'19 SpcFunc &amp; VentSpcFunc combos'!$Q$8:$Q$335,0),0)&gt;0,1,0)</f>
        <v>0</v>
      </c>
      <c r="AJ49" s="119">
        <f>IF(IFERROR(MATCH(_xlfn.CONCAT($B49,",",AJ$4),'19 SpcFunc &amp; VentSpcFunc combos'!$Q$8:$Q$335,0),0)&gt;0,1,0)</f>
        <v>0</v>
      </c>
      <c r="AK49" s="119">
        <f>IF(IFERROR(MATCH(_xlfn.CONCAT($B49,",",AK$4),'19 SpcFunc &amp; VentSpcFunc combos'!$Q$8:$Q$335,0),0)&gt;0,1,0)</f>
        <v>0</v>
      </c>
      <c r="AL49" s="119">
        <f>IF(IFERROR(MATCH(_xlfn.CONCAT($B49,",",AL$4),'19 SpcFunc &amp; VentSpcFunc combos'!$Q$8:$Q$335,0),0)&gt;0,1,0)</f>
        <v>0</v>
      </c>
      <c r="AM49" s="119">
        <f>IF(IFERROR(MATCH(_xlfn.CONCAT($B49,",",AM$4),'19 SpcFunc &amp; VentSpcFunc combos'!$Q$8:$Q$335,0),0)&gt;0,1,0)</f>
        <v>0</v>
      </c>
      <c r="AN49" s="119">
        <f>IF(IFERROR(MATCH(_xlfn.CONCAT($B49,",",AN$4),'19 SpcFunc &amp; VentSpcFunc combos'!$Q$8:$Q$335,0),0)&gt;0,1,0)</f>
        <v>0</v>
      </c>
      <c r="AO49" s="119">
        <f>IF(IFERROR(MATCH(_xlfn.CONCAT($B49,",",AO$4),'19 SpcFunc &amp; VentSpcFunc combos'!$Q$8:$Q$335,0),0)&gt;0,1,0)</f>
        <v>0</v>
      </c>
      <c r="AP49" s="119">
        <f>IF(IFERROR(MATCH(_xlfn.CONCAT($B49,",",AP$4),'19 SpcFunc &amp; VentSpcFunc combos'!$Q$8:$Q$335,0),0)&gt;0,1,0)</f>
        <v>0</v>
      </c>
      <c r="AQ49" s="119">
        <f>IF(IFERROR(MATCH(_xlfn.CONCAT($B49,",",AQ$4),'19 SpcFunc &amp; VentSpcFunc combos'!$Q$8:$Q$335,0),0)&gt;0,1,0)</f>
        <v>0</v>
      </c>
      <c r="AR49" s="119">
        <f>IF(IFERROR(MATCH(_xlfn.CONCAT($B49,",",AR$4),'19 SpcFunc &amp; VentSpcFunc combos'!$Q$8:$Q$335,0),0)&gt;0,1,0)</f>
        <v>0</v>
      </c>
      <c r="AS49" s="119">
        <f>IF(IFERROR(MATCH(_xlfn.CONCAT($B49,",",AS$4),'19 SpcFunc &amp; VentSpcFunc combos'!$Q$8:$Q$335,0),0)&gt;0,1,0)</f>
        <v>0</v>
      </c>
      <c r="AT49" s="119">
        <f>IF(IFERROR(MATCH(_xlfn.CONCAT($B49,",",AT$4),'19 SpcFunc &amp; VentSpcFunc combos'!$Q$8:$Q$335,0),0)&gt;0,1,0)</f>
        <v>0</v>
      </c>
      <c r="AU49" s="119">
        <f>IF(IFERROR(MATCH(_xlfn.CONCAT($B49,",",AU$4),'19 SpcFunc &amp; VentSpcFunc combos'!$Q$8:$Q$335,0),0)&gt;0,1,0)</f>
        <v>0</v>
      </c>
      <c r="AV49" s="119">
        <f>IF(IFERROR(MATCH(_xlfn.CONCAT($B49,",",AV$4),'19 SpcFunc &amp; VentSpcFunc combos'!$Q$8:$Q$335,0),0)&gt;0,1,0)</f>
        <v>0</v>
      </c>
      <c r="AW49" s="119">
        <f>IF(IFERROR(MATCH(_xlfn.CONCAT($B49,",",AW$4),'19 SpcFunc &amp; VentSpcFunc combos'!$Q$8:$Q$335,0),0)&gt;0,1,0)</f>
        <v>0</v>
      </c>
      <c r="AX49" s="119">
        <f>IF(IFERROR(MATCH(_xlfn.CONCAT($B49,",",AX$4),'19 SpcFunc &amp; VentSpcFunc combos'!$Q$8:$Q$335,0),0)&gt;0,1,0)</f>
        <v>0</v>
      </c>
      <c r="AY49" s="119">
        <f>IF(IFERROR(MATCH(_xlfn.CONCAT($B49,",",AY$4),'19 SpcFunc &amp; VentSpcFunc combos'!$Q$8:$Q$335,0),0)&gt;0,1,0)</f>
        <v>0</v>
      </c>
      <c r="AZ49" s="119">
        <f>IF(IFERROR(MATCH(_xlfn.CONCAT($B49,",",AZ$4),'19 SpcFunc &amp; VentSpcFunc combos'!$Q$8:$Q$335,0),0)&gt;0,1,0)</f>
        <v>0</v>
      </c>
      <c r="BA49" s="119">
        <f>IF(IFERROR(MATCH(_xlfn.CONCAT($B49,",",BA$4),'19 SpcFunc &amp; VentSpcFunc combos'!$Q$8:$Q$335,0),0)&gt;0,1,0)</f>
        <v>0</v>
      </c>
      <c r="BB49" s="119">
        <f>IF(IFERROR(MATCH(_xlfn.CONCAT($B49,",",BB$4),'19 SpcFunc &amp; VentSpcFunc combos'!$Q$8:$Q$335,0),0)&gt;0,1,0)</f>
        <v>0</v>
      </c>
      <c r="BC49" s="119">
        <f>IF(IFERROR(MATCH(_xlfn.CONCAT($B49,",",BC$4),'19 SpcFunc &amp; VentSpcFunc combos'!$Q$8:$Q$335,0),0)&gt;0,1,0)</f>
        <v>0</v>
      </c>
      <c r="BD49" s="119">
        <f>IF(IFERROR(MATCH(_xlfn.CONCAT($B49,",",BD$4),'19 SpcFunc &amp; VentSpcFunc combos'!$Q$8:$Q$335,0),0)&gt;0,1,0)</f>
        <v>0</v>
      </c>
      <c r="BE49" s="119">
        <f>IF(IFERROR(MATCH(_xlfn.CONCAT($B49,",",BE$4),'19 SpcFunc &amp; VentSpcFunc combos'!$Q$8:$Q$335,0),0)&gt;0,1,0)</f>
        <v>0</v>
      </c>
      <c r="BF49" s="119">
        <f>IF(IFERROR(MATCH(_xlfn.CONCAT($B49,",",BF$4),'19 SpcFunc &amp; VentSpcFunc combos'!$Q$8:$Q$335,0),0)&gt;0,1,0)</f>
        <v>0</v>
      </c>
      <c r="BG49" s="119">
        <f>IF(IFERROR(MATCH(_xlfn.CONCAT($B49,",",BG$4),'19 SpcFunc &amp; VentSpcFunc combos'!$Q$8:$Q$335,0),0)&gt;0,1,0)</f>
        <v>0</v>
      </c>
      <c r="BH49" s="119">
        <f>IF(IFERROR(MATCH(_xlfn.CONCAT($B49,",",BH$4),'19 SpcFunc &amp; VentSpcFunc combos'!$Q$8:$Q$335,0),0)&gt;0,1,0)</f>
        <v>0</v>
      </c>
      <c r="BI49" s="119">
        <f>IF(IFERROR(MATCH(_xlfn.CONCAT($B49,",",BI$4),'19 SpcFunc &amp; VentSpcFunc combos'!$Q$8:$Q$335,0),0)&gt;0,1,0)</f>
        <v>0</v>
      </c>
      <c r="BJ49" s="119">
        <f>IF(IFERROR(MATCH(_xlfn.CONCAT($B49,",",BJ$4),'19 SpcFunc &amp; VentSpcFunc combos'!$Q$8:$Q$335,0),0)&gt;0,1,0)</f>
        <v>0</v>
      </c>
      <c r="BK49" s="119">
        <f>IF(IFERROR(MATCH(_xlfn.CONCAT($B49,",",BK$4),'19 SpcFunc &amp; VentSpcFunc combos'!$Q$8:$Q$335,0),0)&gt;0,1,0)</f>
        <v>0</v>
      </c>
      <c r="BL49" s="119">
        <f>IF(IFERROR(MATCH(_xlfn.CONCAT($B49,",",BL$4),'19 SpcFunc &amp; VentSpcFunc combos'!$Q$8:$Q$335,0),0)&gt;0,1,0)</f>
        <v>0</v>
      </c>
      <c r="BM49" s="119">
        <f>IF(IFERROR(MATCH(_xlfn.CONCAT($B49,",",BM$4),'19 SpcFunc &amp; VentSpcFunc combos'!$Q$8:$Q$335,0),0)&gt;0,1,0)</f>
        <v>0</v>
      </c>
      <c r="BN49" s="119">
        <f>IF(IFERROR(MATCH(_xlfn.CONCAT($B49,",",BN$4),'19 SpcFunc &amp; VentSpcFunc combos'!$Q$8:$Q$335,0),0)&gt;0,1,0)</f>
        <v>0</v>
      </c>
      <c r="BO49" s="119">
        <f>IF(IFERROR(MATCH(_xlfn.CONCAT($B49,",",BO$4),'19 SpcFunc &amp; VentSpcFunc combos'!$Q$8:$Q$335,0),0)&gt;0,1,0)</f>
        <v>0</v>
      </c>
      <c r="BP49" s="119">
        <f>IF(IFERROR(MATCH(_xlfn.CONCAT($B49,",",BP$4),'19 SpcFunc &amp; VentSpcFunc combos'!$Q$8:$Q$335,0),0)&gt;0,1,0)</f>
        <v>0</v>
      </c>
      <c r="BQ49" s="119">
        <f>IF(IFERROR(MATCH(_xlfn.CONCAT($B49,",",BQ$4),'19 SpcFunc &amp; VentSpcFunc combos'!$Q$8:$Q$335,0),0)&gt;0,1,0)</f>
        <v>0</v>
      </c>
      <c r="BR49" s="119">
        <f>IF(IFERROR(MATCH(_xlfn.CONCAT($B49,",",BR$4),'19 SpcFunc &amp; VentSpcFunc combos'!$Q$8:$Q$335,0),0)&gt;0,1,0)</f>
        <v>0</v>
      </c>
      <c r="BS49" s="119">
        <f>IF(IFERROR(MATCH(_xlfn.CONCAT($B49,",",BS$4),'19 SpcFunc &amp; VentSpcFunc combos'!$Q$8:$Q$335,0),0)&gt;0,1,0)</f>
        <v>0</v>
      </c>
      <c r="BT49" s="119">
        <f>IF(IFERROR(MATCH(_xlfn.CONCAT($B49,",",BT$4),'19 SpcFunc &amp; VentSpcFunc combos'!$Q$8:$Q$335,0),0)&gt;0,1,0)</f>
        <v>0</v>
      </c>
      <c r="BU49" s="119">
        <f>IF(IFERROR(MATCH(_xlfn.CONCAT($B49,",",BU$4),'19 SpcFunc &amp; VentSpcFunc combos'!$Q$8:$Q$335,0),0)&gt;0,1,0)</f>
        <v>0</v>
      </c>
      <c r="BV49" s="119">
        <f>IF(IFERROR(MATCH(_xlfn.CONCAT($B49,",",BV$4),'19 SpcFunc &amp; VentSpcFunc combos'!$Q$8:$Q$335,0),0)&gt;0,1,0)</f>
        <v>0</v>
      </c>
      <c r="BW49" s="119">
        <f>IF(IFERROR(MATCH(_xlfn.CONCAT($B49,",",BW$4),'19 SpcFunc &amp; VentSpcFunc combos'!$Q$8:$Q$335,0),0)&gt;0,1,0)</f>
        <v>0</v>
      </c>
      <c r="BX49" s="119">
        <f>IF(IFERROR(MATCH(_xlfn.CONCAT($B49,",",BX$4),'19 SpcFunc &amp; VentSpcFunc combos'!$Q$8:$Q$335,0),0)&gt;0,1,0)</f>
        <v>0</v>
      </c>
      <c r="BY49" s="119">
        <f>IF(IFERROR(MATCH(_xlfn.CONCAT($B49,",",BY$4),'19 SpcFunc &amp; VentSpcFunc combos'!$Q$8:$Q$335,0),0)&gt;0,1,0)</f>
        <v>0</v>
      </c>
      <c r="BZ49" s="119">
        <f>IF(IFERROR(MATCH(_xlfn.CONCAT($B49,",",BZ$4),'19 SpcFunc &amp; VentSpcFunc combos'!$Q$8:$Q$335,0),0)&gt;0,1,0)</f>
        <v>0</v>
      </c>
      <c r="CA49" s="119">
        <f>IF(IFERROR(MATCH(_xlfn.CONCAT($B49,",",CA$4),'19 SpcFunc &amp; VentSpcFunc combos'!$Q$8:$Q$335,0),0)&gt;0,1,0)</f>
        <v>0</v>
      </c>
      <c r="CB49" s="119">
        <f>IF(IFERROR(MATCH(_xlfn.CONCAT($B49,",",CB$4),'19 SpcFunc &amp; VentSpcFunc combos'!$Q$8:$Q$335,0),0)&gt;0,1,0)</f>
        <v>0</v>
      </c>
      <c r="CC49" s="119">
        <f>IF(IFERROR(MATCH(_xlfn.CONCAT($B49,",",CC$4),'19 SpcFunc &amp; VentSpcFunc combos'!$Q$8:$Q$335,0),0)&gt;0,1,0)</f>
        <v>0</v>
      </c>
      <c r="CD49" s="119">
        <f>IF(IFERROR(MATCH(_xlfn.CONCAT($B49,",",CD$4),'19 SpcFunc &amp; VentSpcFunc combos'!$Q$8:$Q$335,0),0)&gt;0,1,0)</f>
        <v>0</v>
      </c>
      <c r="CE49" s="119">
        <f>IF(IFERROR(MATCH(_xlfn.CONCAT($B49,",",CE$4),'19 SpcFunc &amp; VentSpcFunc combos'!$Q$8:$Q$335,0),0)&gt;0,1,0)</f>
        <v>0</v>
      </c>
      <c r="CF49" s="119">
        <f>IF(IFERROR(MATCH(_xlfn.CONCAT($B49,",",CF$4),'19 SpcFunc &amp; VentSpcFunc combos'!$Q$8:$Q$335,0),0)&gt;0,1,0)</f>
        <v>0</v>
      </c>
      <c r="CG49" s="119">
        <f>IF(IFERROR(MATCH(_xlfn.CONCAT($B49,",",CG$4),'19 SpcFunc &amp; VentSpcFunc combos'!$Q$8:$Q$335,0),0)&gt;0,1,0)</f>
        <v>0</v>
      </c>
      <c r="CH49" s="119">
        <f>IF(IFERROR(MATCH(_xlfn.CONCAT($B49,",",CH$4),'19 SpcFunc &amp; VentSpcFunc combos'!$Q$8:$Q$335,0),0)&gt;0,1,0)</f>
        <v>0</v>
      </c>
      <c r="CI49" s="119">
        <f>IF(IFERROR(MATCH(_xlfn.CONCAT($B49,",",CI$4),'19 SpcFunc &amp; VentSpcFunc combos'!$Q$8:$Q$335,0),0)&gt;0,1,0)</f>
        <v>0</v>
      </c>
      <c r="CJ49" s="119">
        <f>IF(IFERROR(MATCH(_xlfn.CONCAT($B49,",",CJ$4),'19 SpcFunc &amp; VentSpcFunc combos'!$Q$8:$Q$335,0),0)&gt;0,1,0)</f>
        <v>0</v>
      </c>
      <c r="CK49" s="119">
        <f>IF(IFERROR(MATCH(_xlfn.CONCAT($B49,",",CK$4),'19 SpcFunc &amp; VentSpcFunc combos'!$Q$8:$Q$335,0),0)&gt;0,1,0)</f>
        <v>0</v>
      </c>
      <c r="CL49" s="119">
        <f>IF(IFERROR(MATCH(_xlfn.CONCAT($B49,",",CL$4),'19 SpcFunc &amp; VentSpcFunc combos'!$Q$8:$Q$335,0),0)&gt;0,1,0)</f>
        <v>0</v>
      </c>
      <c r="CM49" s="119">
        <f>IF(IFERROR(MATCH(_xlfn.CONCAT($B49,",",CM$4),'19 SpcFunc &amp; VentSpcFunc combos'!$Q$8:$Q$335,0),0)&gt;0,1,0)</f>
        <v>0</v>
      </c>
      <c r="CN49" s="119">
        <f>IF(IFERROR(MATCH(_xlfn.CONCAT($B49,",",CN$4),'19 SpcFunc &amp; VentSpcFunc combos'!$Q$8:$Q$335,0),0)&gt;0,1,0)</f>
        <v>0</v>
      </c>
      <c r="CO49" s="119">
        <f>IF(IFERROR(MATCH(_xlfn.CONCAT($B49,",",CO$4),'19 SpcFunc &amp; VentSpcFunc combos'!$Q$8:$Q$335,0),0)&gt;0,1,0)</f>
        <v>0</v>
      </c>
      <c r="CP49" s="119">
        <f>IF(IFERROR(MATCH(_xlfn.CONCAT($B49,",",CP$4),'19 SpcFunc &amp; VentSpcFunc combos'!$Q$8:$Q$335,0),0)&gt;0,1,0)</f>
        <v>0</v>
      </c>
      <c r="CQ49" s="119">
        <f>IF(IFERROR(MATCH(_xlfn.CONCAT($B49,",",CQ$4),'19 SpcFunc &amp; VentSpcFunc combos'!$Q$8:$Q$335,0),0)&gt;0,1,0)</f>
        <v>0</v>
      </c>
      <c r="CR49" s="119">
        <f>IF(IFERROR(MATCH(_xlfn.CONCAT($B49,",",CR$4),'19 SpcFunc &amp; VentSpcFunc combos'!$Q$8:$Q$335,0),0)&gt;0,1,0)</f>
        <v>0</v>
      </c>
      <c r="CS49" s="119">
        <f>IF(IFERROR(MATCH(_xlfn.CONCAT($B49,",",CS$4),'19 SpcFunc &amp; VentSpcFunc combos'!$Q$8:$Q$335,0),0)&gt;0,1,0)</f>
        <v>0</v>
      </c>
      <c r="CT49" s="119">
        <f>IF(IFERROR(MATCH(_xlfn.CONCAT($B49,",",CT$4),'19 SpcFunc &amp; VentSpcFunc combos'!$Q$8:$Q$335,0),0)&gt;0,1,0)</f>
        <v>0</v>
      </c>
      <c r="CU49" s="98" t="s">
        <v>938</v>
      </c>
      <c r="CV49">
        <f t="shared" si="5"/>
        <v>0</v>
      </c>
    </row>
    <row r="50" spans="2:100" x14ac:dyDescent="0.25">
      <c r="B50" t="e">
        <f>#REF!</f>
        <v>#REF!</v>
      </c>
      <c r="C50" s="119">
        <f>IF(IFERROR(MATCH(_xlfn.CONCAT($B50,",",C$4),'19 SpcFunc &amp; VentSpcFunc combos'!$Q$8:$Q$335,0),0)&gt;0,1,0)</f>
        <v>0</v>
      </c>
      <c r="D50" s="119">
        <f>IF(IFERROR(MATCH(_xlfn.CONCAT($B50,",",D$4),'19 SpcFunc &amp; VentSpcFunc combos'!$Q$8:$Q$335,0),0)&gt;0,1,0)</f>
        <v>0</v>
      </c>
      <c r="E50" s="119">
        <f>IF(IFERROR(MATCH(_xlfn.CONCAT($B50,",",E$4),'19 SpcFunc &amp; VentSpcFunc combos'!$Q$8:$Q$335,0),0)&gt;0,1,0)</f>
        <v>0</v>
      </c>
      <c r="F50" s="119">
        <f>IF(IFERROR(MATCH(_xlfn.CONCAT($B50,",",F$4),'19 SpcFunc &amp; VentSpcFunc combos'!$Q$8:$Q$335,0),0)&gt;0,1,0)</f>
        <v>0</v>
      </c>
      <c r="G50" s="119">
        <f>IF(IFERROR(MATCH(_xlfn.CONCAT($B50,",",G$4),'19 SpcFunc &amp; VentSpcFunc combos'!$Q$8:$Q$335,0),0)&gt;0,1,0)</f>
        <v>0</v>
      </c>
      <c r="H50" s="119">
        <f>IF(IFERROR(MATCH(_xlfn.CONCAT($B50,",",H$4),'19 SpcFunc &amp; VentSpcFunc combos'!$Q$8:$Q$335,0),0)&gt;0,1,0)</f>
        <v>0</v>
      </c>
      <c r="I50" s="119">
        <f>IF(IFERROR(MATCH(_xlfn.CONCAT($B50,",",I$4),'19 SpcFunc &amp; VentSpcFunc combos'!$Q$8:$Q$335,0),0)&gt;0,1,0)</f>
        <v>0</v>
      </c>
      <c r="J50" s="119">
        <f>IF(IFERROR(MATCH(_xlfn.CONCAT($B50,",",J$4),'19 SpcFunc &amp; VentSpcFunc combos'!$Q$8:$Q$335,0),0)&gt;0,1,0)</f>
        <v>0</v>
      </c>
      <c r="K50" s="119">
        <f>IF(IFERROR(MATCH(_xlfn.CONCAT($B50,",",K$4),'19 SpcFunc &amp; VentSpcFunc combos'!$Q$8:$Q$335,0),0)&gt;0,1,0)</f>
        <v>0</v>
      </c>
      <c r="L50" s="119">
        <f>IF(IFERROR(MATCH(_xlfn.CONCAT($B50,",",L$4),'19 SpcFunc &amp; VentSpcFunc combos'!$Q$8:$Q$335,0),0)&gt;0,1,0)</f>
        <v>0</v>
      </c>
      <c r="M50" s="119">
        <f>IF(IFERROR(MATCH(_xlfn.CONCAT($B50,",",M$4),'19 SpcFunc &amp; VentSpcFunc combos'!$Q$8:$Q$335,0),0)&gt;0,1,0)</f>
        <v>0</v>
      </c>
      <c r="N50" s="119">
        <f>IF(IFERROR(MATCH(_xlfn.CONCAT($B50,",",N$4),'19 SpcFunc &amp; VentSpcFunc combos'!$Q$8:$Q$335,0),0)&gt;0,1,0)</f>
        <v>0</v>
      </c>
      <c r="O50" s="119">
        <f>IF(IFERROR(MATCH(_xlfn.CONCAT($B50,",",O$4),'19 SpcFunc &amp; VentSpcFunc combos'!$Q$8:$Q$335,0),0)&gt;0,1,0)</f>
        <v>0</v>
      </c>
      <c r="P50" s="119">
        <f>IF(IFERROR(MATCH(_xlfn.CONCAT($B50,",",P$4),'19 SpcFunc &amp; VentSpcFunc combos'!$Q$8:$Q$335,0),0)&gt;0,1,0)</f>
        <v>0</v>
      </c>
      <c r="Q50" s="119">
        <f>IF(IFERROR(MATCH(_xlfn.CONCAT($B50,",",Q$4),'19 SpcFunc &amp; VentSpcFunc combos'!$Q$8:$Q$335,0),0)&gt;0,1,0)</f>
        <v>0</v>
      </c>
      <c r="R50" s="119">
        <f>IF(IFERROR(MATCH(_xlfn.CONCAT($B50,",",R$4),'19 SpcFunc &amp; VentSpcFunc combos'!$Q$8:$Q$335,0),0)&gt;0,1,0)</f>
        <v>0</v>
      </c>
      <c r="S50" s="119">
        <f>IF(IFERROR(MATCH(_xlfn.CONCAT($B50,",",S$4),'19 SpcFunc &amp; VentSpcFunc combos'!$Q$8:$Q$335,0),0)&gt;0,1,0)</f>
        <v>0</v>
      </c>
      <c r="T50" s="119">
        <f>IF(IFERROR(MATCH(_xlfn.CONCAT($B50,",",T$4),'19 SpcFunc &amp; VentSpcFunc combos'!$Q$8:$Q$335,0),0)&gt;0,1,0)</f>
        <v>0</v>
      </c>
      <c r="U50" s="119">
        <f>IF(IFERROR(MATCH(_xlfn.CONCAT($B50,",",U$4),'19 SpcFunc &amp; VentSpcFunc combos'!$Q$8:$Q$335,0),0)&gt;0,1,0)</f>
        <v>0</v>
      </c>
      <c r="V50" s="119">
        <f>IF(IFERROR(MATCH(_xlfn.CONCAT($B50,",",V$4),'19 SpcFunc &amp; VentSpcFunc combos'!$Q$8:$Q$335,0),0)&gt;0,1,0)</f>
        <v>0</v>
      </c>
      <c r="W50" s="119">
        <f>IF(IFERROR(MATCH(_xlfn.CONCAT($B50,",",W$4),'19 SpcFunc &amp; VentSpcFunc combos'!$Q$8:$Q$335,0),0)&gt;0,1,0)</f>
        <v>0</v>
      </c>
      <c r="X50" s="119">
        <f>IF(IFERROR(MATCH(_xlfn.CONCAT($B50,",",X$4),'19 SpcFunc &amp; VentSpcFunc combos'!$Q$8:$Q$335,0),0)&gt;0,1,0)</f>
        <v>0</v>
      </c>
      <c r="Y50" s="119">
        <f>IF(IFERROR(MATCH(_xlfn.CONCAT($B50,",",Y$4),'19 SpcFunc &amp; VentSpcFunc combos'!$Q$8:$Q$335,0),0)&gt;0,1,0)</f>
        <v>0</v>
      </c>
      <c r="Z50" s="119">
        <f>IF(IFERROR(MATCH(_xlfn.CONCAT($B50,",",Z$4),'19 SpcFunc &amp; VentSpcFunc combos'!$Q$8:$Q$335,0),0)&gt;0,1,0)</f>
        <v>0</v>
      </c>
      <c r="AA50" s="119">
        <f>IF(IFERROR(MATCH(_xlfn.CONCAT($B50,",",AA$4),'19 SpcFunc &amp; VentSpcFunc combos'!$Q$8:$Q$335,0),0)&gt;0,1,0)</f>
        <v>0</v>
      </c>
      <c r="AB50" s="119">
        <f>IF(IFERROR(MATCH(_xlfn.CONCAT($B50,",",AB$4),'19 SpcFunc &amp; VentSpcFunc combos'!$Q$8:$Q$335,0),0)&gt;0,1,0)</f>
        <v>0</v>
      </c>
      <c r="AC50" s="119">
        <f>IF(IFERROR(MATCH(_xlfn.CONCAT($B50,",",AC$4),'19 SpcFunc &amp; VentSpcFunc combos'!$Q$8:$Q$335,0),0)&gt;0,1,0)</f>
        <v>0</v>
      </c>
      <c r="AD50" s="119">
        <f>IF(IFERROR(MATCH(_xlfn.CONCAT($B50,",",AD$4),'19 SpcFunc &amp; VentSpcFunc combos'!$Q$8:$Q$335,0),0)&gt;0,1,0)</f>
        <v>0</v>
      </c>
      <c r="AE50" s="119">
        <f>IF(IFERROR(MATCH(_xlfn.CONCAT($B50,",",AE$4),'19 SpcFunc &amp; VentSpcFunc combos'!$Q$8:$Q$335,0),0)&gt;0,1,0)</f>
        <v>0</v>
      </c>
      <c r="AF50" s="119">
        <f>IF(IFERROR(MATCH(_xlfn.CONCAT($B50,",",AF$4),'19 SpcFunc &amp; VentSpcFunc combos'!$Q$8:$Q$335,0),0)&gt;0,1,0)</f>
        <v>0</v>
      </c>
      <c r="AG50" s="119">
        <f>IF(IFERROR(MATCH(_xlfn.CONCAT($B50,",",AG$4),'19 SpcFunc &amp; VentSpcFunc combos'!$Q$8:$Q$335,0),0)&gt;0,1,0)</f>
        <v>0</v>
      </c>
      <c r="AH50" s="119">
        <f>IF(IFERROR(MATCH(_xlfn.CONCAT($B50,",",AH$4),'19 SpcFunc &amp; VentSpcFunc combos'!$Q$8:$Q$335,0),0)&gt;0,1,0)</f>
        <v>0</v>
      </c>
      <c r="AI50" s="119">
        <f>IF(IFERROR(MATCH(_xlfn.CONCAT($B50,",",AI$4),'19 SpcFunc &amp; VentSpcFunc combos'!$Q$8:$Q$335,0),0)&gt;0,1,0)</f>
        <v>0</v>
      </c>
      <c r="AJ50" s="119">
        <f>IF(IFERROR(MATCH(_xlfn.CONCAT($B50,",",AJ$4),'19 SpcFunc &amp; VentSpcFunc combos'!$Q$8:$Q$335,0),0)&gt;0,1,0)</f>
        <v>0</v>
      </c>
      <c r="AK50" s="119">
        <f>IF(IFERROR(MATCH(_xlfn.CONCAT($B50,",",AK$4),'19 SpcFunc &amp; VentSpcFunc combos'!$Q$8:$Q$335,0),0)&gt;0,1,0)</f>
        <v>0</v>
      </c>
      <c r="AL50" s="119">
        <f>IF(IFERROR(MATCH(_xlfn.CONCAT($B50,",",AL$4),'19 SpcFunc &amp; VentSpcFunc combos'!$Q$8:$Q$335,0),0)&gt;0,1,0)</f>
        <v>0</v>
      </c>
      <c r="AM50" s="119">
        <f>IF(IFERROR(MATCH(_xlfn.CONCAT($B50,",",AM$4),'19 SpcFunc &amp; VentSpcFunc combos'!$Q$8:$Q$335,0),0)&gt;0,1,0)</f>
        <v>0</v>
      </c>
      <c r="AN50" s="119">
        <f>IF(IFERROR(MATCH(_xlfn.CONCAT($B50,",",AN$4),'19 SpcFunc &amp; VentSpcFunc combos'!$Q$8:$Q$335,0),0)&gt;0,1,0)</f>
        <v>0</v>
      </c>
      <c r="AO50" s="119">
        <f>IF(IFERROR(MATCH(_xlfn.CONCAT($B50,",",AO$4),'19 SpcFunc &amp; VentSpcFunc combos'!$Q$8:$Q$335,0),0)&gt;0,1,0)</f>
        <v>0</v>
      </c>
      <c r="AP50" s="119">
        <f>IF(IFERROR(MATCH(_xlfn.CONCAT($B50,",",AP$4),'19 SpcFunc &amp; VentSpcFunc combos'!$Q$8:$Q$335,0),0)&gt;0,1,0)</f>
        <v>0</v>
      </c>
      <c r="AQ50" s="119">
        <f>IF(IFERROR(MATCH(_xlfn.CONCAT($B50,",",AQ$4),'19 SpcFunc &amp; VentSpcFunc combos'!$Q$8:$Q$335,0),0)&gt;0,1,0)</f>
        <v>0</v>
      </c>
      <c r="AR50" s="119">
        <f>IF(IFERROR(MATCH(_xlfn.CONCAT($B50,",",AR$4),'19 SpcFunc &amp; VentSpcFunc combos'!$Q$8:$Q$335,0),0)&gt;0,1,0)</f>
        <v>0</v>
      </c>
      <c r="AS50" s="119">
        <f>IF(IFERROR(MATCH(_xlfn.CONCAT($B50,",",AS$4),'19 SpcFunc &amp; VentSpcFunc combos'!$Q$8:$Q$335,0),0)&gt;0,1,0)</f>
        <v>0</v>
      </c>
      <c r="AT50" s="119">
        <f>IF(IFERROR(MATCH(_xlfn.CONCAT($B50,",",AT$4),'19 SpcFunc &amp; VentSpcFunc combos'!$Q$8:$Q$335,0),0)&gt;0,1,0)</f>
        <v>0</v>
      </c>
      <c r="AU50" s="119">
        <f>IF(IFERROR(MATCH(_xlfn.CONCAT($B50,",",AU$4),'19 SpcFunc &amp; VentSpcFunc combos'!$Q$8:$Q$335,0),0)&gt;0,1,0)</f>
        <v>0</v>
      </c>
      <c r="AV50" s="119">
        <f>IF(IFERROR(MATCH(_xlfn.CONCAT($B50,",",AV$4),'19 SpcFunc &amp; VentSpcFunc combos'!$Q$8:$Q$335,0),0)&gt;0,1,0)</f>
        <v>0</v>
      </c>
      <c r="AW50" s="119">
        <f>IF(IFERROR(MATCH(_xlfn.CONCAT($B50,",",AW$4),'19 SpcFunc &amp; VentSpcFunc combos'!$Q$8:$Q$335,0),0)&gt;0,1,0)</f>
        <v>0</v>
      </c>
      <c r="AX50" s="119">
        <f>IF(IFERROR(MATCH(_xlfn.CONCAT($B50,",",AX$4),'19 SpcFunc &amp; VentSpcFunc combos'!$Q$8:$Q$335,0),0)&gt;0,1,0)</f>
        <v>0</v>
      </c>
      <c r="AY50" s="119">
        <f>IF(IFERROR(MATCH(_xlfn.CONCAT($B50,",",AY$4),'19 SpcFunc &amp; VentSpcFunc combos'!$Q$8:$Q$335,0),0)&gt;0,1,0)</f>
        <v>0</v>
      </c>
      <c r="AZ50" s="119">
        <f>IF(IFERROR(MATCH(_xlfn.CONCAT($B50,",",AZ$4),'19 SpcFunc &amp; VentSpcFunc combos'!$Q$8:$Q$335,0),0)&gt;0,1,0)</f>
        <v>0</v>
      </c>
      <c r="BA50" s="119">
        <f>IF(IFERROR(MATCH(_xlfn.CONCAT($B50,",",BA$4),'19 SpcFunc &amp; VentSpcFunc combos'!$Q$8:$Q$335,0),0)&gt;0,1,0)</f>
        <v>0</v>
      </c>
      <c r="BB50" s="119">
        <f>IF(IFERROR(MATCH(_xlfn.CONCAT($B50,",",BB$4),'19 SpcFunc &amp; VentSpcFunc combos'!$Q$8:$Q$335,0),0)&gt;0,1,0)</f>
        <v>0</v>
      </c>
      <c r="BC50" s="119">
        <f>IF(IFERROR(MATCH(_xlfn.CONCAT($B50,",",BC$4),'19 SpcFunc &amp; VentSpcFunc combos'!$Q$8:$Q$335,0),0)&gt;0,1,0)</f>
        <v>0</v>
      </c>
      <c r="BD50" s="119">
        <f>IF(IFERROR(MATCH(_xlfn.CONCAT($B50,",",BD$4),'19 SpcFunc &amp; VentSpcFunc combos'!$Q$8:$Q$335,0),0)&gt;0,1,0)</f>
        <v>0</v>
      </c>
      <c r="BE50" s="119">
        <f>IF(IFERROR(MATCH(_xlfn.CONCAT($B50,",",BE$4),'19 SpcFunc &amp; VentSpcFunc combos'!$Q$8:$Q$335,0),0)&gt;0,1,0)</f>
        <v>0</v>
      </c>
      <c r="BF50" s="119">
        <f>IF(IFERROR(MATCH(_xlfn.CONCAT($B50,",",BF$4),'19 SpcFunc &amp; VentSpcFunc combos'!$Q$8:$Q$335,0),0)&gt;0,1,0)</f>
        <v>0</v>
      </c>
      <c r="BG50" s="119">
        <f>IF(IFERROR(MATCH(_xlfn.CONCAT($B50,",",BG$4),'19 SpcFunc &amp; VentSpcFunc combos'!$Q$8:$Q$335,0),0)&gt;0,1,0)</f>
        <v>0</v>
      </c>
      <c r="BH50" s="119">
        <f>IF(IFERROR(MATCH(_xlfn.CONCAT($B50,",",BH$4),'19 SpcFunc &amp; VentSpcFunc combos'!$Q$8:$Q$335,0),0)&gt;0,1,0)</f>
        <v>0</v>
      </c>
      <c r="BI50" s="119">
        <f>IF(IFERROR(MATCH(_xlfn.CONCAT($B50,",",BI$4),'19 SpcFunc &amp; VentSpcFunc combos'!$Q$8:$Q$335,0),0)&gt;0,1,0)</f>
        <v>0</v>
      </c>
      <c r="BJ50" s="119">
        <f>IF(IFERROR(MATCH(_xlfn.CONCAT($B50,",",BJ$4),'19 SpcFunc &amp; VentSpcFunc combos'!$Q$8:$Q$335,0),0)&gt;0,1,0)</f>
        <v>0</v>
      </c>
      <c r="BK50" s="119">
        <f>IF(IFERROR(MATCH(_xlfn.CONCAT($B50,",",BK$4),'19 SpcFunc &amp; VentSpcFunc combos'!$Q$8:$Q$335,0),0)&gt;0,1,0)</f>
        <v>0</v>
      </c>
      <c r="BL50" s="119">
        <f>IF(IFERROR(MATCH(_xlfn.CONCAT($B50,",",BL$4),'19 SpcFunc &amp; VentSpcFunc combos'!$Q$8:$Q$335,0),0)&gt;0,1,0)</f>
        <v>0</v>
      </c>
      <c r="BM50" s="119">
        <f>IF(IFERROR(MATCH(_xlfn.CONCAT($B50,",",BM$4),'19 SpcFunc &amp; VentSpcFunc combos'!$Q$8:$Q$335,0),0)&gt;0,1,0)</f>
        <v>0</v>
      </c>
      <c r="BN50" s="119">
        <f>IF(IFERROR(MATCH(_xlfn.CONCAT($B50,",",BN$4),'19 SpcFunc &amp; VentSpcFunc combos'!$Q$8:$Q$335,0),0)&gt;0,1,0)</f>
        <v>0</v>
      </c>
      <c r="BO50" s="119">
        <f>IF(IFERROR(MATCH(_xlfn.CONCAT($B50,",",BO$4),'19 SpcFunc &amp; VentSpcFunc combos'!$Q$8:$Q$335,0),0)&gt;0,1,0)</f>
        <v>0</v>
      </c>
      <c r="BP50" s="119">
        <f>IF(IFERROR(MATCH(_xlfn.CONCAT($B50,",",BP$4),'19 SpcFunc &amp; VentSpcFunc combos'!$Q$8:$Q$335,0),0)&gt;0,1,0)</f>
        <v>0</v>
      </c>
      <c r="BQ50" s="119">
        <f>IF(IFERROR(MATCH(_xlfn.CONCAT($B50,",",BQ$4),'19 SpcFunc &amp; VentSpcFunc combos'!$Q$8:$Q$335,0),0)&gt;0,1,0)</f>
        <v>0</v>
      </c>
      <c r="BR50" s="119">
        <f>IF(IFERROR(MATCH(_xlfn.CONCAT($B50,",",BR$4),'19 SpcFunc &amp; VentSpcFunc combos'!$Q$8:$Q$335,0),0)&gt;0,1,0)</f>
        <v>0</v>
      </c>
      <c r="BS50" s="119">
        <f>IF(IFERROR(MATCH(_xlfn.CONCAT($B50,",",BS$4),'19 SpcFunc &amp; VentSpcFunc combos'!$Q$8:$Q$335,0),0)&gt;0,1,0)</f>
        <v>0</v>
      </c>
      <c r="BT50" s="119">
        <f>IF(IFERROR(MATCH(_xlfn.CONCAT($B50,",",BT$4),'19 SpcFunc &amp; VentSpcFunc combos'!$Q$8:$Q$335,0),0)&gt;0,1,0)</f>
        <v>0</v>
      </c>
      <c r="BU50" s="119">
        <f>IF(IFERROR(MATCH(_xlfn.CONCAT($B50,",",BU$4),'19 SpcFunc &amp; VentSpcFunc combos'!$Q$8:$Q$335,0),0)&gt;0,1,0)</f>
        <v>0</v>
      </c>
      <c r="BV50" s="119">
        <f>IF(IFERROR(MATCH(_xlfn.CONCAT($B50,",",BV$4),'19 SpcFunc &amp; VentSpcFunc combos'!$Q$8:$Q$335,0),0)&gt;0,1,0)</f>
        <v>0</v>
      </c>
      <c r="BW50" s="119">
        <f>IF(IFERROR(MATCH(_xlfn.CONCAT($B50,",",BW$4),'19 SpcFunc &amp; VentSpcFunc combos'!$Q$8:$Q$335,0),0)&gt;0,1,0)</f>
        <v>0</v>
      </c>
      <c r="BX50" s="119">
        <f>IF(IFERROR(MATCH(_xlfn.CONCAT($B50,",",BX$4),'19 SpcFunc &amp; VentSpcFunc combos'!$Q$8:$Q$335,0),0)&gt;0,1,0)</f>
        <v>0</v>
      </c>
      <c r="BY50" s="119">
        <f>IF(IFERROR(MATCH(_xlfn.CONCAT($B50,",",BY$4),'19 SpcFunc &amp; VentSpcFunc combos'!$Q$8:$Q$335,0),0)&gt;0,1,0)</f>
        <v>0</v>
      </c>
      <c r="BZ50" s="119">
        <f>IF(IFERROR(MATCH(_xlfn.CONCAT($B50,",",BZ$4),'19 SpcFunc &amp; VentSpcFunc combos'!$Q$8:$Q$335,0),0)&gt;0,1,0)</f>
        <v>0</v>
      </c>
      <c r="CA50" s="119">
        <f>IF(IFERROR(MATCH(_xlfn.CONCAT($B50,",",CA$4),'19 SpcFunc &amp; VentSpcFunc combos'!$Q$8:$Q$335,0),0)&gt;0,1,0)</f>
        <v>0</v>
      </c>
      <c r="CB50" s="119">
        <f>IF(IFERROR(MATCH(_xlfn.CONCAT($B50,",",CB$4),'19 SpcFunc &amp; VentSpcFunc combos'!$Q$8:$Q$335,0),0)&gt;0,1,0)</f>
        <v>0</v>
      </c>
      <c r="CC50" s="119">
        <f>IF(IFERROR(MATCH(_xlfn.CONCAT($B50,",",CC$4),'19 SpcFunc &amp; VentSpcFunc combos'!$Q$8:$Q$335,0),0)&gt;0,1,0)</f>
        <v>0</v>
      </c>
      <c r="CD50" s="119">
        <f>IF(IFERROR(MATCH(_xlfn.CONCAT($B50,",",CD$4),'19 SpcFunc &amp; VentSpcFunc combos'!$Q$8:$Q$335,0),0)&gt;0,1,0)</f>
        <v>0</v>
      </c>
      <c r="CE50" s="119">
        <f>IF(IFERROR(MATCH(_xlfn.CONCAT($B50,",",CE$4),'19 SpcFunc &amp; VentSpcFunc combos'!$Q$8:$Q$335,0),0)&gt;0,1,0)</f>
        <v>0</v>
      </c>
      <c r="CF50" s="119">
        <f>IF(IFERROR(MATCH(_xlfn.CONCAT($B50,",",CF$4),'19 SpcFunc &amp; VentSpcFunc combos'!$Q$8:$Q$335,0),0)&gt;0,1,0)</f>
        <v>0</v>
      </c>
      <c r="CG50" s="119">
        <f>IF(IFERROR(MATCH(_xlfn.CONCAT($B50,",",CG$4),'19 SpcFunc &amp; VentSpcFunc combos'!$Q$8:$Q$335,0),0)&gt;0,1,0)</f>
        <v>0</v>
      </c>
      <c r="CH50" s="119">
        <f>IF(IFERROR(MATCH(_xlfn.CONCAT($B50,",",CH$4),'19 SpcFunc &amp; VentSpcFunc combos'!$Q$8:$Q$335,0),0)&gt;0,1,0)</f>
        <v>0</v>
      </c>
      <c r="CI50" s="119">
        <f>IF(IFERROR(MATCH(_xlfn.CONCAT($B50,",",CI$4),'19 SpcFunc &amp; VentSpcFunc combos'!$Q$8:$Q$335,0),0)&gt;0,1,0)</f>
        <v>0</v>
      </c>
      <c r="CJ50" s="119">
        <f>IF(IFERROR(MATCH(_xlfn.CONCAT($B50,",",CJ$4),'19 SpcFunc &amp; VentSpcFunc combos'!$Q$8:$Q$335,0),0)&gt;0,1,0)</f>
        <v>0</v>
      </c>
      <c r="CK50" s="119">
        <f>IF(IFERROR(MATCH(_xlfn.CONCAT($B50,",",CK$4),'19 SpcFunc &amp; VentSpcFunc combos'!$Q$8:$Q$335,0),0)&gt;0,1,0)</f>
        <v>0</v>
      </c>
      <c r="CL50" s="119">
        <f>IF(IFERROR(MATCH(_xlfn.CONCAT($B50,",",CL$4),'19 SpcFunc &amp; VentSpcFunc combos'!$Q$8:$Q$335,0),0)&gt;0,1,0)</f>
        <v>0</v>
      </c>
      <c r="CM50" s="119">
        <f>IF(IFERROR(MATCH(_xlfn.CONCAT($B50,",",CM$4),'19 SpcFunc &amp; VentSpcFunc combos'!$Q$8:$Q$335,0),0)&gt;0,1,0)</f>
        <v>0</v>
      </c>
      <c r="CN50" s="119">
        <f>IF(IFERROR(MATCH(_xlfn.CONCAT($B50,",",CN$4),'19 SpcFunc &amp; VentSpcFunc combos'!$Q$8:$Q$335,0),0)&gt;0,1,0)</f>
        <v>0</v>
      </c>
      <c r="CO50" s="119">
        <f>IF(IFERROR(MATCH(_xlfn.CONCAT($B50,",",CO$4),'19 SpcFunc &amp; VentSpcFunc combos'!$Q$8:$Q$335,0),0)&gt;0,1,0)</f>
        <v>0</v>
      </c>
      <c r="CP50" s="119">
        <f>IF(IFERROR(MATCH(_xlfn.CONCAT($B50,",",CP$4),'19 SpcFunc &amp; VentSpcFunc combos'!$Q$8:$Q$335,0),0)&gt;0,1,0)</f>
        <v>0</v>
      </c>
      <c r="CQ50" s="119">
        <f>IF(IFERROR(MATCH(_xlfn.CONCAT($B50,",",CQ$4),'19 SpcFunc &amp; VentSpcFunc combos'!$Q$8:$Q$335,0),0)&gt;0,1,0)</f>
        <v>0</v>
      </c>
      <c r="CR50" s="119">
        <f>IF(IFERROR(MATCH(_xlfn.CONCAT($B50,",",CR$4),'19 SpcFunc &amp; VentSpcFunc combos'!$Q$8:$Q$335,0),0)&gt;0,1,0)</f>
        <v>0</v>
      </c>
      <c r="CS50" s="119">
        <f>IF(IFERROR(MATCH(_xlfn.CONCAT($B50,",",CS$4),'19 SpcFunc &amp; VentSpcFunc combos'!$Q$8:$Q$335,0),0)&gt;0,1,0)</f>
        <v>0</v>
      </c>
      <c r="CT50" s="119">
        <f>IF(IFERROR(MATCH(_xlfn.CONCAT($B50,",",CT$4),'19 SpcFunc &amp; VentSpcFunc combos'!$Q$8:$Q$335,0),0)&gt;0,1,0)</f>
        <v>0</v>
      </c>
      <c r="CU50" s="98" t="s">
        <v>938</v>
      </c>
      <c r="CV50">
        <f t="shared" si="5"/>
        <v>0</v>
      </c>
    </row>
    <row r="51" spans="2:100" x14ac:dyDescent="0.25">
      <c r="B51" t="e">
        <f>#REF!</f>
        <v>#REF!</v>
      </c>
      <c r="C51" s="119">
        <f>IF(IFERROR(MATCH(_xlfn.CONCAT($B51,",",C$4),'19 SpcFunc &amp; VentSpcFunc combos'!$Q$8:$Q$335,0),0)&gt;0,1,0)</f>
        <v>0</v>
      </c>
      <c r="D51" s="119">
        <f>IF(IFERROR(MATCH(_xlfn.CONCAT($B51,",",D$4),'19 SpcFunc &amp; VentSpcFunc combos'!$Q$8:$Q$335,0),0)&gt;0,1,0)</f>
        <v>0</v>
      </c>
      <c r="E51" s="119">
        <f>IF(IFERROR(MATCH(_xlfn.CONCAT($B51,",",E$4),'19 SpcFunc &amp; VentSpcFunc combos'!$Q$8:$Q$335,0),0)&gt;0,1,0)</f>
        <v>0</v>
      </c>
      <c r="F51" s="119">
        <f>IF(IFERROR(MATCH(_xlfn.CONCAT($B51,",",F$4),'19 SpcFunc &amp; VentSpcFunc combos'!$Q$8:$Q$335,0),0)&gt;0,1,0)</f>
        <v>0</v>
      </c>
      <c r="G51" s="119">
        <f>IF(IFERROR(MATCH(_xlfn.CONCAT($B51,",",G$4),'19 SpcFunc &amp; VentSpcFunc combos'!$Q$8:$Q$335,0),0)&gt;0,1,0)</f>
        <v>0</v>
      </c>
      <c r="H51" s="119">
        <f>IF(IFERROR(MATCH(_xlfn.CONCAT($B51,",",H$4),'19 SpcFunc &amp; VentSpcFunc combos'!$Q$8:$Q$335,0),0)&gt;0,1,0)</f>
        <v>0</v>
      </c>
      <c r="I51" s="119">
        <f>IF(IFERROR(MATCH(_xlfn.CONCAT($B51,",",I$4),'19 SpcFunc &amp; VentSpcFunc combos'!$Q$8:$Q$335,0),0)&gt;0,1,0)</f>
        <v>0</v>
      </c>
      <c r="J51" s="119">
        <f>IF(IFERROR(MATCH(_xlfn.CONCAT($B51,",",J$4),'19 SpcFunc &amp; VentSpcFunc combos'!$Q$8:$Q$335,0),0)&gt;0,1,0)</f>
        <v>0</v>
      </c>
      <c r="K51" s="119">
        <f>IF(IFERROR(MATCH(_xlfn.CONCAT($B51,",",K$4),'19 SpcFunc &amp; VentSpcFunc combos'!$Q$8:$Q$335,0),0)&gt;0,1,0)</f>
        <v>0</v>
      </c>
      <c r="L51" s="119">
        <f>IF(IFERROR(MATCH(_xlfn.CONCAT($B51,",",L$4),'19 SpcFunc &amp; VentSpcFunc combos'!$Q$8:$Q$335,0),0)&gt;0,1,0)</f>
        <v>0</v>
      </c>
      <c r="M51" s="119">
        <f>IF(IFERROR(MATCH(_xlfn.CONCAT($B51,",",M$4),'19 SpcFunc &amp; VentSpcFunc combos'!$Q$8:$Q$335,0),0)&gt;0,1,0)</f>
        <v>0</v>
      </c>
      <c r="N51" s="119">
        <f>IF(IFERROR(MATCH(_xlfn.CONCAT($B51,",",N$4),'19 SpcFunc &amp; VentSpcFunc combos'!$Q$8:$Q$335,0),0)&gt;0,1,0)</f>
        <v>0</v>
      </c>
      <c r="O51" s="119">
        <f>IF(IFERROR(MATCH(_xlfn.CONCAT($B51,",",O$4),'19 SpcFunc &amp; VentSpcFunc combos'!$Q$8:$Q$335,0),0)&gt;0,1,0)</f>
        <v>0</v>
      </c>
      <c r="P51" s="119">
        <f>IF(IFERROR(MATCH(_xlfn.CONCAT($B51,",",P$4),'19 SpcFunc &amp; VentSpcFunc combos'!$Q$8:$Q$335,0),0)&gt;0,1,0)</f>
        <v>0</v>
      </c>
      <c r="Q51" s="119">
        <f>IF(IFERROR(MATCH(_xlfn.CONCAT($B51,",",Q$4),'19 SpcFunc &amp; VentSpcFunc combos'!$Q$8:$Q$335,0),0)&gt;0,1,0)</f>
        <v>0</v>
      </c>
      <c r="R51" s="119">
        <f>IF(IFERROR(MATCH(_xlfn.CONCAT($B51,",",R$4),'19 SpcFunc &amp; VentSpcFunc combos'!$Q$8:$Q$335,0),0)&gt;0,1,0)</f>
        <v>0</v>
      </c>
      <c r="S51" s="119">
        <f>IF(IFERROR(MATCH(_xlfn.CONCAT($B51,",",S$4),'19 SpcFunc &amp; VentSpcFunc combos'!$Q$8:$Q$335,0),0)&gt;0,1,0)</f>
        <v>0</v>
      </c>
      <c r="T51" s="119">
        <f>IF(IFERROR(MATCH(_xlfn.CONCAT($B51,",",T$4),'19 SpcFunc &amp; VentSpcFunc combos'!$Q$8:$Q$335,0),0)&gt;0,1,0)</f>
        <v>0</v>
      </c>
      <c r="U51" s="119">
        <f>IF(IFERROR(MATCH(_xlfn.CONCAT($B51,",",U$4),'19 SpcFunc &amp; VentSpcFunc combos'!$Q$8:$Q$335,0),0)&gt;0,1,0)</f>
        <v>0</v>
      </c>
      <c r="V51" s="119">
        <f>IF(IFERROR(MATCH(_xlfn.CONCAT($B51,",",V$4),'19 SpcFunc &amp; VentSpcFunc combos'!$Q$8:$Q$335,0),0)&gt;0,1,0)</f>
        <v>0</v>
      </c>
      <c r="W51" s="119">
        <f>IF(IFERROR(MATCH(_xlfn.CONCAT($B51,",",W$4),'19 SpcFunc &amp; VentSpcFunc combos'!$Q$8:$Q$335,0),0)&gt;0,1,0)</f>
        <v>0</v>
      </c>
      <c r="X51" s="119">
        <f>IF(IFERROR(MATCH(_xlfn.CONCAT($B51,",",X$4),'19 SpcFunc &amp; VentSpcFunc combos'!$Q$8:$Q$335,0),0)&gt;0,1,0)</f>
        <v>0</v>
      </c>
      <c r="Y51" s="119">
        <f>IF(IFERROR(MATCH(_xlfn.CONCAT($B51,",",Y$4),'19 SpcFunc &amp; VentSpcFunc combos'!$Q$8:$Q$335,0),0)&gt;0,1,0)</f>
        <v>0</v>
      </c>
      <c r="Z51" s="119">
        <f>IF(IFERROR(MATCH(_xlfn.CONCAT($B51,",",Z$4),'19 SpcFunc &amp; VentSpcFunc combos'!$Q$8:$Q$335,0),0)&gt;0,1,0)</f>
        <v>0</v>
      </c>
      <c r="AA51" s="119">
        <f>IF(IFERROR(MATCH(_xlfn.CONCAT($B51,",",AA$4),'19 SpcFunc &amp; VentSpcFunc combos'!$Q$8:$Q$335,0),0)&gt;0,1,0)</f>
        <v>0</v>
      </c>
      <c r="AB51" s="119">
        <f>IF(IFERROR(MATCH(_xlfn.CONCAT($B51,",",AB$4),'19 SpcFunc &amp; VentSpcFunc combos'!$Q$8:$Q$335,0),0)&gt;0,1,0)</f>
        <v>0</v>
      </c>
      <c r="AC51" s="119">
        <f>IF(IFERROR(MATCH(_xlfn.CONCAT($B51,",",AC$4),'19 SpcFunc &amp; VentSpcFunc combos'!$Q$8:$Q$335,0),0)&gt;0,1,0)</f>
        <v>0</v>
      </c>
      <c r="AD51" s="119">
        <f>IF(IFERROR(MATCH(_xlfn.CONCAT($B51,",",AD$4),'19 SpcFunc &amp; VentSpcFunc combos'!$Q$8:$Q$335,0),0)&gt;0,1,0)</f>
        <v>0</v>
      </c>
      <c r="AE51" s="119">
        <f>IF(IFERROR(MATCH(_xlfn.CONCAT($B51,",",AE$4),'19 SpcFunc &amp; VentSpcFunc combos'!$Q$8:$Q$335,0),0)&gt;0,1,0)</f>
        <v>0</v>
      </c>
      <c r="AF51" s="119">
        <f>IF(IFERROR(MATCH(_xlfn.CONCAT($B51,",",AF$4),'19 SpcFunc &amp; VentSpcFunc combos'!$Q$8:$Q$335,0),0)&gt;0,1,0)</f>
        <v>0</v>
      </c>
      <c r="AG51" s="119">
        <f>IF(IFERROR(MATCH(_xlfn.CONCAT($B51,",",AG$4),'19 SpcFunc &amp; VentSpcFunc combos'!$Q$8:$Q$335,0),0)&gt;0,1,0)</f>
        <v>0</v>
      </c>
      <c r="AH51" s="119">
        <f>IF(IFERROR(MATCH(_xlfn.CONCAT($B51,",",AH$4),'19 SpcFunc &amp; VentSpcFunc combos'!$Q$8:$Q$335,0),0)&gt;0,1,0)</f>
        <v>0</v>
      </c>
      <c r="AI51" s="119">
        <f>IF(IFERROR(MATCH(_xlfn.CONCAT($B51,",",AI$4),'19 SpcFunc &amp; VentSpcFunc combos'!$Q$8:$Q$335,0),0)&gt;0,1,0)</f>
        <v>0</v>
      </c>
      <c r="AJ51" s="119">
        <f>IF(IFERROR(MATCH(_xlfn.CONCAT($B51,",",AJ$4),'19 SpcFunc &amp; VentSpcFunc combos'!$Q$8:$Q$335,0),0)&gt;0,1,0)</f>
        <v>0</v>
      </c>
      <c r="AK51" s="119">
        <f>IF(IFERROR(MATCH(_xlfn.CONCAT($B51,",",AK$4),'19 SpcFunc &amp; VentSpcFunc combos'!$Q$8:$Q$335,0),0)&gt;0,1,0)</f>
        <v>0</v>
      </c>
      <c r="AL51" s="119">
        <f>IF(IFERROR(MATCH(_xlfn.CONCAT($B51,",",AL$4),'19 SpcFunc &amp; VentSpcFunc combos'!$Q$8:$Q$335,0),0)&gt;0,1,0)</f>
        <v>0</v>
      </c>
      <c r="AM51" s="119">
        <f>IF(IFERROR(MATCH(_xlfn.CONCAT($B51,",",AM$4),'19 SpcFunc &amp; VentSpcFunc combos'!$Q$8:$Q$335,0),0)&gt;0,1,0)</f>
        <v>0</v>
      </c>
      <c r="AN51" s="119">
        <f>IF(IFERROR(MATCH(_xlfn.CONCAT($B51,",",AN$4),'19 SpcFunc &amp; VentSpcFunc combos'!$Q$8:$Q$335,0),0)&gt;0,1,0)</f>
        <v>0</v>
      </c>
      <c r="AO51" s="119">
        <f>IF(IFERROR(MATCH(_xlfn.CONCAT($B51,",",AO$4),'19 SpcFunc &amp; VentSpcFunc combos'!$Q$8:$Q$335,0),0)&gt;0,1,0)</f>
        <v>0</v>
      </c>
      <c r="AP51" s="119">
        <f>IF(IFERROR(MATCH(_xlfn.CONCAT($B51,",",AP$4),'19 SpcFunc &amp; VentSpcFunc combos'!$Q$8:$Q$335,0),0)&gt;0,1,0)</f>
        <v>0</v>
      </c>
      <c r="AQ51" s="119">
        <f>IF(IFERROR(MATCH(_xlfn.CONCAT($B51,",",AQ$4),'19 SpcFunc &amp; VentSpcFunc combos'!$Q$8:$Q$335,0),0)&gt;0,1,0)</f>
        <v>0</v>
      </c>
      <c r="AR51" s="119">
        <f>IF(IFERROR(MATCH(_xlfn.CONCAT($B51,",",AR$4),'19 SpcFunc &amp; VentSpcFunc combos'!$Q$8:$Q$335,0),0)&gt;0,1,0)</f>
        <v>0</v>
      </c>
      <c r="AS51" s="119">
        <f>IF(IFERROR(MATCH(_xlfn.CONCAT($B51,",",AS$4),'19 SpcFunc &amp; VentSpcFunc combos'!$Q$8:$Q$335,0),0)&gt;0,1,0)</f>
        <v>0</v>
      </c>
      <c r="AT51" s="119">
        <f>IF(IFERROR(MATCH(_xlfn.CONCAT($B51,",",AT$4),'19 SpcFunc &amp; VentSpcFunc combos'!$Q$8:$Q$335,0),0)&gt;0,1,0)</f>
        <v>0</v>
      </c>
      <c r="AU51" s="119">
        <f>IF(IFERROR(MATCH(_xlfn.CONCAT($B51,",",AU$4),'19 SpcFunc &amp; VentSpcFunc combos'!$Q$8:$Q$335,0),0)&gt;0,1,0)</f>
        <v>0</v>
      </c>
      <c r="AV51" s="119">
        <f>IF(IFERROR(MATCH(_xlfn.CONCAT($B51,",",AV$4),'19 SpcFunc &amp; VentSpcFunc combos'!$Q$8:$Q$335,0),0)&gt;0,1,0)</f>
        <v>0</v>
      </c>
      <c r="AW51" s="119">
        <f>IF(IFERROR(MATCH(_xlfn.CONCAT($B51,",",AW$4),'19 SpcFunc &amp; VentSpcFunc combos'!$Q$8:$Q$335,0),0)&gt;0,1,0)</f>
        <v>0</v>
      </c>
      <c r="AX51" s="119">
        <f>IF(IFERROR(MATCH(_xlfn.CONCAT($B51,",",AX$4),'19 SpcFunc &amp; VentSpcFunc combos'!$Q$8:$Q$335,0),0)&gt;0,1,0)</f>
        <v>0</v>
      </c>
      <c r="AY51" s="119">
        <f>IF(IFERROR(MATCH(_xlfn.CONCAT($B51,",",AY$4),'19 SpcFunc &amp; VentSpcFunc combos'!$Q$8:$Q$335,0),0)&gt;0,1,0)</f>
        <v>0</v>
      </c>
      <c r="AZ51" s="119">
        <f>IF(IFERROR(MATCH(_xlfn.CONCAT($B51,",",AZ$4),'19 SpcFunc &amp; VentSpcFunc combos'!$Q$8:$Q$335,0),0)&gt;0,1,0)</f>
        <v>0</v>
      </c>
      <c r="BA51" s="119">
        <f>IF(IFERROR(MATCH(_xlfn.CONCAT($B51,",",BA$4),'19 SpcFunc &amp; VentSpcFunc combos'!$Q$8:$Q$335,0),0)&gt;0,1,0)</f>
        <v>0</v>
      </c>
      <c r="BB51" s="119">
        <f>IF(IFERROR(MATCH(_xlfn.CONCAT($B51,",",BB$4),'19 SpcFunc &amp; VentSpcFunc combos'!$Q$8:$Q$335,0),0)&gt;0,1,0)</f>
        <v>0</v>
      </c>
      <c r="BC51" s="119">
        <f>IF(IFERROR(MATCH(_xlfn.CONCAT($B51,",",BC$4),'19 SpcFunc &amp; VentSpcFunc combos'!$Q$8:$Q$335,0),0)&gt;0,1,0)</f>
        <v>0</v>
      </c>
      <c r="BD51" s="119">
        <f>IF(IFERROR(MATCH(_xlfn.CONCAT($B51,",",BD$4),'19 SpcFunc &amp; VentSpcFunc combos'!$Q$8:$Q$335,0),0)&gt;0,1,0)</f>
        <v>0</v>
      </c>
      <c r="BE51" s="119">
        <f>IF(IFERROR(MATCH(_xlfn.CONCAT($B51,",",BE$4),'19 SpcFunc &amp; VentSpcFunc combos'!$Q$8:$Q$335,0),0)&gt;0,1,0)</f>
        <v>0</v>
      </c>
      <c r="BF51" s="119">
        <f>IF(IFERROR(MATCH(_xlfn.CONCAT($B51,",",BF$4),'19 SpcFunc &amp; VentSpcFunc combos'!$Q$8:$Q$335,0),0)&gt;0,1,0)</f>
        <v>0</v>
      </c>
      <c r="BG51" s="119">
        <f>IF(IFERROR(MATCH(_xlfn.CONCAT($B51,",",BG$4),'19 SpcFunc &amp; VentSpcFunc combos'!$Q$8:$Q$335,0),0)&gt;0,1,0)</f>
        <v>0</v>
      </c>
      <c r="BH51" s="119">
        <f>IF(IFERROR(MATCH(_xlfn.CONCAT($B51,",",BH$4),'19 SpcFunc &amp; VentSpcFunc combos'!$Q$8:$Q$335,0),0)&gt;0,1,0)</f>
        <v>0</v>
      </c>
      <c r="BI51" s="119">
        <f>IF(IFERROR(MATCH(_xlfn.CONCAT($B51,",",BI$4),'19 SpcFunc &amp; VentSpcFunc combos'!$Q$8:$Q$335,0),0)&gt;0,1,0)</f>
        <v>0</v>
      </c>
      <c r="BJ51" s="119">
        <f>IF(IFERROR(MATCH(_xlfn.CONCAT($B51,",",BJ$4),'19 SpcFunc &amp; VentSpcFunc combos'!$Q$8:$Q$335,0),0)&gt;0,1,0)</f>
        <v>0</v>
      </c>
      <c r="BK51" s="119">
        <f>IF(IFERROR(MATCH(_xlfn.CONCAT($B51,",",BK$4),'19 SpcFunc &amp; VentSpcFunc combos'!$Q$8:$Q$335,0),0)&gt;0,1,0)</f>
        <v>0</v>
      </c>
      <c r="BL51" s="119">
        <f>IF(IFERROR(MATCH(_xlfn.CONCAT($B51,",",BL$4),'19 SpcFunc &amp; VentSpcFunc combos'!$Q$8:$Q$335,0),0)&gt;0,1,0)</f>
        <v>0</v>
      </c>
      <c r="BM51" s="119">
        <f>IF(IFERROR(MATCH(_xlfn.CONCAT($B51,",",BM$4),'19 SpcFunc &amp; VentSpcFunc combos'!$Q$8:$Q$335,0),0)&gt;0,1,0)</f>
        <v>0</v>
      </c>
      <c r="BN51" s="119">
        <f>IF(IFERROR(MATCH(_xlfn.CONCAT($B51,",",BN$4),'19 SpcFunc &amp; VentSpcFunc combos'!$Q$8:$Q$335,0),0)&gt;0,1,0)</f>
        <v>0</v>
      </c>
      <c r="BO51" s="119">
        <f>IF(IFERROR(MATCH(_xlfn.CONCAT($B51,",",BO$4),'19 SpcFunc &amp; VentSpcFunc combos'!$Q$8:$Q$335,0),0)&gt;0,1,0)</f>
        <v>0</v>
      </c>
      <c r="BP51" s="119">
        <f>IF(IFERROR(MATCH(_xlfn.CONCAT($B51,",",BP$4),'19 SpcFunc &amp; VentSpcFunc combos'!$Q$8:$Q$335,0),0)&gt;0,1,0)</f>
        <v>0</v>
      </c>
      <c r="BQ51" s="119">
        <f>IF(IFERROR(MATCH(_xlfn.CONCAT($B51,",",BQ$4),'19 SpcFunc &amp; VentSpcFunc combos'!$Q$8:$Q$335,0),0)&gt;0,1,0)</f>
        <v>0</v>
      </c>
      <c r="BR51" s="119">
        <f>IF(IFERROR(MATCH(_xlfn.CONCAT($B51,",",BR$4),'19 SpcFunc &amp; VentSpcFunc combos'!$Q$8:$Q$335,0),0)&gt;0,1,0)</f>
        <v>0</v>
      </c>
      <c r="BS51" s="119">
        <f>IF(IFERROR(MATCH(_xlfn.CONCAT($B51,",",BS$4),'19 SpcFunc &amp; VentSpcFunc combos'!$Q$8:$Q$335,0),0)&gt;0,1,0)</f>
        <v>0</v>
      </c>
      <c r="BT51" s="119">
        <f>IF(IFERROR(MATCH(_xlfn.CONCAT($B51,",",BT$4),'19 SpcFunc &amp; VentSpcFunc combos'!$Q$8:$Q$335,0),0)&gt;0,1,0)</f>
        <v>0</v>
      </c>
      <c r="BU51" s="119">
        <f>IF(IFERROR(MATCH(_xlfn.CONCAT($B51,",",BU$4),'19 SpcFunc &amp; VentSpcFunc combos'!$Q$8:$Q$335,0),0)&gt;0,1,0)</f>
        <v>0</v>
      </c>
      <c r="BV51" s="119">
        <f>IF(IFERROR(MATCH(_xlfn.CONCAT($B51,",",BV$4),'19 SpcFunc &amp; VentSpcFunc combos'!$Q$8:$Q$335,0),0)&gt;0,1,0)</f>
        <v>0</v>
      </c>
      <c r="BW51" s="119">
        <f>IF(IFERROR(MATCH(_xlfn.CONCAT($B51,",",BW$4),'19 SpcFunc &amp; VentSpcFunc combos'!$Q$8:$Q$335,0),0)&gt;0,1,0)</f>
        <v>0</v>
      </c>
      <c r="BX51" s="119">
        <f>IF(IFERROR(MATCH(_xlfn.CONCAT($B51,",",BX$4),'19 SpcFunc &amp; VentSpcFunc combos'!$Q$8:$Q$335,0),0)&gt;0,1,0)</f>
        <v>0</v>
      </c>
      <c r="BY51" s="119">
        <f>IF(IFERROR(MATCH(_xlfn.CONCAT($B51,",",BY$4),'19 SpcFunc &amp; VentSpcFunc combos'!$Q$8:$Q$335,0),0)&gt;0,1,0)</f>
        <v>0</v>
      </c>
      <c r="BZ51" s="119">
        <f>IF(IFERROR(MATCH(_xlfn.CONCAT($B51,",",BZ$4),'19 SpcFunc &amp; VentSpcFunc combos'!$Q$8:$Q$335,0),0)&gt;0,1,0)</f>
        <v>0</v>
      </c>
      <c r="CA51" s="119">
        <f>IF(IFERROR(MATCH(_xlfn.CONCAT($B51,",",CA$4),'19 SpcFunc &amp; VentSpcFunc combos'!$Q$8:$Q$335,0),0)&gt;0,1,0)</f>
        <v>0</v>
      </c>
      <c r="CB51" s="119">
        <f>IF(IFERROR(MATCH(_xlfn.CONCAT($B51,",",CB$4),'19 SpcFunc &amp; VentSpcFunc combos'!$Q$8:$Q$335,0),0)&gt;0,1,0)</f>
        <v>0</v>
      </c>
      <c r="CC51" s="119">
        <f>IF(IFERROR(MATCH(_xlfn.CONCAT($B51,",",CC$4),'19 SpcFunc &amp; VentSpcFunc combos'!$Q$8:$Q$335,0),0)&gt;0,1,0)</f>
        <v>0</v>
      </c>
      <c r="CD51" s="119">
        <f>IF(IFERROR(MATCH(_xlfn.CONCAT($B51,",",CD$4),'19 SpcFunc &amp; VentSpcFunc combos'!$Q$8:$Q$335,0),0)&gt;0,1,0)</f>
        <v>0</v>
      </c>
      <c r="CE51" s="119">
        <f>IF(IFERROR(MATCH(_xlfn.CONCAT($B51,",",CE$4),'19 SpcFunc &amp; VentSpcFunc combos'!$Q$8:$Q$335,0),0)&gt;0,1,0)</f>
        <v>0</v>
      </c>
      <c r="CF51" s="119">
        <f>IF(IFERROR(MATCH(_xlfn.CONCAT($B51,",",CF$4),'19 SpcFunc &amp; VentSpcFunc combos'!$Q$8:$Q$335,0),0)&gt;0,1,0)</f>
        <v>0</v>
      </c>
      <c r="CG51" s="119">
        <f>IF(IFERROR(MATCH(_xlfn.CONCAT($B51,",",CG$4),'19 SpcFunc &amp; VentSpcFunc combos'!$Q$8:$Q$335,0),0)&gt;0,1,0)</f>
        <v>0</v>
      </c>
      <c r="CH51" s="119">
        <f>IF(IFERROR(MATCH(_xlfn.CONCAT($B51,",",CH$4),'19 SpcFunc &amp; VentSpcFunc combos'!$Q$8:$Q$335,0),0)&gt;0,1,0)</f>
        <v>0</v>
      </c>
      <c r="CI51" s="119">
        <f>IF(IFERROR(MATCH(_xlfn.CONCAT($B51,",",CI$4),'19 SpcFunc &amp; VentSpcFunc combos'!$Q$8:$Q$335,0),0)&gt;0,1,0)</f>
        <v>0</v>
      </c>
      <c r="CJ51" s="119">
        <f>IF(IFERROR(MATCH(_xlfn.CONCAT($B51,",",CJ$4),'19 SpcFunc &amp; VentSpcFunc combos'!$Q$8:$Q$335,0),0)&gt;0,1,0)</f>
        <v>0</v>
      </c>
      <c r="CK51" s="119">
        <f>IF(IFERROR(MATCH(_xlfn.CONCAT($B51,",",CK$4),'19 SpcFunc &amp; VentSpcFunc combos'!$Q$8:$Q$335,0),0)&gt;0,1,0)</f>
        <v>0</v>
      </c>
      <c r="CL51" s="119">
        <f>IF(IFERROR(MATCH(_xlfn.CONCAT($B51,",",CL$4),'19 SpcFunc &amp; VentSpcFunc combos'!$Q$8:$Q$335,0),0)&gt;0,1,0)</f>
        <v>0</v>
      </c>
      <c r="CM51" s="119">
        <f>IF(IFERROR(MATCH(_xlfn.CONCAT($B51,",",CM$4),'19 SpcFunc &amp; VentSpcFunc combos'!$Q$8:$Q$335,0),0)&gt;0,1,0)</f>
        <v>0</v>
      </c>
      <c r="CN51" s="119">
        <f>IF(IFERROR(MATCH(_xlfn.CONCAT($B51,",",CN$4),'19 SpcFunc &amp; VentSpcFunc combos'!$Q$8:$Q$335,0),0)&gt;0,1,0)</f>
        <v>0</v>
      </c>
      <c r="CO51" s="119">
        <f>IF(IFERROR(MATCH(_xlfn.CONCAT($B51,",",CO$4),'19 SpcFunc &amp; VentSpcFunc combos'!$Q$8:$Q$335,0),0)&gt;0,1,0)</f>
        <v>0</v>
      </c>
      <c r="CP51" s="119">
        <f>IF(IFERROR(MATCH(_xlfn.CONCAT($B51,",",CP$4),'19 SpcFunc &amp; VentSpcFunc combos'!$Q$8:$Q$335,0),0)&gt;0,1,0)</f>
        <v>0</v>
      </c>
      <c r="CQ51" s="119">
        <f>IF(IFERROR(MATCH(_xlfn.CONCAT($B51,",",CQ$4),'19 SpcFunc &amp; VentSpcFunc combos'!$Q$8:$Q$335,0),0)&gt;0,1,0)</f>
        <v>0</v>
      </c>
      <c r="CR51" s="119">
        <f>IF(IFERROR(MATCH(_xlfn.CONCAT($B51,",",CR$4),'19 SpcFunc &amp; VentSpcFunc combos'!$Q$8:$Q$335,0),0)&gt;0,1,0)</f>
        <v>0</v>
      </c>
      <c r="CS51" s="119">
        <f>IF(IFERROR(MATCH(_xlfn.CONCAT($B51,",",CS$4),'19 SpcFunc &amp; VentSpcFunc combos'!$Q$8:$Q$335,0),0)&gt;0,1,0)</f>
        <v>0</v>
      </c>
      <c r="CT51" s="119">
        <f>IF(IFERROR(MATCH(_xlfn.CONCAT($B51,",",CT$4),'19 SpcFunc &amp; VentSpcFunc combos'!$Q$8:$Q$335,0),0)&gt;0,1,0)</f>
        <v>0</v>
      </c>
      <c r="CU51" s="98" t="s">
        <v>938</v>
      </c>
      <c r="CV51">
        <f t="shared" si="5"/>
        <v>0</v>
      </c>
    </row>
    <row r="52" spans="2:100" x14ac:dyDescent="0.25">
      <c r="B52" t="e">
        <f>#REF!</f>
        <v>#REF!</v>
      </c>
      <c r="C52" s="119">
        <f>IF(IFERROR(MATCH(_xlfn.CONCAT($B52,",",C$4),'19 SpcFunc &amp; VentSpcFunc combos'!$Q$8:$Q$335,0),0)&gt;0,1,0)</f>
        <v>0</v>
      </c>
      <c r="D52" s="119">
        <f>IF(IFERROR(MATCH(_xlfn.CONCAT($B52,",",D$4),'19 SpcFunc &amp; VentSpcFunc combos'!$Q$8:$Q$335,0),0)&gt;0,1,0)</f>
        <v>0</v>
      </c>
      <c r="E52" s="119">
        <f>IF(IFERROR(MATCH(_xlfn.CONCAT($B52,",",E$4),'19 SpcFunc &amp; VentSpcFunc combos'!$Q$8:$Q$335,0),0)&gt;0,1,0)</f>
        <v>0</v>
      </c>
      <c r="F52" s="119">
        <f>IF(IFERROR(MATCH(_xlfn.CONCAT($B52,",",F$4),'19 SpcFunc &amp; VentSpcFunc combos'!$Q$8:$Q$335,0),0)&gt;0,1,0)</f>
        <v>0</v>
      </c>
      <c r="G52" s="119">
        <f>IF(IFERROR(MATCH(_xlfn.CONCAT($B52,",",G$4),'19 SpcFunc &amp; VentSpcFunc combos'!$Q$8:$Q$335,0),0)&gt;0,1,0)</f>
        <v>0</v>
      </c>
      <c r="H52" s="119">
        <f>IF(IFERROR(MATCH(_xlfn.CONCAT($B52,",",H$4),'19 SpcFunc &amp; VentSpcFunc combos'!$Q$8:$Q$335,0),0)&gt;0,1,0)</f>
        <v>0</v>
      </c>
      <c r="I52" s="119">
        <f>IF(IFERROR(MATCH(_xlfn.CONCAT($B52,",",I$4),'19 SpcFunc &amp; VentSpcFunc combos'!$Q$8:$Q$335,0),0)&gt;0,1,0)</f>
        <v>0</v>
      </c>
      <c r="J52" s="119">
        <f>IF(IFERROR(MATCH(_xlfn.CONCAT($B52,",",J$4),'19 SpcFunc &amp; VentSpcFunc combos'!$Q$8:$Q$335,0),0)&gt;0,1,0)</f>
        <v>0</v>
      </c>
      <c r="K52" s="119">
        <f>IF(IFERROR(MATCH(_xlfn.CONCAT($B52,",",K$4),'19 SpcFunc &amp; VentSpcFunc combos'!$Q$8:$Q$335,0),0)&gt;0,1,0)</f>
        <v>0</v>
      </c>
      <c r="L52" s="119">
        <f>IF(IFERROR(MATCH(_xlfn.CONCAT($B52,",",L$4),'19 SpcFunc &amp; VentSpcFunc combos'!$Q$8:$Q$335,0),0)&gt;0,1,0)</f>
        <v>0</v>
      </c>
      <c r="M52" s="119">
        <f>IF(IFERROR(MATCH(_xlfn.CONCAT($B52,",",M$4),'19 SpcFunc &amp; VentSpcFunc combos'!$Q$8:$Q$335,0),0)&gt;0,1,0)</f>
        <v>0</v>
      </c>
      <c r="N52" s="119">
        <f>IF(IFERROR(MATCH(_xlfn.CONCAT($B52,",",N$4),'19 SpcFunc &amp; VentSpcFunc combos'!$Q$8:$Q$335,0),0)&gt;0,1,0)</f>
        <v>0</v>
      </c>
      <c r="O52" s="119">
        <f>IF(IFERROR(MATCH(_xlfn.CONCAT($B52,",",O$4),'19 SpcFunc &amp; VentSpcFunc combos'!$Q$8:$Q$335,0),0)&gt;0,1,0)</f>
        <v>0</v>
      </c>
      <c r="P52" s="119">
        <f>IF(IFERROR(MATCH(_xlfn.CONCAT($B52,",",P$4),'19 SpcFunc &amp; VentSpcFunc combos'!$Q$8:$Q$335,0),0)&gt;0,1,0)</f>
        <v>0</v>
      </c>
      <c r="Q52" s="119">
        <f>IF(IFERROR(MATCH(_xlfn.CONCAT($B52,",",Q$4),'19 SpcFunc &amp; VentSpcFunc combos'!$Q$8:$Q$335,0),0)&gt;0,1,0)</f>
        <v>0</v>
      </c>
      <c r="R52" s="119">
        <f>IF(IFERROR(MATCH(_xlfn.CONCAT($B52,",",R$4),'19 SpcFunc &amp; VentSpcFunc combos'!$Q$8:$Q$335,0),0)&gt;0,1,0)</f>
        <v>0</v>
      </c>
      <c r="S52" s="119">
        <f>IF(IFERROR(MATCH(_xlfn.CONCAT($B52,",",S$4),'19 SpcFunc &amp; VentSpcFunc combos'!$Q$8:$Q$335,0),0)&gt;0,1,0)</f>
        <v>0</v>
      </c>
      <c r="T52" s="119">
        <f>IF(IFERROR(MATCH(_xlfn.CONCAT($B52,",",T$4),'19 SpcFunc &amp; VentSpcFunc combos'!$Q$8:$Q$335,0),0)&gt;0,1,0)</f>
        <v>0</v>
      </c>
      <c r="U52" s="119">
        <f>IF(IFERROR(MATCH(_xlfn.CONCAT($B52,",",U$4),'19 SpcFunc &amp; VentSpcFunc combos'!$Q$8:$Q$335,0),0)&gt;0,1,0)</f>
        <v>0</v>
      </c>
      <c r="V52" s="119">
        <f>IF(IFERROR(MATCH(_xlfn.CONCAT($B52,",",V$4),'19 SpcFunc &amp; VentSpcFunc combos'!$Q$8:$Q$335,0),0)&gt;0,1,0)</f>
        <v>0</v>
      </c>
      <c r="W52" s="119">
        <f>IF(IFERROR(MATCH(_xlfn.CONCAT($B52,",",W$4),'19 SpcFunc &amp; VentSpcFunc combos'!$Q$8:$Q$335,0),0)&gt;0,1,0)</f>
        <v>0</v>
      </c>
      <c r="X52" s="119">
        <f>IF(IFERROR(MATCH(_xlfn.CONCAT($B52,",",X$4),'19 SpcFunc &amp; VentSpcFunc combos'!$Q$8:$Q$335,0),0)&gt;0,1,0)</f>
        <v>0</v>
      </c>
      <c r="Y52" s="119">
        <f>IF(IFERROR(MATCH(_xlfn.CONCAT($B52,",",Y$4),'19 SpcFunc &amp; VentSpcFunc combos'!$Q$8:$Q$335,0),0)&gt;0,1,0)</f>
        <v>0</v>
      </c>
      <c r="Z52" s="119">
        <f>IF(IFERROR(MATCH(_xlfn.CONCAT($B52,",",Z$4),'19 SpcFunc &amp; VentSpcFunc combos'!$Q$8:$Q$335,0),0)&gt;0,1,0)</f>
        <v>0</v>
      </c>
      <c r="AA52" s="119">
        <f>IF(IFERROR(MATCH(_xlfn.CONCAT($B52,",",AA$4),'19 SpcFunc &amp; VentSpcFunc combos'!$Q$8:$Q$335,0),0)&gt;0,1,0)</f>
        <v>0</v>
      </c>
      <c r="AB52" s="119">
        <f>IF(IFERROR(MATCH(_xlfn.CONCAT($B52,",",AB$4),'19 SpcFunc &amp; VentSpcFunc combos'!$Q$8:$Q$335,0),0)&gt;0,1,0)</f>
        <v>0</v>
      </c>
      <c r="AC52" s="119">
        <f>IF(IFERROR(MATCH(_xlfn.CONCAT($B52,",",AC$4),'19 SpcFunc &amp; VentSpcFunc combos'!$Q$8:$Q$335,0),0)&gt;0,1,0)</f>
        <v>0</v>
      </c>
      <c r="AD52" s="119">
        <f>IF(IFERROR(MATCH(_xlfn.CONCAT($B52,",",AD$4),'19 SpcFunc &amp; VentSpcFunc combos'!$Q$8:$Q$335,0),0)&gt;0,1,0)</f>
        <v>0</v>
      </c>
      <c r="AE52" s="119">
        <f>IF(IFERROR(MATCH(_xlfn.CONCAT($B52,",",AE$4),'19 SpcFunc &amp; VentSpcFunc combos'!$Q$8:$Q$335,0),0)&gt;0,1,0)</f>
        <v>0</v>
      </c>
      <c r="AF52" s="119">
        <f>IF(IFERROR(MATCH(_xlfn.CONCAT($B52,",",AF$4),'19 SpcFunc &amp; VentSpcFunc combos'!$Q$8:$Q$335,0),0)&gt;0,1,0)</f>
        <v>0</v>
      </c>
      <c r="AG52" s="119">
        <f>IF(IFERROR(MATCH(_xlfn.CONCAT($B52,",",AG$4),'19 SpcFunc &amp; VentSpcFunc combos'!$Q$8:$Q$335,0),0)&gt;0,1,0)</f>
        <v>0</v>
      </c>
      <c r="AH52" s="119">
        <f>IF(IFERROR(MATCH(_xlfn.CONCAT($B52,",",AH$4),'19 SpcFunc &amp; VentSpcFunc combos'!$Q$8:$Q$335,0),0)&gt;0,1,0)</f>
        <v>0</v>
      </c>
      <c r="AI52" s="119">
        <f>IF(IFERROR(MATCH(_xlfn.CONCAT($B52,",",AI$4),'19 SpcFunc &amp; VentSpcFunc combos'!$Q$8:$Q$335,0),0)&gt;0,1,0)</f>
        <v>0</v>
      </c>
      <c r="AJ52" s="119">
        <f>IF(IFERROR(MATCH(_xlfn.CONCAT($B52,",",AJ$4),'19 SpcFunc &amp; VentSpcFunc combos'!$Q$8:$Q$335,0),0)&gt;0,1,0)</f>
        <v>0</v>
      </c>
      <c r="AK52" s="119">
        <f>IF(IFERROR(MATCH(_xlfn.CONCAT($B52,",",AK$4),'19 SpcFunc &amp; VentSpcFunc combos'!$Q$8:$Q$335,0),0)&gt;0,1,0)</f>
        <v>0</v>
      </c>
      <c r="AL52" s="119">
        <f>IF(IFERROR(MATCH(_xlfn.CONCAT($B52,",",AL$4),'19 SpcFunc &amp; VentSpcFunc combos'!$Q$8:$Q$335,0),0)&gt;0,1,0)</f>
        <v>0</v>
      </c>
      <c r="AM52" s="119">
        <f>IF(IFERROR(MATCH(_xlfn.CONCAT($B52,",",AM$4),'19 SpcFunc &amp; VentSpcFunc combos'!$Q$8:$Q$335,0),0)&gt;0,1,0)</f>
        <v>0</v>
      </c>
      <c r="AN52" s="119">
        <f>IF(IFERROR(MATCH(_xlfn.CONCAT($B52,",",AN$4),'19 SpcFunc &amp; VentSpcFunc combos'!$Q$8:$Q$335,0),0)&gt;0,1,0)</f>
        <v>0</v>
      </c>
      <c r="AO52" s="119">
        <f>IF(IFERROR(MATCH(_xlfn.CONCAT($B52,",",AO$4),'19 SpcFunc &amp; VentSpcFunc combos'!$Q$8:$Q$335,0),0)&gt;0,1,0)</f>
        <v>0</v>
      </c>
      <c r="AP52" s="119">
        <f>IF(IFERROR(MATCH(_xlfn.CONCAT($B52,",",AP$4),'19 SpcFunc &amp; VentSpcFunc combos'!$Q$8:$Q$335,0),0)&gt;0,1,0)</f>
        <v>0</v>
      </c>
      <c r="AQ52" s="119">
        <f>IF(IFERROR(MATCH(_xlfn.CONCAT($B52,",",AQ$4),'19 SpcFunc &amp; VentSpcFunc combos'!$Q$8:$Q$335,0),0)&gt;0,1,0)</f>
        <v>0</v>
      </c>
      <c r="AR52" s="119">
        <f>IF(IFERROR(MATCH(_xlfn.CONCAT($B52,",",AR$4),'19 SpcFunc &amp; VentSpcFunc combos'!$Q$8:$Q$335,0),0)&gt;0,1,0)</f>
        <v>0</v>
      </c>
      <c r="AS52" s="119">
        <f>IF(IFERROR(MATCH(_xlfn.CONCAT($B52,",",AS$4),'19 SpcFunc &amp; VentSpcFunc combos'!$Q$8:$Q$335,0),0)&gt;0,1,0)</f>
        <v>0</v>
      </c>
      <c r="AT52" s="119">
        <f>IF(IFERROR(MATCH(_xlfn.CONCAT($B52,",",AT$4),'19 SpcFunc &amp; VentSpcFunc combos'!$Q$8:$Q$335,0),0)&gt;0,1,0)</f>
        <v>0</v>
      </c>
      <c r="AU52" s="119">
        <f>IF(IFERROR(MATCH(_xlfn.CONCAT($B52,",",AU$4),'19 SpcFunc &amp; VentSpcFunc combos'!$Q$8:$Q$335,0),0)&gt;0,1,0)</f>
        <v>0</v>
      </c>
      <c r="AV52" s="119">
        <f>IF(IFERROR(MATCH(_xlfn.CONCAT($B52,",",AV$4),'19 SpcFunc &amp; VentSpcFunc combos'!$Q$8:$Q$335,0),0)&gt;0,1,0)</f>
        <v>0</v>
      </c>
      <c r="AW52" s="119">
        <f>IF(IFERROR(MATCH(_xlfn.CONCAT($B52,",",AW$4),'19 SpcFunc &amp; VentSpcFunc combos'!$Q$8:$Q$335,0),0)&gt;0,1,0)</f>
        <v>0</v>
      </c>
      <c r="AX52" s="119">
        <f>IF(IFERROR(MATCH(_xlfn.CONCAT($B52,",",AX$4),'19 SpcFunc &amp; VentSpcFunc combos'!$Q$8:$Q$335,0),0)&gt;0,1,0)</f>
        <v>0</v>
      </c>
      <c r="AY52" s="119">
        <f>IF(IFERROR(MATCH(_xlfn.CONCAT($B52,",",AY$4),'19 SpcFunc &amp; VentSpcFunc combos'!$Q$8:$Q$335,0),0)&gt;0,1,0)</f>
        <v>0</v>
      </c>
      <c r="AZ52" s="119">
        <f>IF(IFERROR(MATCH(_xlfn.CONCAT($B52,",",AZ$4),'19 SpcFunc &amp; VentSpcFunc combos'!$Q$8:$Q$335,0),0)&gt;0,1,0)</f>
        <v>0</v>
      </c>
      <c r="BA52" s="119">
        <f>IF(IFERROR(MATCH(_xlfn.CONCAT($B52,",",BA$4),'19 SpcFunc &amp; VentSpcFunc combos'!$Q$8:$Q$335,0),0)&gt;0,1,0)</f>
        <v>0</v>
      </c>
      <c r="BB52" s="119">
        <f>IF(IFERROR(MATCH(_xlfn.CONCAT($B52,",",BB$4),'19 SpcFunc &amp; VentSpcFunc combos'!$Q$8:$Q$335,0),0)&gt;0,1,0)</f>
        <v>0</v>
      </c>
      <c r="BC52" s="119">
        <f>IF(IFERROR(MATCH(_xlfn.CONCAT($B52,",",BC$4),'19 SpcFunc &amp; VentSpcFunc combos'!$Q$8:$Q$335,0),0)&gt;0,1,0)</f>
        <v>0</v>
      </c>
      <c r="BD52" s="119">
        <f>IF(IFERROR(MATCH(_xlfn.CONCAT($B52,",",BD$4),'19 SpcFunc &amp; VentSpcFunc combos'!$Q$8:$Q$335,0),0)&gt;0,1,0)</f>
        <v>0</v>
      </c>
      <c r="BE52" s="119">
        <f>IF(IFERROR(MATCH(_xlfn.CONCAT($B52,",",BE$4),'19 SpcFunc &amp; VentSpcFunc combos'!$Q$8:$Q$335,0),0)&gt;0,1,0)</f>
        <v>0</v>
      </c>
      <c r="BF52" s="119">
        <f>IF(IFERROR(MATCH(_xlfn.CONCAT($B52,",",BF$4),'19 SpcFunc &amp; VentSpcFunc combos'!$Q$8:$Q$335,0),0)&gt;0,1,0)</f>
        <v>0</v>
      </c>
      <c r="BG52" s="119">
        <f>IF(IFERROR(MATCH(_xlfn.CONCAT($B52,",",BG$4),'19 SpcFunc &amp; VentSpcFunc combos'!$Q$8:$Q$335,0),0)&gt;0,1,0)</f>
        <v>0</v>
      </c>
      <c r="BH52" s="119">
        <f>IF(IFERROR(MATCH(_xlfn.CONCAT($B52,",",BH$4),'19 SpcFunc &amp; VentSpcFunc combos'!$Q$8:$Q$335,0),0)&gt;0,1,0)</f>
        <v>0</v>
      </c>
      <c r="BI52" s="119">
        <f>IF(IFERROR(MATCH(_xlfn.CONCAT($B52,",",BI$4),'19 SpcFunc &amp; VentSpcFunc combos'!$Q$8:$Q$335,0),0)&gt;0,1,0)</f>
        <v>0</v>
      </c>
      <c r="BJ52" s="119">
        <f>IF(IFERROR(MATCH(_xlfn.CONCAT($B52,",",BJ$4),'19 SpcFunc &amp; VentSpcFunc combos'!$Q$8:$Q$335,0),0)&gt;0,1,0)</f>
        <v>0</v>
      </c>
      <c r="BK52" s="119">
        <f>IF(IFERROR(MATCH(_xlfn.CONCAT($B52,",",BK$4),'19 SpcFunc &amp; VentSpcFunc combos'!$Q$8:$Q$335,0),0)&gt;0,1,0)</f>
        <v>0</v>
      </c>
      <c r="BL52" s="119">
        <f>IF(IFERROR(MATCH(_xlfn.CONCAT($B52,",",BL$4),'19 SpcFunc &amp; VentSpcFunc combos'!$Q$8:$Q$335,0),0)&gt;0,1,0)</f>
        <v>0</v>
      </c>
      <c r="BM52" s="119">
        <f>IF(IFERROR(MATCH(_xlfn.CONCAT($B52,",",BM$4),'19 SpcFunc &amp; VentSpcFunc combos'!$Q$8:$Q$335,0),0)&gt;0,1,0)</f>
        <v>0</v>
      </c>
      <c r="BN52" s="119">
        <f>IF(IFERROR(MATCH(_xlfn.CONCAT($B52,",",BN$4),'19 SpcFunc &amp; VentSpcFunc combos'!$Q$8:$Q$335,0),0)&gt;0,1,0)</f>
        <v>0</v>
      </c>
      <c r="BO52" s="119">
        <f>IF(IFERROR(MATCH(_xlfn.CONCAT($B52,",",BO$4),'19 SpcFunc &amp; VentSpcFunc combos'!$Q$8:$Q$335,0),0)&gt;0,1,0)</f>
        <v>0</v>
      </c>
      <c r="BP52" s="119">
        <f>IF(IFERROR(MATCH(_xlfn.CONCAT($B52,",",BP$4),'19 SpcFunc &amp; VentSpcFunc combos'!$Q$8:$Q$335,0),0)&gt;0,1,0)</f>
        <v>0</v>
      </c>
      <c r="BQ52" s="119">
        <f>IF(IFERROR(MATCH(_xlfn.CONCAT($B52,",",BQ$4),'19 SpcFunc &amp; VentSpcFunc combos'!$Q$8:$Q$335,0),0)&gt;0,1,0)</f>
        <v>0</v>
      </c>
      <c r="BR52" s="119">
        <f>IF(IFERROR(MATCH(_xlfn.CONCAT($B52,",",BR$4),'19 SpcFunc &amp; VentSpcFunc combos'!$Q$8:$Q$335,0),0)&gt;0,1,0)</f>
        <v>0</v>
      </c>
      <c r="BS52" s="119">
        <f>IF(IFERROR(MATCH(_xlfn.CONCAT($B52,",",BS$4),'19 SpcFunc &amp; VentSpcFunc combos'!$Q$8:$Q$335,0),0)&gt;0,1,0)</f>
        <v>0</v>
      </c>
      <c r="BT52" s="119">
        <f>IF(IFERROR(MATCH(_xlfn.CONCAT($B52,",",BT$4),'19 SpcFunc &amp; VentSpcFunc combos'!$Q$8:$Q$335,0),0)&gt;0,1,0)</f>
        <v>0</v>
      </c>
      <c r="BU52" s="119">
        <f>IF(IFERROR(MATCH(_xlfn.CONCAT($B52,",",BU$4),'19 SpcFunc &amp; VentSpcFunc combos'!$Q$8:$Q$335,0),0)&gt;0,1,0)</f>
        <v>0</v>
      </c>
      <c r="BV52" s="119">
        <f>IF(IFERROR(MATCH(_xlfn.CONCAT($B52,",",BV$4),'19 SpcFunc &amp; VentSpcFunc combos'!$Q$8:$Q$335,0),0)&gt;0,1,0)</f>
        <v>0</v>
      </c>
      <c r="BW52" s="119">
        <f>IF(IFERROR(MATCH(_xlfn.CONCAT($B52,",",BW$4),'19 SpcFunc &amp; VentSpcFunc combos'!$Q$8:$Q$335,0),0)&gt;0,1,0)</f>
        <v>0</v>
      </c>
      <c r="BX52" s="119">
        <f>IF(IFERROR(MATCH(_xlfn.CONCAT($B52,",",BX$4),'19 SpcFunc &amp; VentSpcFunc combos'!$Q$8:$Q$335,0),0)&gt;0,1,0)</f>
        <v>0</v>
      </c>
      <c r="BY52" s="119">
        <f>IF(IFERROR(MATCH(_xlfn.CONCAT($B52,",",BY$4),'19 SpcFunc &amp; VentSpcFunc combos'!$Q$8:$Q$335,0),0)&gt;0,1,0)</f>
        <v>0</v>
      </c>
      <c r="BZ52" s="119">
        <f>IF(IFERROR(MATCH(_xlfn.CONCAT($B52,",",BZ$4),'19 SpcFunc &amp; VentSpcFunc combos'!$Q$8:$Q$335,0),0)&gt;0,1,0)</f>
        <v>0</v>
      </c>
      <c r="CA52" s="119">
        <f>IF(IFERROR(MATCH(_xlfn.CONCAT($B52,",",CA$4),'19 SpcFunc &amp; VentSpcFunc combos'!$Q$8:$Q$335,0),0)&gt;0,1,0)</f>
        <v>0</v>
      </c>
      <c r="CB52" s="119">
        <f>IF(IFERROR(MATCH(_xlfn.CONCAT($B52,",",CB$4),'19 SpcFunc &amp; VentSpcFunc combos'!$Q$8:$Q$335,0),0)&gt;0,1,0)</f>
        <v>0</v>
      </c>
      <c r="CC52" s="119">
        <f>IF(IFERROR(MATCH(_xlfn.CONCAT($B52,",",CC$4),'19 SpcFunc &amp; VentSpcFunc combos'!$Q$8:$Q$335,0),0)&gt;0,1,0)</f>
        <v>0</v>
      </c>
      <c r="CD52" s="119">
        <f>IF(IFERROR(MATCH(_xlfn.CONCAT($B52,",",CD$4),'19 SpcFunc &amp; VentSpcFunc combos'!$Q$8:$Q$335,0),0)&gt;0,1,0)</f>
        <v>0</v>
      </c>
      <c r="CE52" s="119">
        <f>IF(IFERROR(MATCH(_xlfn.CONCAT($B52,",",CE$4),'19 SpcFunc &amp; VentSpcFunc combos'!$Q$8:$Q$335,0),0)&gt;0,1,0)</f>
        <v>0</v>
      </c>
      <c r="CF52" s="119">
        <f>IF(IFERROR(MATCH(_xlfn.CONCAT($B52,",",CF$4),'19 SpcFunc &amp; VentSpcFunc combos'!$Q$8:$Q$335,0),0)&gt;0,1,0)</f>
        <v>0</v>
      </c>
      <c r="CG52" s="119">
        <f>IF(IFERROR(MATCH(_xlfn.CONCAT($B52,",",CG$4),'19 SpcFunc &amp; VentSpcFunc combos'!$Q$8:$Q$335,0),0)&gt;0,1,0)</f>
        <v>0</v>
      </c>
      <c r="CH52" s="119">
        <f>IF(IFERROR(MATCH(_xlfn.CONCAT($B52,",",CH$4),'19 SpcFunc &amp; VentSpcFunc combos'!$Q$8:$Q$335,0),0)&gt;0,1,0)</f>
        <v>0</v>
      </c>
      <c r="CI52" s="119">
        <f>IF(IFERROR(MATCH(_xlfn.CONCAT($B52,",",CI$4),'19 SpcFunc &amp; VentSpcFunc combos'!$Q$8:$Q$335,0),0)&gt;0,1,0)</f>
        <v>0</v>
      </c>
      <c r="CJ52" s="119">
        <f>IF(IFERROR(MATCH(_xlfn.CONCAT($B52,",",CJ$4),'19 SpcFunc &amp; VentSpcFunc combos'!$Q$8:$Q$335,0),0)&gt;0,1,0)</f>
        <v>0</v>
      </c>
      <c r="CK52" s="119">
        <f>IF(IFERROR(MATCH(_xlfn.CONCAT($B52,",",CK$4),'19 SpcFunc &amp; VentSpcFunc combos'!$Q$8:$Q$335,0),0)&gt;0,1,0)</f>
        <v>0</v>
      </c>
      <c r="CL52" s="119">
        <f>IF(IFERROR(MATCH(_xlfn.CONCAT($B52,",",CL$4),'19 SpcFunc &amp; VentSpcFunc combos'!$Q$8:$Q$335,0),0)&gt;0,1,0)</f>
        <v>0</v>
      </c>
      <c r="CM52" s="119">
        <f>IF(IFERROR(MATCH(_xlfn.CONCAT($B52,",",CM$4),'19 SpcFunc &amp; VentSpcFunc combos'!$Q$8:$Q$335,0),0)&gt;0,1,0)</f>
        <v>0</v>
      </c>
      <c r="CN52" s="119">
        <f>IF(IFERROR(MATCH(_xlfn.CONCAT($B52,",",CN$4),'19 SpcFunc &amp; VentSpcFunc combos'!$Q$8:$Q$335,0),0)&gt;0,1,0)</f>
        <v>0</v>
      </c>
      <c r="CO52" s="119">
        <f>IF(IFERROR(MATCH(_xlfn.CONCAT($B52,",",CO$4),'19 SpcFunc &amp; VentSpcFunc combos'!$Q$8:$Q$335,0),0)&gt;0,1,0)</f>
        <v>0</v>
      </c>
      <c r="CP52" s="119">
        <f>IF(IFERROR(MATCH(_xlfn.CONCAT($B52,",",CP$4),'19 SpcFunc &amp; VentSpcFunc combos'!$Q$8:$Q$335,0),0)&gt;0,1,0)</f>
        <v>0</v>
      </c>
      <c r="CQ52" s="119">
        <f>IF(IFERROR(MATCH(_xlfn.CONCAT($B52,",",CQ$4),'19 SpcFunc &amp; VentSpcFunc combos'!$Q$8:$Q$335,0),0)&gt;0,1,0)</f>
        <v>0</v>
      </c>
      <c r="CR52" s="119">
        <f>IF(IFERROR(MATCH(_xlfn.CONCAT($B52,",",CR$4),'19 SpcFunc &amp; VentSpcFunc combos'!$Q$8:$Q$335,0),0)&gt;0,1,0)</f>
        <v>0</v>
      </c>
      <c r="CS52" s="119">
        <f>IF(IFERROR(MATCH(_xlfn.CONCAT($B52,",",CS$4),'19 SpcFunc &amp; VentSpcFunc combos'!$Q$8:$Q$335,0),0)&gt;0,1,0)</f>
        <v>0</v>
      </c>
      <c r="CT52" s="119">
        <f>IF(IFERROR(MATCH(_xlfn.CONCAT($B52,",",CT$4),'19 SpcFunc &amp; VentSpcFunc combos'!$Q$8:$Q$335,0),0)&gt;0,1,0)</f>
        <v>0</v>
      </c>
      <c r="CU52" s="98" t="s">
        <v>938</v>
      </c>
      <c r="CV52">
        <f t="shared" si="5"/>
        <v>0</v>
      </c>
    </row>
    <row r="53" spans="2:100" x14ac:dyDescent="0.25">
      <c r="B53" t="e">
        <f>#REF!</f>
        <v>#REF!</v>
      </c>
      <c r="C53" s="119">
        <f>IF(IFERROR(MATCH(_xlfn.CONCAT($B53,",",C$4),'19 SpcFunc &amp; VentSpcFunc combos'!$Q$8:$Q$335,0),0)&gt;0,1,0)</f>
        <v>0</v>
      </c>
      <c r="D53" s="119">
        <f>IF(IFERROR(MATCH(_xlfn.CONCAT($B53,",",D$4),'19 SpcFunc &amp; VentSpcFunc combos'!$Q$8:$Q$335,0),0)&gt;0,1,0)</f>
        <v>0</v>
      </c>
      <c r="E53" s="119">
        <f>IF(IFERROR(MATCH(_xlfn.CONCAT($B53,",",E$4),'19 SpcFunc &amp; VentSpcFunc combos'!$Q$8:$Q$335,0),0)&gt;0,1,0)</f>
        <v>0</v>
      </c>
      <c r="F53" s="119">
        <f>IF(IFERROR(MATCH(_xlfn.CONCAT($B53,",",F$4),'19 SpcFunc &amp; VentSpcFunc combos'!$Q$8:$Q$335,0),0)&gt;0,1,0)</f>
        <v>0</v>
      </c>
      <c r="G53" s="119">
        <f>IF(IFERROR(MATCH(_xlfn.CONCAT($B53,",",G$4),'19 SpcFunc &amp; VentSpcFunc combos'!$Q$8:$Q$335,0),0)&gt;0,1,0)</f>
        <v>0</v>
      </c>
      <c r="H53" s="119">
        <f>IF(IFERROR(MATCH(_xlfn.CONCAT($B53,",",H$4),'19 SpcFunc &amp; VentSpcFunc combos'!$Q$8:$Q$335,0),0)&gt;0,1,0)</f>
        <v>0</v>
      </c>
      <c r="I53" s="119">
        <f>IF(IFERROR(MATCH(_xlfn.CONCAT($B53,",",I$4),'19 SpcFunc &amp; VentSpcFunc combos'!$Q$8:$Q$335,0),0)&gt;0,1,0)</f>
        <v>0</v>
      </c>
      <c r="J53" s="119">
        <f>IF(IFERROR(MATCH(_xlfn.CONCAT($B53,",",J$4),'19 SpcFunc &amp; VentSpcFunc combos'!$Q$8:$Q$335,0),0)&gt;0,1,0)</f>
        <v>0</v>
      </c>
      <c r="K53" s="119">
        <f>IF(IFERROR(MATCH(_xlfn.CONCAT($B53,",",K$4),'19 SpcFunc &amp; VentSpcFunc combos'!$Q$8:$Q$335,0),0)&gt;0,1,0)</f>
        <v>0</v>
      </c>
      <c r="L53" s="119">
        <f>IF(IFERROR(MATCH(_xlfn.CONCAT($B53,",",L$4),'19 SpcFunc &amp; VentSpcFunc combos'!$Q$8:$Q$335,0),0)&gt;0,1,0)</f>
        <v>0</v>
      </c>
      <c r="M53" s="119">
        <f>IF(IFERROR(MATCH(_xlfn.CONCAT($B53,",",M$4),'19 SpcFunc &amp; VentSpcFunc combos'!$Q$8:$Q$335,0),0)&gt;0,1,0)</f>
        <v>0</v>
      </c>
      <c r="N53" s="119">
        <f>IF(IFERROR(MATCH(_xlfn.CONCAT($B53,",",N$4),'19 SpcFunc &amp; VentSpcFunc combos'!$Q$8:$Q$335,0),0)&gt;0,1,0)</f>
        <v>0</v>
      </c>
      <c r="O53" s="119">
        <f>IF(IFERROR(MATCH(_xlfn.CONCAT($B53,",",O$4),'19 SpcFunc &amp; VentSpcFunc combos'!$Q$8:$Q$335,0),0)&gt;0,1,0)</f>
        <v>0</v>
      </c>
      <c r="P53" s="119">
        <f>IF(IFERROR(MATCH(_xlfn.CONCAT($B53,",",P$4),'19 SpcFunc &amp; VentSpcFunc combos'!$Q$8:$Q$335,0),0)&gt;0,1,0)</f>
        <v>0</v>
      </c>
      <c r="Q53" s="119">
        <f>IF(IFERROR(MATCH(_xlfn.CONCAT($B53,",",Q$4),'19 SpcFunc &amp; VentSpcFunc combos'!$Q$8:$Q$335,0),0)&gt;0,1,0)</f>
        <v>0</v>
      </c>
      <c r="R53" s="119">
        <f>IF(IFERROR(MATCH(_xlfn.CONCAT($B53,",",R$4),'19 SpcFunc &amp; VentSpcFunc combos'!$Q$8:$Q$335,0),0)&gt;0,1,0)</f>
        <v>0</v>
      </c>
      <c r="S53" s="119">
        <f>IF(IFERROR(MATCH(_xlfn.CONCAT($B53,",",S$4),'19 SpcFunc &amp; VentSpcFunc combos'!$Q$8:$Q$335,0),0)&gt;0,1,0)</f>
        <v>0</v>
      </c>
      <c r="T53" s="119">
        <f>IF(IFERROR(MATCH(_xlfn.CONCAT($B53,",",T$4),'19 SpcFunc &amp; VentSpcFunc combos'!$Q$8:$Q$335,0),0)&gt;0,1,0)</f>
        <v>0</v>
      </c>
      <c r="U53" s="119">
        <f>IF(IFERROR(MATCH(_xlfn.CONCAT($B53,",",U$4),'19 SpcFunc &amp; VentSpcFunc combos'!$Q$8:$Q$335,0),0)&gt;0,1,0)</f>
        <v>0</v>
      </c>
      <c r="V53" s="119">
        <f>IF(IFERROR(MATCH(_xlfn.CONCAT($B53,",",V$4),'19 SpcFunc &amp; VentSpcFunc combos'!$Q$8:$Q$335,0),0)&gt;0,1,0)</f>
        <v>0</v>
      </c>
      <c r="W53" s="119">
        <f>IF(IFERROR(MATCH(_xlfn.CONCAT($B53,",",W$4),'19 SpcFunc &amp; VentSpcFunc combos'!$Q$8:$Q$335,0),0)&gt;0,1,0)</f>
        <v>0</v>
      </c>
      <c r="X53" s="119">
        <f>IF(IFERROR(MATCH(_xlfn.CONCAT($B53,",",X$4),'19 SpcFunc &amp; VentSpcFunc combos'!$Q$8:$Q$335,0),0)&gt;0,1,0)</f>
        <v>0</v>
      </c>
      <c r="Y53" s="119">
        <f>IF(IFERROR(MATCH(_xlfn.CONCAT($B53,",",Y$4),'19 SpcFunc &amp; VentSpcFunc combos'!$Q$8:$Q$335,0),0)&gt;0,1,0)</f>
        <v>0</v>
      </c>
      <c r="Z53" s="119">
        <f>IF(IFERROR(MATCH(_xlfn.CONCAT($B53,",",Z$4),'19 SpcFunc &amp; VentSpcFunc combos'!$Q$8:$Q$335,0),0)&gt;0,1,0)</f>
        <v>0</v>
      </c>
      <c r="AA53" s="119">
        <f>IF(IFERROR(MATCH(_xlfn.CONCAT($B53,",",AA$4),'19 SpcFunc &amp; VentSpcFunc combos'!$Q$8:$Q$335,0),0)&gt;0,1,0)</f>
        <v>0</v>
      </c>
      <c r="AB53" s="119">
        <f>IF(IFERROR(MATCH(_xlfn.CONCAT($B53,",",AB$4),'19 SpcFunc &amp; VentSpcFunc combos'!$Q$8:$Q$335,0),0)&gt;0,1,0)</f>
        <v>0</v>
      </c>
      <c r="AC53" s="119">
        <f>IF(IFERROR(MATCH(_xlfn.CONCAT($B53,",",AC$4),'19 SpcFunc &amp; VentSpcFunc combos'!$Q$8:$Q$335,0),0)&gt;0,1,0)</f>
        <v>0</v>
      </c>
      <c r="AD53" s="119">
        <f>IF(IFERROR(MATCH(_xlfn.CONCAT($B53,",",AD$4),'19 SpcFunc &amp; VentSpcFunc combos'!$Q$8:$Q$335,0),0)&gt;0,1,0)</f>
        <v>0</v>
      </c>
      <c r="AE53" s="119">
        <f>IF(IFERROR(MATCH(_xlfn.CONCAT($B53,",",AE$4),'19 SpcFunc &amp; VentSpcFunc combos'!$Q$8:$Q$335,0),0)&gt;0,1,0)</f>
        <v>0</v>
      </c>
      <c r="AF53" s="119">
        <f>IF(IFERROR(MATCH(_xlfn.CONCAT($B53,",",AF$4),'19 SpcFunc &amp; VentSpcFunc combos'!$Q$8:$Q$335,0),0)&gt;0,1,0)</f>
        <v>0</v>
      </c>
      <c r="AG53" s="119">
        <f>IF(IFERROR(MATCH(_xlfn.CONCAT($B53,",",AG$4),'19 SpcFunc &amp; VentSpcFunc combos'!$Q$8:$Q$335,0),0)&gt;0,1,0)</f>
        <v>0</v>
      </c>
      <c r="AH53" s="119">
        <f>IF(IFERROR(MATCH(_xlfn.CONCAT($B53,",",AH$4),'19 SpcFunc &amp; VentSpcFunc combos'!$Q$8:$Q$335,0),0)&gt;0,1,0)</f>
        <v>0</v>
      </c>
      <c r="AI53" s="119">
        <f>IF(IFERROR(MATCH(_xlfn.CONCAT($B53,",",AI$4),'19 SpcFunc &amp; VentSpcFunc combos'!$Q$8:$Q$335,0),0)&gt;0,1,0)</f>
        <v>0</v>
      </c>
      <c r="AJ53" s="119">
        <f>IF(IFERROR(MATCH(_xlfn.CONCAT($B53,",",AJ$4),'19 SpcFunc &amp; VentSpcFunc combos'!$Q$8:$Q$335,0),0)&gt;0,1,0)</f>
        <v>0</v>
      </c>
      <c r="AK53" s="119">
        <f>IF(IFERROR(MATCH(_xlfn.CONCAT($B53,",",AK$4),'19 SpcFunc &amp; VentSpcFunc combos'!$Q$8:$Q$335,0),0)&gt;0,1,0)</f>
        <v>0</v>
      </c>
      <c r="AL53" s="119">
        <f>IF(IFERROR(MATCH(_xlfn.CONCAT($B53,",",AL$4),'19 SpcFunc &amp; VentSpcFunc combos'!$Q$8:$Q$335,0),0)&gt;0,1,0)</f>
        <v>0</v>
      </c>
      <c r="AM53" s="119">
        <f>IF(IFERROR(MATCH(_xlfn.CONCAT($B53,",",AM$4),'19 SpcFunc &amp; VentSpcFunc combos'!$Q$8:$Q$335,0),0)&gt;0,1,0)</f>
        <v>0</v>
      </c>
      <c r="AN53" s="119">
        <f>IF(IFERROR(MATCH(_xlfn.CONCAT($B53,",",AN$4),'19 SpcFunc &amp; VentSpcFunc combos'!$Q$8:$Q$335,0),0)&gt;0,1,0)</f>
        <v>0</v>
      </c>
      <c r="AO53" s="119">
        <f>IF(IFERROR(MATCH(_xlfn.CONCAT($B53,",",AO$4),'19 SpcFunc &amp; VentSpcFunc combos'!$Q$8:$Q$335,0),0)&gt;0,1,0)</f>
        <v>0</v>
      </c>
      <c r="AP53" s="119">
        <f>IF(IFERROR(MATCH(_xlfn.CONCAT($B53,",",AP$4),'19 SpcFunc &amp; VentSpcFunc combos'!$Q$8:$Q$335,0),0)&gt;0,1,0)</f>
        <v>0</v>
      </c>
      <c r="AQ53" s="119">
        <f>IF(IFERROR(MATCH(_xlfn.CONCAT($B53,",",AQ$4),'19 SpcFunc &amp; VentSpcFunc combos'!$Q$8:$Q$335,0),0)&gt;0,1,0)</f>
        <v>0</v>
      </c>
      <c r="AR53" s="119">
        <f>IF(IFERROR(MATCH(_xlfn.CONCAT($B53,",",AR$4),'19 SpcFunc &amp; VentSpcFunc combos'!$Q$8:$Q$335,0),0)&gt;0,1,0)</f>
        <v>0</v>
      </c>
      <c r="AS53" s="119">
        <f>IF(IFERROR(MATCH(_xlfn.CONCAT($B53,",",AS$4),'19 SpcFunc &amp; VentSpcFunc combos'!$Q$8:$Q$335,0),0)&gt;0,1,0)</f>
        <v>0</v>
      </c>
      <c r="AT53" s="119">
        <f>IF(IFERROR(MATCH(_xlfn.CONCAT($B53,",",AT$4),'19 SpcFunc &amp; VentSpcFunc combos'!$Q$8:$Q$335,0),0)&gt;0,1,0)</f>
        <v>0</v>
      </c>
      <c r="AU53" s="119">
        <f>IF(IFERROR(MATCH(_xlfn.CONCAT($B53,",",AU$4),'19 SpcFunc &amp; VentSpcFunc combos'!$Q$8:$Q$335,0),0)&gt;0,1,0)</f>
        <v>0</v>
      </c>
      <c r="AV53" s="119">
        <f>IF(IFERROR(MATCH(_xlfn.CONCAT($B53,",",AV$4),'19 SpcFunc &amp; VentSpcFunc combos'!$Q$8:$Q$335,0),0)&gt;0,1,0)</f>
        <v>0</v>
      </c>
      <c r="AW53" s="119">
        <f>IF(IFERROR(MATCH(_xlfn.CONCAT($B53,",",AW$4),'19 SpcFunc &amp; VentSpcFunc combos'!$Q$8:$Q$335,0),0)&gt;0,1,0)</f>
        <v>0</v>
      </c>
      <c r="AX53" s="119">
        <f>IF(IFERROR(MATCH(_xlfn.CONCAT($B53,",",AX$4),'19 SpcFunc &amp; VentSpcFunc combos'!$Q$8:$Q$335,0),0)&gt;0,1,0)</f>
        <v>0</v>
      </c>
      <c r="AY53" s="119">
        <f>IF(IFERROR(MATCH(_xlfn.CONCAT($B53,",",AY$4),'19 SpcFunc &amp; VentSpcFunc combos'!$Q$8:$Q$335,0),0)&gt;0,1,0)</f>
        <v>0</v>
      </c>
      <c r="AZ53" s="119">
        <f>IF(IFERROR(MATCH(_xlfn.CONCAT($B53,",",AZ$4),'19 SpcFunc &amp; VentSpcFunc combos'!$Q$8:$Q$335,0),0)&gt;0,1,0)</f>
        <v>0</v>
      </c>
      <c r="BA53" s="119">
        <f>IF(IFERROR(MATCH(_xlfn.CONCAT($B53,",",BA$4),'19 SpcFunc &amp; VentSpcFunc combos'!$Q$8:$Q$335,0),0)&gt;0,1,0)</f>
        <v>0</v>
      </c>
      <c r="BB53" s="119">
        <f>IF(IFERROR(MATCH(_xlfn.CONCAT($B53,",",BB$4),'19 SpcFunc &amp; VentSpcFunc combos'!$Q$8:$Q$335,0),0)&gt;0,1,0)</f>
        <v>0</v>
      </c>
      <c r="BC53" s="119">
        <f>IF(IFERROR(MATCH(_xlfn.CONCAT($B53,",",BC$4),'19 SpcFunc &amp; VentSpcFunc combos'!$Q$8:$Q$335,0),0)&gt;0,1,0)</f>
        <v>0</v>
      </c>
      <c r="BD53" s="119">
        <f>IF(IFERROR(MATCH(_xlfn.CONCAT($B53,",",BD$4),'19 SpcFunc &amp; VentSpcFunc combos'!$Q$8:$Q$335,0),0)&gt;0,1,0)</f>
        <v>0</v>
      </c>
      <c r="BE53" s="119">
        <f>IF(IFERROR(MATCH(_xlfn.CONCAT($B53,",",BE$4),'19 SpcFunc &amp; VentSpcFunc combos'!$Q$8:$Q$335,0),0)&gt;0,1,0)</f>
        <v>0</v>
      </c>
      <c r="BF53" s="119">
        <f>IF(IFERROR(MATCH(_xlfn.CONCAT($B53,",",BF$4),'19 SpcFunc &amp; VentSpcFunc combos'!$Q$8:$Q$335,0),0)&gt;0,1,0)</f>
        <v>0</v>
      </c>
      <c r="BG53" s="119">
        <f>IF(IFERROR(MATCH(_xlfn.CONCAT($B53,",",BG$4),'19 SpcFunc &amp; VentSpcFunc combos'!$Q$8:$Q$335,0),0)&gt;0,1,0)</f>
        <v>0</v>
      </c>
      <c r="BH53" s="119">
        <f>IF(IFERROR(MATCH(_xlfn.CONCAT($B53,",",BH$4),'19 SpcFunc &amp; VentSpcFunc combos'!$Q$8:$Q$335,0),0)&gt;0,1,0)</f>
        <v>0</v>
      </c>
      <c r="BI53" s="119">
        <f>IF(IFERROR(MATCH(_xlfn.CONCAT($B53,",",BI$4),'19 SpcFunc &amp; VentSpcFunc combos'!$Q$8:$Q$335,0),0)&gt;0,1,0)</f>
        <v>0</v>
      </c>
      <c r="BJ53" s="119">
        <f>IF(IFERROR(MATCH(_xlfn.CONCAT($B53,",",BJ$4),'19 SpcFunc &amp; VentSpcFunc combos'!$Q$8:$Q$335,0),0)&gt;0,1,0)</f>
        <v>0</v>
      </c>
      <c r="BK53" s="119">
        <f>IF(IFERROR(MATCH(_xlfn.CONCAT($B53,",",BK$4),'19 SpcFunc &amp; VentSpcFunc combos'!$Q$8:$Q$335,0),0)&gt;0,1,0)</f>
        <v>0</v>
      </c>
      <c r="BL53" s="119">
        <f>IF(IFERROR(MATCH(_xlfn.CONCAT($B53,",",BL$4),'19 SpcFunc &amp; VentSpcFunc combos'!$Q$8:$Q$335,0),0)&gt;0,1,0)</f>
        <v>0</v>
      </c>
      <c r="BM53" s="119">
        <f>IF(IFERROR(MATCH(_xlfn.CONCAT($B53,",",BM$4),'19 SpcFunc &amp; VentSpcFunc combos'!$Q$8:$Q$335,0),0)&gt;0,1,0)</f>
        <v>0</v>
      </c>
      <c r="BN53" s="119">
        <f>IF(IFERROR(MATCH(_xlfn.CONCAT($B53,",",BN$4),'19 SpcFunc &amp; VentSpcFunc combos'!$Q$8:$Q$335,0),0)&gt;0,1,0)</f>
        <v>0</v>
      </c>
      <c r="BO53" s="119">
        <f>IF(IFERROR(MATCH(_xlfn.CONCAT($B53,",",BO$4),'19 SpcFunc &amp; VentSpcFunc combos'!$Q$8:$Q$335,0),0)&gt;0,1,0)</f>
        <v>0</v>
      </c>
      <c r="BP53" s="119">
        <f>IF(IFERROR(MATCH(_xlfn.CONCAT($B53,",",BP$4),'19 SpcFunc &amp; VentSpcFunc combos'!$Q$8:$Q$335,0),0)&gt;0,1,0)</f>
        <v>0</v>
      </c>
      <c r="BQ53" s="119">
        <f>IF(IFERROR(MATCH(_xlfn.CONCAT($B53,",",BQ$4),'19 SpcFunc &amp; VentSpcFunc combos'!$Q$8:$Q$335,0),0)&gt;0,1,0)</f>
        <v>0</v>
      </c>
      <c r="BR53" s="119">
        <f>IF(IFERROR(MATCH(_xlfn.CONCAT($B53,",",BR$4),'19 SpcFunc &amp; VentSpcFunc combos'!$Q$8:$Q$335,0),0)&gt;0,1,0)</f>
        <v>0</v>
      </c>
      <c r="BS53" s="119">
        <f>IF(IFERROR(MATCH(_xlfn.CONCAT($B53,",",BS$4),'19 SpcFunc &amp; VentSpcFunc combos'!$Q$8:$Q$335,0),0)&gt;0,1,0)</f>
        <v>0</v>
      </c>
      <c r="BT53" s="119">
        <f>IF(IFERROR(MATCH(_xlfn.CONCAT($B53,",",BT$4),'19 SpcFunc &amp; VentSpcFunc combos'!$Q$8:$Q$335,0),0)&gt;0,1,0)</f>
        <v>0</v>
      </c>
      <c r="BU53" s="119">
        <f>IF(IFERROR(MATCH(_xlfn.CONCAT($B53,",",BU$4),'19 SpcFunc &amp; VentSpcFunc combos'!$Q$8:$Q$335,0),0)&gt;0,1,0)</f>
        <v>0</v>
      </c>
      <c r="BV53" s="119">
        <f>IF(IFERROR(MATCH(_xlfn.CONCAT($B53,",",BV$4),'19 SpcFunc &amp; VentSpcFunc combos'!$Q$8:$Q$335,0),0)&gt;0,1,0)</f>
        <v>0</v>
      </c>
      <c r="BW53" s="119">
        <f>IF(IFERROR(MATCH(_xlfn.CONCAT($B53,",",BW$4),'19 SpcFunc &amp; VentSpcFunc combos'!$Q$8:$Q$335,0),0)&gt;0,1,0)</f>
        <v>0</v>
      </c>
      <c r="BX53" s="119">
        <f>IF(IFERROR(MATCH(_xlfn.CONCAT($B53,",",BX$4),'19 SpcFunc &amp; VentSpcFunc combos'!$Q$8:$Q$335,0),0)&gt;0,1,0)</f>
        <v>0</v>
      </c>
      <c r="BY53" s="119">
        <f>IF(IFERROR(MATCH(_xlfn.CONCAT($B53,",",BY$4),'19 SpcFunc &amp; VentSpcFunc combos'!$Q$8:$Q$335,0),0)&gt;0,1,0)</f>
        <v>0</v>
      </c>
      <c r="BZ53" s="119">
        <f>IF(IFERROR(MATCH(_xlfn.CONCAT($B53,",",BZ$4),'19 SpcFunc &amp; VentSpcFunc combos'!$Q$8:$Q$335,0),0)&gt;0,1,0)</f>
        <v>0</v>
      </c>
      <c r="CA53" s="119">
        <f>IF(IFERROR(MATCH(_xlfn.CONCAT($B53,",",CA$4),'19 SpcFunc &amp; VentSpcFunc combos'!$Q$8:$Q$335,0),0)&gt;0,1,0)</f>
        <v>0</v>
      </c>
      <c r="CB53" s="119">
        <f>IF(IFERROR(MATCH(_xlfn.CONCAT($B53,",",CB$4),'19 SpcFunc &amp; VentSpcFunc combos'!$Q$8:$Q$335,0),0)&gt;0,1,0)</f>
        <v>0</v>
      </c>
      <c r="CC53" s="119">
        <f>IF(IFERROR(MATCH(_xlfn.CONCAT($B53,",",CC$4),'19 SpcFunc &amp; VentSpcFunc combos'!$Q$8:$Q$335,0),0)&gt;0,1,0)</f>
        <v>0</v>
      </c>
      <c r="CD53" s="119">
        <f>IF(IFERROR(MATCH(_xlfn.CONCAT($B53,",",CD$4),'19 SpcFunc &amp; VentSpcFunc combos'!$Q$8:$Q$335,0),0)&gt;0,1,0)</f>
        <v>0</v>
      </c>
      <c r="CE53" s="119">
        <f>IF(IFERROR(MATCH(_xlfn.CONCAT($B53,",",CE$4),'19 SpcFunc &amp; VentSpcFunc combos'!$Q$8:$Q$335,0),0)&gt;0,1,0)</f>
        <v>0</v>
      </c>
      <c r="CF53" s="119">
        <f>IF(IFERROR(MATCH(_xlfn.CONCAT($B53,",",CF$4),'19 SpcFunc &amp; VentSpcFunc combos'!$Q$8:$Q$335,0),0)&gt;0,1,0)</f>
        <v>0</v>
      </c>
      <c r="CG53" s="119">
        <f>IF(IFERROR(MATCH(_xlfn.CONCAT($B53,",",CG$4),'19 SpcFunc &amp; VentSpcFunc combos'!$Q$8:$Q$335,0),0)&gt;0,1,0)</f>
        <v>0</v>
      </c>
      <c r="CH53" s="119">
        <f>IF(IFERROR(MATCH(_xlfn.CONCAT($B53,",",CH$4),'19 SpcFunc &amp; VentSpcFunc combos'!$Q$8:$Q$335,0),0)&gt;0,1,0)</f>
        <v>0</v>
      </c>
      <c r="CI53" s="119">
        <f>IF(IFERROR(MATCH(_xlfn.CONCAT($B53,",",CI$4),'19 SpcFunc &amp; VentSpcFunc combos'!$Q$8:$Q$335,0),0)&gt;0,1,0)</f>
        <v>0</v>
      </c>
      <c r="CJ53" s="119">
        <f>IF(IFERROR(MATCH(_xlfn.CONCAT($B53,",",CJ$4),'19 SpcFunc &amp; VentSpcFunc combos'!$Q$8:$Q$335,0),0)&gt;0,1,0)</f>
        <v>0</v>
      </c>
      <c r="CK53" s="119">
        <f>IF(IFERROR(MATCH(_xlfn.CONCAT($B53,",",CK$4),'19 SpcFunc &amp; VentSpcFunc combos'!$Q$8:$Q$335,0),0)&gt;0,1,0)</f>
        <v>0</v>
      </c>
      <c r="CL53" s="119">
        <f>IF(IFERROR(MATCH(_xlfn.CONCAT($B53,",",CL$4),'19 SpcFunc &amp; VentSpcFunc combos'!$Q$8:$Q$335,0),0)&gt;0,1,0)</f>
        <v>0</v>
      </c>
      <c r="CM53" s="119">
        <f>IF(IFERROR(MATCH(_xlfn.CONCAT($B53,",",CM$4),'19 SpcFunc &amp; VentSpcFunc combos'!$Q$8:$Q$335,0),0)&gt;0,1,0)</f>
        <v>0</v>
      </c>
      <c r="CN53" s="119">
        <f>IF(IFERROR(MATCH(_xlfn.CONCAT($B53,",",CN$4),'19 SpcFunc &amp; VentSpcFunc combos'!$Q$8:$Q$335,0),0)&gt;0,1,0)</f>
        <v>0</v>
      </c>
      <c r="CO53" s="119">
        <f>IF(IFERROR(MATCH(_xlfn.CONCAT($B53,",",CO$4),'19 SpcFunc &amp; VentSpcFunc combos'!$Q$8:$Q$335,0),0)&gt;0,1,0)</f>
        <v>0</v>
      </c>
      <c r="CP53" s="119">
        <f>IF(IFERROR(MATCH(_xlfn.CONCAT($B53,",",CP$4),'19 SpcFunc &amp; VentSpcFunc combos'!$Q$8:$Q$335,0),0)&gt;0,1,0)</f>
        <v>0</v>
      </c>
      <c r="CQ53" s="119">
        <f>IF(IFERROR(MATCH(_xlfn.CONCAT($B53,",",CQ$4),'19 SpcFunc &amp; VentSpcFunc combos'!$Q$8:$Q$335,0),0)&gt;0,1,0)</f>
        <v>0</v>
      </c>
      <c r="CR53" s="119">
        <f>IF(IFERROR(MATCH(_xlfn.CONCAT($B53,",",CR$4),'19 SpcFunc &amp; VentSpcFunc combos'!$Q$8:$Q$335,0),0)&gt;0,1,0)</f>
        <v>0</v>
      </c>
      <c r="CS53" s="119">
        <f>IF(IFERROR(MATCH(_xlfn.CONCAT($B53,",",CS$4),'19 SpcFunc &amp; VentSpcFunc combos'!$Q$8:$Q$335,0),0)&gt;0,1,0)</f>
        <v>0</v>
      </c>
      <c r="CT53" s="119">
        <f>IF(IFERROR(MATCH(_xlfn.CONCAT($B53,",",CT$4),'19 SpcFunc &amp; VentSpcFunc combos'!$Q$8:$Q$335,0),0)&gt;0,1,0)</f>
        <v>0</v>
      </c>
      <c r="CU53" s="98" t="s">
        <v>938</v>
      </c>
      <c r="CV53">
        <f t="shared" si="5"/>
        <v>0</v>
      </c>
    </row>
    <row r="54" spans="2:100" x14ac:dyDescent="0.25">
      <c r="B54" t="e">
        <f>#REF!</f>
        <v>#REF!</v>
      </c>
      <c r="C54" s="119">
        <f>IF(IFERROR(MATCH(_xlfn.CONCAT($B54,",",C$4),'19 SpcFunc &amp; VentSpcFunc combos'!$Q$8:$Q$335,0),0)&gt;0,1,0)</f>
        <v>0</v>
      </c>
      <c r="D54" s="119">
        <f>IF(IFERROR(MATCH(_xlfn.CONCAT($B54,",",D$4),'19 SpcFunc &amp; VentSpcFunc combos'!$Q$8:$Q$335,0),0)&gt;0,1,0)</f>
        <v>0</v>
      </c>
      <c r="E54" s="119">
        <f>IF(IFERROR(MATCH(_xlfn.CONCAT($B54,",",E$4),'19 SpcFunc &amp; VentSpcFunc combos'!$Q$8:$Q$335,0),0)&gt;0,1,0)</f>
        <v>0</v>
      </c>
      <c r="F54" s="119">
        <f>IF(IFERROR(MATCH(_xlfn.CONCAT($B54,",",F$4),'19 SpcFunc &amp; VentSpcFunc combos'!$Q$8:$Q$335,0),0)&gt;0,1,0)</f>
        <v>0</v>
      </c>
      <c r="G54" s="119">
        <f>IF(IFERROR(MATCH(_xlfn.CONCAT($B54,",",G$4),'19 SpcFunc &amp; VentSpcFunc combos'!$Q$8:$Q$335,0),0)&gt;0,1,0)</f>
        <v>0</v>
      </c>
      <c r="H54" s="119">
        <f>IF(IFERROR(MATCH(_xlfn.CONCAT($B54,",",H$4),'19 SpcFunc &amp; VentSpcFunc combos'!$Q$8:$Q$335,0),0)&gt;0,1,0)</f>
        <v>0</v>
      </c>
      <c r="I54" s="119">
        <f>IF(IFERROR(MATCH(_xlfn.CONCAT($B54,",",I$4),'19 SpcFunc &amp; VentSpcFunc combos'!$Q$8:$Q$335,0),0)&gt;0,1,0)</f>
        <v>0</v>
      </c>
      <c r="J54" s="119">
        <f>IF(IFERROR(MATCH(_xlfn.CONCAT($B54,",",J$4),'19 SpcFunc &amp; VentSpcFunc combos'!$Q$8:$Q$335,0),0)&gt;0,1,0)</f>
        <v>0</v>
      </c>
      <c r="K54" s="119">
        <f>IF(IFERROR(MATCH(_xlfn.CONCAT($B54,",",K$4),'19 SpcFunc &amp; VentSpcFunc combos'!$Q$8:$Q$335,0),0)&gt;0,1,0)</f>
        <v>0</v>
      </c>
      <c r="L54" s="119">
        <f>IF(IFERROR(MATCH(_xlfn.CONCAT($B54,",",L$4),'19 SpcFunc &amp; VentSpcFunc combos'!$Q$8:$Q$335,0),0)&gt;0,1,0)</f>
        <v>0</v>
      </c>
      <c r="M54" s="119">
        <f>IF(IFERROR(MATCH(_xlfn.CONCAT($B54,",",M$4),'19 SpcFunc &amp; VentSpcFunc combos'!$Q$8:$Q$335,0),0)&gt;0,1,0)</f>
        <v>0</v>
      </c>
      <c r="N54" s="119">
        <f>IF(IFERROR(MATCH(_xlfn.CONCAT($B54,",",N$4),'19 SpcFunc &amp; VentSpcFunc combos'!$Q$8:$Q$335,0),0)&gt;0,1,0)</f>
        <v>0</v>
      </c>
      <c r="O54" s="119">
        <f>IF(IFERROR(MATCH(_xlfn.CONCAT($B54,",",O$4),'19 SpcFunc &amp; VentSpcFunc combos'!$Q$8:$Q$335,0),0)&gt;0,1,0)</f>
        <v>0</v>
      </c>
      <c r="P54" s="119">
        <f>IF(IFERROR(MATCH(_xlfn.CONCAT($B54,",",P$4),'19 SpcFunc &amp; VentSpcFunc combos'!$Q$8:$Q$335,0),0)&gt;0,1,0)</f>
        <v>0</v>
      </c>
      <c r="Q54" s="119">
        <f>IF(IFERROR(MATCH(_xlfn.CONCAT($B54,",",Q$4),'19 SpcFunc &amp; VentSpcFunc combos'!$Q$8:$Q$335,0),0)&gt;0,1,0)</f>
        <v>0</v>
      </c>
      <c r="R54" s="119">
        <f>IF(IFERROR(MATCH(_xlfn.CONCAT($B54,",",R$4),'19 SpcFunc &amp; VentSpcFunc combos'!$Q$8:$Q$335,0),0)&gt;0,1,0)</f>
        <v>0</v>
      </c>
      <c r="S54" s="119">
        <f>IF(IFERROR(MATCH(_xlfn.CONCAT($B54,",",S$4),'19 SpcFunc &amp; VentSpcFunc combos'!$Q$8:$Q$335,0),0)&gt;0,1,0)</f>
        <v>0</v>
      </c>
      <c r="T54" s="119">
        <f>IF(IFERROR(MATCH(_xlfn.CONCAT($B54,",",T$4),'19 SpcFunc &amp; VentSpcFunc combos'!$Q$8:$Q$335,0),0)&gt;0,1,0)</f>
        <v>0</v>
      </c>
      <c r="U54" s="119">
        <f>IF(IFERROR(MATCH(_xlfn.CONCAT($B54,",",U$4),'19 SpcFunc &amp; VentSpcFunc combos'!$Q$8:$Q$335,0),0)&gt;0,1,0)</f>
        <v>0</v>
      </c>
      <c r="V54" s="119">
        <f>IF(IFERROR(MATCH(_xlfn.CONCAT($B54,",",V$4),'19 SpcFunc &amp; VentSpcFunc combos'!$Q$8:$Q$335,0),0)&gt;0,1,0)</f>
        <v>0</v>
      </c>
      <c r="W54" s="119">
        <f>IF(IFERROR(MATCH(_xlfn.CONCAT($B54,",",W$4),'19 SpcFunc &amp; VentSpcFunc combos'!$Q$8:$Q$335,0),0)&gt;0,1,0)</f>
        <v>0</v>
      </c>
      <c r="X54" s="119">
        <f>IF(IFERROR(MATCH(_xlfn.CONCAT($B54,",",X$4),'19 SpcFunc &amp; VentSpcFunc combos'!$Q$8:$Q$335,0),0)&gt;0,1,0)</f>
        <v>0</v>
      </c>
      <c r="Y54" s="119">
        <f>IF(IFERROR(MATCH(_xlfn.CONCAT($B54,",",Y$4),'19 SpcFunc &amp; VentSpcFunc combos'!$Q$8:$Q$335,0),0)&gt;0,1,0)</f>
        <v>0</v>
      </c>
      <c r="Z54" s="119">
        <f>IF(IFERROR(MATCH(_xlfn.CONCAT($B54,",",Z$4),'19 SpcFunc &amp; VentSpcFunc combos'!$Q$8:$Q$335,0),0)&gt;0,1,0)</f>
        <v>0</v>
      </c>
      <c r="AA54" s="119">
        <f>IF(IFERROR(MATCH(_xlfn.CONCAT($B54,",",AA$4),'19 SpcFunc &amp; VentSpcFunc combos'!$Q$8:$Q$335,0),0)&gt;0,1,0)</f>
        <v>0</v>
      </c>
      <c r="AB54" s="119">
        <f>IF(IFERROR(MATCH(_xlfn.CONCAT($B54,",",AB$4),'19 SpcFunc &amp; VentSpcFunc combos'!$Q$8:$Q$335,0),0)&gt;0,1,0)</f>
        <v>0</v>
      </c>
      <c r="AC54" s="119">
        <f>IF(IFERROR(MATCH(_xlfn.CONCAT($B54,",",AC$4),'19 SpcFunc &amp; VentSpcFunc combos'!$Q$8:$Q$335,0),0)&gt;0,1,0)</f>
        <v>0</v>
      </c>
      <c r="AD54" s="119">
        <f>IF(IFERROR(MATCH(_xlfn.CONCAT($B54,",",AD$4),'19 SpcFunc &amp; VentSpcFunc combos'!$Q$8:$Q$335,0),0)&gt;0,1,0)</f>
        <v>0</v>
      </c>
      <c r="AE54" s="119">
        <f>IF(IFERROR(MATCH(_xlfn.CONCAT($B54,",",AE$4),'19 SpcFunc &amp; VentSpcFunc combos'!$Q$8:$Q$335,0),0)&gt;0,1,0)</f>
        <v>0</v>
      </c>
      <c r="AF54" s="119">
        <f>IF(IFERROR(MATCH(_xlfn.CONCAT($B54,",",AF$4),'19 SpcFunc &amp; VentSpcFunc combos'!$Q$8:$Q$335,0),0)&gt;0,1,0)</f>
        <v>0</v>
      </c>
      <c r="AG54" s="119">
        <f>IF(IFERROR(MATCH(_xlfn.CONCAT($B54,",",AG$4),'19 SpcFunc &amp; VentSpcFunc combos'!$Q$8:$Q$335,0),0)&gt;0,1,0)</f>
        <v>0</v>
      </c>
      <c r="AH54" s="119">
        <f>IF(IFERROR(MATCH(_xlfn.CONCAT($B54,",",AH$4),'19 SpcFunc &amp; VentSpcFunc combos'!$Q$8:$Q$335,0),0)&gt;0,1,0)</f>
        <v>0</v>
      </c>
      <c r="AI54" s="119">
        <f>IF(IFERROR(MATCH(_xlfn.CONCAT($B54,",",AI$4),'19 SpcFunc &amp; VentSpcFunc combos'!$Q$8:$Q$335,0),0)&gt;0,1,0)</f>
        <v>0</v>
      </c>
      <c r="AJ54" s="119">
        <f>IF(IFERROR(MATCH(_xlfn.CONCAT($B54,",",AJ$4),'19 SpcFunc &amp; VentSpcFunc combos'!$Q$8:$Q$335,0),0)&gt;0,1,0)</f>
        <v>0</v>
      </c>
      <c r="AK54" s="119">
        <f>IF(IFERROR(MATCH(_xlfn.CONCAT($B54,",",AK$4),'19 SpcFunc &amp; VentSpcFunc combos'!$Q$8:$Q$335,0),0)&gt;0,1,0)</f>
        <v>0</v>
      </c>
      <c r="AL54" s="119">
        <f>IF(IFERROR(MATCH(_xlfn.CONCAT($B54,",",AL$4),'19 SpcFunc &amp; VentSpcFunc combos'!$Q$8:$Q$335,0),0)&gt;0,1,0)</f>
        <v>0</v>
      </c>
      <c r="AM54" s="119">
        <f>IF(IFERROR(MATCH(_xlfn.CONCAT($B54,",",AM$4),'19 SpcFunc &amp; VentSpcFunc combos'!$Q$8:$Q$335,0),0)&gt;0,1,0)</f>
        <v>0</v>
      </c>
      <c r="AN54" s="119">
        <f>IF(IFERROR(MATCH(_xlfn.CONCAT($B54,",",AN$4),'19 SpcFunc &amp; VentSpcFunc combos'!$Q$8:$Q$335,0),0)&gt;0,1,0)</f>
        <v>0</v>
      </c>
      <c r="AO54" s="119">
        <f>IF(IFERROR(MATCH(_xlfn.CONCAT($B54,",",AO$4),'19 SpcFunc &amp; VentSpcFunc combos'!$Q$8:$Q$335,0),0)&gt;0,1,0)</f>
        <v>0</v>
      </c>
      <c r="AP54" s="119">
        <f>IF(IFERROR(MATCH(_xlfn.CONCAT($B54,",",AP$4),'19 SpcFunc &amp; VentSpcFunc combos'!$Q$8:$Q$335,0),0)&gt;0,1,0)</f>
        <v>0</v>
      </c>
      <c r="AQ54" s="119">
        <f>IF(IFERROR(MATCH(_xlfn.CONCAT($B54,",",AQ$4),'19 SpcFunc &amp; VentSpcFunc combos'!$Q$8:$Q$335,0),0)&gt;0,1,0)</f>
        <v>0</v>
      </c>
      <c r="AR54" s="119">
        <f>IF(IFERROR(MATCH(_xlfn.CONCAT($B54,",",AR$4),'19 SpcFunc &amp; VentSpcFunc combos'!$Q$8:$Q$335,0),0)&gt;0,1,0)</f>
        <v>0</v>
      </c>
      <c r="AS54" s="119">
        <f>IF(IFERROR(MATCH(_xlfn.CONCAT($B54,",",AS$4),'19 SpcFunc &amp; VentSpcFunc combos'!$Q$8:$Q$335,0),0)&gt;0,1,0)</f>
        <v>0</v>
      </c>
      <c r="AT54" s="119">
        <f>IF(IFERROR(MATCH(_xlfn.CONCAT($B54,",",AT$4),'19 SpcFunc &amp; VentSpcFunc combos'!$Q$8:$Q$335,0),0)&gt;0,1,0)</f>
        <v>0</v>
      </c>
      <c r="AU54" s="119">
        <f>IF(IFERROR(MATCH(_xlfn.CONCAT($B54,",",AU$4),'19 SpcFunc &amp; VentSpcFunc combos'!$Q$8:$Q$335,0),0)&gt;0,1,0)</f>
        <v>0</v>
      </c>
      <c r="AV54" s="119">
        <f>IF(IFERROR(MATCH(_xlfn.CONCAT($B54,",",AV$4),'19 SpcFunc &amp; VentSpcFunc combos'!$Q$8:$Q$335,0),0)&gt;0,1,0)</f>
        <v>0</v>
      </c>
      <c r="AW54" s="119">
        <f>IF(IFERROR(MATCH(_xlfn.CONCAT($B54,",",AW$4),'19 SpcFunc &amp; VentSpcFunc combos'!$Q$8:$Q$335,0),0)&gt;0,1,0)</f>
        <v>0</v>
      </c>
      <c r="AX54" s="119">
        <f>IF(IFERROR(MATCH(_xlfn.CONCAT($B54,",",AX$4),'19 SpcFunc &amp; VentSpcFunc combos'!$Q$8:$Q$335,0),0)&gt;0,1,0)</f>
        <v>0</v>
      </c>
      <c r="AY54" s="119">
        <f>IF(IFERROR(MATCH(_xlfn.CONCAT($B54,",",AY$4),'19 SpcFunc &amp; VentSpcFunc combos'!$Q$8:$Q$335,0),0)&gt;0,1,0)</f>
        <v>0</v>
      </c>
      <c r="AZ54" s="119">
        <f>IF(IFERROR(MATCH(_xlfn.CONCAT($B54,",",AZ$4),'19 SpcFunc &amp; VentSpcFunc combos'!$Q$8:$Q$335,0),0)&gt;0,1,0)</f>
        <v>0</v>
      </c>
      <c r="BA54" s="119">
        <f>IF(IFERROR(MATCH(_xlfn.CONCAT($B54,",",BA$4),'19 SpcFunc &amp; VentSpcFunc combos'!$Q$8:$Q$335,0),0)&gt;0,1,0)</f>
        <v>0</v>
      </c>
      <c r="BB54" s="119">
        <f>IF(IFERROR(MATCH(_xlfn.CONCAT($B54,",",BB$4),'19 SpcFunc &amp; VentSpcFunc combos'!$Q$8:$Q$335,0),0)&gt;0,1,0)</f>
        <v>0</v>
      </c>
      <c r="BC54" s="119">
        <f>IF(IFERROR(MATCH(_xlfn.CONCAT($B54,",",BC$4),'19 SpcFunc &amp; VentSpcFunc combos'!$Q$8:$Q$335,0),0)&gt;0,1,0)</f>
        <v>0</v>
      </c>
      <c r="BD54" s="119">
        <f>IF(IFERROR(MATCH(_xlfn.CONCAT($B54,",",BD$4),'19 SpcFunc &amp; VentSpcFunc combos'!$Q$8:$Q$335,0),0)&gt;0,1,0)</f>
        <v>0</v>
      </c>
      <c r="BE54" s="119">
        <f>IF(IFERROR(MATCH(_xlfn.CONCAT($B54,",",BE$4),'19 SpcFunc &amp; VentSpcFunc combos'!$Q$8:$Q$335,0),0)&gt;0,1,0)</f>
        <v>0</v>
      </c>
      <c r="BF54" s="119">
        <f>IF(IFERROR(MATCH(_xlfn.CONCAT($B54,",",BF$4),'19 SpcFunc &amp; VentSpcFunc combos'!$Q$8:$Q$335,0),0)&gt;0,1,0)</f>
        <v>0</v>
      </c>
      <c r="BG54" s="119">
        <f>IF(IFERROR(MATCH(_xlfn.CONCAT($B54,",",BG$4),'19 SpcFunc &amp; VentSpcFunc combos'!$Q$8:$Q$335,0),0)&gt;0,1,0)</f>
        <v>0</v>
      </c>
      <c r="BH54" s="119">
        <f>IF(IFERROR(MATCH(_xlfn.CONCAT($B54,",",BH$4),'19 SpcFunc &amp; VentSpcFunc combos'!$Q$8:$Q$335,0),0)&gt;0,1,0)</f>
        <v>0</v>
      </c>
      <c r="BI54" s="119">
        <f>IF(IFERROR(MATCH(_xlfn.CONCAT($B54,",",BI$4),'19 SpcFunc &amp; VentSpcFunc combos'!$Q$8:$Q$335,0),0)&gt;0,1,0)</f>
        <v>0</v>
      </c>
      <c r="BJ54" s="119">
        <f>IF(IFERROR(MATCH(_xlfn.CONCAT($B54,",",BJ$4),'19 SpcFunc &amp; VentSpcFunc combos'!$Q$8:$Q$335,0),0)&gt;0,1,0)</f>
        <v>0</v>
      </c>
      <c r="BK54" s="119">
        <f>IF(IFERROR(MATCH(_xlfn.CONCAT($B54,",",BK$4),'19 SpcFunc &amp; VentSpcFunc combos'!$Q$8:$Q$335,0),0)&gt;0,1,0)</f>
        <v>0</v>
      </c>
      <c r="BL54" s="119">
        <f>IF(IFERROR(MATCH(_xlfn.CONCAT($B54,",",BL$4),'19 SpcFunc &amp; VentSpcFunc combos'!$Q$8:$Q$335,0),0)&gt;0,1,0)</f>
        <v>0</v>
      </c>
      <c r="BM54" s="119">
        <f>IF(IFERROR(MATCH(_xlfn.CONCAT($B54,",",BM$4),'19 SpcFunc &amp; VentSpcFunc combos'!$Q$8:$Q$335,0),0)&gt;0,1,0)</f>
        <v>0</v>
      </c>
      <c r="BN54" s="119">
        <f>IF(IFERROR(MATCH(_xlfn.CONCAT($B54,",",BN$4),'19 SpcFunc &amp; VentSpcFunc combos'!$Q$8:$Q$335,0),0)&gt;0,1,0)</f>
        <v>0</v>
      </c>
      <c r="BO54" s="119">
        <f>IF(IFERROR(MATCH(_xlfn.CONCAT($B54,",",BO$4),'19 SpcFunc &amp; VentSpcFunc combos'!$Q$8:$Q$335,0),0)&gt;0,1,0)</f>
        <v>0</v>
      </c>
      <c r="BP54" s="119">
        <f>IF(IFERROR(MATCH(_xlfn.CONCAT($B54,",",BP$4),'19 SpcFunc &amp; VentSpcFunc combos'!$Q$8:$Q$335,0),0)&gt;0,1,0)</f>
        <v>0</v>
      </c>
      <c r="BQ54" s="119">
        <f>IF(IFERROR(MATCH(_xlfn.CONCAT($B54,",",BQ$4),'19 SpcFunc &amp; VentSpcFunc combos'!$Q$8:$Q$335,0),0)&gt;0,1,0)</f>
        <v>0</v>
      </c>
      <c r="BR54" s="119">
        <f>IF(IFERROR(MATCH(_xlfn.CONCAT($B54,",",BR$4),'19 SpcFunc &amp; VentSpcFunc combos'!$Q$8:$Q$335,0),0)&gt;0,1,0)</f>
        <v>0</v>
      </c>
      <c r="BS54" s="119">
        <f>IF(IFERROR(MATCH(_xlfn.CONCAT($B54,",",BS$4),'19 SpcFunc &amp; VentSpcFunc combos'!$Q$8:$Q$335,0),0)&gt;0,1,0)</f>
        <v>0</v>
      </c>
      <c r="BT54" s="119">
        <f>IF(IFERROR(MATCH(_xlfn.CONCAT($B54,",",BT$4),'19 SpcFunc &amp; VentSpcFunc combos'!$Q$8:$Q$335,0),0)&gt;0,1,0)</f>
        <v>0</v>
      </c>
      <c r="BU54" s="119">
        <f>IF(IFERROR(MATCH(_xlfn.CONCAT($B54,",",BU$4),'19 SpcFunc &amp; VentSpcFunc combos'!$Q$8:$Q$335,0),0)&gt;0,1,0)</f>
        <v>0</v>
      </c>
      <c r="BV54" s="119">
        <f>IF(IFERROR(MATCH(_xlfn.CONCAT($B54,",",BV$4),'19 SpcFunc &amp; VentSpcFunc combos'!$Q$8:$Q$335,0),0)&gt;0,1,0)</f>
        <v>0</v>
      </c>
      <c r="BW54" s="119">
        <f>IF(IFERROR(MATCH(_xlfn.CONCAT($B54,",",BW$4),'19 SpcFunc &amp; VentSpcFunc combos'!$Q$8:$Q$335,0),0)&gt;0,1,0)</f>
        <v>0</v>
      </c>
      <c r="BX54" s="119">
        <f>IF(IFERROR(MATCH(_xlfn.CONCAT($B54,",",BX$4),'19 SpcFunc &amp; VentSpcFunc combos'!$Q$8:$Q$335,0),0)&gt;0,1,0)</f>
        <v>0</v>
      </c>
      <c r="BY54" s="119">
        <f>IF(IFERROR(MATCH(_xlfn.CONCAT($B54,",",BY$4),'19 SpcFunc &amp; VentSpcFunc combos'!$Q$8:$Q$335,0),0)&gt;0,1,0)</f>
        <v>0</v>
      </c>
      <c r="BZ54" s="119">
        <f>IF(IFERROR(MATCH(_xlfn.CONCAT($B54,",",BZ$4),'19 SpcFunc &amp; VentSpcFunc combos'!$Q$8:$Q$335,0),0)&gt;0,1,0)</f>
        <v>0</v>
      </c>
      <c r="CA54" s="119">
        <f>IF(IFERROR(MATCH(_xlfn.CONCAT($B54,",",CA$4),'19 SpcFunc &amp; VentSpcFunc combos'!$Q$8:$Q$335,0),0)&gt;0,1,0)</f>
        <v>0</v>
      </c>
      <c r="CB54" s="119">
        <f>IF(IFERROR(MATCH(_xlfn.CONCAT($B54,",",CB$4),'19 SpcFunc &amp; VentSpcFunc combos'!$Q$8:$Q$335,0),0)&gt;0,1,0)</f>
        <v>0</v>
      </c>
      <c r="CC54" s="119">
        <f>IF(IFERROR(MATCH(_xlfn.CONCAT($B54,",",CC$4),'19 SpcFunc &amp; VentSpcFunc combos'!$Q$8:$Q$335,0),0)&gt;0,1,0)</f>
        <v>0</v>
      </c>
      <c r="CD54" s="119">
        <f>IF(IFERROR(MATCH(_xlfn.CONCAT($B54,",",CD$4),'19 SpcFunc &amp; VentSpcFunc combos'!$Q$8:$Q$335,0),0)&gt;0,1,0)</f>
        <v>0</v>
      </c>
      <c r="CE54" s="119">
        <f>IF(IFERROR(MATCH(_xlfn.CONCAT($B54,",",CE$4),'19 SpcFunc &amp; VentSpcFunc combos'!$Q$8:$Q$335,0),0)&gt;0,1,0)</f>
        <v>0</v>
      </c>
      <c r="CF54" s="119">
        <f>IF(IFERROR(MATCH(_xlfn.CONCAT($B54,",",CF$4),'19 SpcFunc &amp; VentSpcFunc combos'!$Q$8:$Q$335,0),0)&gt;0,1,0)</f>
        <v>0</v>
      </c>
      <c r="CG54" s="119">
        <f>IF(IFERROR(MATCH(_xlfn.CONCAT($B54,",",CG$4),'19 SpcFunc &amp; VentSpcFunc combos'!$Q$8:$Q$335,0),0)&gt;0,1,0)</f>
        <v>0</v>
      </c>
      <c r="CH54" s="119">
        <f>IF(IFERROR(MATCH(_xlfn.CONCAT($B54,",",CH$4),'19 SpcFunc &amp; VentSpcFunc combos'!$Q$8:$Q$335,0),0)&gt;0,1,0)</f>
        <v>0</v>
      </c>
      <c r="CI54" s="119">
        <f>IF(IFERROR(MATCH(_xlfn.CONCAT($B54,",",CI$4),'19 SpcFunc &amp; VentSpcFunc combos'!$Q$8:$Q$335,0),0)&gt;0,1,0)</f>
        <v>0</v>
      </c>
      <c r="CJ54" s="119">
        <f>IF(IFERROR(MATCH(_xlfn.CONCAT($B54,",",CJ$4),'19 SpcFunc &amp; VentSpcFunc combos'!$Q$8:$Q$335,0),0)&gt;0,1,0)</f>
        <v>0</v>
      </c>
      <c r="CK54" s="119">
        <f>IF(IFERROR(MATCH(_xlfn.CONCAT($B54,",",CK$4),'19 SpcFunc &amp; VentSpcFunc combos'!$Q$8:$Q$335,0),0)&gt;0,1,0)</f>
        <v>0</v>
      </c>
      <c r="CL54" s="119">
        <f>IF(IFERROR(MATCH(_xlfn.CONCAT($B54,",",CL$4),'19 SpcFunc &amp; VentSpcFunc combos'!$Q$8:$Q$335,0),0)&gt;0,1,0)</f>
        <v>0</v>
      </c>
      <c r="CM54" s="119">
        <f>IF(IFERROR(MATCH(_xlfn.CONCAT($B54,",",CM$4),'19 SpcFunc &amp; VentSpcFunc combos'!$Q$8:$Q$335,0),0)&gt;0,1,0)</f>
        <v>0</v>
      </c>
      <c r="CN54" s="119">
        <f>IF(IFERROR(MATCH(_xlfn.CONCAT($B54,",",CN$4),'19 SpcFunc &amp; VentSpcFunc combos'!$Q$8:$Q$335,0),0)&gt;0,1,0)</f>
        <v>0</v>
      </c>
      <c r="CO54" s="119">
        <f>IF(IFERROR(MATCH(_xlfn.CONCAT($B54,",",CO$4),'19 SpcFunc &amp; VentSpcFunc combos'!$Q$8:$Q$335,0),0)&gt;0,1,0)</f>
        <v>0</v>
      </c>
      <c r="CP54" s="119">
        <f>IF(IFERROR(MATCH(_xlfn.CONCAT($B54,",",CP$4),'19 SpcFunc &amp; VentSpcFunc combos'!$Q$8:$Q$335,0),0)&gt;0,1,0)</f>
        <v>0</v>
      </c>
      <c r="CQ54" s="119">
        <f>IF(IFERROR(MATCH(_xlfn.CONCAT($B54,",",CQ$4),'19 SpcFunc &amp; VentSpcFunc combos'!$Q$8:$Q$335,0),0)&gt;0,1,0)</f>
        <v>0</v>
      </c>
      <c r="CR54" s="119">
        <f>IF(IFERROR(MATCH(_xlfn.CONCAT($B54,",",CR$4),'19 SpcFunc &amp; VentSpcFunc combos'!$Q$8:$Q$335,0),0)&gt;0,1,0)</f>
        <v>0</v>
      </c>
      <c r="CS54" s="119">
        <f>IF(IFERROR(MATCH(_xlfn.CONCAT($B54,",",CS$4),'19 SpcFunc &amp; VentSpcFunc combos'!$Q$8:$Q$335,0),0)&gt;0,1,0)</f>
        <v>0</v>
      </c>
      <c r="CT54" s="119">
        <f>IF(IFERROR(MATCH(_xlfn.CONCAT($B54,",",CT$4),'19 SpcFunc &amp; VentSpcFunc combos'!$Q$8:$Q$335,0),0)&gt;0,1,0)</f>
        <v>0</v>
      </c>
      <c r="CU54" s="98" t="s">
        <v>938</v>
      </c>
      <c r="CV54">
        <f t="shared" si="5"/>
        <v>0</v>
      </c>
    </row>
    <row r="55" spans="2:100" x14ac:dyDescent="0.25">
      <c r="B55" t="e">
        <f>#REF!</f>
        <v>#REF!</v>
      </c>
      <c r="C55" s="119">
        <f>IF(IFERROR(MATCH(_xlfn.CONCAT($B55,",",C$4),'19 SpcFunc &amp; VentSpcFunc combos'!$Q$8:$Q$335,0),0)&gt;0,1,0)</f>
        <v>0</v>
      </c>
      <c r="D55" s="119">
        <f>IF(IFERROR(MATCH(_xlfn.CONCAT($B55,",",D$4),'19 SpcFunc &amp; VentSpcFunc combos'!$Q$8:$Q$335,0),0)&gt;0,1,0)</f>
        <v>0</v>
      </c>
      <c r="E55" s="119">
        <f>IF(IFERROR(MATCH(_xlfn.CONCAT($B55,",",E$4),'19 SpcFunc &amp; VentSpcFunc combos'!$Q$8:$Q$335,0),0)&gt;0,1,0)</f>
        <v>0</v>
      </c>
      <c r="F55" s="119">
        <f>IF(IFERROR(MATCH(_xlfn.CONCAT($B55,",",F$4),'19 SpcFunc &amp; VentSpcFunc combos'!$Q$8:$Q$335,0),0)&gt;0,1,0)</f>
        <v>0</v>
      </c>
      <c r="G55" s="119">
        <f>IF(IFERROR(MATCH(_xlfn.CONCAT($B55,",",G$4),'19 SpcFunc &amp; VentSpcFunc combos'!$Q$8:$Q$335,0),0)&gt;0,1,0)</f>
        <v>0</v>
      </c>
      <c r="H55" s="119">
        <f>IF(IFERROR(MATCH(_xlfn.CONCAT($B55,",",H$4),'19 SpcFunc &amp; VentSpcFunc combos'!$Q$8:$Q$335,0),0)&gt;0,1,0)</f>
        <v>0</v>
      </c>
      <c r="I55" s="119">
        <f>IF(IFERROR(MATCH(_xlfn.CONCAT($B55,",",I$4),'19 SpcFunc &amp; VentSpcFunc combos'!$Q$8:$Q$335,0),0)&gt;0,1,0)</f>
        <v>0</v>
      </c>
      <c r="J55" s="119">
        <f>IF(IFERROR(MATCH(_xlfn.CONCAT($B55,",",J$4),'19 SpcFunc &amp; VentSpcFunc combos'!$Q$8:$Q$335,0),0)&gt;0,1,0)</f>
        <v>0</v>
      </c>
      <c r="K55" s="119">
        <f>IF(IFERROR(MATCH(_xlfn.CONCAT($B55,",",K$4),'19 SpcFunc &amp; VentSpcFunc combos'!$Q$8:$Q$335,0),0)&gt;0,1,0)</f>
        <v>0</v>
      </c>
      <c r="L55" s="119">
        <f>IF(IFERROR(MATCH(_xlfn.CONCAT($B55,",",L$4),'19 SpcFunc &amp; VentSpcFunc combos'!$Q$8:$Q$335,0),0)&gt;0,1,0)</f>
        <v>0</v>
      </c>
      <c r="M55" s="119">
        <f>IF(IFERROR(MATCH(_xlfn.CONCAT($B55,",",M$4),'19 SpcFunc &amp; VentSpcFunc combos'!$Q$8:$Q$335,0),0)&gt;0,1,0)</f>
        <v>0</v>
      </c>
      <c r="N55" s="119">
        <f>IF(IFERROR(MATCH(_xlfn.CONCAT($B55,",",N$4),'19 SpcFunc &amp; VentSpcFunc combos'!$Q$8:$Q$335,0),0)&gt;0,1,0)</f>
        <v>0</v>
      </c>
      <c r="O55" s="119">
        <f>IF(IFERROR(MATCH(_xlfn.CONCAT($B55,",",O$4),'19 SpcFunc &amp; VentSpcFunc combos'!$Q$8:$Q$335,0),0)&gt;0,1,0)</f>
        <v>0</v>
      </c>
      <c r="P55" s="119">
        <f>IF(IFERROR(MATCH(_xlfn.CONCAT($B55,",",P$4),'19 SpcFunc &amp; VentSpcFunc combos'!$Q$8:$Q$335,0),0)&gt;0,1,0)</f>
        <v>0</v>
      </c>
      <c r="Q55" s="119">
        <f>IF(IFERROR(MATCH(_xlfn.CONCAT($B55,",",Q$4),'19 SpcFunc &amp; VentSpcFunc combos'!$Q$8:$Q$335,0),0)&gt;0,1,0)</f>
        <v>0</v>
      </c>
      <c r="R55" s="119">
        <f>IF(IFERROR(MATCH(_xlfn.CONCAT($B55,",",R$4),'19 SpcFunc &amp; VentSpcFunc combos'!$Q$8:$Q$335,0),0)&gt;0,1,0)</f>
        <v>0</v>
      </c>
      <c r="S55" s="119">
        <f>IF(IFERROR(MATCH(_xlfn.CONCAT($B55,",",S$4),'19 SpcFunc &amp; VentSpcFunc combos'!$Q$8:$Q$335,0),0)&gt;0,1,0)</f>
        <v>0</v>
      </c>
      <c r="T55" s="119">
        <f>IF(IFERROR(MATCH(_xlfn.CONCAT($B55,",",T$4),'19 SpcFunc &amp; VentSpcFunc combos'!$Q$8:$Q$335,0),0)&gt;0,1,0)</f>
        <v>0</v>
      </c>
      <c r="U55" s="119">
        <f>IF(IFERROR(MATCH(_xlfn.CONCAT($B55,",",U$4),'19 SpcFunc &amp; VentSpcFunc combos'!$Q$8:$Q$335,0),0)&gt;0,1,0)</f>
        <v>0</v>
      </c>
      <c r="V55" s="119">
        <f>IF(IFERROR(MATCH(_xlfn.CONCAT($B55,",",V$4),'19 SpcFunc &amp; VentSpcFunc combos'!$Q$8:$Q$335,0),0)&gt;0,1,0)</f>
        <v>0</v>
      </c>
      <c r="W55" s="119">
        <f>IF(IFERROR(MATCH(_xlfn.CONCAT($B55,",",W$4),'19 SpcFunc &amp; VentSpcFunc combos'!$Q$8:$Q$335,0),0)&gt;0,1,0)</f>
        <v>0</v>
      </c>
      <c r="X55" s="119">
        <f>IF(IFERROR(MATCH(_xlfn.CONCAT($B55,",",X$4),'19 SpcFunc &amp; VentSpcFunc combos'!$Q$8:$Q$335,0),0)&gt;0,1,0)</f>
        <v>0</v>
      </c>
      <c r="Y55" s="119">
        <f>IF(IFERROR(MATCH(_xlfn.CONCAT($B55,",",Y$4),'19 SpcFunc &amp; VentSpcFunc combos'!$Q$8:$Q$335,0),0)&gt;0,1,0)</f>
        <v>0</v>
      </c>
      <c r="Z55" s="119">
        <f>IF(IFERROR(MATCH(_xlfn.CONCAT($B55,",",Z$4),'19 SpcFunc &amp; VentSpcFunc combos'!$Q$8:$Q$335,0),0)&gt;0,1,0)</f>
        <v>0</v>
      </c>
      <c r="AA55" s="119">
        <f>IF(IFERROR(MATCH(_xlfn.CONCAT($B55,",",AA$4),'19 SpcFunc &amp; VentSpcFunc combos'!$Q$8:$Q$335,0),0)&gt;0,1,0)</f>
        <v>0</v>
      </c>
      <c r="AB55" s="119">
        <f>IF(IFERROR(MATCH(_xlfn.CONCAT($B55,",",AB$4),'19 SpcFunc &amp; VentSpcFunc combos'!$Q$8:$Q$335,0),0)&gt;0,1,0)</f>
        <v>0</v>
      </c>
      <c r="AC55" s="119">
        <f>IF(IFERROR(MATCH(_xlfn.CONCAT($B55,",",AC$4),'19 SpcFunc &amp; VentSpcFunc combos'!$Q$8:$Q$335,0),0)&gt;0,1,0)</f>
        <v>0</v>
      </c>
      <c r="AD55" s="119">
        <f>IF(IFERROR(MATCH(_xlfn.CONCAT($B55,",",AD$4),'19 SpcFunc &amp; VentSpcFunc combos'!$Q$8:$Q$335,0),0)&gt;0,1,0)</f>
        <v>0</v>
      </c>
      <c r="AE55" s="119">
        <f>IF(IFERROR(MATCH(_xlfn.CONCAT($B55,",",AE$4),'19 SpcFunc &amp; VentSpcFunc combos'!$Q$8:$Q$335,0),0)&gt;0,1,0)</f>
        <v>0</v>
      </c>
      <c r="AF55" s="119">
        <f>IF(IFERROR(MATCH(_xlfn.CONCAT($B55,",",AF$4),'19 SpcFunc &amp; VentSpcFunc combos'!$Q$8:$Q$335,0),0)&gt;0,1,0)</f>
        <v>0</v>
      </c>
      <c r="AG55" s="119">
        <f>IF(IFERROR(MATCH(_xlfn.CONCAT($B55,",",AG$4),'19 SpcFunc &amp; VentSpcFunc combos'!$Q$8:$Q$335,0),0)&gt;0,1,0)</f>
        <v>0</v>
      </c>
      <c r="AH55" s="119">
        <f>IF(IFERROR(MATCH(_xlfn.CONCAT($B55,",",AH$4),'19 SpcFunc &amp; VentSpcFunc combos'!$Q$8:$Q$335,0),0)&gt;0,1,0)</f>
        <v>0</v>
      </c>
      <c r="AI55" s="119">
        <f>IF(IFERROR(MATCH(_xlfn.CONCAT($B55,",",AI$4),'19 SpcFunc &amp; VentSpcFunc combos'!$Q$8:$Q$335,0),0)&gt;0,1,0)</f>
        <v>0</v>
      </c>
      <c r="AJ55" s="119">
        <f>IF(IFERROR(MATCH(_xlfn.CONCAT($B55,",",AJ$4),'19 SpcFunc &amp; VentSpcFunc combos'!$Q$8:$Q$335,0),0)&gt;0,1,0)</f>
        <v>0</v>
      </c>
      <c r="AK55" s="119">
        <f>IF(IFERROR(MATCH(_xlfn.CONCAT($B55,",",AK$4),'19 SpcFunc &amp; VentSpcFunc combos'!$Q$8:$Q$335,0),0)&gt;0,1,0)</f>
        <v>0</v>
      </c>
      <c r="AL55" s="119">
        <f>IF(IFERROR(MATCH(_xlfn.CONCAT($B55,",",AL$4),'19 SpcFunc &amp; VentSpcFunc combos'!$Q$8:$Q$335,0),0)&gt;0,1,0)</f>
        <v>0</v>
      </c>
      <c r="AM55" s="119">
        <f>IF(IFERROR(MATCH(_xlfn.CONCAT($B55,",",AM$4),'19 SpcFunc &amp; VentSpcFunc combos'!$Q$8:$Q$335,0),0)&gt;0,1,0)</f>
        <v>0</v>
      </c>
      <c r="AN55" s="119">
        <f>IF(IFERROR(MATCH(_xlfn.CONCAT($B55,",",AN$4),'19 SpcFunc &amp; VentSpcFunc combos'!$Q$8:$Q$335,0),0)&gt;0,1,0)</f>
        <v>0</v>
      </c>
      <c r="AO55" s="119">
        <f>IF(IFERROR(MATCH(_xlfn.CONCAT($B55,",",AO$4),'19 SpcFunc &amp; VentSpcFunc combos'!$Q$8:$Q$335,0),0)&gt;0,1,0)</f>
        <v>0</v>
      </c>
      <c r="AP55" s="119">
        <f>IF(IFERROR(MATCH(_xlfn.CONCAT($B55,",",AP$4),'19 SpcFunc &amp; VentSpcFunc combos'!$Q$8:$Q$335,0),0)&gt;0,1,0)</f>
        <v>0</v>
      </c>
      <c r="AQ55" s="119">
        <f>IF(IFERROR(MATCH(_xlfn.CONCAT($B55,",",AQ$4),'19 SpcFunc &amp; VentSpcFunc combos'!$Q$8:$Q$335,0),0)&gt;0,1,0)</f>
        <v>0</v>
      </c>
      <c r="AR55" s="119">
        <f>IF(IFERROR(MATCH(_xlfn.CONCAT($B55,",",AR$4),'19 SpcFunc &amp; VentSpcFunc combos'!$Q$8:$Q$335,0),0)&gt;0,1,0)</f>
        <v>0</v>
      </c>
      <c r="AS55" s="119">
        <f>IF(IFERROR(MATCH(_xlfn.CONCAT($B55,",",AS$4),'19 SpcFunc &amp; VentSpcFunc combos'!$Q$8:$Q$335,0),0)&gt;0,1,0)</f>
        <v>0</v>
      </c>
      <c r="AT55" s="119">
        <f>IF(IFERROR(MATCH(_xlfn.CONCAT($B55,",",AT$4),'19 SpcFunc &amp; VentSpcFunc combos'!$Q$8:$Q$335,0),0)&gt;0,1,0)</f>
        <v>0</v>
      </c>
      <c r="AU55" s="119">
        <f>IF(IFERROR(MATCH(_xlfn.CONCAT($B55,",",AU$4),'19 SpcFunc &amp; VentSpcFunc combos'!$Q$8:$Q$335,0),0)&gt;0,1,0)</f>
        <v>0</v>
      </c>
      <c r="AV55" s="119">
        <f>IF(IFERROR(MATCH(_xlfn.CONCAT($B55,",",AV$4),'19 SpcFunc &amp; VentSpcFunc combos'!$Q$8:$Q$335,0),0)&gt;0,1,0)</f>
        <v>0</v>
      </c>
      <c r="AW55" s="119">
        <f>IF(IFERROR(MATCH(_xlfn.CONCAT($B55,",",AW$4),'19 SpcFunc &amp; VentSpcFunc combos'!$Q$8:$Q$335,0),0)&gt;0,1,0)</f>
        <v>0</v>
      </c>
      <c r="AX55" s="119">
        <f>IF(IFERROR(MATCH(_xlfn.CONCAT($B55,",",AX$4),'19 SpcFunc &amp; VentSpcFunc combos'!$Q$8:$Q$335,0),0)&gt;0,1,0)</f>
        <v>0</v>
      </c>
      <c r="AY55" s="119">
        <f>IF(IFERROR(MATCH(_xlfn.CONCAT($B55,",",AY$4),'19 SpcFunc &amp; VentSpcFunc combos'!$Q$8:$Q$335,0),0)&gt;0,1,0)</f>
        <v>0</v>
      </c>
      <c r="AZ55" s="119">
        <f>IF(IFERROR(MATCH(_xlfn.CONCAT($B55,",",AZ$4),'19 SpcFunc &amp; VentSpcFunc combos'!$Q$8:$Q$335,0),0)&gt;0,1,0)</f>
        <v>0</v>
      </c>
      <c r="BA55" s="119">
        <f>IF(IFERROR(MATCH(_xlfn.CONCAT($B55,",",BA$4),'19 SpcFunc &amp; VentSpcFunc combos'!$Q$8:$Q$335,0),0)&gt;0,1,0)</f>
        <v>0</v>
      </c>
      <c r="BB55" s="119">
        <f>IF(IFERROR(MATCH(_xlfn.CONCAT($B55,",",BB$4),'19 SpcFunc &amp; VentSpcFunc combos'!$Q$8:$Q$335,0),0)&gt;0,1,0)</f>
        <v>0</v>
      </c>
      <c r="BC55" s="119">
        <f>IF(IFERROR(MATCH(_xlfn.CONCAT($B55,",",BC$4),'19 SpcFunc &amp; VentSpcFunc combos'!$Q$8:$Q$335,0),0)&gt;0,1,0)</f>
        <v>0</v>
      </c>
      <c r="BD55" s="119">
        <f>IF(IFERROR(MATCH(_xlfn.CONCAT($B55,",",BD$4),'19 SpcFunc &amp; VentSpcFunc combos'!$Q$8:$Q$335,0),0)&gt;0,1,0)</f>
        <v>0</v>
      </c>
      <c r="BE55" s="119">
        <f>IF(IFERROR(MATCH(_xlfn.CONCAT($B55,",",BE$4),'19 SpcFunc &amp; VentSpcFunc combos'!$Q$8:$Q$335,0),0)&gt;0,1,0)</f>
        <v>0</v>
      </c>
      <c r="BF55" s="119">
        <f>IF(IFERROR(MATCH(_xlfn.CONCAT($B55,",",BF$4),'19 SpcFunc &amp; VentSpcFunc combos'!$Q$8:$Q$335,0),0)&gt;0,1,0)</f>
        <v>0</v>
      </c>
      <c r="BG55" s="119">
        <f>IF(IFERROR(MATCH(_xlfn.CONCAT($B55,",",BG$4),'19 SpcFunc &amp; VentSpcFunc combos'!$Q$8:$Q$335,0),0)&gt;0,1,0)</f>
        <v>0</v>
      </c>
      <c r="BH55" s="119">
        <f>IF(IFERROR(MATCH(_xlfn.CONCAT($B55,",",BH$4),'19 SpcFunc &amp; VentSpcFunc combos'!$Q$8:$Q$335,0),0)&gt;0,1,0)</f>
        <v>0</v>
      </c>
      <c r="BI55" s="119">
        <f>IF(IFERROR(MATCH(_xlfn.CONCAT($B55,",",BI$4),'19 SpcFunc &amp; VentSpcFunc combos'!$Q$8:$Q$335,0),0)&gt;0,1,0)</f>
        <v>0</v>
      </c>
      <c r="BJ55" s="119">
        <f>IF(IFERROR(MATCH(_xlfn.CONCAT($B55,",",BJ$4),'19 SpcFunc &amp; VentSpcFunc combos'!$Q$8:$Q$335,0),0)&gt;0,1,0)</f>
        <v>0</v>
      </c>
      <c r="BK55" s="119">
        <f>IF(IFERROR(MATCH(_xlfn.CONCAT($B55,",",BK$4),'19 SpcFunc &amp; VentSpcFunc combos'!$Q$8:$Q$335,0),0)&gt;0,1,0)</f>
        <v>0</v>
      </c>
      <c r="BL55" s="119">
        <f>IF(IFERROR(MATCH(_xlfn.CONCAT($B55,",",BL$4),'19 SpcFunc &amp; VentSpcFunc combos'!$Q$8:$Q$335,0),0)&gt;0,1,0)</f>
        <v>0</v>
      </c>
      <c r="BM55" s="119">
        <f>IF(IFERROR(MATCH(_xlfn.CONCAT($B55,",",BM$4),'19 SpcFunc &amp; VentSpcFunc combos'!$Q$8:$Q$335,0),0)&gt;0,1,0)</f>
        <v>0</v>
      </c>
      <c r="BN55" s="119">
        <f>IF(IFERROR(MATCH(_xlfn.CONCAT($B55,",",BN$4),'19 SpcFunc &amp; VentSpcFunc combos'!$Q$8:$Q$335,0),0)&gt;0,1,0)</f>
        <v>0</v>
      </c>
      <c r="BO55" s="119">
        <f>IF(IFERROR(MATCH(_xlfn.CONCAT($B55,",",BO$4),'19 SpcFunc &amp; VentSpcFunc combos'!$Q$8:$Q$335,0),0)&gt;0,1,0)</f>
        <v>0</v>
      </c>
      <c r="BP55" s="119">
        <f>IF(IFERROR(MATCH(_xlfn.CONCAT($B55,",",BP$4),'19 SpcFunc &amp; VentSpcFunc combos'!$Q$8:$Q$335,0),0)&gt;0,1,0)</f>
        <v>0</v>
      </c>
      <c r="BQ55" s="119">
        <f>IF(IFERROR(MATCH(_xlfn.CONCAT($B55,",",BQ$4),'19 SpcFunc &amp; VentSpcFunc combos'!$Q$8:$Q$335,0),0)&gt;0,1,0)</f>
        <v>0</v>
      </c>
      <c r="BR55" s="119">
        <f>IF(IFERROR(MATCH(_xlfn.CONCAT($B55,",",BR$4),'19 SpcFunc &amp; VentSpcFunc combos'!$Q$8:$Q$335,0),0)&gt;0,1,0)</f>
        <v>0</v>
      </c>
      <c r="BS55" s="119">
        <f>IF(IFERROR(MATCH(_xlfn.CONCAT($B55,",",BS$4),'19 SpcFunc &amp; VentSpcFunc combos'!$Q$8:$Q$335,0),0)&gt;0,1,0)</f>
        <v>0</v>
      </c>
      <c r="BT55" s="119">
        <f>IF(IFERROR(MATCH(_xlfn.CONCAT($B55,",",BT$4),'19 SpcFunc &amp; VentSpcFunc combos'!$Q$8:$Q$335,0),0)&gt;0,1,0)</f>
        <v>0</v>
      </c>
      <c r="BU55" s="119">
        <f>IF(IFERROR(MATCH(_xlfn.CONCAT($B55,",",BU$4),'19 SpcFunc &amp; VentSpcFunc combos'!$Q$8:$Q$335,0),0)&gt;0,1,0)</f>
        <v>0</v>
      </c>
      <c r="BV55" s="119">
        <f>IF(IFERROR(MATCH(_xlfn.CONCAT($B55,",",BV$4),'19 SpcFunc &amp; VentSpcFunc combos'!$Q$8:$Q$335,0),0)&gt;0,1,0)</f>
        <v>0</v>
      </c>
      <c r="BW55" s="119">
        <f>IF(IFERROR(MATCH(_xlfn.CONCAT($B55,",",BW$4),'19 SpcFunc &amp; VentSpcFunc combos'!$Q$8:$Q$335,0),0)&gt;0,1,0)</f>
        <v>0</v>
      </c>
      <c r="BX55" s="119">
        <f>IF(IFERROR(MATCH(_xlfn.CONCAT($B55,",",BX$4),'19 SpcFunc &amp; VentSpcFunc combos'!$Q$8:$Q$335,0),0)&gt;0,1,0)</f>
        <v>0</v>
      </c>
      <c r="BY55" s="119">
        <f>IF(IFERROR(MATCH(_xlfn.CONCAT($B55,",",BY$4),'19 SpcFunc &amp; VentSpcFunc combos'!$Q$8:$Q$335,0),0)&gt;0,1,0)</f>
        <v>0</v>
      </c>
      <c r="BZ55" s="119">
        <f>IF(IFERROR(MATCH(_xlfn.CONCAT($B55,",",BZ$4),'19 SpcFunc &amp; VentSpcFunc combos'!$Q$8:$Q$335,0),0)&gt;0,1,0)</f>
        <v>0</v>
      </c>
      <c r="CA55" s="119">
        <f>IF(IFERROR(MATCH(_xlfn.CONCAT($B55,",",CA$4),'19 SpcFunc &amp; VentSpcFunc combos'!$Q$8:$Q$335,0),0)&gt;0,1,0)</f>
        <v>0</v>
      </c>
      <c r="CB55" s="119">
        <f>IF(IFERROR(MATCH(_xlfn.CONCAT($B55,",",CB$4),'19 SpcFunc &amp; VentSpcFunc combos'!$Q$8:$Q$335,0),0)&gt;0,1,0)</f>
        <v>0</v>
      </c>
      <c r="CC55" s="119">
        <f>IF(IFERROR(MATCH(_xlfn.CONCAT($B55,",",CC$4),'19 SpcFunc &amp; VentSpcFunc combos'!$Q$8:$Q$335,0),0)&gt;0,1,0)</f>
        <v>0</v>
      </c>
      <c r="CD55" s="119">
        <f>IF(IFERROR(MATCH(_xlfn.CONCAT($B55,",",CD$4),'19 SpcFunc &amp; VentSpcFunc combos'!$Q$8:$Q$335,0),0)&gt;0,1,0)</f>
        <v>0</v>
      </c>
      <c r="CE55" s="119">
        <f>IF(IFERROR(MATCH(_xlfn.CONCAT($B55,",",CE$4),'19 SpcFunc &amp; VentSpcFunc combos'!$Q$8:$Q$335,0),0)&gt;0,1,0)</f>
        <v>0</v>
      </c>
      <c r="CF55" s="119">
        <f>IF(IFERROR(MATCH(_xlfn.CONCAT($B55,",",CF$4),'19 SpcFunc &amp; VentSpcFunc combos'!$Q$8:$Q$335,0),0)&gt;0,1,0)</f>
        <v>0</v>
      </c>
      <c r="CG55" s="119">
        <f>IF(IFERROR(MATCH(_xlfn.CONCAT($B55,",",CG$4),'19 SpcFunc &amp; VentSpcFunc combos'!$Q$8:$Q$335,0),0)&gt;0,1,0)</f>
        <v>0</v>
      </c>
      <c r="CH55" s="119">
        <f>IF(IFERROR(MATCH(_xlfn.CONCAT($B55,",",CH$4),'19 SpcFunc &amp; VentSpcFunc combos'!$Q$8:$Q$335,0),0)&gt;0,1,0)</f>
        <v>0</v>
      </c>
      <c r="CI55" s="119">
        <f>IF(IFERROR(MATCH(_xlfn.CONCAT($B55,",",CI$4),'19 SpcFunc &amp; VentSpcFunc combos'!$Q$8:$Q$335,0),0)&gt;0,1,0)</f>
        <v>0</v>
      </c>
      <c r="CJ55" s="119">
        <f>IF(IFERROR(MATCH(_xlfn.CONCAT($B55,",",CJ$4),'19 SpcFunc &amp; VentSpcFunc combos'!$Q$8:$Q$335,0),0)&gt;0,1,0)</f>
        <v>0</v>
      </c>
      <c r="CK55" s="119">
        <f>IF(IFERROR(MATCH(_xlfn.CONCAT($B55,",",CK$4),'19 SpcFunc &amp; VentSpcFunc combos'!$Q$8:$Q$335,0),0)&gt;0,1,0)</f>
        <v>0</v>
      </c>
      <c r="CL55" s="119">
        <f>IF(IFERROR(MATCH(_xlfn.CONCAT($B55,",",CL$4),'19 SpcFunc &amp; VentSpcFunc combos'!$Q$8:$Q$335,0),0)&gt;0,1,0)</f>
        <v>0</v>
      </c>
      <c r="CM55" s="119">
        <f>IF(IFERROR(MATCH(_xlfn.CONCAT($B55,",",CM$4),'19 SpcFunc &amp; VentSpcFunc combos'!$Q$8:$Q$335,0),0)&gt;0,1,0)</f>
        <v>0</v>
      </c>
      <c r="CN55" s="119">
        <f>IF(IFERROR(MATCH(_xlfn.CONCAT($B55,",",CN$4),'19 SpcFunc &amp; VentSpcFunc combos'!$Q$8:$Q$335,0),0)&gt;0,1,0)</f>
        <v>0</v>
      </c>
      <c r="CO55" s="119">
        <f>IF(IFERROR(MATCH(_xlfn.CONCAT($B55,",",CO$4),'19 SpcFunc &amp; VentSpcFunc combos'!$Q$8:$Q$335,0),0)&gt;0,1,0)</f>
        <v>0</v>
      </c>
      <c r="CP55" s="119">
        <f>IF(IFERROR(MATCH(_xlfn.CONCAT($B55,",",CP$4),'19 SpcFunc &amp; VentSpcFunc combos'!$Q$8:$Q$335,0),0)&gt;0,1,0)</f>
        <v>0</v>
      </c>
      <c r="CQ55" s="119">
        <f>IF(IFERROR(MATCH(_xlfn.CONCAT($B55,",",CQ$4),'19 SpcFunc &amp; VentSpcFunc combos'!$Q$8:$Q$335,0),0)&gt;0,1,0)</f>
        <v>0</v>
      </c>
      <c r="CR55" s="119">
        <f>IF(IFERROR(MATCH(_xlfn.CONCAT($B55,",",CR$4),'19 SpcFunc &amp; VentSpcFunc combos'!$Q$8:$Q$335,0),0)&gt;0,1,0)</f>
        <v>0</v>
      </c>
      <c r="CS55" s="119">
        <f>IF(IFERROR(MATCH(_xlfn.CONCAT($B55,",",CS$4),'19 SpcFunc &amp; VentSpcFunc combos'!$Q$8:$Q$335,0),0)&gt;0,1,0)</f>
        <v>0</v>
      </c>
      <c r="CT55" s="119">
        <f>IF(IFERROR(MATCH(_xlfn.CONCAT($B55,",",CT$4),'19 SpcFunc &amp; VentSpcFunc combos'!$Q$8:$Q$335,0),0)&gt;0,1,0)</f>
        <v>0</v>
      </c>
      <c r="CU55" s="98" t="s">
        <v>938</v>
      </c>
      <c r="CV55">
        <f t="shared" si="5"/>
        <v>0</v>
      </c>
    </row>
    <row r="56" spans="2:100" x14ac:dyDescent="0.25">
      <c r="B56" t="e">
        <f>#REF!</f>
        <v>#REF!</v>
      </c>
      <c r="C56" s="119">
        <f>IF(IFERROR(MATCH(_xlfn.CONCAT($B56,",",C$4),'19 SpcFunc &amp; VentSpcFunc combos'!$Q$8:$Q$335,0),0)&gt;0,1,0)</f>
        <v>0</v>
      </c>
      <c r="D56" s="119">
        <f>IF(IFERROR(MATCH(_xlfn.CONCAT($B56,",",D$4),'19 SpcFunc &amp; VentSpcFunc combos'!$Q$8:$Q$335,0),0)&gt;0,1,0)</f>
        <v>0</v>
      </c>
      <c r="E56" s="119">
        <f>IF(IFERROR(MATCH(_xlfn.CONCAT($B56,",",E$4),'19 SpcFunc &amp; VentSpcFunc combos'!$Q$8:$Q$335,0),0)&gt;0,1,0)</f>
        <v>0</v>
      </c>
      <c r="F56" s="119">
        <f>IF(IFERROR(MATCH(_xlfn.CONCAT($B56,",",F$4),'19 SpcFunc &amp; VentSpcFunc combos'!$Q$8:$Q$335,0),0)&gt;0,1,0)</f>
        <v>0</v>
      </c>
      <c r="G56" s="119">
        <f>IF(IFERROR(MATCH(_xlfn.CONCAT($B56,",",G$4),'19 SpcFunc &amp; VentSpcFunc combos'!$Q$8:$Q$335,0),0)&gt;0,1,0)</f>
        <v>0</v>
      </c>
      <c r="H56" s="119">
        <f>IF(IFERROR(MATCH(_xlfn.CONCAT($B56,",",H$4),'19 SpcFunc &amp; VentSpcFunc combos'!$Q$8:$Q$335,0),0)&gt;0,1,0)</f>
        <v>0</v>
      </c>
      <c r="I56" s="119">
        <f>IF(IFERROR(MATCH(_xlfn.CONCAT($B56,",",I$4),'19 SpcFunc &amp; VentSpcFunc combos'!$Q$8:$Q$335,0),0)&gt;0,1,0)</f>
        <v>0</v>
      </c>
      <c r="J56" s="119">
        <f>IF(IFERROR(MATCH(_xlfn.CONCAT($B56,",",J$4),'19 SpcFunc &amp; VentSpcFunc combos'!$Q$8:$Q$335,0),0)&gt;0,1,0)</f>
        <v>0</v>
      </c>
      <c r="K56" s="119">
        <f>IF(IFERROR(MATCH(_xlfn.CONCAT($B56,",",K$4),'19 SpcFunc &amp; VentSpcFunc combos'!$Q$8:$Q$335,0),0)&gt;0,1,0)</f>
        <v>0</v>
      </c>
      <c r="L56" s="119">
        <f>IF(IFERROR(MATCH(_xlfn.CONCAT($B56,",",L$4),'19 SpcFunc &amp; VentSpcFunc combos'!$Q$8:$Q$335,0),0)&gt;0,1,0)</f>
        <v>0</v>
      </c>
      <c r="M56" s="119">
        <f>IF(IFERROR(MATCH(_xlfn.CONCAT($B56,",",M$4),'19 SpcFunc &amp; VentSpcFunc combos'!$Q$8:$Q$335,0),0)&gt;0,1,0)</f>
        <v>0</v>
      </c>
      <c r="N56" s="119">
        <f>IF(IFERROR(MATCH(_xlfn.CONCAT($B56,",",N$4),'19 SpcFunc &amp; VentSpcFunc combos'!$Q$8:$Q$335,0),0)&gt;0,1,0)</f>
        <v>0</v>
      </c>
      <c r="O56" s="119">
        <f>IF(IFERROR(MATCH(_xlfn.CONCAT($B56,",",O$4),'19 SpcFunc &amp; VentSpcFunc combos'!$Q$8:$Q$335,0),0)&gt;0,1,0)</f>
        <v>0</v>
      </c>
      <c r="P56" s="119">
        <f>IF(IFERROR(MATCH(_xlfn.CONCAT($B56,",",P$4),'19 SpcFunc &amp; VentSpcFunc combos'!$Q$8:$Q$335,0),0)&gt;0,1,0)</f>
        <v>0</v>
      </c>
      <c r="Q56" s="119">
        <f>IF(IFERROR(MATCH(_xlfn.CONCAT($B56,",",Q$4),'19 SpcFunc &amp; VentSpcFunc combos'!$Q$8:$Q$335,0),0)&gt;0,1,0)</f>
        <v>0</v>
      </c>
      <c r="R56" s="119">
        <f>IF(IFERROR(MATCH(_xlfn.CONCAT($B56,",",R$4),'19 SpcFunc &amp; VentSpcFunc combos'!$Q$8:$Q$335,0),0)&gt;0,1,0)</f>
        <v>0</v>
      </c>
      <c r="S56" s="119">
        <f>IF(IFERROR(MATCH(_xlfn.CONCAT($B56,",",S$4),'19 SpcFunc &amp; VentSpcFunc combos'!$Q$8:$Q$335,0),0)&gt;0,1,0)</f>
        <v>0</v>
      </c>
      <c r="T56" s="119">
        <f>IF(IFERROR(MATCH(_xlfn.CONCAT($B56,",",T$4),'19 SpcFunc &amp; VentSpcFunc combos'!$Q$8:$Q$335,0),0)&gt;0,1,0)</f>
        <v>0</v>
      </c>
      <c r="U56" s="119">
        <f>IF(IFERROR(MATCH(_xlfn.CONCAT($B56,",",U$4),'19 SpcFunc &amp; VentSpcFunc combos'!$Q$8:$Q$335,0),0)&gt;0,1,0)</f>
        <v>0</v>
      </c>
      <c r="V56" s="119">
        <f>IF(IFERROR(MATCH(_xlfn.CONCAT($B56,",",V$4),'19 SpcFunc &amp; VentSpcFunc combos'!$Q$8:$Q$335,0),0)&gt;0,1,0)</f>
        <v>0</v>
      </c>
      <c r="W56" s="119">
        <f>IF(IFERROR(MATCH(_xlfn.CONCAT($B56,",",W$4),'19 SpcFunc &amp; VentSpcFunc combos'!$Q$8:$Q$335,0),0)&gt;0,1,0)</f>
        <v>0</v>
      </c>
      <c r="X56" s="119">
        <f>IF(IFERROR(MATCH(_xlfn.CONCAT($B56,",",X$4),'19 SpcFunc &amp; VentSpcFunc combos'!$Q$8:$Q$335,0),0)&gt;0,1,0)</f>
        <v>0</v>
      </c>
      <c r="Y56" s="119">
        <f>IF(IFERROR(MATCH(_xlfn.CONCAT($B56,",",Y$4),'19 SpcFunc &amp; VentSpcFunc combos'!$Q$8:$Q$335,0),0)&gt;0,1,0)</f>
        <v>0</v>
      </c>
      <c r="Z56" s="119">
        <f>IF(IFERROR(MATCH(_xlfn.CONCAT($B56,",",Z$4),'19 SpcFunc &amp; VentSpcFunc combos'!$Q$8:$Q$335,0),0)&gt;0,1,0)</f>
        <v>0</v>
      </c>
      <c r="AA56" s="119">
        <f>IF(IFERROR(MATCH(_xlfn.CONCAT($B56,",",AA$4),'19 SpcFunc &amp; VentSpcFunc combos'!$Q$8:$Q$335,0),0)&gt;0,1,0)</f>
        <v>0</v>
      </c>
      <c r="AB56" s="119">
        <f>IF(IFERROR(MATCH(_xlfn.CONCAT($B56,",",AB$4),'19 SpcFunc &amp; VentSpcFunc combos'!$Q$8:$Q$335,0),0)&gt;0,1,0)</f>
        <v>0</v>
      </c>
      <c r="AC56" s="119">
        <f>IF(IFERROR(MATCH(_xlfn.CONCAT($B56,",",AC$4),'19 SpcFunc &amp; VentSpcFunc combos'!$Q$8:$Q$335,0),0)&gt;0,1,0)</f>
        <v>0</v>
      </c>
      <c r="AD56" s="119">
        <f>IF(IFERROR(MATCH(_xlfn.CONCAT($B56,",",AD$4),'19 SpcFunc &amp; VentSpcFunc combos'!$Q$8:$Q$335,0),0)&gt;0,1,0)</f>
        <v>0</v>
      </c>
      <c r="AE56" s="119">
        <f>IF(IFERROR(MATCH(_xlfn.CONCAT($B56,",",AE$4),'19 SpcFunc &amp; VentSpcFunc combos'!$Q$8:$Q$335,0),0)&gt;0,1,0)</f>
        <v>0</v>
      </c>
      <c r="AF56" s="119">
        <f>IF(IFERROR(MATCH(_xlfn.CONCAT($B56,",",AF$4),'19 SpcFunc &amp; VentSpcFunc combos'!$Q$8:$Q$335,0),0)&gt;0,1,0)</f>
        <v>0</v>
      </c>
      <c r="AG56" s="119">
        <f>IF(IFERROR(MATCH(_xlfn.CONCAT($B56,",",AG$4),'19 SpcFunc &amp; VentSpcFunc combos'!$Q$8:$Q$335,0),0)&gt;0,1,0)</f>
        <v>0</v>
      </c>
      <c r="AH56" s="119">
        <f>IF(IFERROR(MATCH(_xlfn.CONCAT($B56,",",AH$4),'19 SpcFunc &amp; VentSpcFunc combos'!$Q$8:$Q$335,0),0)&gt;0,1,0)</f>
        <v>0</v>
      </c>
      <c r="AI56" s="119">
        <f>IF(IFERROR(MATCH(_xlfn.CONCAT($B56,",",AI$4),'19 SpcFunc &amp; VentSpcFunc combos'!$Q$8:$Q$335,0),0)&gt;0,1,0)</f>
        <v>0</v>
      </c>
      <c r="AJ56" s="119">
        <f>IF(IFERROR(MATCH(_xlfn.CONCAT($B56,",",AJ$4),'19 SpcFunc &amp; VentSpcFunc combos'!$Q$8:$Q$335,0),0)&gt;0,1,0)</f>
        <v>0</v>
      </c>
      <c r="AK56" s="119">
        <f>IF(IFERROR(MATCH(_xlfn.CONCAT($B56,",",AK$4),'19 SpcFunc &amp; VentSpcFunc combos'!$Q$8:$Q$335,0),0)&gt;0,1,0)</f>
        <v>0</v>
      </c>
      <c r="AL56" s="119">
        <f>IF(IFERROR(MATCH(_xlfn.CONCAT($B56,",",AL$4),'19 SpcFunc &amp; VentSpcFunc combos'!$Q$8:$Q$335,0),0)&gt;0,1,0)</f>
        <v>0</v>
      </c>
      <c r="AM56" s="119">
        <f>IF(IFERROR(MATCH(_xlfn.CONCAT($B56,",",AM$4),'19 SpcFunc &amp; VentSpcFunc combos'!$Q$8:$Q$335,0),0)&gt;0,1,0)</f>
        <v>0</v>
      </c>
      <c r="AN56" s="119">
        <f>IF(IFERROR(MATCH(_xlfn.CONCAT($B56,",",AN$4),'19 SpcFunc &amp; VentSpcFunc combos'!$Q$8:$Q$335,0),0)&gt;0,1,0)</f>
        <v>0</v>
      </c>
      <c r="AO56" s="119">
        <f>IF(IFERROR(MATCH(_xlfn.CONCAT($B56,",",AO$4),'19 SpcFunc &amp; VentSpcFunc combos'!$Q$8:$Q$335,0),0)&gt;0,1,0)</f>
        <v>0</v>
      </c>
      <c r="AP56" s="119">
        <f>IF(IFERROR(MATCH(_xlfn.CONCAT($B56,",",AP$4),'19 SpcFunc &amp; VentSpcFunc combos'!$Q$8:$Q$335,0),0)&gt;0,1,0)</f>
        <v>0</v>
      </c>
      <c r="AQ56" s="119">
        <f>IF(IFERROR(MATCH(_xlfn.CONCAT($B56,",",AQ$4),'19 SpcFunc &amp; VentSpcFunc combos'!$Q$8:$Q$335,0),0)&gt;0,1,0)</f>
        <v>0</v>
      </c>
      <c r="AR56" s="119">
        <f>IF(IFERROR(MATCH(_xlfn.CONCAT($B56,",",AR$4),'19 SpcFunc &amp; VentSpcFunc combos'!$Q$8:$Q$335,0),0)&gt;0,1,0)</f>
        <v>0</v>
      </c>
      <c r="AS56" s="119">
        <f>IF(IFERROR(MATCH(_xlfn.CONCAT($B56,",",AS$4),'19 SpcFunc &amp; VentSpcFunc combos'!$Q$8:$Q$335,0),0)&gt;0,1,0)</f>
        <v>0</v>
      </c>
      <c r="AT56" s="119">
        <f>IF(IFERROR(MATCH(_xlfn.CONCAT($B56,",",AT$4),'19 SpcFunc &amp; VentSpcFunc combos'!$Q$8:$Q$335,0),0)&gt;0,1,0)</f>
        <v>0</v>
      </c>
      <c r="AU56" s="119">
        <f>IF(IFERROR(MATCH(_xlfn.CONCAT($B56,",",AU$4),'19 SpcFunc &amp; VentSpcFunc combos'!$Q$8:$Q$335,0),0)&gt;0,1,0)</f>
        <v>0</v>
      </c>
      <c r="AV56" s="119">
        <f>IF(IFERROR(MATCH(_xlfn.CONCAT($B56,",",AV$4),'19 SpcFunc &amp; VentSpcFunc combos'!$Q$8:$Q$335,0),0)&gt;0,1,0)</f>
        <v>0</v>
      </c>
      <c r="AW56" s="119">
        <f>IF(IFERROR(MATCH(_xlfn.CONCAT($B56,",",AW$4),'19 SpcFunc &amp; VentSpcFunc combos'!$Q$8:$Q$335,0),0)&gt;0,1,0)</f>
        <v>0</v>
      </c>
      <c r="AX56" s="119">
        <f>IF(IFERROR(MATCH(_xlfn.CONCAT($B56,",",AX$4),'19 SpcFunc &amp; VentSpcFunc combos'!$Q$8:$Q$335,0),0)&gt;0,1,0)</f>
        <v>0</v>
      </c>
      <c r="AY56" s="119">
        <f>IF(IFERROR(MATCH(_xlfn.CONCAT($B56,",",AY$4),'19 SpcFunc &amp; VentSpcFunc combos'!$Q$8:$Q$335,0),0)&gt;0,1,0)</f>
        <v>0</v>
      </c>
      <c r="AZ56" s="119">
        <f>IF(IFERROR(MATCH(_xlfn.CONCAT($B56,",",AZ$4),'19 SpcFunc &amp; VentSpcFunc combos'!$Q$8:$Q$335,0),0)&gt;0,1,0)</f>
        <v>0</v>
      </c>
      <c r="BA56" s="119">
        <f>IF(IFERROR(MATCH(_xlfn.CONCAT($B56,",",BA$4),'19 SpcFunc &amp; VentSpcFunc combos'!$Q$8:$Q$335,0),0)&gt;0,1,0)</f>
        <v>0</v>
      </c>
      <c r="BB56" s="119">
        <f>IF(IFERROR(MATCH(_xlfn.CONCAT($B56,",",BB$4),'19 SpcFunc &amp; VentSpcFunc combos'!$Q$8:$Q$335,0),0)&gt;0,1,0)</f>
        <v>0</v>
      </c>
      <c r="BC56" s="119">
        <f>IF(IFERROR(MATCH(_xlfn.CONCAT($B56,",",BC$4),'19 SpcFunc &amp; VentSpcFunc combos'!$Q$8:$Q$335,0),0)&gt;0,1,0)</f>
        <v>0</v>
      </c>
      <c r="BD56" s="119">
        <f>IF(IFERROR(MATCH(_xlfn.CONCAT($B56,",",BD$4),'19 SpcFunc &amp; VentSpcFunc combos'!$Q$8:$Q$335,0),0)&gt;0,1,0)</f>
        <v>0</v>
      </c>
      <c r="BE56" s="119">
        <f>IF(IFERROR(MATCH(_xlfn.CONCAT($B56,",",BE$4),'19 SpcFunc &amp; VentSpcFunc combos'!$Q$8:$Q$335,0),0)&gt;0,1,0)</f>
        <v>0</v>
      </c>
      <c r="BF56" s="119">
        <f>IF(IFERROR(MATCH(_xlfn.CONCAT($B56,",",BF$4),'19 SpcFunc &amp; VentSpcFunc combos'!$Q$8:$Q$335,0),0)&gt;0,1,0)</f>
        <v>0</v>
      </c>
      <c r="BG56" s="119">
        <f>IF(IFERROR(MATCH(_xlfn.CONCAT($B56,",",BG$4),'19 SpcFunc &amp; VentSpcFunc combos'!$Q$8:$Q$335,0),0)&gt;0,1,0)</f>
        <v>0</v>
      </c>
      <c r="BH56" s="119">
        <f>IF(IFERROR(MATCH(_xlfn.CONCAT($B56,",",BH$4),'19 SpcFunc &amp; VentSpcFunc combos'!$Q$8:$Q$335,0),0)&gt;0,1,0)</f>
        <v>0</v>
      </c>
      <c r="BI56" s="119">
        <f>IF(IFERROR(MATCH(_xlfn.CONCAT($B56,",",BI$4),'19 SpcFunc &amp; VentSpcFunc combos'!$Q$8:$Q$335,0),0)&gt;0,1,0)</f>
        <v>0</v>
      </c>
      <c r="BJ56" s="119">
        <f>IF(IFERROR(MATCH(_xlfn.CONCAT($B56,",",BJ$4),'19 SpcFunc &amp; VentSpcFunc combos'!$Q$8:$Q$335,0),0)&gt;0,1,0)</f>
        <v>0</v>
      </c>
      <c r="BK56" s="119">
        <f>IF(IFERROR(MATCH(_xlfn.CONCAT($B56,",",BK$4),'19 SpcFunc &amp; VentSpcFunc combos'!$Q$8:$Q$335,0),0)&gt;0,1,0)</f>
        <v>0</v>
      </c>
      <c r="BL56" s="119">
        <f>IF(IFERROR(MATCH(_xlfn.CONCAT($B56,",",BL$4),'19 SpcFunc &amp; VentSpcFunc combos'!$Q$8:$Q$335,0),0)&gt;0,1,0)</f>
        <v>0</v>
      </c>
      <c r="BM56" s="119">
        <f>IF(IFERROR(MATCH(_xlfn.CONCAT($B56,",",BM$4),'19 SpcFunc &amp; VentSpcFunc combos'!$Q$8:$Q$335,0),0)&gt;0,1,0)</f>
        <v>0</v>
      </c>
      <c r="BN56" s="119">
        <f>IF(IFERROR(MATCH(_xlfn.CONCAT($B56,",",BN$4),'19 SpcFunc &amp; VentSpcFunc combos'!$Q$8:$Q$335,0),0)&gt;0,1,0)</f>
        <v>0</v>
      </c>
      <c r="BO56" s="119">
        <f>IF(IFERROR(MATCH(_xlfn.CONCAT($B56,",",BO$4),'19 SpcFunc &amp; VentSpcFunc combos'!$Q$8:$Q$335,0),0)&gt;0,1,0)</f>
        <v>0</v>
      </c>
      <c r="BP56" s="119">
        <f>IF(IFERROR(MATCH(_xlfn.CONCAT($B56,",",BP$4),'19 SpcFunc &amp; VentSpcFunc combos'!$Q$8:$Q$335,0),0)&gt;0,1,0)</f>
        <v>0</v>
      </c>
      <c r="BQ56" s="119">
        <f>IF(IFERROR(MATCH(_xlfn.CONCAT($B56,",",BQ$4),'19 SpcFunc &amp; VentSpcFunc combos'!$Q$8:$Q$335,0),0)&gt;0,1,0)</f>
        <v>0</v>
      </c>
      <c r="BR56" s="119">
        <f>IF(IFERROR(MATCH(_xlfn.CONCAT($B56,",",BR$4),'19 SpcFunc &amp; VentSpcFunc combos'!$Q$8:$Q$335,0),0)&gt;0,1,0)</f>
        <v>0</v>
      </c>
      <c r="BS56" s="119">
        <f>IF(IFERROR(MATCH(_xlfn.CONCAT($B56,",",BS$4),'19 SpcFunc &amp; VentSpcFunc combos'!$Q$8:$Q$335,0),0)&gt;0,1,0)</f>
        <v>0</v>
      </c>
      <c r="BT56" s="119">
        <f>IF(IFERROR(MATCH(_xlfn.CONCAT($B56,",",BT$4),'19 SpcFunc &amp; VentSpcFunc combos'!$Q$8:$Q$335,0),0)&gt;0,1,0)</f>
        <v>0</v>
      </c>
      <c r="BU56" s="119">
        <f>IF(IFERROR(MATCH(_xlfn.CONCAT($B56,",",BU$4),'19 SpcFunc &amp; VentSpcFunc combos'!$Q$8:$Q$335,0),0)&gt;0,1,0)</f>
        <v>0</v>
      </c>
      <c r="BV56" s="119">
        <f>IF(IFERROR(MATCH(_xlfn.CONCAT($B56,",",BV$4),'19 SpcFunc &amp; VentSpcFunc combos'!$Q$8:$Q$335,0),0)&gt;0,1,0)</f>
        <v>0</v>
      </c>
      <c r="BW56" s="119">
        <f>IF(IFERROR(MATCH(_xlfn.CONCAT($B56,",",BW$4),'19 SpcFunc &amp; VentSpcFunc combos'!$Q$8:$Q$335,0),0)&gt;0,1,0)</f>
        <v>0</v>
      </c>
      <c r="BX56" s="119">
        <f>IF(IFERROR(MATCH(_xlfn.CONCAT($B56,",",BX$4),'19 SpcFunc &amp; VentSpcFunc combos'!$Q$8:$Q$335,0),0)&gt;0,1,0)</f>
        <v>0</v>
      </c>
      <c r="BY56" s="119">
        <f>IF(IFERROR(MATCH(_xlfn.CONCAT($B56,",",BY$4),'19 SpcFunc &amp; VentSpcFunc combos'!$Q$8:$Q$335,0),0)&gt;0,1,0)</f>
        <v>0</v>
      </c>
      <c r="BZ56" s="119">
        <f>IF(IFERROR(MATCH(_xlfn.CONCAT($B56,",",BZ$4),'19 SpcFunc &amp; VentSpcFunc combos'!$Q$8:$Q$335,0),0)&gt;0,1,0)</f>
        <v>0</v>
      </c>
      <c r="CA56" s="119">
        <f>IF(IFERROR(MATCH(_xlfn.CONCAT($B56,",",CA$4),'19 SpcFunc &amp; VentSpcFunc combos'!$Q$8:$Q$335,0),0)&gt;0,1,0)</f>
        <v>0</v>
      </c>
      <c r="CB56" s="119">
        <f>IF(IFERROR(MATCH(_xlfn.CONCAT($B56,",",CB$4),'19 SpcFunc &amp; VentSpcFunc combos'!$Q$8:$Q$335,0),0)&gt;0,1,0)</f>
        <v>0</v>
      </c>
      <c r="CC56" s="119">
        <f>IF(IFERROR(MATCH(_xlfn.CONCAT($B56,",",CC$4),'19 SpcFunc &amp; VentSpcFunc combos'!$Q$8:$Q$335,0),0)&gt;0,1,0)</f>
        <v>0</v>
      </c>
      <c r="CD56" s="119">
        <f>IF(IFERROR(MATCH(_xlfn.CONCAT($B56,",",CD$4),'19 SpcFunc &amp; VentSpcFunc combos'!$Q$8:$Q$335,0),0)&gt;0,1,0)</f>
        <v>0</v>
      </c>
      <c r="CE56" s="119">
        <f>IF(IFERROR(MATCH(_xlfn.CONCAT($B56,",",CE$4),'19 SpcFunc &amp; VentSpcFunc combos'!$Q$8:$Q$335,0),0)&gt;0,1,0)</f>
        <v>0</v>
      </c>
      <c r="CF56" s="119">
        <f>IF(IFERROR(MATCH(_xlfn.CONCAT($B56,",",CF$4),'19 SpcFunc &amp; VentSpcFunc combos'!$Q$8:$Q$335,0),0)&gt;0,1,0)</f>
        <v>0</v>
      </c>
      <c r="CG56" s="119">
        <f>IF(IFERROR(MATCH(_xlfn.CONCAT($B56,",",CG$4),'19 SpcFunc &amp; VentSpcFunc combos'!$Q$8:$Q$335,0),0)&gt;0,1,0)</f>
        <v>0</v>
      </c>
      <c r="CH56" s="119">
        <f>IF(IFERROR(MATCH(_xlfn.CONCAT($B56,",",CH$4),'19 SpcFunc &amp; VentSpcFunc combos'!$Q$8:$Q$335,0),0)&gt;0,1,0)</f>
        <v>0</v>
      </c>
      <c r="CI56" s="119">
        <f>IF(IFERROR(MATCH(_xlfn.CONCAT($B56,",",CI$4),'19 SpcFunc &amp; VentSpcFunc combos'!$Q$8:$Q$335,0),0)&gt;0,1,0)</f>
        <v>0</v>
      </c>
      <c r="CJ56" s="119">
        <f>IF(IFERROR(MATCH(_xlfn.CONCAT($B56,",",CJ$4),'19 SpcFunc &amp; VentSpcFunc combos'!$Q$8:$Q$335,0),0)&gt;0,1,0)</f>
        <v>0</v>
      </c>
      <c r="CK56" s="119">
        <f>IF(IFERROR(MATCH(_xlfn.CONCAT($B56,",",CK$4),'19 SpcFunc &amp; VentSpcFunc combos'!$Q$8:$Q$335,0),0)&gt;0,1,0)</f>
        <v>0</v>
      </c>
      <c r="CL56" s="119">
        <f>IF(IFERROR(MATCH(_xlfn.CONCAT($B56,",",CL$4),'19 SpcFunc &amp; VentSpcFunc combos'!$Q$8:$Q$335,0),0)&gt;0,1,0)</f>
        <v>0</v>
      </c>
      <c r="CM56" s="119">
        <f>IF(IFERROR(MATCH(_xlfn.CONCAT($B56,",",CM$4),'19 SpcFunc &amp; VentSpcFunc combos'!$Q$8:$Q$335,0),0)&gt;0,1,0)</f>
        <v>0</v>
      </c>
      <c r="CN56" s="119">
        <f>IF(IFERROR(MATCH(_xlfn.CONCAT($B56,",",CN$4),'19 SpcFunc &amp; VentSpcFunc combos'!$Q$8:$Q$335,0),0)&gt;0,1,0)</f>
        <v>0</v>
      </c>
      <c r="CO56" s="119">
        <f>IF(IFERROR(MATCH(_xlfn.CONCAT($B56,",",CO$4),'19 SpcFunc &amp; VentSpcFunc combos'!$Q$8:$Q$335,0),0)&gt;0,1,0)</f>
        <v>0</v>
      </c>
      <c r="CP56" s="119">
        <f>IF(IFERROR(MATCH(_xlfn.CONCAT($B56,",",CP$4),'19 SpcFunc &amp; VentSpcFunc combos'!$Q$8:$Q$335,0),0)&gt;0,1,0)</f>
        <v>0</v>
      </c>
      <c r="CQ56" s="119">
        <f>IF(IFERROR(MATCH(_xlfn.CONCAT($B56,",",CQ$4),'19 SpcFunc &amp; VentSpcFunc combos'!$Q$8:$Q$335,0),0)&gt;0,1,0)</f>
        <v>0</v>
      </c>
      <c r="CR56" s="119">
        <f>IF(IFERROR(MATCH(_xlfn.CONCAT($B56,",",CR$4),'19 SpcFunc &amp; VentSpcFunc combos'!$Q$8:$Q$335,0),0)&gt;0,1,0)</f>
        <v>0</v>
      </c>
      <c r="CS56" s="119">
        <f>IF(IFERROR(MATCH(_xlfn.CONCAT($B56,",",CS$4),'19 SpcFunc &amp; VentSpcFunc combos'!$Q$8:$Q$335,0),0)&gt;0,1,0)</f>
        <v>0</v>
      </c>
      <c r="CT56" s="119">
        <f>IF(IFERROR(MATCH(_xlfn.CONCAT($B56,",",CT$4),'19 SpcFunc &amp; VentSpcFunc combos'!$Q$8:$Q$335,0),0)&gt;0,1,0)</f>
        <v>0</v>
      </c>
      <c r="CU56" s="98" t="s">
        <v>938</v>
      </c>
      <c r="CV56">
        <f t="shared" si="5"/>
        <v>0</v>
      </c>
    </row>
    <row r="57" spans="2:100" x14ac:dyDescent="0.25">
      <c r="B57" t="e">
        <f>#REF!</f>
        <v>#REF!</v>
      </c>
      <c r="C57" s="119">
        <f>IF(IFERROR(MATCH(_xlfn.CONCAT($B57,",",C$4),'19 SpcFunc &amp; VentSpcFunc combos'!$Q$8:$Q$335,0),0)&gt;0,1,0)</f>
        <v>0</v>
      </c>
      <c r="D57" s="119">
        <f>IF(IFERROR(MATCH(_xlfn.CONCAT($B57,",",D$4),'19 SpcFunc &amp; VentSpcFunc combos'!$Q$8:$Q$335,0),0)&gt;0,1,0)</f>
        <v>0</v>
      </c>
      <c r="E57" s="119">
        <f>IF(IFERROR(MATCH(_xlfn.CONCAT($B57,",",E$4),'19 SpcFunc &amp; VentSpcFunc combos'!$Q$8:$Q$335,0),0)&gt;0,1,0)</f>
        <v>0</v>
      </c>
      <c r="F57" s="119">
        <f>IF(IFERROR(MATCH(_xlfn.CONCAT($B57,",",F$4),'19 SpcFunc &amp; VentSpcFunc combos'!$Q$8:$Q$335,0),0)&gt;0,1,0)</f>
        <v>0</v>
      </c>
      <c r="G57" s="119">
        <f>IF(IFERROR(MATCH(_xlfn.CONCAT($B57,",",G$4),'19 SpcFunc &amp; VentSpcFunc combos'!$Q$8:$Q$335,0),0)&gt;0,1,0)</f>
        <v>0</v>
      </c>
      <c r="H57" s="119">
        <f>IF(IFERROR(MATCH(_xlfn.CONCAT($B57,",",H$4),'19 SpcFunc &amp; VentSpcFunc combos'!$Q$8:$Q$335,0),0)&gt;0,1,0)</f>
        <v>0</v>
      </c>
      <c r="I57" s="119">
        <f>IF(IFERROR(MATCH(_xlfn.CONCAT($B57,",",I$4),'19 SpcFunc &amp; VentSpcFunc combos'!$Q$8:$Q$335,0),0)&gt;0,1,0)</f>
        <v>0</v>
      </c>
      <c r="J57" s="119">
        <f>IF(IFERROR(MATCH(_xlfn.CONCAT($B57,",",J$4),'19 SpcFunc &amp; VentSpcFunc combos'!$Q$8:$Q$335,0),0)&gt;0,1,0)</f>
        <v>0</v>
      </c>
      <c r="K57" s="119">
        <f>IF(IFERROR(MATCH(_xlfn.CONCAT($B57,",",K$4),'19 SpcFunc &amp; VentSpcFunc combos'!$Q$8:$Q$335,0),0)&gt;0,1,0)</f>
        <v>0</v>
      </c>
      <c r="L57" s="119">
        <f>IF(IFERROR(MATCH(_xlfn.CONCAT($B57,",",L$4),'19 SpcFunc &amp; VentSpcFunc combos'!$Q$8:$Q$335,0),0)&gt;0,1,0)</f>
        <v>0</v>
      </c>
      <c r="M57" s="119">
        <f>IF(IFERROR(MATCH(_xlfn.CONCAT($B57,",",M$4),'19 SpcFunc &amp; VentSpcFunc combos'!$Q$8:$Q$335,0),0)&gt;0,1,0)</f>
        <v>0</v>
      </c>
      <c r="N57" s="119">
        <f>IF(IFERROR(MATCH(_xlfn.CONCAT($B57,",",N$4),'19 SpcFunc &amp; VentSpcFunc combos'!$Q$8:$Q$335,0),0)&gt;0,1,0)</f>
        <v>0</v>
      </c>
      <c r="O57" s="119">
        <f>IF(IFERROR(MATCH(_xlfn.CONCAT($B57,",",O$4),'19 SpcFunc &amp; VentSpcFunc combos'!$Q$8:$Q$335,0),0)&gt;0,1,0)</f>
        <v>0</v>
      </c>
      <c r="P57" s="119">
        <f>IF(IFERROR(MATCH(_xlfn.CONCAT($B57,",",P$4),'19 SpcFunc &amp; VentSpcFunc combos'!$Q$8:$Q$335,0),0)&gt;0,1,0)</f>
        <v>0</v>
      </c>
      <c r="Q57" s="119">
        <f>IF(IFERROR(MATCH(_xlfn.CONCAT($B57,",",Q$4),'19 SpcFunc &amp; VentSpcFunc combos'!$Q$8:$Q$335,0),0)&gt;0,1,0)</f>
        <v>0</v>
      </c>
      <c r="R57" s="119">
        <f>IF(IFERROR(MATCH(_xlfn.CONCAT($B57,",",R$4),'19 SpcFunc &amp; VentSpcFunc combos'!$Q$8:$Q$335,0),0)&gt;0,1,0)</f>
        <v>0</v>
      </c>
      <c r="S57" s="119">
        <f>IF(IFERROR(MATCH(_xlfn.CONCAT($B57,",",S$4),'19 SpcFunc &amp; VentSpcFunc combos'!$Q$8:$Q$335,0),0)&gt;0,1,0)</f>
        <v>0</v>
      </c>
      <c r="T57" s="119">
        <f>IF(IFERROR(MATCH(_xlfn.CONCAT($B57,",",T$4),'19 SpcFunc &amp; VentSpcFunc combos'!$Q$8:$Q$335,0),0)&gt;0,1,0)</f>
        <v>0</v>
      </c>
      <c r="U57" s="119">
        <f>IF(IFERROR(MATCH(_xlfn.CONCAT($B57,",",U$4),'19 SpcFunc &amp; VentSpcFunc combos'!$Q$8:$Q$335,0),0)&gt;0,1,0)</f>
        <v>0</v>
      </c>
      <c r="V57" s="119">
        <f>IF(IFERROR(MATCH(_xlfn.CONCAT($B57,",",V$4),'19 SpcFunc &amp; VentSpcFunc combos'!$Q$8:$Q$335,0),0)&gt;0,1,0)</f>
        <v>0</v>
      </c>
      <c r="W57" s="119">
        <f>IF(IFERROR(MATCH(_xlfn.CONCAT($B57,",",W$4),'19 SpcFunc &amp; VentSpcFunc combos'!$Q$8:$Q$335,0),0)&gt;0,1,0)</f>
        <v>0</v>
      </c>
      <c r="X57" s="119">
        <f>IF(IFERROR(MATCH(_xlfn.CONCAT($B57,",",X$4),'19 SpcFunc &amp; VentSpcFunc combos'!$Q$8:$Q$335,0),0)&gt;0,1,0)</f>
        <v>0</v>
      </c>
      <c r="Y57" s="119">
        <f>IF(IFERROR(MATCH(_xlfn.CONCAT($B57,",",Y$4),'19 SpcFunc &amp; VentSpcFunc combos'!$Q$8:$Q$335,0),0)&gt;0,1,0)</f>
        <v>0</v>
      </c>
      <c r="Z57" s="119">
        <f>IF(IFERROR(MATCH(_xlfn.CONCAT($B57,",",Z$4),'19 SpcFunc &amp; VentSpcFunc combos'!$Q$8:$Q$335,0),0)&gt;0,1,0)</f>
        <v>0</v>
      </c>
      <c r="AA57" s="119">
        <f>IF(IFERROR(MATCH(_xlfn.CONCAT($B57,",",AA$4),'19 SpcFunc &amp; VentSpcFunc combos'!$Q$8:$Q$335,0),0)&gt;0,1,0)</f>
        <v>0</v>
      </c>
      <c r="AB57" s="119">
        <f>IF(IFERROR(MATCH(_xlfn.CONCAT($B57,",",AB$4),'19 SpcFunc &amp; VentSpcFunc combos'!$Q$8:$Q$335,0),0)&gt;0,1,0)</f>
        <v>0</v>
      </c>
      <c r="AC57" s="119">
        <f>IF(IFERROR(MATCH(_xlfn.CONCAT($B57,",",AC$4),'19 SpcFunc &amp; VentSpcFunc combos'!$Q$8:$Q$335,0),0)&gt;0,1,0)</f>
        <v>0</v>
      </c>
      <c r="AD57" s="119">
        <f>IF(IFERROR(MATCH(_xlfn.CONCAT($B57,",",AD$4),'19 SpcFunc &amp; VentSpcFunc combos'!$Q$8:$Q$335,0),0)&gt;0,1,0)</f>
        <v>0</v>
      </c>
      <c r="AE57" s="119">
        <f>IF(IFERROR(MATCH(_xlfn.CONCAT($B57,",",AE$4),'19 SpcFunc &amp; VentSpcFunc combos'!$Q$8:$Q$335,0),0)&gt;0,1,0)</f>
        <v>0</v>
      </c>
      <c r="AF57" s="119">
        <f>IF(IFERROR(MATCH(_xlfn.CONCAT($B57,",",AF$4),'19 SpcFunc &amp; VentSpcFunc combos'!$Q$8:$Q$335,0),0)&gt;0,1,0)</f>
        <v>0</v>
      </c>
      <c r="AG57" s="119">
        <f>IF(IFERROR(MATCH(_xlfn.CONCAT($B57,",",AG$4),'19 SpcFunc &amp; VentSpcFunc combos'!$Q$8:$Q$335,0),0)&gt;0,1,0)</f>
        <v>0</v>
      </c>
      <c r="AH57" s="119">
        <f>IF(IFERROR(MATCH(_xlfn.CONCAT($B57,",",AH$4),'19 SpcFunc &amp; VentSpcFunc combos'!$Q$8:$Q$335,0),0)&gt;0,1,0)</f>
        <v>0</v>
      </c>
      <c r="AI57" s="119">
        <f>IF(IFERROR(MATCH(_xlfn.CONCAT($B57,",",AI$4),'19 SpcFunc &amp; VentSpcFunc combos'!$Q$8:$Q$335,0),0)&gt;0,1,0)</f>
        <v>0</v>
      </c>
      <c r="AJ57" s="119">
        <f>IF(IFERROR(MATCH(_xlfn.CONCAT($B57,",",AJ$4),'19 SpcFunc &amp; VentSpcFunc combos'!$Q$8:$Q$335,0),0)&gt;0,1,0)</f>
        <v>0</v>
      </c>
      <c r="AK57" s="119">
        <f>IF(IFERROR(MATCH(_xlfn.CONCAT($B57,",",AK$4),'19 SpcFunc &amp; VentSpcFunc combos'!$Q$8:$Q$335,0),0)&gt;0,1,0)</f>
        <v>0</v>
      </c>
      <c r="AL57" s="119">
        <f>IF(IFERROR(MATCH(_xlfn.CONCAT($B57,",",AL$4),'19 SpcFunc &amp; VentSpcFunc combos'!$Q$8:$Q$335,0),0)&gt;0,1,0)</f>
        <v>0</v>
      </c>
      <c r="AM57" s="119">
        <f>IF(IFERROR(MATCH(_xlfn.CONCAT($B57,",",AM$4),'19 SpcFunc &amp; VentSpcFunc combos'!$Q$8:$Q$335,0),0)&gt;0,1,0)</f>
        <v>0</v>
      </c>
      <c r="AN57" s="119">
        <f>IF(IFERROR(MATCH(_xlfn.CONCAT($B57,",",AN$4),'19 SpcFunc &amp; VentSpcFunc combos'!$Q$8:$Q$335,0),0)&gt;0,1,0)</f>
        <v>0</v>
      </c>
      <c r="AO57" s="119">
        <f>IF(IFERROR(MATCH(_xlfn.CONCAT($B57,",",AO$4),'19 SpcFunc &amp; VentSpcFunc combos'!$Q$8:$Q$335,0),0)&gt;0,1,0)</f>
        <v>0</v>
      </c>
      <c r="AP57" s="119">
        <f>IF(IFERROR(MATCH(_xlfn.CONCAT($B57,",",AP$4),'19 SpcFunc &amp; VentSpcFunc combos'!$Q$8:$Q$335,0),0)&gt;0,1,0)</f>
        <v>0</v>
      </c>
      <c r="AQ57" s="119">
        <f>IF(IFERROR(MATCH(_xlfn.CONCAT($B57,",",AQ$4),'19 SpcFunc &amp; VentSpcFunc combos'!$Q$8:$Q$335,0),0)&gt;0,1,0)</f>
        <v>0</v>
      </c>
      <c r="AR57" s="119">
        <f>IF(IFERROR(MATCH(_xlfn.CONCAT($B57,",",AR$4),'19 SpcFunc &amp; VentSpcFunc combos'!$Q$8:$Q$335,0),0)&gt;0,1,0)</f>
        <v>0</v>
      </c>
      <c r="AS57" s="119">
        <f>IF(IFERROR(MATCH(_xlfn.CONCAT($B57,",",AS$4),'19 SpcFunc &amp; VentSpcFunc combos'!$Q$8:$Q$335,0),0)&gt;0,1,0)</f>
        <v>0</v>
      </c>
      <c r="AT57" s="119">
        <f>IF(IFERROR(MATCH(_xlfn.CONCAT($B57,",",AT$4),'19 SpcFunc &amp; VentSpcFunc combos'!$Q$8:$Q$335,0),0)&gt;0,1,0)</f>
        <v>0</v>
      </c>
      <c r="AU57" s="119">
        <f>IF(IFERROR(MATCH(_xlfn.CONCAT($B57,",",AU$4),'19 SpcFunc &amp; VentSpcFunc combos'!$Q$8:$Q$335,0),0)&gt;0,1,0)</f>
        <v>0</v>
      </c>
      <c r="AV57" s="119">
        <f>IF(IFERROR(MATCH(_xlfn.CONCAT($B57,",",AV$4),'19 SpcFunc &amp; VentSpcFunc combos'!$Q$8:$Q$335,0),0)&gt;0,1,0)</f>
        <v>0</v>
      </c>
      <c r="AW57" s="119">
        <f>IF(IFERROR(MATCH(_xlfn.CONCAT($B57,",",AW$4),'19 SpcFunc &amp; VentSpcFunc combos'!$Q$8:$Q$335,0),0)&gt;0,1,0)</f>
        <v>0</v>
      </c>
      <c r="AX57" s="119">
        <f>IF(IFERROR(MATCH(_xlfn.CONCAT($B57,",",AX$4),'19 SpcFunc &amp; VentSpcFunc combos'!$Q$8:$Q$335,0),0)&gt;0,1,0)</f>
        <v>0</v>
      </c>
      <c r="AY57" s="119">
        <f>IF(IFERROR(MATCH(_xlfn.CONCAT($B57,",",AY$4),'19 SpcFunc &amp; VentSpcFunc combos'!$Q$8:$Q$335,0),0)&gt;0,1,0)</f>
        <v>0</v>
      </c>
      <c r="AZ57" s="119">
        <f>IF(IFERROR(MATCH(_xlfn.CONCAT($B57,",",AZ$4),'19 SpcFunc &amp; VentSpcFunc combos'!$Q$8:$Q$335,0),0)&gt;0,1,0)</f>
        <v>0</v>
      </c>
      <c r="BA57" s="119">
        <f>IF(IFERROR(MATCH(_xlfn.CONCAT($B57,",",BA$4),'19 SpcFunc &amp; VentSpcFunc combos'!$Q$8:$Q$335,0),0)&gt;0,1,0)</f>
        <v>0</v>
      </c>
      <c r="BB57" s="119">
        <f>IF(IFERROR(MATCH(_xlfn.CONCAT($B57,",",BB$4),'19 SpcFunc &amp; VentSpcFunc combos'!$Q$8:$Q$335,0),0)&gt;0,1,0)</f>
        <v>0</v>
      </c>
      <c r="BC57" s="119">
        <f>IF(IFERROR(MATCH(_xlfn.CONCAT($B57,",",BC$4),'19 SpcFunc &amp; VentSpcFunc combos'!$Q$8:$Q$335,0),0)&gt;0,1,0)</f>
        <v>0</v>
      </c>
      <c r="BD57" s="119">
        <f>IF(IFERROR(MATCH(_xlfn.CONCAT($B57,",",BD$4),'19 SpcFunc &amp; VentSpcFunc combos'!$Q$8:$Q$335,0),0)&gt;0,1,0)</f>
        <v>0</v>
      </c>
      <c r="BE57" s="119">
        <f>IF(IFERROR(MATCH(_xlfn.CONCAT($B57,",",BE$4),'19 SpcFunc &amp; VentSpcFunc combos'!$Q$8:$Q$335,0),0)&gt;0,1,0)</f>
        <v>0</v>
      </c>
      <c r="BF57" s="119">
        <f>IF(IFERROR(MATCH(_xlfn.CONCAT($B57,",",BF$4),'19 SpcFunc &amp; VentSpcFunc combos'!$Q$8:$Q$335,0),0)&gt;0,1,0)</f>
        <v>0</v>
      </c>
      <c r="BG57" s="119">
        <f>IF(IFERROR(MATCH(_xlfn.CONCAT($B57,",",BG$4),'19 SpcFunc &amp; VentSpcFunc combos'!$Q$8:$Q$335,0),0)&gt;0,1,0)</f>
        <v>0</v>
      </c>
      <c r="BH57" s="119">
        <f>IF(IFERROR(MATCH(_xlfn.CONCAT($B57,",",BH$4),'19 SpcFunc &amp; VentSpcFunc combos'!$Q$8:$Q$335,0),0)&gt;0,1,0)</f>
        <v>0</v>
      </c>
      <c r="BI57" s="119">
        <f>IF(IFERROR(MATCH(_xlfn.CONCAT($B57,",",BI$4),'19 SpcFunc &amp; VentSpcFunc combos'!$Q$8:$Q$335,0),0)&gt;0,1,0)</f>
        <v>0</v>
      </c>
      <c r="BJ57" s="119">
        <f>IF(IFERROR(MATCH(_xlfn.CONCAT($B57,",",BJ$4),'19 SpcFunc &amp; VentSpcFunc combos'!$Q$8:$Q$335,0),0)&gt;0,1,0)</f>
        <v>0</v>
      </c>
      <c r="BK57" s="119">
        <f>IF(IFERROR(MATCH(_xlfn.CONCAT($B57,",",BK$4),'19 SpcFunc &amp; VentSpcFunc combos'!$Q$8:$Q$335,0),0)&gt;0,1,0)</f>
        <v>0</v>
      </c>
      <c r="BL57" s="119">
        <f>IF(IFERROR(MATCH(_xlfn.CONCAT($B57,",",BL$4),'19 SpcFunc &amp; VentSpcFunc combos'!$Q$8:$Q$335,0),0)&gt;0,1,0)</f>
        <v>0</v>
      </c>
      <c r="BM57" s="119">
        <f>IF(IFERROR(MATCH(_xlfn.CONCAT($B57,",",BM$4),'19 SpcFunc &amp; VentSpcFunc combos'!$Q$8:$Q$335,0),0)&gt;0,1,0)</f>
        <v>0</v>
      </c>
      <c r="BN57" s="119">
        <f>IF(IFERROR(MATCH(_xlfn.CONCAT($B57,",",BN$4),'19 SpcFunc &amp; VentSpcFunc combos'!$Q$8:$Q$335,0),0)&gt;0,1,0)</f>
        <v>0</v>
      </c>
      <c r="BO57" s="119">
        <f>IF(IFERROR(MATCH(_xlfn.CONCAT($B57,",",BO$4),'19 SpcFunc &amp; VentSpcFunc combos'!$Q$8:$Q$335,0),0)&gt;0,1,0)</f>
        <v>0</v>
      </c>
      <c r="BP57" s="119">
        <f>IF(IFERROR(MATCH(_xlfn.CONCAT($B57,",",BP$4),'19 SpcFunc &amp; VentSpcFunc combos'!$Q$8:$Q$335,0),0)&gt;0,1,0)</f>
        <v>0</v>
      </c>
      <c r="BQ57" s="119">
        <f>IF(IFERROR(MATCH(_xlfn.CONCAT($B57,",",BQ$4),'19 SpcFunc &amp; VentSpcFunc combos'!$Q$8:$Q$335,0),0)&gt;0,1,0)</f>
        <v>0</v>
      </c>
      <c r="BR57" s="119">
        <f>IF(IFERROR(MATCH(_xlfn.CONCAT($B57,",",BR$4),'19 SpcFunc &amp; VentSpcFunc combos'!$Q$8:$Q$335,0),0)&gt;0,1,0)</f>
        <v>0</v>
      </c>
      <c r="BS57" s="119">
        <f>IF(IFERROR(MATCH(_xlfn.CONCAT($B57,",",BS$4),'19 SpcFunc &amp; VentSpcFunc combos'!$Q$8:$Q$335,0),0)&gt;0,1,0)</f>
        <v>0</v>
      </c>
      <c r="BT57" s="119">
        <f>IF(IFERROR(MATCH(_xlfn.CONCAT($B57,",",BT$4),'19 SpcFunc &amp; VentSpcFunc combos'!$Q$8:$Q$335,0),0)&gt;0,1,0)</f>
        <v>0</v>
      </c>
      <c r="BU57" s="119">
        <f>IF(IFERROR(MATCH(_xlfn.CONCAT($B57,",",BU$4),'19 SpcFunc &amp; VentSpcFunc combos'!$Q$8:$Q$335,0),0)&gt;0,1,0)</f>
        <v>0</v>
      </c>
      <c r="BV57" s="119">
        <f>IF(IFERROR(MATCH(_xlfn.CONCAT($B57,",",BV$4),'19 SpcFunc &amp; VentSpcFunc combos'!$Q$8:$Q$335,0),0)&gt;0,1,0)</f>
        <v>0</v>
      </c>
      <c r="BW57" s="119">
        <f>IF(IFERROR(MATCH(_xlfn.CONCAT($B57,",",BW$4),'19 SpcFunc &amp; VentSpcFunc combos'!$Q$8:$Q$335,0),0)&gt;0,1,0)</f>
        <v>0</v>
      </c>
      <c r="BX57" s="119">
        <f>IF(IFERROR(MATCH(_xlfn.CONCAT($B57,",",BX$4),'19 SpcFunc &amp; VentSpcFunc combos'!$Q$8:$Q$335,0),0)&gt;0,1,0)</f>
        <v>0</v>
      </c>
      <c r="BY57" s="119">
        <f>IF(IFERROR(MATCH(_xlfn.CONCAT($B57,",",BY$4),'19 SpcFunc &amp; VentSpcFunc combos'!$Q$8:$Q$335,0),0)&gt;0,1,0)</f>
        <v>0</v>
      </c>
      <c r="BZ57" s="119">
        <f>IF(IFERROR(MATCH(_xlfn.CONCAT($B57,",",BZ$4),'19 SpcFunc &amp; VentSpcFunc combos'!$Q$8:$Q$335,0),0)&gt;0,1,0)</f>
        <v>0</v>
      </c>
      <c r="CA57" s="119">
        <f>IF(IFERROR(MATCH(_xlfn.CONCAT($B57,",",CA$4),'19 SpcFunc &amp; VentSpcFunc combos'!$Q$8:$Q$335,0),0)&gt;0,1,0)</f>
        <v>0</v>
      </c>
      <c r="CB57" s="119">
        <f>IF(IFERROR(MATCH(_xlfn.CONCAT($B57,",",CB$4),'19 SpcFunc &amp; VentSpcFunc combos'!$Q$8:$Q$335,0),0)&gt;0,1,0)</f>
        <v>0</v>
      </c>
      <c r="CC57" s="119">
        <f>IF(IFERROR(MATCH(_xlfn.CONCAT($B57,",",CC$4),'19 SpcFunc &amp; VentSpcFunc combos'!$Q$8:$Q$335,0),0)&gt;0,1,0)</f>
        <v>0</v>
      </c>
      <c r="CD57" s="119">
        <f>IF(IFERROR(MATCH(_xlfn.CONCAT($B57,",",CD$4),'19 SpcFunc &amp; VentSpcFunc combos'!$Q$8:$Q$335,0),0)&gt;0,1,0)</f>
        <v>0</v>
      </c>
      <c r="CE57" s="119">
        <f>IF(IFERROR(MATCH(_xlfn.CONCAT($B57,",",CE$4),'19 SpcFunc &amp; VentSpcFunc combos'!$Q$8:$Q$335,0),0)&gt;0,1,0)</f>
        <v>0</v>
      </c>
      <c r="CF57" s="119">
        <f>IF(IFERROR(MATCH(_xlfn.CONCAT($B57,",",CF$4),'19 SpcFunc &amp; VentSpcFunc combos'!$Q$8:$Q$335,0),0)&gt;0,1,0)</f>
        <v>0</v>
      </c>
      <c r="CG57" s="119">
        <f>IF(IFERROR(MATCH(_xlfn.CONCAT($B57,",",CG$4),'19 SpcFunc &amp; VentSpcFunc combos'!$Q$8:$Q$335,0),0)&gt;0,1,0)</f>
        <v>0</v>
      </c>
      <c r="CH57" s="119">
        <f>IF(IFERROR(MATCH(_xlfn.CONCAT($B57,",",CH$4),'19 SpcFunc &amp; VentSpcFunc combos'!$Q$8:$Q$335,0),0)&gt;0,1,0)</f>
        <v>0</v>
      </c>
      <c r="CI57" s="119">
        <f>IF(IFERROR(MATCH(_xlfn.CONCAT($B57,",",CI$4),'19 SpcFunc &amp; VentSpcFunc combos'!$Q$8:$Q$335,0),0)&gt;0,1,0)</f>
        <v>0</v>
      </c>
      <c r="CJ57" s="119">
        <f>IF(IFERROR(MATCH(_xlfn.CONCAT($B57,",",CJ$4),'19 SpcFunc &amp; VentSpcFunc combos'!$Q$8:$Q$335,0),0)&gt;0,1,0)</f>
        <v>0</v>
      </c>
      <c r="CK57" s="119">
        <f>IF(IFERROR(MATCH(_xlfn.CONCAT($B57,",",CK$4),'19 SpcFunc &amp; VentSpcFunc combos'!$Q$8:$Q$335,0),0)&gt;0,1,0)</f>
        <v>0</v>
      </c>
      <c r="CL57" s="119">
        <f>IF(IFERROR(MATCH(_xlfn.CONCAT($B57,",",CL$4),'19 SpcFunc &amp; VentSpcFunc combos'!$Q$8:$Q$335,0),0)&gt;0,1,0)</f>
        <v>0</v>
      </c>
      <c r="CM57" s="119">
        <f>IF(IFERROR(MATCH(_xlfn.CONCAT($B57,",",CM$4),'19 SpcFunc &amp; VentSpcFunc combos'!$Q$8:$Q$335,0),0)&gt;0,1,0)</f>
        <v>0</v>
      </c>
      <c r="CN57" s="119">
        <f>IF(IFERROR(MATCH(_xlfn.CONCAT($B57,",",CN$4),'19 SpcFunc &amp; VentSpcFunc combos'!$Q$8:$Q$335,0),0)&gt;0,1,0)</f>
        <v>0</v>
      </c>
      <c r="CO57" s="119">
        <f>IF(IFERROR(MATCH(_xlfn.CONCAT($B57,",",CO$4),'19 SpcFunc &amp; VentSpcFunc combos'!$Q$8:$Q$335,0),0)&gt;0,1,0)</f>
        <v>0</v>
      </c>
      <c r="CP57" s="119">
        <f>IF(IFERROR(MATCH(_xlfn.CONCAT($B57,",",CP$4),'19 SpcFunc &amp; VentSpcFunc combos'!$Q$8:$Q$335,0),0)&gt;0,1,0)</f>
        <v>0</v>
      </c>
      <c r="CQ57" s="119">
        <f>IF(IFERROR(MATCH(_xlfn.CONCAT($B57,",",CQ$4),'19 SpcFunc &amp; VentSpcFunc combos'!$Q$8:$Q$335,0),0)&gt;0,1,0)</f>
        <v>0</v>
      </c>
      <c r="CR57" s="119">
        <f>IF(IFERROR(MATCH(_xlfn.CONCAT($B57,",",CR$4),'19 SpcFunc &amp; VentSpcFunc combos'!$Q$8:$Q$335,0),0)&gt;0,1,0)</f>
        <v>0</v>
      </c>
      <c r="CS57" s="119">
        <f>IF(IFERROR(MATCH(_xlfn.CONCAT($B57,",",CS$4),'19 SpcFunc &amp; VentSpcFunc combos'!$Q$8:$Q$335,0),0)&gt;0,1,0)</f>
        <v>0</v>
      </c>
      <c r="CT57" s="119">
        <f>IF(IFERROR(MATCH(_xlfn.CONCAT($B57,",",CT$4),'19 SpcFunc &amp; VentSpcFunc combos'!$Q$8:$Q$335,0),0)&gt;0,1,0)</f>
        <v>0</v>
      </c>
      <c r="CU57" s="98" t="s">
        <v>938</v>
      </c>
      <c r="CV57">
        <f t="shared" si="5"/>
        <v>0</v>
      </c>
    </row>
    <row r="58" spans="2:100" x14ac:dyDescent="0.25">
      <c r="B58" t="e">
        <f>#REF!</f>
        <v>#REF!</v>
      </c>
      <c r="C58" s="119">
        <f>IF(IFERROR(MATCH(_xlfn.CONCAT($B58,",",C$4),'19 SpcFunc &amp; VentSpcFunc combos'!$Q$8:$Q$335,0),0)&gt;0,1,0)</f>
        <v>0</v>
      </c>
      <c r="D58" s="119">
        <f>IF(IFERROR(MATCH(_xlfn.CONCAT($B58,",",D$4),'19 SpcFunc &amp; VentSpcFunc combos'!$Q$8:$Q$335,0),0)&gt;0,1,0)</f>
        <v>0</v>
      </c>
      <c r="E58" s="119">
        <f>IF(IFERROR(MATCH(_xlfn.CONCAT($B58,",",E$4),'19 SpcFunc &amp; VentSpcFunc combos'!$Q$8:$Q$335,0),0)&gt;0,1,0)</f>
        <v>0</v>
      </c>
      <c r="F58" s="119">
        <f>IF(IFERROR(MATCH(_xlfn.CONCAT($B58,",",F$4),'19 SpcFunc &amp; VentSpcFunc combos'!$Q$8:$Q$335,0),0)&gt;0,1,0)</f>
        <v>0</v>
      </c>
      <c r="G58" s="119">
        <f>IF(IFERROR(MATCH(_xlfn.CONCAT($B58,",",G$4),'19 SpcFunc &amp; VentSpcFunc combos'!$Q$8:$Q$335,0),0)&gt;0,1,0)</f>
        <v>0</v>
      </c>
      <c r="H58" s="119">
        <f>IF(IFERROR(MATCH(_xlfn.CONCAT($B58,",",H$4),'19 SpcFunc &amp; VentSpcFunc combos'!$Q$8:$Q$335,0),0)&gt;0,1,0)</f>
        <v>0</v>
      </c>
      <c r="I58" s="119">
        <f>IF(IFERROR(MATCH(_xlfn.CONCAT($B58,",",I$4),'19 SpcFunc &amp; VentSpcFunc combos'!$Q$8:$Q$335,0),0)&gt;0,1,0)</f>
        <v>0</v>
      </c>
      <c r="J58" s="119">
        <f>IF(IFERROR(MATCH(_xlfn.CONCAT($B58,",",J$4),'19 SpcFunc &amp; VentSpcFunc combos'!$Q$8:$Q$335,0),0)&gt;0,1,0)</f>
        <v>0</v>
      </c>
      <c r="K58" s="119">
        <f>IF(IFERROR(MATCH(_xlfn.CONCAT($B58,",",K$4),'19 SpcFunc &amp; VentSpcFunc combos'!$Q$8:$Q$335,0),0)&gt;0,1,0)</f>
        <v>0</v>
      </c>
      <c r="L58" s="119">
        <f>IF(IFERROR(MATCH(_xlfn.CONCAT($B58,",",L$4),'19 SpcFunc &amp; VentSpcFunc combos'!$Q$8:$Q$335,0),0)&gt;0,1,0)</f>
        <v>0</v>
      </c>
      <c r="M58" s="119">
        <f>IF(IFERROR(MATCH(_xlfn.CONCAT($B58,",",M$4),'19 SpcFunc &amp; VentSpcFunc combos'!$Q$8:$Q$335,0),0)&gt;0,1,0)</f>
        <v>0</v>
      </c>
      <c r="N58" s="119">
        <f>IF(IFERROR(MATCH(_xlfn.CONCAT($B58,",",N$4),'19 SpcFunc &amp; VentSpcFunc combos'!$Q$8:$Q$335,0),0)&gt;0,1,0)</f>
        <v>0</v>
      </c>
      <c r="O58" s="119">
        <f>IF(IFERROR(MATCH(_xlfn.CONCAT($B58,",",O$4),'19 SpcFunc &amp; VentSpcFunc combos'!$Q$8:$Q$335,0),0)&gt;0,1,0)</f>
        <v>0</v>
      </c>
      <c r="P58" s="119">
        <f>IF(IFERROR(MATCH(_xlfn.CONCAT($B58,",",P$4),'19 SpcFunc &amp; VentSpcFunc combos'!$Q$8:$Q$335,0),0)&gt;0,1,0)</f>
        <v>0</v>
      </c>
      <c r="Q58" s="119">
        <f>IF(IFERROR(MATCH(_xlfn.CONCAT($B58,",",Q$4),'19 SpcFunc &amp; VentSpcFunc combos'!$Q$8:$Q$335,0),0)&gt;0,1,0)</f>
        <v>0</v>
      </c>
      <c r="R58" s="119">
        <f>IF(IFERROR(MATCH(_xlfn.CONCAT($B58,",",R$4),'19 SpcFunc &amp; VentSpcFunc combos'!$Q$8:$Q$335,0),0)&gt;0,1,0)</f>
        <v>0</v>
      </c>
      <c r="S58" s="119">
        <f>IF(IFERROR(MATCH(_xlfn.CONCAT($B58,",",S$4),'19 SpcFunc &amp; VentSpcFunc combos'!$Q$8:$Q$335,0),0)&gt;0,1,0)</f>
        <v>0</v>
      </c>
      <c r="T58" s="119">
        <f>IF(IFERROR(MATCH(_xlfn.CONCAT($B58,",",T$4),'19 SpcFunc &amp; VentSpcFunc combos'!$Q$8:$Q$335,0),0)&gt;0,1,0)</f>
        <v>0</v>
      </c>
      <c r="U58" s="119">
        <f>IF(IFERROR(MATCH(_xlfn.CONCAT($B58,",",U$4),'19 SpcFunc &amp; VentSpcFunc combos'!$Q$8:$Q$335,0),0)&gt;0,1,0)</f>
        <v>0</v>
      </c>
      <c r="V58" s="119">
        <f>IF(IFERROR(MATCH(_xlfn.CONCAT($B58,",",V$4),'19 SpcFunc &amp; VentSpcFunc combos'!$Q$8:$Q$335,0),0)&gt;0,1,0)</f>
        <v>0</v>
      </c>
      <c r="W58" s="119">
        <f>IF(IFERROR(MATCH(_xlfn.CONCAT($B58,",",W$4),'19 SpcFunc &amp; VentSpcFunc combos'!$Q$8:$Q$335,0),0)&gt;0,1,0)</f>
        <v>0</v>
      </c>
      <c r="X58" s="119">
        <f>IF(IFERROR(MATCH(_xlfn.CONCAT($B58,",",X$4),'19 SpcFunc &amp; VentSpcFunc combos'!$Q$8:$Q$335,0),0)&gt;0,1,0)</f>
        <v>0</v>
      </c>
      <c r="Y58" s="119">
        <f>IF(IFERROR(MATCH(_xlfn.CONCAT($B58,",",Y$4),'19 SpcFunc &amp; VentSpcFunc combos'!$Q$8:$Q$335,0),0)&gt;0,1,0)</f>
        <v>0</v>
      </c>
      <c r="Z58" s="119">
        <f>IF(IFERROR(MATCH(_xlfn.CONCAT($B58,",",Z$4),'19 SpcFunc &amp; VentSpcFunc combos'!$Q$8:$Q$335,0),0)&gt;0,1,0)</f>
        <v>0</v>
      </c>
      <c r="AA58" s="119">
        <f>IF(IFERROR(MATCH(_xlfn.CONCAT($B58,",",AA$4),'19 SpcFunc &amp; VentSpcFunc combos'!$Q$8:$Q$335,0),0)&gt;0,1,0)</f>
        <v>0</v>
      </c>
      <c r="AB58" s="119">
        <f>IF(IFERROR(MATCH(_xlfn.CONCAT($B58,",",AB$4),'19 SpcFunc &amp; VentSpcFunc combos'!$Q$8:$Q$335,0),0)&gt;0,1,0)</f>
        <v>0</v>
      </c>
      <c r="AC58" s="119">
        <f>IF(IFERROR(MATCH(_xlfn.CONCAT($B58,",",AC$4),'19 SpcFunc &amp; VentSpcFunc combos'!$Q$8:$Q$335,0),0)&gt;0,1,0)</f>
        <v>0</v>
      </c>
      <c r="AD58" s="119">
        <f>IF(IFERROR(MATCH(_xlfn.CONCAT($B58,",",AD$4),'19 SpcFunc &amp; VentSpcFunc combos'!$Q$8:$Q$335,0),0)&gt;0,1,0)</f>
        <v>0</v>
      </c>
      <c r="AE58" s="119">
        <f>IF(IFERROR(MATCH(_xlfn.CONCAT($B58,",",AE$4),'19 SpcFunc &amp; VentSpcFunc combos'!$Q$8:$Q$335,0),0)&gt;0,1,0)</f>
        <v>0</v>
      </c>
      <c r="AF58" s="119">
        <f>IF(IFERROR(MATCH(_xlfn.CONCAT($B58,",",AF$4),'19 SpcFunc &amp; VentSpcFunc combos'!$Q$8:$Q$335,0),0)&gt;0,1,0)</f>
        <v>0</v>
      </c>
      <c r="AG58" s="119">
        <f>IF(IFERROR(MATCH(_xlfn.CONCAT($B58,",",AG$4),'19 SpcFunc &amp; VentSpcFunc combos'!$Q$8:$Q$335,0),0)&gt;0,1,0)</f>
        <v>0</v>
      </c>
      <c r="AH58" s="119">
        <f>IF(IFERROR(MATCH(_xlfn.CONCAT($B58,",",AH$4),'19 SpcFunc &amp; VentSpcFunc combos'!$Q$8:$Q$335,0),0)&gt;0,1,0)</f>
        <v>0</v>
      </c>
      <c r="AI58" s="119">
        <f>IF(IFERROR(MATCH(_xlfn.CONCAT($B58,",",AI$4),'19 SpcFunc &amp; VentSpcFunc combos'!$Q$8:$Q$335,0),0)&gt;0,1,0)</f>
        <v>0</v>
      </c>
      <c r="AJ58" s="119">
        <f>IF(IFERROR(MATCH(_xlfn.CONCAT($B58,",",AJ$4),'19 SpcFunc &amp; VentSpcFunc combos'!$Q$8:$Q$335,0),0)&gt;0,1,0)</f>
        <v>0</v>
      </c>
      <c r="AK58" s="119">
        <f>IF(IFERROR(MATCH(_xlfn.CONCAT($B58,",",AK$4),'19 SpcFunc &amp; VentSpcFunc combos'!$Q$8:$Q$335,0),0)&gt;0,1,0)</f>
        <v>0</v>
      </c>
      <c r="AL58" s="119">
        <f>IF(IFERROR(MATCH(_xlfn.CONCAT($B58,",",AL$4),'19 SpcFunc &amp; VentSpcFunc combos'!$Q$8:$Q$335,0),0)&gt;0,1,0)</f>
        <v>0</v>
      </c>
      <c r="AM58" s="119">
        <f>IF(IFERROR(MATCH(_xlfn.CONCAT($B58,",",AM$4),'19 SpcFunc &amp; VentSpcFunc combos'!$Q$8:$Q$335,0),0)&gt;0,1,0)</f>
        <v>0</v>
      </c>
      <c r="AN58" s="119">
        <f>IF(IFERROR(MATCH(_xlfn.CONCAT($B58,",",AN$4),'19 SpcFunc &amp; VentSpcFunc combos'!$Q$8:$Q$335,0),0)&gt;0,1,0)</f>
        <v>0</v>
      </c>
      <c r="AO58" s="119">
        <f>IF(IFERROR(MATCH(_xlfn.CONCAT($B58,",",AO$4),'19 SpcFunc &amp; VentSpcFunc combos'!$Q$8:$Q$335,0),0)&gt;0,1,0)</f>
        <v>0</v>
      </c>
      <c r="AP58" s="119">
        <f>IF(IFERROR(MATCH(_xlfn.CONCAT($B58,",",AP$4),'19 SpcFunc &amp; VentSpcFunc combos'!$Q$8:$Q$335,0),0)&gt;0,1,0)</f>
        <v>0</v>
      </c>
      <c r="AQ58" s="119">
        <f>IF(IFERROR(MATCH(_xlfn.CONCAT($B58,",",AQ$4),'19 SpcFunc &amp; VentSpcFunc combos'!$Q$8:$Q$335,0),0)&gt;0,1,0)</f>
        <v>0</v>
      </c>
      <c r="AR58" s="119">
        <f>IF(IFERROR(MATCH(_xlfn.CONCAT($B58,",",AR$4),'19 SpcFunc &amp; VentSpcFunc combos'!$Q$8:$Q$335,0),0)&gt;0,1,0)</f>
        <v>0</v>
      </c>
      <c r="AS58" s="119">
        <f>IF(IFERROR(MATCH(_xlfn.CONCAT($B58,",",AS$4),'19 SpcFunc &amp; VentSpcFunc combos'!$Q$8:$Q$335,0),0)&gt;0,1,0)</f>
        <v>0</v>
      </c>
      <c r="AT58" s="119">
        <f>IF(IFERROR(MATCH(_xlfn.CONCAT($B58,",",AT$4),'19 SpcFunc &amp; VentSpcFunc combos'!$Q$8:$Q$335,0),0)&gt;0,1,0)</f>
        <v>0</v>
      </c>
      <c r="AU58" s="119">
        <f>IF(IFERROR(MATCH(_xlfn.CONCAT($B58,",",AU$4),'19 SpcFunc &amp; VentSpcFunc combos'!$Q$8:$Q$335,0),0)&gt;0,1,0)</f>
        <v>0</v>
      </c>
      <c r="AV58" s="119">
        <f>IF(IFERROR(MATCH(_xlfn.CONCAT($B58,",",AV$4),'19 SpcFunc &amp; VentSpcFunc combos'!$Q$8:$Q$335,0),0)&gt;0,1,0)</f>
        <v>0</v>
      </c>
      <c r="AW58" s="119">
        <f>IF(IFERROR(MATCH(_xlfn.CONCAT($B58,",",AW$4),'19 SpcFunc &amp; VentSpcFunc combos'!$Q$8:$Q$335,0),0)&gt;0,1,0)</f>
        <v>0</v>
      </c>
      <c r="AX58" s="119">
        <f>IF(IFERROR(MATCH(_xlfn.CONCAT($B58,",",AX$4),'19 SpcFunc &amp; VentSpcFunc combos'!$Q$8:$Q$335,0),0)&gt;0,1,0)</f>
        <v>0</v>
      </c>
      <c r="AY58" s="119">
        <f>IF(IFERROR(MATCH(_xlfn.CONCAT($B58,",",AY$4),'19 SpcFunc &amp; VentSpcFunc combos'!$Q$8:$Q$335,0),0)&gt;0,1,0)</f>
        <v>0</v>
      </c>
      <c r="AZ58" s="119">
        <f>IF(IFERROR(MATCH(_xlfn.CONCAT($B58,",",AZ$4),'19 SpcFunc &amp; VentSpcFunc combos'!$Q$8:$Q$335,0),0)&gt;0,1,0)</f>
        <v>0</v>
      </c>
      <c r="BA58" s="119">
        <f>IF(IFERROR(MATCH(_xlfn.CONCAT($B58,",",BA$4),'19 SpcFunc &amp; VentSpcFunc combos'!$Q$8:$Q$335,0),0)&gt;0,1,0)</f>
        <v>0</v>
      </c>
      <c r="BB58" s="119">
        <f>IF(IFERROR(MATCH(_xlfn.CONCAT($B58,",",BB$4),'19 SpcFunc &amp; VentSpcFunc combos'!$Q$8:$Q$335,0),0)&gt;0,1,0)</f>
        <v>0</v>
      </c>
      <c r="BC58" s="119">
        <f>IF(IFERROR(MATCH(_xlfn.CONCAT($B58,",",BC$4),'19 SpcFunc &amp; VentSpcFunc combos'!$Q$8:$Q$335,0),0)&gt;0,1,0)</f>
        <v>0</v>
      </c>
      <c r="BD58" s="119">
        <f>IF(IFERROR(MATCH(_xlfn.CONCAT($B58,",",BD$4),'19 SpcFunc &amp; VentSpcFunc combos'!$Q$8:$Q$335,0),0)&gt;0,1,0)</f>
        <v>0</v>
      </c>
      <c r="BE58" s="119">
        <f>IF(IFERROR(MATCH(_xlfn.CONCAT($B58,",",BE$4),'19 SpcFunc &amp; VentSpcFunc combos'!$Q$8:$Q$335,0),0)&gt;0,1,0)</f>
        <v>0</v>
      </c>
      <c r="BF58" s="119">
        <f>IF(IFERROR(MATCH(_xlfn.CONCAT($B58,",",BF$4),'19 SpcFunc &amp; VentSpcFunc combos'!$Q$8:$Q$335,0),0)&gt;0,1,0)</f>
        <v>0</v>
      </c>
      <c r="BG58" s="119">
        <f>IF(IFERROR(MATCH(_xlfn.CONCAT($B58,",",BG$4),'19 SpcFunc &amp; VentSpcFunc combos'!$Q$8:$Q$335,0),0)&gt;0,1,0)</f>
        <v>0</v>
      </c>
      <c r="BH58" s="119">
        <f>IF(IFERROR(MATCH(_xlfn.CONCAT($B58,",",BH$4),'19 SpcFunc &amp; VentSpcFunc combos'!$Q$8:$Q$335,0),0)&gt;0,1,0)</f>
        <v>0</v>
      </c>
      <c r="BI58" s="119">
        <f>IF(IFERROR(MATCH(_xlfn.CONCAT($B58,",",BI$4),'19 SpcFunc &amp; VentSpcFunc combos'!$Q$8:$Q$335,0),0)&gt;0,1,0)</f>
        <v>0</v>
      </c>
      <c r="BJ58" s="119">
        <f>IF(IFERROR(MATCH(_xlfn.CONCAT($B58,",",BJ$4),'19 SpcFunc &amp; VentSpcFunc combos'!$Q$8:$Q$335,0),0)&gt;0,1,0)</f>
        <v>0</v>
      </c>
      <c r="BK58" s="119">
        <f>IF(IFERROR(MATCH(_xlfn.CONCAT($B58,",",BK$4),'19 SpcFunc &amp; VentSpcFunc combos'!$Q$8:$Q$335,0),0)&gt;0,1,0)</f>
        <v>0</v>
      </c>
      <c r="BL58" s="119">
        <f>IF(IFERROR(MATCH(_xlfn.CONCAT($B58,",",BL$4),'19 SpcFunc &amp; VentSpcFunc combos'!$Q$8:$Q$335,0),0)&gt;0,1,0)</f>
        <v>0</v>
      </c>
      <c r="BM58" s="119">
        <f>IF(IFERROR(MATCH(_xlfn.CONCAT($B58,",",BM$4),'19 SpcFunc &amp; VentSpcFunc combos'!$Q$8:$Q$335,0),0)&gt;0,1,0)</f>
        <v>0</v>
      </c>
      <c r="BN58" s="119">
        <f>IF(IFERROR(MATCH(_xlfn.CONCAT($B58,",",BN$4),'19 SpcFunc &amp; VentSpcFunc combos'!$Q$8:$Q$335,0),0)&gt;0,1,0)</f>
        <v>0</v>
      </c>
      <c r="BO58" s="119">
        <f>IF(IFERROR(MATCH(_xlfn.CONCAT($B58,",",BO$4),'19 SpcFunc &amp; VentSpcFunc combos'!$Q$8:$Q$335,0),0)&gt;0,1,0)</f>
        <v>0</v>
      </c>
      <c r="BP58" s="119">
        <f>IF(IFERROR(MATCH(_xlfn.CONCAT($B58,",",BP$4),'19 SpcFunc &amp; VentSpcFunc combos'!$Q$8:$Q$335,0),0)&gt;0,1,0)</f>
        <v>0</v>
      </c>
      <c r="BQ58" s="119">
        <f>IF(IFERROR(MATCH(_xlfn.CONCAT($B58,",",BQ$4),'19 SpcFunc &amp; VentSpcFunc combos'!$Q$8:$Q$335,0),0)&gt;0,1,0)</f>
        <v>0</v>
      </c>
      <c r="BR58" s="119">
        <f>IF(IFERROR(MATCH(_xlfn.CONCAT($B58,",",BR$4),'19 SpcFunc &amp; VentSpcFunc combos'!$Q$8:$Q$335,0),0)&gt;0,1,0)</f>
        <v>0</v>
      </c>
      <c r="BS58" s="119">
        <f>IF(IFERROR(MATCH(_xlfn.CONCAT($B58,",",BS$4),'19 SpcFunc &amp; VentSpcFunc combos'!$Q$8:$Q$335,0),0)&gt;0,1,0)</f>
        <v>0</v>
      </c>
      <c r="BT58" s="119">
        <f>IF(IFERROR(MATCH(_xlfn.CONCAT($B58,",",BT$4),'19 SpcFunc &amp; VentSpcFunc combos'!$Q$8:$Q$335,0),0)&gt;0,1,0)</f>
        <v>0</v>
      </c>
      <c r="BU58" s="119">
        <f>IF(IFERROR(MATCH(_xlfn.CONCAT($B58,",",BU$4),'19 SpcFunc &amp; VentSpcFunc combos'!$Q$8:$Q$335,0),0)&gt;0,1,0)</f>
        <v>0</v>
      </c>
      <c r="BV58" s="119">
        <f>IF(IFERROR(MATCH(_xlfn.CONCAT($B58,",",BV$4),'19 SpcFunc &amp; VentSpcFunc combos'!$Q$8:$Q$335,0),0)&gt;0,1,0)</f>
        <v>0</v>
      </c>
      <c r="BW58" s="119">
        <f>IF(IFERROR(MATCH(_xlfn.CONCAT($B58,",",BW$4),'19 SpcFunc &amp; VentSpcFunc combos'!$Q$8:$Q$335,0),0)&gt;0,1,0)</f>
        <v>0</v>
      </c>
      <c r="BX58" s="119">
        <f>IF(IFERROR(MATCH(_xlfn.CONCAT($B58,",",BX$4),'19 SpcFunc &amp; VentSpcFunc combos'!$Q$8:$Q$335,0),0)&gt;0,1,0)</f>
        <v>0</v>
      </c>
      <c r="BY58" s="119">
        <f>IF(IFERROR(MATCH(_xlfn.CONCAT($B58,",",BY$4),'19 SpcFunc &amp; VentSpcFunc combos'!$Q$8:$Q$335,0),0)&gt;0,1,0)</f>
        <v>0</v>
      </c>
      <c r="BZ58" s="119">
        <f>IF(IFERROR(MATCH(_xlfn.CONCAT($B58,",",BZ$4),'19 SpcFunc &amp; VentSpcFunc combos'!$Q$8:$Q$335,0),0)&gt;0,1,0)</f>
        <v>0</v>
      </c>
      <c r="CA58" s="119">
        <f>IF(IFERROR(MATCH(_xlfn.CONCAT($B58,",",CA$4),'19 SpcFunc &amp; VentSpcFunc combos'!$Q$8:$Q$335,0),0)&gt;0,1,0)</f>
        <v>0</v>
      </c>
      <c r="CB58" s="119">
        <f>IF(IFERROR(MATCH(_xlfn.CONCAT($B58,",",CB$4),'19 SpcFunc &amp; VentSpcFunc combos'!$Q$8:$Q$335,0),0)&gt;0,1,0)</f>
        <v>0</v>
      </c>
      <c r="CC58" s="119">
        <f>IF(IFERROR(MATCH(_xlfn.CONCAT($B58,",",CC$4),'19 SpcFunc &amp; VentSpcFunc combos'!$Q$8:$Q$335,0),0)&gt;0,1,0)</f>
        <v>0</v>
      </c>
      <c r="CD58" s="119">
        <f>IF(IFERROR(MATCH(_xlfn.CONCAT($B58,",",CD$4),'19 SpcFunc &amp; VentSpcFunc combos'!$Q$8:$Q$335,0),0)&gt;0,1,0)</f>
        <v>0</v>
      </c>
      <c r="CE58" s="119">
        <f>IF(IFERROR(MATCH(_xlfn.CONCAT($B58,",",CE$4),'19 SpcFunc &amp; VentSpcFunc combos'!$Q$8:$Q$335,0),0)&gt;0,1,0)</f>
        <v>0</v>
      </c>
      <c r="CF58" s="119">
        <f>IF(IFERROR(MATCH(_xlfn.CONCAT($B58,",",CF$4),'19 SpcFunc &amp; VentSpcFunc combos'!$Q$8:$Q$335,0),0)&gt;0,1,0)</f>
        <v>0</v>
      </c>
      <c r="CG58" s="119">
        <f>IF(IFERROR(MATCH(_xlfn.CONCAT($B58,",",CG$4),'19 SpcFunc &amp; VentSpcFunc combos'!$Q$8:$Q$335,0),0)&gt;0,1,0)</f>
        <v>0</v>
      </c>
      <c r="CH58" s="119">
        <f>IF(IFERROR(MATCH(_xlfn.CONCAT($B58,",",CH$4),'19 SpcFunc &amp; VentSpcFunc combos'!$Q$8:$Q$335,0),0)&gt;0,1,0)</f>
        <v>0</v>
      </c>
      <c r="CI58" s="119">
        <f>IF(IFERROR(MATCH(_xlfn.CONCAT($B58,",",CI$4),'19 SpcFunc &amp; VentSpcFunc combos'!$Q$8:$Q$335,0),0)&gt;0,1,0)</f>
        <v>0</v>
      </c>
      <c r="CJ58" s="119">
        <f>IF(IFERROR(MATCH(_xlfn.CONCAT($B58,",",CJ$4),'19 SpcFunc &amp; VentSpcFunc combos'!$Q$8:$Q$335,0),0)&gt;0,1,0)</f>
        <v>0</v>
      </c>
      <c r="CK58" s="119">
        <f>IF(IFERROR(MATCH(_xlfn.CONCAT($B58,",",CK$4),'19 SpcFunc &amp; VentSpcFunc combos'!$Q$8:$Q$335,0),0)&gt;0,1,0)</f>
        <v>0</v>
      </c>
      <c r="CL58" s="119">
        <f>IF(IFERROR(MATCH(_xlfn.CONCAT($B58,",",CL$4),'19 SpcFunc &amp; VentSpcFunc combos'!$Q$8:$Q$335,0),0)&gt;0,1,0)</f>
        <v>0</v>
      </c>
      <c r="CM58" s="119">
        <f>IF(IFERROR(MATCH(_xlfn.CONCAT($B58,",",CM$4),'19 SpcFunc &amp; VentSpcFunc combos'!$Q$8:$Q$335,0),0)&gt;0,1,0)</f>
        <v>0</v>
      </c>
      <c r="CN58" s="119">
        <f>IF(IFERROR(MATCH(_xlfn.CONCAT($B58,",",CN$4),'19 SpcFunc &amp; VentSpcFunc combos'!$Q$8:$Q$335,0),0)&gt;0,1,0)</f>
        <v>0</v>
      </c>
      <c r="CO58" s="119">
        <f>IF(IFERROR(MATCH(_xlfn.CONCAT($B58,",",CO$4),'19 SpcFunc &amp; VentSpcFunc combos'!$Q$8:$Q$335,0),0)&gt;0,1,0)</f>
        <v>0</v>
      </c>
      <c r="CP58" s="119">
        <f>IF(IFERROR(MATCH(_xlfn.CONCAT($B58,",",CP$4),'19 SpcFunc &amp; VentSpcFunc combos'!$Q$8:$Q$335,0),0)&gt;0,1,0)</f>
        <v>0</v>
      </c>
      <c r="CQ58" s="119">
        <f>IF(IFERROR(MATCH(_xlfn.CONCAT($B58,",",CQ$4),'19 SpcFunc &amp; VentSpcFunc combos'!$Q$8:$Q$335,0),0)&gt;0,1,0)</f>
        <v>0</v>
      </c>
      <c r="CR58" s="119">
        <f>IF(IFERROR(MATCH(_xlfn.CONCAT($B58,",",CR$4),'19 SpcFunc &amp; VentSpcFunc combos'!$Q$8:$Q$335,0),0)&gt;0,1,0)</f>
        <v>0</v>
      </c>
      <c r="CS58" s="119">
        <f>IF(IFERROR(MATCH(_xlfn.CONCAT($B58,",",CS$4),'19 SpcFunc &amp; VentSpcFunc combos'!$Q$8:$Q$335,0),0)&gt;0,1,0)</f>
        <v>0</v>
      </c>
      <c r="CT58" s="119">
        <f>IF(IFERROR(MATCH(_xlfn.CONCAT($B58,",",CT$4),'19 SpcFunc &amp; VentSpcFunc combos'!$Q$8:$Q$335,0),0)&gt;0,1,0)</f>
        <v>0</v>
      </c>
      <c r="CU58" s="98" t="s">
        <v>938</v>
      </c>
      <c r="CV58">
        <f t="shared" si="5"/>
        <v>0</v>
      </c>
    </row>
    <row r="59" spans="2:100" x14ac:dyDescent="0.25">
      <c r="B59" t="e">
        <f>#REF!</f>
        <v>#REF!</v>
      </c>
      <c r="C59" s="119">
        <f>IF(IFERROR(MATCH(_xlfn.CONCAT($B59,",",C$4),'19 SpcFunc &amp; VentSpcFunc combos'!$Q$8:$Q$335,0),0)&gt;0,1,0)</f>
        <v>0</v>
      </c>
      <c r="D59" s="119">
        <f>IF(IFERROR(MATCH(_xlfn.CONCAT($B59,",",D$4),'19 SpcFunc &amp; VentSpcFunc combos'!$Q$8:$Q$335,0),0)&gt;0,1,0)</f>
        <v>0</v>
      </c>
      <c r="E59" s="119">
        <f>IF(IFERROR(MATCH(_xlfn.CONCAT($B59,",",E$4),'19 SpcFunc &amp; VentSpcFunc combos'!$Q$8:$Q$335,0),0)&gt;0,1,0)</f>
        <v>0</v>
      </c>
      <c r="F59" s="119">
        <f>IF(IFERROR(MATCH(_xlfn.CONCAT($B59,",",F$4),'19 SpcFunc &amp; VentSpcFunc combos'!$Q$8:$Q$335,0),0)&gt;0,1,0)</f>
        <v>0</v>
      </c>
      <c r="G59" s="119">
        <f>IF(IFERROR(MATCH(_xlfn.CONCAT($B59,",",G$4),'19 SpcFunc &amp; VentSpcFunc combos'!$Q$8:$Q$335,0),0)&gt;0,1,0)</f>
        <v>0</v>
      </c>
      <c r="H59" s="119">
        <f>IF(IFERROR(MATCH(_xlfn.CONCAT($B59,",",H$4),'19 SpcFunc &amp; VentSpcFunc combos'!$Q$8:$Q$335,0),0)&gt;0,1,0)</f>
        <v>0</v>
      </c>
      <c r="I59" s="119">
        <f>IF(IFERROR(MATCH(_xlfn.CONCAT($B59,",",I$4),'19 SpcFunc &amp; VentSpcFunc combos'!$Q$8:$Q$335,0),0)&gt;0,1,0)</f>
        <v>0</v>
      </c>
      <c r="J59" s="119">
        <f>IF(IFERROR(MATCH(_xlfn.CONCAT($B59,",",J$4),'19 SpcFunc &amp; VentSpcFunc combos'!$Q$8:$Q$335,0),0)&gt;0,1,0)</f>
        <v>0</v>
      </c>
      <c r="K59" s="119">
        <f>IF(IFERROR(MATCH(_xlfn.CONCAT($B59,",",K$4),'19 SpcFunc &amp; VentSpcFunc combos'!$Q$8:$Q$335,0),0)&gt;0,1,0)</f>
        <v>0</v>
      </c>
      <c r="L59" s="119">
        <f>IF(IFERROR(MATCH(_xlfn.CONCAT($B59,",",L$4),'19 SpcFunc &amp; VentSpcFunc combos'!$Q$8:$Q$335,0),0)&gt;0,1,0)</f>
        <v>0</v>
      </c>
      <c r="M59" s="119">
        <f>IF(IFERROR(MATCH(_xlfn.CONCAT($B59,",",M$4),'19 SpcFunc &amp; VentSpcFunc combos'!$Q$8:$Q$335,0),0)&gt;0,1,0)</f>
        <v>0</v>
      </c>
      <c r="N59" s="119">
        <f>IF(IFERROR(MATCH(_xlfn.CONCAT($B59,",",N$4),'19 SpcFunc &amp; VentSpcFunc combos'!$Q$8:$Q$335,0),0)&gt;0,1,0)</f>
        <v>0</v>
      </c>
      <c r="O59" s="119">
        <f>IF(IFERROR(MATCH(_xlfn.CONCAT($B59,",",O$4),'19 SpcFunc &amp; VentSpcFunc combos'!$Q$8:$Q$335,0),0)&gt;0,1,0)</f>
        <v>0</v>
      </c>
      <c r="P59" s="119">
        <f>IF(IFERROR(MATCH(_xlfn.CONCAT($B59,",",P$4),'19 SpcFunc &amp; VentSpcFunc combos'!$Q$8:$Q$335,0),0)&gt;0,1,0)</f>
        <v>0</v>
      </c>
      <c r="Q59" s="119">
        <f>IF(IFERROR(MATCH(_xlfn.CONCAT($B59,",",Q$4),'19 SpcFunc &amp; VentSpcFunc combos'!$Q$8:$Q$335,0),0)&gt;0,1,0)</f>
        <v>0</v>
      </c>
      <c r="R59" s="119">
        <f>IF(IFERROR(MATCH(_xlfn.CONCAT($B59,",",R$4),'19 SpcFunc &amp; VentSpcFunc combos'!$Q$8:$Q$335,0),0)&gt;0,1,0)</f>
        <v>0</v>
      </c>
      <c r="S59" s="119">
        <f>IF(IFERROR(MATCH(_xlfn.CONCAT($B59,",",S$4),'19 SpcFunc &amp; VentSpcFunc combos'!$Q$8:$Q$335,0),0)&gt;0,1,0)</f>
        <v>0</v>
      </c>
      <c r="T59" s="119">
        <f>IF(IFERROR(MATCH(_xlfn.CONCAT($B59,",",T$4),'19 SpcFunc &amp; VentSpcFunc combos'!$Q$8:$Q$335,0),0)&gt;0,1,0)</f>
        <v>0</v>
      </c>
      <c r="U59" s="119">
        <f>IF(IFERROR(MATCH(_xlfn.CONCAT($B59,",",U$4),'19 SpcFunc &amp; VentSpcFunc combos'!$Q$8:$Q$335,0),0)&gt;0,1,0)</f>
        <v>0</v>
      </c>
      <c r="V59" s="119">
        <f>IF(IFERROR(MATCH(_xlfn.CONCAT($B59,",",V$4),'19 SpcFunc &amp; VentSpcFunc combos'!$Q$8:$Q$335,0),0)&gt;0,1,0)</f>
        <v>0</v>
      </c>
      <c r="W59" s="119">
        <f>IF(IFERROR(MATCH(_xlfn.CONCAT($B59,",",W$4),'19 SpcFunc &amp; VentSpcFunc combos'!$Q$8:$Q$335,0),0)&gt;0,1,0)</f>
        <v>0</v>
      </c>
      <c r="X59" s="119">
        <f>IF(IFERROR(MATCH(_xlfn.CONCAT($B59,",",X$4),'19 SpcFunc &amp; VentSpcFunc combos'!$Q$8:$Q$335,0),0)&gt;0,1,0)</f>
        <v>0</v>
      </c>
      <c r="Y59" s="119">
        <f>IF(IFERROR(MATCH(_xlfn.CONCAT($B59,",",Y$4),'19 SpcFunc &amp; VentSpcFunc combos'!$Q$8:$Q$335,0),0)&gt;0,1,0)</f>
        <v>0</v>
      </c>
      <c r="Z59" s="119">
        <f>IF(IFERROR(MATCH(_xlfn.CONCAT($B59,",",Z$4),'19 SpcFunc &amp; VentSpcFunc combos'!$Q$8:$Q$335,0),0)&gt;0,1,0)</f>
        <v>0</v>
      </c>
      <c r="AA59" s="119">
        <f>IF(IFERROR(MATCH(_xlfn.CONCAT($B59,",",AA$4),'19 SpcFunc &amp; VentSpcFunc combos'!$Q$8:$Q$335,0),0)&gt;0,1,0)</f>
        <v>0</v>
      </c>
      <c r="AB59" s="119">
        <f>IF(IFERROR(MATCH(_xlfn.CONCAT($B59,",",AB$4),'19 SpcFunc &amp; VentSpcFunc combos'!$Q$8:$Q$335,0),0)&gt;0,1,0)</f>
        <v>0</v>
      </c>
      <c r="AC59" s="119">
        <f>IF(IFERROR(MATCH(_xlfn.CONCAT($B59,",",AC$4),'19 SpcFunc &amp; VentSpcFunc combos'!$Q$8:$Q$335,0),0)&gt;0,1,0)</f>
        <v>0</v>
      </c>
      <c r="AD59" s="119">
        <f>IF(IFERROR(MATCH(_xlfn.CONCAT($B59,",",AD$4),'19 SpcFunc &amp; VentSpcFunc combos'!$Q$8:$Q$335,0),0)&gt;0,1,0)</f>
        <v>0</v>
      </c>
      <c r="AE59" s="119">
        <f>IF(IFERROR(MATCH(_xlfn.CONCAT($B59,",",AE$4),'19 SpcFunc &amp; VentSpcFunc combos'!$Q$8:$Q$335,0),0)&gt;0,1,0)</f>
        <v>0</v>
      </c>
      <c r="AF59" s="119">
        <f>IF(IFERROR(MATCH(_xlfn.CONCAT($B59,",",AF$4),'19 SpcFunc &amp; VentSpcFunc combos'!$Q$8:$Q$335,0),0)&gt;0,1,0)</f>
        <v>0</v>
      </c>
      <c r="AG59" s="119">
        <f>IF(IFERROR(MATCH(_xlfn.CONCAT($B59,",",AG$4),'19 SpcFunc &amp; VentSpcFunc combos'!$Q$8:$Q$335,0),0)&gt;0,1,0)</f>
        <v>0</v>
      </c>
      <c r="AH59" s="119">
        <f>IF(IFERROR(MATCH(_xlfn.CONCAT($B59,",",AH$4),'19 SpcFunc &amp; VentSpcFunc combos'!$Q$8:$Q$335,0),0)&gt;0,1,0)</f>
        <v>0</v>
      </c>
      <c r="AI59" s="119">
        <f>IF(IFERROR(MATCH(_xlfn.CONCAT($B59,",",AI$4),'19 SpcFunc &amp; VentSpcFunc combos'!$Q$8:$Q$335,0),0)&gt;0,1,0)</f>
        <v>0</v>
      </c>
      <c r="AJ59" s="119">
        <f>IF(IFERROR(MATCH(_xlfn.CONCAT($B59,",",AJ$4),'19 SpcFunc &amp; VentSpcFunc combos'!$Q$8:$Q$335,0),0)&gt;0,1,0)</f>
        <v>0</v>
      </c>
      <c r="AK59" s="119">
        <f>IF(IFERROR(MATCH(_xlfn.CONCAT($B59,",",AK$4),'19 SpcFunc &amp; VentSpcFunc combos'!$Q$8:$Q$335,0),0)&gt;0,1,0)</f>
        <v>0</v>
      </c>
      <c r="AL59" s="119">
        <f>IF(IFERROR(MATCH(_xlfn.CONCAT($B59,",",AL$4),'19 SpcFunc &amp; VentSpcFunc combos'!$Q$8:$Q$335,0),0)&gt;0,1,0)</f>
        <v>0</v>
      </c>
      <c r="AM59" s="119">
        <f>IF(IFERROR(MATCH(_xlfn.CONCAT($B59,",",AM$4),'19 SpcFunc &amp; VentSpcFunc combos'!$Q$8:$Q$335,0),0)&gt;0,1,0)</f>
        <v>0</v>
      </c>
      <c r="AN59" s="119">
        <f>IF(IFERROR(MATCH(_xlfn.CONCAT($B59,",",AN$4),'19 SpcFunc &amp; VentSpcFunc combos'!$Q$8:$Q$335,0),0)&gt;0,1,0)</f>
        <v>0</v>
      </c>
      <c r="AO59" s="119">
        <f>IF(IFERROR(MATCH(_xlfn.CONCAT($B59,",",AO$4),'19 SpcFunc &amp; VentSpcFunc combos'!$Q$8:$Q$335,0),0)&gt;0,1,0)</f>
        <v>0</v>
      </c>
      <c r="AP59" s="119">
        <f>IF(IFERROR(MATCH(_xlfn.CONCAT($B59,",",AP$4),'19 SpcFunc &amp; VentSpcFunc combos'!$Q$8:$Q$335,0),0)&gt;0,1,0)</f>
        <v>0</v>
      </c>
      <c r="AQ59" s="119">
        <f>IF(IFERROR(MATCH(_xlfn.CONCAT($B59,",",AQ$4),'19 SpcFunc &amp; VentSpcFunc combos'!$Q$8:$Q$335,0),0)&gt;0,1,0)</f>
        <v>0</v>
      </c>
      <c r="AR59" s="119">
        <f>IF(IFERROR(MATCH(_xlfn.CONCAT($B59,",",AR$4),'19 SpcFunc &amp; VentSpcFunc combos'!$Q$8:$Q$335,0),0)&gt;0,1,0)</f>
        <v>0</v>
      </c>
      <c r="AS59" s="119">
        <f>IF(IFERROR(MATCH(_xlfn.CONCAT($B59,",",AS$4),'19 SpcFunc &amp; VentSpcFunc combos'!$Q$8:$Q$335,0),0)&gt;0,1,0)</f>
        <v>0</v>
      </c>
      <c r="AT59" s="119">
        <f>IF(IFERROR(MATCH(_xlfn.CONCAT($B59,",",AT$4),'19 SpcFunc &amp; VentSpcFunc combos'!$Q$8:$Q$335,0),0)&gt;0,1,0)</f>
        <v>0</v>
      </c>
      <c r="AU59" s="119">
        <f>IF(IFERROR(MATCH(_xlfn.CONCAT($B59,",",AU$4),'19 SpcFunc &amp; VentSpcFunc combos'!$Q$8:$Q$335,0),0)&gt;0,1,0)</f>
        <v>0</v>
      </c>
      <c r="AV59" s="119">
        <f>IF(IFERROR(MATCH(_xlfn.CONCAT($B59,",",AV$4),'19 SpcFunc &amp; VentSpcFunc combos'!$Q$8:$Q$335,0),0)&gt;0,1,0)</f>
        <v>0</v>
      </c>
      <c r="AW59" s="119">
        <f>IF(IFERROR(MATCH(_xlfn.CONCAT($B59,",",AW$4),'19 SpcFunc &amp; VentSpcFunc combos'!$Q$8:$Q$335,0),0)&gt;0,1,0)</f>
        <v>0</v>
      </c>
      <c r="AX59" s="119">
        <f>IF(IFERROR(MATCH(_xlfn.CONCAT($B59,",",AX$4),'19 SpcFunc &amp; VentSpcFunc combos'!$Q$8:$Q$335,0),0)&gt;0,1,0)</f>
        <v>0</v>
      </c>
      <c r="AY59" s="119">
        <f>IF(IFERROR(MATCH(_xlfn.CONCAT($B59,",",AY$4),'19 SpcFunc &amp; VentSpcFunc combos'!$Q$8:$Q$335,0),0)&gt;0,1,0)</f>
        <v>0</v>
      </c>
      <c r="AZ59" s="119">
        <f>IF(IFERROR(MATCH(_xlfn.CONCAT($B59,",",AZ$4),'19 SpcFunc &amp; VentSpcFunc combos'!$Q$8:$Q$335,0),0)&gt;0,1,0)</f>
        <v>0</v>
      </c>
      <c r="BA59" s="119">
        <f>IF(IFERROR(MATCH(_xlfn.CONCAT($B59,",",BA$4),'19 SpcFunc &amp; VentSpcFunc combos'!$Q$8:$Q$335,0),0)&gt;0,1,0)</f>
        <v>0</v>
      </c>
      <c r="BB59" s="119">
        <f>IF(IFERROR(MATCH(_xlfn.CONCAT($B59,",",BB$4),'19 SpcFunc &amp; VentSpcFunc combos'!$Q$8:$Q$335,0),0)&gt;0,1,0)</f>
        <v>0</v>
      </c>
      <c r="BC59" s="119">
        <f>IF(IFERROR(MATCH(_xlfn.CONCAT($B59,",",BC$4),'19 SpcFunc &amp; VentSpcFunc combos'!$Q$8:$Q$335,0),0)&gt;0,1,0)</f>
        <v>0</v>
      </c>
      <c r="BD59" s="119">
        <f>IF(IFERROR(MATCH(_xlfn.CONCAT($B59,",",BD$4),'19 SpcFunc &amp; VentSpcFunc combos'!$Q$8:$Q$335,0),0)&gt;0,1,0)</f>
        <v>0</v>
      </c>
      <c r="BE59" s="119">
        <f>IF(IFERROR(MATCH(_xlfn.CONCAT($B59,",",BE$4),'19 SpcFunc &amp; VentSpcFunc combos'!$Q$8:$Q$335,0),0)&gt;0,1,0)</f>
        <v>0</v>
      </c>
      <c r="BF59" s="119">
        <f>IF(IFERROR(MATCH(_xlfn.CONCAT($B59,",",BF$4),'19 SpcFunc &amp; VentSpcFunc combos'!$Q$8:$Q$335,0),0)&gt;0,1,0)</f>
        <v>0</v>
      </c>
      <c r="BG59" s="119">
        <f>IF(IFERROR(MATCH(_xlfn.CONCAT($B59,",",BG$4),'19 SpcFunc &amp; VentSpcFunc combos'!$Q$8:$Q$335,0),0)&gt;0,1,0)</f>
        <v>0</v>
      </c>
      <c r="BH59" s="119">
        <f>IF(IFERROR(MATCH(_xlfn.CONCAT($B59,",",BH$4),'19 SpcFunc &amp; VentSpcFunc combos'!$Q$8:$Q$335,0),0)&gt;0,1,0)</f>
        <v>0</v>
      </c>
      <c r="BI59" s="119">
        <f>IF(IFERROR(MATCH(_xlfn.CONCAT($B59,",",BI$4),'19 SpcFunc &amp; VentSpcFunc combos'!$Q$8:$Q$335,0),0)&gt;0,1,0)</f>
        <v>0</v>
      </c>
      <c r="BJ59" s="119">
        <f>IF(IFERROR(MATCH(_xlfn.CONCAT($B59,",",BJ$4),'19 SpcFunc &amp; VentSpcFunc combos'!$Q$8:$Q$335,0),0)&gt;0,1,0)</f>
        <v>0</v>
      </c>
      <c r="BK59" s="119">
        <f>IF(IFERROR(MATCH(_xlfn.CONCAT($B59,",",BK$4),'19 SpcFunc &amp; VentSpcFunc combos'!$Q$8:$Q$335,0),0)&gt;0,1,0)</f>
        <v>0</v>
      </c>
      <c r="BL59" s="119">
        <f>IF(IFERROR(MATCH(_xlfn.CONCAT($B59,",",BL$4),'19 SpcFunc &amp; VentSpcFunc combos'!$Q$8:$Q$335,0),0)&gt;0,1,0)</f>
        <v>0</v>
      </c>
      <c r="BM59" s="119">
        <f>IF(IFERROR(MATCH(_xlfn.CONCAT($B59,",",BM$4),'19 SpcFunc &amp; VentSpcFunc combos'!$Q$8:$Q$335,0),0)&gt;0,1,0)</f>
        <v>0</v>
      </c>
      <c r="BN59" s="119">
        <f>IF(IFERROR(MATCH(_xlfn.CONCAT($B59,",",BN$4),'19 SpcFunc &amp; VentSpcFunc combos'!$Q$8:$Q$335,0),0)&gt;0,1,0)</f>
        <v>0</v>
      </c>
      <c r="BO59" s="119">
        <f>IF(IFERROR(MATCH(_xlfn.CONCAT($B59,",",BO$4),'19 SpcFunc &amp; VentSpcFunc combos'!$Q$8:$Q$335,0),0)&gt;0,1,0)</f>
        <v>0</v>
      </c>
      <c r="BP59" s="119">
        <f>IF(IFERROR(MATCH(_xlfn.CONCAT($B59,",",BP$4),'19 SpcFunc &amp; VentSpcFunc combos'!$Q$8:$Q$335,0),0)&gt;0,1,0)</f>
        <v>0</v>
      </c>
      <c r="BQ59" s="119">
        <f>IF(IFERROR(MATCH(_xlfn.CONCAT($B59,",",BQ$4),'19 SpcFunc &amp; VentSpcFunc combos'!$Q$8:$Q$335,0),0)&gt;0,1,0)</f>
        <v>0</v>
      </c>
      <c r="BR59" s="119">
        <f>IF(IFERROR(MATCH(_xlfn.CONCAT($B59,",",BR$4),'19 SpcFunc &amp; VentSpcFunc combos'!$Q$8:$Q$335,0),0)&gt;0,1,0)</f>
        <v>0</v>
      </c>
      <c r="BS59" s="119">
        <f>IF(IFERROR(MATCH(_xlfn.CONCAT($B59,",",BS$4),'19 SpcFunc &amp; VentSpcFunc combos'!$Q$8:$Q$335,0),0)&gt;0,1,0)</f>
        <v>0</v>
      </c>
      <c r="BT59" s="119">
        <f>IF(IFERROR(MATCH(_xlfn.CONCAT($B59,",",BT$4),'19 SpcFunc &amp; VentSpcFunc combos'!$Q$8:$Q$335,0),0)&gt;0,1,0)</f>
        <v>0</v>
      </c>
      <c r="BU59" s="119">
        <f>IF(IFERROR(MATCH(_xlfn.CONCAT($B59,",",BU$4),'19 SpcFunc &amp; VentSpcFunc combos'!$Q$8:$Q$335,0),0)&gt;0,1,0)</f>
        <v>0</v>
      </c>
      <c r="BV59" s="119">
        <f>IF(IFERROR(MATCH(_xlfn.CONCAT($B59,",",BV$4),'19 SpcFunc &amp; VentSpcFunc combos'!$Q$8:$Q$335,0),0)&gt;0,1,0)</f>
        <v>0</v>
      </c>
      <c r="BW59" s="119">
        <f>IF(IFERROR(MATCH(_xlfn.CONCAT($B59,",",BW$4),'19 SpcFunc &amp; VentSpcFunc combos'!$Q$8:$Q$335,0),0)&gt;0,1,0)</f>
        <v>0</v>
      </c>
      <c r="BX59" s="119">
        <f>IF(IFERROR(MATCH(_xlfn.CONCAT($B59,",",BX$4),'19 SpcFunc &amp; VentSpcFunc combos'!$Q$8:$Q$335,0),0)&gt;0,1,0)</f>
        <v>0</v>
      </c>
      <c r="BY59" s="119">
        <f>IF(IFERROR(MATCH(_xlfn.CONCAT($B59,",",BY$4),'19 SpcFunc &amp; VentSpcFunc combos'!$Q$8:$Q$335,0),0)&gt;0,1,0)</f>
        <v>0</v>
      </c>
      <c r="BZ59" s="119">
        <f>IF(IFERROR(MATCH(_xlfn.CONCAT($B59,",",BZ$4),'19 SpcFunc &amp; VentSpcFunc combos'!$Q$8:$Q$335,0),0)&gt;0,1,0)</f>
        <v>0</v>
      </c>
      <c r="CA59" s="119">
        <f>IF(IFERROR(MATCH(_xlfn.CONCAT($B59,",",CA$4),'19 SpcFunc &amp; VentSpcFunc combos'!$Q$8:$Q$335,0),0)&gt;0,1,0)</f>
        <v>0</v>
      </c>
      <c r="CB59" s="119">
        <f>IF(IFERROR(MATCH(_xlfn.CONCAT($B59,",",CB$4),'19 SpcFunc &amp; VentSpcFunc combos'!$Q$8:$Q$335,0),0)&gt;0,1,0)</f>
        <v>0</v>
      </c>
      <c r="CC59" s="119">
        <f>IF(IFERROR(MATCH(_xlfn.CONCAT($B59,",",CC$4),'19 SpcFunc &amp; VentSpcFunc combos'!$Q$8:$Q$335,0),0)&gt;0,1,0)</f>
        <v>0</v>
      </c>
      <c r="CD59" s="119">
        <f>IF(IFERROR(MATCH(_xlfn.CONCAT($B59,",",CD$4),'19 SpcFunc &amp; VentSpcFunc combos'!$Q$8:$Q$335,0),0)&gt;0,1,0)</f>
        <v>0</v>
      </c>
      <c r="CE59" s="119">
        <f>IF(IFERROR(MATCH(_xlfn.CONCAT($B59,",",CE$4),'19 SpcFunc &amp; VentSpcFunc combos'!$Q$8:$Q$335,0),0)&gt;0,1,0)</f>
        <v>0</v>
      </c>
      <c r="CF59" s="119">
        <f>IF(IFERROR(MATCH(_xlfn.CONCAT($B59,",",CF$4),'19 SpcFunc &amp; VentSpcFunc combos'!$Q$8:$Q$335,0),0)&gt;0,1,0)</f>
        <v>0</v>
      </c>
      <c r="CG59" s="119">
        <f>IF(IFERROR(MATCH(_xlfn.CONCAT($B59,",",CG$4),'19 SpcFunc &amp; VentSpcFunc combos'!$Q$8:$Q$335,0),0)&gt;0,1,0)</f>
        <v>0</v>
      </c>
      <c r="CH59" s="119">
        <f>IF(IFERROR(MATCH(_xlfn.CONCAT($B59,",",CH$4),'19 SpcFunc &amp; VentSpcFunc combos'!$Q$8:$Q$335,0),0)&gt;0,1,0)</f>
        <v>0</v>
      </c>
      <c r="CI59" s="119">
        <f>IF(IFERROR(MATCH(_xlfn.CONCAT($B59,",",CI$4),'19 SpcFunc &amp; VentSpcFunc combos'!$Q$8:$Q$335,0),0)&gt;0,1,0)</f>
        <v>0</v>
      </c>
      <c r="CJ59" s="119">
        <f>IF(IFERROR(MATCH(_xlfn.CONCAT($B59,",",CJ$4),'19 SpcFunc &amp; VentSpcFunc combos'!$Q$8:$Q$335,0),0)&gt;0,1,0)</f>
        <v>0</v>
      </c>
      <c r="CK59" s="119">
        <f>IF(IFERROR(MATCH(_xlfn.CONCAT($B59,",",CK$4),'19 SpcFunc &amp; VentSpcFunc combos'!$Q$8:$Q$335,0),0)&gt;0,1,0)</f>
        <v>0</v>
      </c>
      <c r="CL59" s="119">
        <f>IF(IFERROR(MATCH(_xlfn.CONCAT($B59,",",CL$4),'19 SpcFunc &amp; VentSpcFunc combos'!$Q$8:$Q$335,0),0)&gt;0,1,0)</f>
        <v>0</v>
      </c>
      <c r="CM59" s="119">
        <f>IF(IFERROR(MATCH(_xlfn.CONCAT($B59,",",CM$4),'19 SpcFunc &amp; VentSpcFunc combos'!$Q$8:$Q$335,0),0)&gt;0,1,0)</f>
        <v>0</v>
      </c>
      <c r="CN59" s="119">
        <f>IF(IFERROR(MATCH(_xlfn.CONCAT($B59,",",CN$4),'19 SpcFunc &amp; VentSpcFunc combos'!$Q$8:$Q$335,0),0)&gt;0,1,0)</f>
        <v>0</v>
      </c>
      <c r="CO59" s="119">
        <f>IF(IFERROR(MATCH(_xlfn.CONCAT($B59,",",CO$4),'19 SpcFunc &amp; VentSpcFunc combos'!$Q$8:$Q$335,0),0)&gt;0,1,0)</f>
        <v>0</v>
      </c>
      <c r="CP59" s="119">
        <f>IF(IFERROR(MATCH(_xlfn.CONCAT($B59,",",CP$4),'19 SpcFunc &amp; VentSpcFunc combos'!$Q$8:$Q$335,0),0)&gt;0,1,0)</f>
        <v>0</v>
      </c>
      <c r="CQ59" s="119">
        <f>IF(IFERROR(MATCH(_xlfn.CONCAT($B59,",",CQ$4),'19 SpcFunc &amp; VentSpcFunc combos'!$Q$8:$Q$335,0),0)&gt;0,1,0)</f>
        <v>0</v>
      </c>
      <c r="CR59" s="119">
        <f>IF(IFERROR(MATCH(_xlfn.CONCAT($B59,",",CR$4),'19 SpcFunc &amp; VentSpcFunc combos'!$Q$8:$Q$335,0),0)&gt;0,1,0)</f>
        <v>0</v>
      </c>
      <c r="CS59" s="119">
        <f>IF(IFERROR(MATCH(_xlfn.CONCAT($B59,",",CS$4),'19 SpcFunc &amp; VentSpcFunc combos'!$Q$8:$Q$335,0),0)&gt;0,1,0)</f>
        <v>0</v>
      </c>
      <c r="CT59" s="119">
        <f>IF(IFERROR(MATCH(_xlfn.CONCAT($B59,",",CT$4),'19 SpcFunc &amp; VentSpcFunc combos'!$Q$8:$Q$335,0),0)&gt;0,1,0)</f>
        <v>0</v>
      </c>
      <c r="CU59" s="98" t="s">
        <v>938</v>
      </c>
      <c r="CV59">
        <f t="shared" si="5"/>
        <v>0</v>
      </c>
    </row>
    <row r="60" spans="2:100" x14ac:dyDescent="0.25">
      <c r="B60" t="e">
        <f>#REF!</f>
        <v>#REF!</v>
      </c>
      <c r="C60" s="119">
        <f>IF(IFERROR(MATCH(_xlfn.CONCAT($B60,",",C$4),'19 SpcFunc &amp; VentSpcFunc combos'!$Q$8:$Q$335,0),0)&gt;0,1,0)</f>
        <v>0</v>
      </c>
      <c r="D60" s="119">
        <f>IF(IFERROR(MATCH(_xlfn.CONCAT($B60,",",D$4),'19 SpcFunc &amp; VentSpcFunc combos'!$Q$8:$Q$335,0),0)&gt;0,1,0)</f>
        <v>0</v>
      </c>
      <c r="E60" s="119">
        <f>IF(IFERROR(MATCH(_xlfn.CONCAT($B60,",",E$4),'19 SpcFunc &amp; VentSpcFunc combos'!$Q$8:$Q$335,0),0)&gt;0,1,0)</f>
        <v>0</v>
      </c>
      <c r="F60" s="119">
        <f>IF(IFERROR(MATCH(_xlfn.CONCAT($B60,",",F$4),'19 SpcFunc &amp; VentSpcFunc combos'!$Q$8:$Q$335,0),0)&gt;0,1,0)</f>
        <v>0</v>
      </c>
      <c r="G60" s="119">
        <f>IF(IFERROR(MATCH(_xlfn.CONCAT($B60,",",G$4),'19 SpcFunc &amp; VentSpcFunc combos'!$Q$8:$Q$335,0),0)&gt;0,1,0)</f>
        <v>0</v>
      </c>
      <c r="H60" s="119">
        <f>IF(IFERROR(MATCH(_xlfn.CONCAT($B60,",",H$4),'19 SpcFunc &amp; VentSpcFunc combos'!$Q$8:$Q$335,0),0)&gt;0,1,0)</f>
        <v>0</v>
      </c>
      <c r="I60" s="119">
        <f>IF(IFERROR(MATCH(_xlfn.CONCAT($B60,",",I$4),'19 SpcFunc &amp; VentSpcFunc combos'!$Q$8:$Q$335,0),0)&gt;0,1,0)</f>
        <v>0</v>
      </c>
      <c r="J60" s="119">
        <f>IF(IFERROR(MATCH(_xlfn.CONCAT($B60,",",J$4),'19 SpcFunc &amp; VentSpcFunc combos'!$Q$8:$Q$335,0),0)&gt;0,1,0)</f>
        <v>0</v>
      </c>
      <c r="K60" s="119">
        <f>IF(IFERROR(MATCH(_xlfn.CONCAT($B60,",",K$4),'19 SpcFunc &amp; VentSpcFunc combos'!$Q$8:$Q$335,0),0)&gt;0,1,0)</f>
        <v>0</v>
      </c>
      <c r="L60" s="119">
        <f>IF(IFERROR(MATCH(_xlfn.CONCAT($B60,",",L$4),'19 SpcFunc &amp; VentSpcFunc combos'!$Q$8:$Q$335,0),0)&gt;0,1,0)</f>
        <v>0</v>
      </c>
      <c r="M60" s="119">
        <f>IF(IFERROR(MATCH(_xlfn.CONCAT($B60,",",M$4),'19 SpcFunc &amp; VentSpcFunc combos'!$Q$8:$Q$335,0),0)&gt;0,1,0)</f>
        <v>0</v>
      </c>
      <c r="N60" s="119">
        <f>IF(IFERROR(MATCH(_xlfn.CONCAT($B60,",",N$4),'19 SpcFunc &amp; VentSpcFunc combos'!$Q$8:$Q$335,0),0)&gt;0,1,0)</f>
        <v>0</v>
      </c>
      <c r="O60" s="119">
        <f>IF(IFERROR(MATCH(_xlfn.CONCAT($B60,",",O$4),'19 SpcFunc &amp; VentSpcFunc combos'!$Q$8:$Q$335,0),0)&gt;0,1,0)</f>
        <v>0</v>
      </c>
      <c r="P60" s="119">
        <f>IF(IFERROR(MATCH(_xlfn.CONCAT($B60,",",P$4),'19 SpcFunc &amp; VentSpcFunc combos'!$Q$8:$Q$335,0),0)&gt;0,1,0)</f>
        <v>0</v>
      </c>
      <c r="Q60" s="119">
        <f>IF(IFERROR(MATCH(_xlfn.CONCAT($B60,",",Q$4),'19 SpcFunc &amp; VentSpcFunc combos'!$Q$8:$Q$335,0),0)&gt;0,1,0)</f>
        <v>0</v>
      </c>
      <c r="R60" s="119">
        <f>IF(IFERROR(MATCH(_xlfn.CONCAT($B60,",",R$4),'19 SpcFunc &amp; VentSpcFunc combos'!$Q$8:$Q$335,0),0)&gt;0,1,0)</f>
        <v>0</v>
      </c>
      <c r="S60" s="119">
        <f>IF(IFERROR(MATCH(_xlfn.CONCAT($B60,",",S$4),'19 SpcFunc &amp; VentSpcFunc combos'!$Q$8:$Q$335,0),0)&gt;0,1,0)</f>
        <v>0</v>
      </c>
      <c r="T60" s="119">
        <f>IF(IFERROR(MATCH(_xlfn.CONCAT($B60,",",T$4),'19 SpcFunc &amp; VentSpcFunc combos'!$Q$8:$Q$335,0),0)&gt;0,1,0)</f>
        <v>0</v>
      </c>
      <c r="U60" s="119">
        <f>IF(IFERROR(MATCH(_xlfn.CONCAT($B60,",",U$4),'19 SpcFunc &amp; VentSpcFunc combos'!$Q$8:$Q$335,0),0)&gt;0,1,0)</f>
        <v>0</v>
      </c>
      <c r="V60" s="119">
        <f>IF(IFERROR(MATCH(_xlfn.CONCAT($B60,",",V$4),'19 SpcFunc &amp; VentSpcFunc combos'!$Q$8:$Q$335,0),0)&gt;0,1,0)</f>
        <v>0</v>
      </c>
      <c r="W60" s="119">
        <f>IF(IFERROR(MATCH(_xlfn.CONCAT($B60,",",W$4),'19 SpcFunc &amp; VentSpcFunc combos'!$Q$8:$Q$335,0),0)&gt;0,1,0)</f>
        <v>0</v>
      </c>
      <c r="X60" s="119">
        <f>IF(IFERROR(MATCH(_xlfn.CONCAT($B60,",",X$4),'19 SpcFunc &amp; VentSpcFunc combos'!$Q$8:$Q$335,0),0)&gt;0,1,0)</f>
        <v>0</v>
      </c>
      <c r="Y60" s="119">
        <f>IF(IFERROR(MATCH(_xlfn.CONCAT($B60,",",Y$4),'19 SpcFunc &amp; VentSpcFunc combos'!$Q$8:$Q$335,0),0)&gt;0,1,0)</f>
        <v>0</v>
      </c>
      <c r="Z60" s="119">
        <f>IF(IFERROR(MATCH(_xlfn.CONCAT($B60,",",Z$4),'19 SpcFunc &amp; VentSpcFunc combos'!$Q$8:$Q$335,0),0)&gt;0,1,0)</f>
        <v>0</v>
      </c>
      <c r="AA60" s="119">
        <f>IF(IFERROR(MATCH(_xlfn.CONCAT($B60,",",AA$4),'19 SpcFunc &amp; VentSpcFunc combos'!$Q$8:$Q$335,0),0)&gt;0,1,0)</f>
        <v>0</v>
      </c>
      <c r="AB60" s="119">
        <f>IF(IFERROR(MATCH(_xlfn.CONCAT($B60,",",AB$4),'19 SpcFunc &amp; VentSpcFunc combos'!$Q$8:$Q$335,0),0)&gt;0,1,0)</f>
        <v>0</v>
      </c>
      <c r="AC60" s="119">
        <f>IF(IFERROR(MATCH(_xlfn.CONCAT($B60,",",AC$4),'19 SpcFunc &amp; VentSpcFunc combos'!$Q$8:$Q$335,0),0)&gt;0,1,0)</f>
        <v>0</v>
      </c>
      <c r="AD60" s="119">
        <f>IF(IFERROR(MATCH(_xlfn.CONCAT($B60,",",AD$4),'19 SpcFunc &amp; VentSpcFunc combos'!$Q$8:$Q$335,0),0)&gt;0,1,0)</f>
        <v>0</v>
      </c>
      <c r="AE60" s="119">
        <f>IF(IFERROR(MATCH(_xlfn.CONCAT($B60,",",AE$4),'19 SpcFunc &amp; VentSpcFunc combos'!$Q$8:$Q$335,0),0)&gt;0,1,0)</f>
        <v>0</v>
      </c>
      <c r="AF60" s="119">
        <f>IF(IFERROR(MATCH(_xlfn.CONCAT($B60,",",AF$4),'19 SpcFunc &amp; VentSpcFunc combos'!$Q$8:$Q$335,0),0)&gt;0,1,0)</f>
        <v>0</v>
      </c>
      <c r="AG60" s="119">
        <f>IF(IFERROR(MATCH(_xlfn.CONCAT($B60,",",AG$4),'19 SpcFunc &amp; VentSpcFunc combos'!$Q$8:$Q$335,0),0)&gt;0,1,0)</f>
        <v>0</v>
      </c>
      <c r="AH60" s="119">
        <f>IF(IFERROR(MATCH(_xlfn.CONCAT($B60,",",AH$4),'19 SpcFunc &amp; VentSpcFunc combos'!$Q$8:$Q$335,0),0)&gt;0,1,0)</f>
        <v>0</v>
      </c>
      <c r="AI60" s="119">
        <f>IF(IFERROR(MATCH(_xlfn.CONCAT($B60,",",AI$4),'19 SpcFunc &amp; VentSpcFunc combos'!$Q$8:$Q$335,0),0)&gt;0,1,0)</f>
        <v>0</v>
      </c>
      <c r="AJ60" s="119">
        <f>IF(IFERROR(MATCH(_xlfn.CONCAT($B60,",",AJ$4),'19 SpcFunc &amp; VentSpcFunc combos'!$Q$8:$Q$335,0),0)&gt;0,1,0)</f>
        <v>0</v>
      </c>
      <c r="AK60" s="119">
        <f>IF(IFERROR(MATCH(_xlfn.CONCAT($B60,",",AK$4),'19 SpcFunc &amp; VentSpcFunc combos'!$Q$8:$Q$335,0),0)&gt;0,1,0)</f>
        <v>0</v>
      </c>
      <c r="AL60" s="119">
        <f>IF(IFERROR(MATCH(_xlfn.CONCAT($B60,",",AL$4),'19 SpcFunc &amp; VentSpcFunc combos'!$Q$8:$Q$335,0),0)&gt;0,1,0)</f>
        <v>0</v>
      </c>
      <c r="AM60" s="119">
        <f>IF(IFERROR(MATCH(_xlfn.CONCAT($B60,",",AM$4),'19 SpcFunc &amp; VentSpcFunc combos'!$Q$8:$Q$335,0),0)&gt;0,1,0)</f>
        <v>0</v>
      </c>
      <c r="AN60" s="119">
        <f>IF(IFERROR(MATCH(_xlfn.CONCAT($B60,",",AN$4),'19 SpcFunc &amp; VentSpcFunc combos'!$Q$8:$Q$335,0),0)&gt;0,1,0)</f>
        <v>0</v>
      </c>
      <c r="AO60" s="119">
        <f>IF(IFERROR(MATCH(_xlfn.CONCAT($B60,",",AO$4),'19 SpcFunc &amp; VentSpcFunc combos'!$Q$8:$Q$335,0),0)&gt;0,1,0)</f>
        <v>0</v>
      </c>
      <c r="AP60" s="119">
        <f>IF(IFERROR(MATCH(_xlfn.CONCAT($B60,",",AP$4),'19 SpcFunc &amp; VentSpcFunc combos'!$Q$8:$Q$335,0),0)&gt;0,1,0)</f>
        <v>0</v>
      </c>
      <c r="AQ60" s="119">
        <f>IF(IFERROR(MATCH(_xlfn.CONCAT($B60,",",AQ$4),'19 SpcFunc &amp; VentSpcFunc combos'!$Q$8:$Q$335,0),0)&gt;0,1,0)</f>
        <v>0</v>
      </c>
      <c r="AR60" s="119">
        <f>IF(IFERROR(MATCH(_xlfn.CONCAT($B60,",",AR$4),'19 SpcFunc &amp; VentSpcFunc combos'!$Q$8:$Q$335,0),0)&gt;0,1,0)</f>
        <v>0</v>
      </c>
      <c r="AS60" s="119">
        <f>IF(IFERROR(MATCH(_xlfn.CONCAT($B60,",",AS$4),'19 SpcFunc &amp; VentSpcFunc combos'!$Q$8:$Q$335,0),0)&gt;0,1,0)</f>
        <v>0</v>
      </c>
      <c r="AT60" s="119">
        <f>IF(IFERROR(MATCH(_xlfn.CONCAT($B60,",",AT$4),'19 SpcFunc &amp; VentSpcFunc combos'!$Q$8:$Q$335,0),0)&gt;0,1,0)</f>
        <v>0</v>
      </c>
      <c r="AU60" s="119">
        <f>IF(IFERROR(MATCH(_xlfn.CONCAT($B60,",",AU$4),'19 SpcFunc &amp; VentSpcFunc combos'!$Q$8:$Q$335,0),0)&gt;0,1,0)</f>
        <v>0</v>
      </c>
      <c r="AV60" s="119">
        <f>IF(IFERROR(MATCH(_xlfn.CONCAT($B60,",",AV$4),'19 SpcFunc &amp; VentSpcFunc combos'!$Q$8:$Q$335,0),0)&gt;0,1,0)</f>
        <v>0</v>
      </c>
      <c r="AW60" s="119">
        <f>IF(IFERROR(MATCH(_xlfn.CONCAT($B60,",",AW$4),'19 SpcFunc &amp; VentSpcFunc combos'!$Q$8:$Q$335,0),0)&gt;0,1,0)</f>
        <v>0</v>
      </c>
      <c r="AX60" s="119">
        <f>IF(IFERROR(MATCH(_xlfn.CONCAT($B60,",",AX$4),'19 SpcFunc &amp; VentSpcFunc combos'!$Q$8:$Q$335,0),0)&gt;0,1,0)</f>
        <v>0</v>
      </c>
      <c r="AY60" s="119">
        <f>IF(IFERROR(MATCH(_xlfn.CONCAT($B60,",",AY$4),'19 SpcFunc &amp; VentSpcFunc combos'!$Q$8:$Q$335,0),0)&gt;0,1,0)</f>
        <v>0</v>
      </c>
      <c r="AZ60" s="119">
        <f>IF(IFERROR(MATCH(_xlfn.CONCAT($B60,",",AZ$4),'19 SpcFunc &amp; VentSpcFunc combos'!$Q$8:$Q$335,0),0)&gt;0,1,0)</f>
        <v>0</v>
      </c>
      <c r="BA60" s="119">
        <f>IF(IFERROR(MATCH(_xlfn.CONCAT($B60,",",BA$4),'19 SpcFunc &amp; VentSpcFunc combos'!$Q$8:$Q$335,0),0)&gt;0,1,0)</f>
        <v>0</v>
      </c>
      <c r="BB60" s="119">
        <f>IF(IFERROR(MATCH(_xlfn.CONCAT($B60,",",BB$4),'19 SpcFunc &amp; VentSpcFunc combos'!$Q$8:$Q$335,0),0)&gt;0,1,0)</f>
        <v>0</v>
      </c>
      <c r="BC60" s="119">
        <f>IF(IFERROR(MATCH(_xlfn.CONCAT($B60,",",BC$4),'19 SpcFunc &amp; VentSpcFunc combos'!$Q$8:$Q$335,0),0)&gt;0,1,0)</f>
        <v>0</v>
      </c>
      <c r="BD60" s="119">
        <f>IF(IFERROR(MATCH(_xlfn.CONCAT($B60,",",BD$4),'19 SpcFunc &amp; VentSpcFunc combos'!$Q$8:$Q$335,0),0)&gt;0,1,0)</f>
        <v>0</v>
      </c>
      <c r="BE60" s="119">
        <f>IF(IFERROR(MATCH(_xlfn.CONCAT($B60,",",BE$4),'19 SpcFunc &amp; VentSpcFunc combos'!$Q$8:$Q$335,0),0)&gt;0,1,0)</f>
        <v>0</v>
      </c>
      <c r="BF60" s="119">
        <f>IF(IFERROR(MATCH(_xlfn.CONCAT($B60,",",BF$4),'19 SpcFunc &amp; VentSpcFunc combos'!$Q$8:$Q$335,0),0)&gt;0,1,0)</f>
        <v>0</v>
      </c>
      <c r="BG60" s="119">
        <f>IF(IFERROR(MATCH(_xlfn.CONCAT($B60,",",BG$4),'19 SpcFunc &amp; VentSpcFunc combos'!$Q$8:$Q$335,0),0)&gt;0,1,0)</f>
        <v>0</v>
      </c>
      <c r="BH60" s="119">
        <f>IF(IFERROR(MATCH(_xlfn.CONCAT($B60,",",BH$4),'19 SpcFunc &amp; VentSpcFunc combos'!$Q$8:$Q$335,0),0)&gt;0,1,0)</f>
        <v>0</v>
      </c>
      <c r="BI60" s="119">
        <f>IF(IFERROR(MATCH(_xlfn.CONCAT($B60,",",BI$4),'19 SpcFunc &amp; VentSpcFunc combos'!$Q$8:$Q$335,0),0)&gt;0,1,0)</f>
        <v>0</v>
      </c>
      <c r="BJ60" s="119">
        <f>IF(IFERROR(MATCH(_xlfn.CONCAT($B60,",",BJ$4),'19 SpcFunc &amp; VentSpcFunc combos'!$Q$8:$Q$335,0),0)&gt;0,1,0)</f>
        <v>0</v>
      </c>
      <c r="BK60" s="119">
        <f>IF(IFERROR(MATCH(_xlfn.CONCAT($B60,",",BK$4),'19 SpcFunc &amp; VentSpcFunc combos'!$Q$8:$Q$335,0),0)&gt;0,1,0)</f>
        <v>0</v>
      </c>
      <c r="BL60" s="119">
        <f>IF(IFERROR(MATCH(_xlfn.CONCAT($B60,",",BL$4),'19 SpcFunc &amp; VentSpcFunc combos'!$Q$8:$Q$335,0),0)&gt;0,1,0)</f>
        <v>0</v>
      </c>
      <c r="BM60" s="119">
        <f>IF(IFERROR(MATCH(_xlfn.CONCAT($B60,",",BM$4),'19 SpcFunc &amp; VentSpcFunc combos'!$Q$8:$Q$335,0),0)&gt;0,1,0)</f>
        <v>0</v>
      </c>
      <c r="BN60" s="119">
        <f>IF(IFERROR(MATCH(_xlfn.CONCAT($B60,",",BN$4),'19 SpcFunc &amp; VentSpcFunc combos'!$Q$8:$Q$335,0),0)&gt;0,1,0)</f>
        <v>0</v>
      </c>
      <c r="BO60" s="119">
        <f>IF(IFERROR(MATCH(_xlfn.CONCAT($B60,",",BO$4),'19 SpcFunc &amp; VentSpcFunc combos'!$Q$8:$Q$335,0),0)&gt;0,1,0)</f>
        <v>0</v>
      </c>
      <c r="BP60" s="119">
        <f>IF(IFERROR(MATCH(_xlfn.CONCAT($B60,",",BP$4),'19 SpcFunc &amp; VentSpcFunc combos'!$Q$8:$Q$335,0),0)&gt;0,1,0)</f>
        <v>0</v>
      </c>
      <c r="BQ60" s="119">
        <f>IF(IFERROR(MATCH(_xlfn.CONCAT($B60,",",BQ$4),'19 SpcFunc &amp; VentSpcFunc combos'!$Q$8:$Q$335,0),0)&gt;0,1,0)</f>
        <v>0</v>
      </c>
      <c r="BR60" s="119">
        <f>IF(IFERROR(MATCH(_xlfn.CONCAT($B60,",",BR$4),'19 SpcFunc &amp; VentSpcFunc combos'!$Q$8:$Q$335,0),0)&gt;0,1,0)</f>
        <v>0</v>
      </c>
      <c r="BS60" s="119">
        <f>IF(IFERROR(MATCH(_xlfn.CONCAT($B60,",",BS$4),'19 SpcFunc &amp; VentSpcFunc combos'!$Q$8:$Q$335,0),0)&gt;0,1,0)</f>
        <v>0</v>
      </c>
      <c r="BT60" s="119">
        <f>IF(IFERROR(MATCH(_xlfn.CONCAT($B60,",",BT$4),'19 SpcFunc &amp; VentSpcFunc combos'!$Q$8:$Q$335,0),0)&gt;0,1,0)</f>
        <v>0</v>
      </c>
      <c r="BU60" s="119">
        <f>IF(IFERROR(MATCH(_xlfn.CONCAT($B60,",",BU$4),'19 SpcFunc &amp; VentSpcFunc combos'!$Q$8:$Q$335,0),0)&gt;0,1,0)</f>
        <v>0</v>
      </c>
      <c r="BV60" s="119">
        <f>IF(IFERROR(MATCH(_xlfn.CONCAT($B60,",",BV$4),'19 SpcFunc &amp; VentSpcFunc combos'!$Q$8:$Q$335,0),0)&gt;0,1,0)</f>
        <v>0</v>
      </c>
      <c r="BW60" s="119">
        <f>IF(IFERROR(MATCH(_xlfn.CONCAT($B60,",",BW$4),'19 SpcFunc &amp; VentSpcFunc combos'!$Q$8:$Q$335,0),0)&gt;0,1,0)</f>
        <v>0</v>
      </c>
      <c r="BX60" s="119">
        <f>IF(IFERROR(MATCH(_xlfn.CONCAT($B60,",",BX$4),'19 SpcFunc &amp; VentSpcFunc combos'!$Q$8:$Q$335,0),0)&gt;0,1,0)</f>
        <v>0</v>
      </c>
      <c r="BY60" s="119">
        <f>IF(IFERROR(MATCH(_xlfn.CONCAT($B60,",",BY$4),'19 SpcFunc &amp; VentSpcFunc combos'!$Q$8:$Q$335,0),0)&gt;0,1,0)</f>
        <v>0</v>
      </c>
      <c r="BZ60" s="119">
        <f>IF(IFERROR(MATCH(_xlfn.CONCAT($B60,",",BZ$4),'19 SpcFunc &amp; VentSpcFunc combos'!$Q$8:$Q$335,0),0)&gt;0,1,0)</f>
        <v>0</v>
      </c>
      <c r="CA60" s="119">
        <f>IF(IFERROR(MATCH(_xlfn.CONCAT($B60,",",CA$4),'19 SpcFunc &amp; VentSpcFunc combos'!$Q$8:$Q$335,0),0)&gt;0,1,0)</f>
        <v>0</v>
      </c>
      <c r="CB60" s="119">
        <f>IF(IFERROR(MATCH(_xlfn.CONCAT($B60,",",CB$4),'19 SpcFunc &amp; VentSpcFunc combos'!$Q$8:$Q$335,0),0)&gt;0,1,0)</f>
        <v>0</v>
      </c>
      <c r="CC60" s="119">
        <f>IF(IFERROR(MATCH(_xlfn.CONCAT($B60,",",CC$4),'19 SpcFunc &amp; VentSpcFunc combos'!$Q$8:$Q$335,0),0)&gt;0,1,0)</f>
        <v>0</v>
      </c>
      <c r="CD60" s="119">
        <f>IF(IFERROR(MATCH(_xlfn.CONCAT($B60,",",CD$4),'19 SpcFunc &amp; VentSpcFunc combos'!$Q$8:$Q$335,0),0)&gt;0,1,0)</f>
        <v>0</v>
      </c>
      <c r="CE60" s="119">
        <f>IF(IFERROR(MATCH(_xlfn.CONCAT($B60,",",CE$4),'19 SpcFunc &amp; VentSpcFunc combos'!$Q$8:$Q$335,0),0)&gt;0,1,0)</f>
        <v>0</v>
      </c>
      <c r="CF60" s="119">
        <f>IF(IFERROR(MATCH(_xlfn.CONCAT($B60,",",CF$4),'19 SpcFunc &amp; VentSpcFunc combos'!$Q$8:$Q$335,0),0)&gt;0,1,0)</f>
        <v>0</v>
      </c>
      <c r="CG60" s="119">
        <f>IF(IFERROR(MATCH(_xlfn.CONCAT($B60,",",CG$4),'19 SpcFunc &amp; VentSpcFunc combos'!$Q$8:$Q$335,0),0)&gt;0,1,0)</f>
        <v>0</v>
      </c>
      <c r="CH60" s="119">
        <f>IF(IFERROR(MATCH(_xlfn.CONCAT($B60,",",CH$4),'19 SpcFunc &amp; VentSpcFunc combos'!$Q$8:$Q$335,0),0)&gt;0,1,0)</f>
        <v>0</v>
      </c>
      <c r="CI60" s="119">
        <f>IF(IFERROR(MATCH(_xlfn.CONCAT($B60,",",CI$4),'19 SpcFunc &amp; VentSpcFunc combos'!$Q$8:$Q$335,0),0)&gt;0,1,0)</f>
        <v>0</v>
      </c>
      <c r="CJ60" s="119">
        <f>IF(IFERROR(MATCH(_xlfn.CONCAT($B60,",",CJ$4),'19 SpcFunc &amp; VentSpcFunc combos'!$Q$8:$Q$335,0),0)&gt;0,1,0)</f>
        <v>0</v>
      </c>
      <c r="CK60" s="119">
        <f>IF(IFERROR(MATCH(_xlfn.CONCAT($B60,",",CK$4),'19 SpcFunc &amp; VentSpcFunc combos'!$Q$8:$Q$335,0),0)&gt;0,1,0)</f>
        <v>0</v>
      </c>
      <c r="CL60" s="119">
        <f>IF(IFERROR(MATCH(_xlfn.CONCAT($B60,",",CL$4),'19 SpcFunc &amp; VentSpcFunc combos'!$Q$8:$Q$335,0),0)&gt;0,1,0)</f>
        <v>0</v>
      </c>
      <c r="CM60" s="119">
        <f>IF(IFERROR(MATCH(_xlfn.CONCAT($B60,",",CM$4),'19 SpcFunc &amp; VentSpcFunc combos'!$Q$8:$Q$335,0),0)&gt;0,1,0)</f>
        <v>0</v>
      </c>
      <c r="CN60" s="119">
        <f>IF(IFERROR(MATCH(_xlfn.CONCAT($B60,",",CN$4),'19 SpcFunc &amp; VentSpcFunc combos'!$Q$8:$Q$335,0),0)&gt;0,1,0)</f>
        <v>0</v>
      </c>
      <c r="CO60" s="119">
        <f>IF(IFERROR(MATCH(_xlfn.CONCAT($B60,",",CO$4),'19 SpcFunc &amp; VentSpcFunc combos'!$Q$8:$Q$335,0),0)&gt;0,1,0)</f>
        <v>0</v>
      </c>
      <c r="CP60" s="119">
        <f>IF(IFERROR(MATCH(_xlfn.CONCAT($B60,",",CP$4),'19 SpcFunc &amp; VentSpcFunc combos'!$Q$8:$Q$335,0),0)&gt;0,1,0)</f>
        <v>0</v>
      </c>
      <c r="CQ60" s="119">
        <f>IF(IFERROR(MATCH(_xlfn.CONCAT($B60,",",CQ$4),'19 SpcFunc &amp; VentSpcFunc combos'!$Q$8:$Q$335,0),0)&gt;0,1,0)</f>
        <v>0</v>
      </c>
      <c r="CR60" s="119">
        <f>IF(IFERROR(MATCH(_xlfn.CONCAT($B60,",",CR$4),'19 SpcFunc &amp; VentSpcFunc combos'!$Q$8:$Q$335,0),0)&gt;0,1,0)</f>
        <v>0</v>
      </c>
      <c r="CS60" s="119">
        <f>IF(IFERROR(MATCH(_xlfn.CONCAT($B60,",",CS$4),'19 SpcFunc &amp; VentSpcFunc combos'!$Q$8:$Q$335,0),0)&gt;0,1,0)</f>
        <v>0</v>
      </c>
      <c r="CT60" s="119">
        <f>IF(IFERROR(MATCH(_xlfn.CONCAT($B60,",",CT$4),'19 SpcFunc &amp; VentSpcFunc combos'!$Q$8:$Q$335,0),0)&gt;0,1,0)</f>
        <v>0</v>
      </c>
      <c r="CU60" s="98" t="s">
        <v>938</v>
      </c>
      <c r="CV60">
        <f t="shared" si="5"/>
        <v>0</v>
      </c>
    </row>
    <row r="61" spans="2:100" x14ac:dyDescent="0.25">
      <c r="B61" t="e">
        <f>#REF!</f>
        <v>#REF!</v>
      </c>
      <c r="C61" s="119">
        <f>IF(IFERROR(MATCH(_xlfn.CONCAT($B61,",",C$4),'19 SpcFunc &amp; VentSpcFunc combos'!$Q$8:$Q$335,0),0)&gt;0,1,0)</f>
        <v>0</v>
      </c>
      <c r="D61" s="119">
        <f>IF(IFERROR(MATCH(_xlfn.CONCAT($B61,",",D$4),'19 SpcFunc &amp; VentSpcFunc combos'!$Q$8:$Q$335,0),0)&gt;0,1,0)</f>
        <v>0</v>
      </c>
      <c r="E61" s="119">
        <f>IF(IFERROR(MATCH(_xlfn.CONCAT($B61,",",E$4),'19 SpcFunc &amp; VentSpcFunc combos'!$Q$8:$Q$335,0),0)&gt;0,1,0)</f>
        <v>0</v>
      </c>
      <c r="F61" s="119">
        <f>IF(IFERROR(MATCH(_xlfn.CONCAT($B61,",",F$4),'19 SpcFunc &amp; VentSpcFunc combos'!$Q$8:$Q$335,0),0)&gt;0,1,0)</f>
        <v>0</v>
      </c>
      <c r="G61" s="119">
        <f>IF(IFERROR(MATCH(_xlfn.CONCAT($B61,",",G$4),'19 SpcFunc &amp; VentSpcFunc combos'!$Q$8:$Q$335,0),0)&gt;0,1,0)</f>
        <v>0</v>
      </c>
      <c r="H61" s="119">
        <f>IF(IFERROR(MATCH(_xlfn.CONCAT($B61,",",H$4),'19 SpcFunc &amp; VentSpcFunc combos'!$Q$8:$Q$335,0),0)&gt;0,1,0)</f>
        <v>0</v>
      </c>
      <c r="I61" s="119">
        <f>IF(IFERROR(MATCH(_xlfn.CONCAT($B61,",",I$4),'19 SpcFunc &amp; VentSpcFunc combos'!$Q$8:$Q$335,0),0)&gt;0,1,0)</f>
        <v>0</v>
      </c>
      <c r="J61" s="119">
        <f>IF(IFERROR(MATCH(_xlfn.CONCAT($B61,",",J$4),'19 SpcFunc &amp; VentSpcFunc combos'!$Q$8:$Q$335,0),0)&gt;0,1,0)</f>
        <v>0</v>
      </c>
      <c r="K61" s="119">
        <f>IF(IFERROR(MATCH(_xlfn.CONCAT($B61,",",K$4),'19 SpcFunc &amp; VentSpcFunc combos'!$Q$8:$Q$335,0),0)&gt;0,1,0)</f>
        <v>0</v>
      </c>
      <c r="L61" s="119">
        <f>IF(IFERROR(MATCH(_xlfn.CONCAT($B61,",",L$4),'19 SpcFunc &amp; VentSpcFunc combos'!$Q$8:$Q$335,0),0)&gt;0,1,0)</f>
        <v>0</v>
      </c>
      <c r="M61" s="119">
        <f>IF(IFERROR(MATCH(_xlfn.CONCAT($B61,",",M$4),'19 SpcFunc &amp; VentSpcFunc combos'!$Q$8:$Q$335,0),0)&gt;0,1,0)</f>
        <v>0</v>
      </c>
      <c r="N61" s="119">
        <f>IF(IFERROR(MATCH(_xlfn.CONCAT($B61,",",N$4),'19 SpcFunc &amp; VentSpcFunc combos'!$Q$8:$Q$335,0),0)&gt;0,1,0)</f>
        <v>0</v>
      </c>
      <c r="O61" s="119">
        <f>IF(IFERROR(MATCH(_xlfn.CONCAT($B61,",",O$4),'19 SpcFunc &amp; VentSpcFunc combos'!$Q$8:$Q$335,0),0)&gt;0,1,0)</f>
        <v>0</v>
      </c>
      <c r="P61" s="119">
        <f>IF(IFERROR(MATCH(_xlfn.CONCAT($B61,",",P$4),'19 SpcFunc &amp; VentSpcFunc combos'!$Q$8:$Q$335,0),0)&gt;0,1,0)</f>
        <v>0</v>
      </c>
      <c r="Q61" s="119">
        <f>IF(IFERROR(MATCH(_xlfn.CONCAT($B61,",",Q$4),'19 SpcFunc &amp; VentSpcFunc combos'!$Q$8:$Q$335,0),0)&gt;0,1,0)</f>
        <v>0</v>
      </c>
      <c r="R61" s="119">
        <f>IF(IFERROR(MATCH(_xlfn.CONCAT($B61,",",R$4),'19 SpcFunc &amp; VentSpcFunc combos'!$Q$8:$Q$335,0),0)&gt;0,1,0)</f>
        <v>0</v>
      </c>
      <c r="S61" s="119">
        <f>IF(IFERROR(MATCH(_xlfn.CONCAT($B61,",",S$4),'19 SpcFunc &amp; VentSpcFunc combos'!$Q$8:$Q$335,0),0)&gt;0,1,0)</f>
        <v>0</v>
      </c>
      <c r="T61" s="119">
        <f>IF(IFERROR(MATCH(_xlfn.CONCAT($B61,",",T$4),'19 SpcFunc &amp; VentSpcFunc combos'!$Q$8:$Q$335,0),0)&gt;0,1,0)</f>
        <v>0</v>
      </c>
      <c r="U61" s="119">
        <f>IF(IFERROR(MATCH(_xlfn.CONCAT($B61,",",U$4),'19 SpcFunc &amp; VentSpcFunc combos'!$Q$8:$Q$335,0),0)&gt;0,1,0)</f>
        <v>0</v>
      </c>
      <c r="V61" s="119">
        <f>IF(IFERROR(MATCH(_xlfn.CONCAT($B61,",",V$4),'19 SpcFunc &amp; VentSpcFunc combos'!$Q$8:$Q$335,0),0)&gt;0,1,0)</f>
        <v>0</v>
      </c>
      <c r="W61" s="119">
        <f>IF(IFERROR(MATCH(_xlfn.CONCAT($B61,",",W$4),'19 SpcFunc &amp; VentSpcFunc combos'!$Q$8:$Q$335,0),0)&gt;0,1,0)</f>
        <v>0</v>
      </c>
      <c r="X61" s="119">
        <f>IF(IFERROR(MATCH(_xlfn.CONCAT($B61,",",X$4),'19 SpcFunc &amp; VentSpcFunc combos'!$Q$8:$Q$335,0),0)&gt;0,1,0)</f>
        <v>0</v>
      </c>
      <c r="Y61" s="119">
        <f>IF(IFERROR(MATCH(_xlfn.CONCAT($B61,",",Y$4),'19 SpcFunc &amp; VentSpcFunc combos'!$Q$8:$Q$335,0),0)&gt;0,1,0)</f>
        <v>0</v>
      </c>
      <c r="Z61" s="119">
        <f>IF(IFERROR(MATCH(_xlfn.CONCAT($B61,",",Z$4),'19 SpcFunc &amp; VentSpcFunc combos'!$Q$8:$Q$335,0),0)&gt;0,1,0)</f>
        <v>0</v>
      </c>
      <c r="AA61" s="119">
        <f>IF(IFERROR(MATCH(_xlfn.CONCAT($B61,",",AA$4),'19 SpcFunc &amp; VentSpcFunc combos'!$Q$8:$Q$335,0),0)&gt;0,1,0)</f>
        <v>0</v>
      </c>
      <c r="AB61" s="119">
        <f>IF(IFERROR(MATCH(_xlfn.CONCAT($B61,",",AB$4),'19 SpcFunc &amp; VentSpcFunc combos'!$Q$8:$Q$335,0),0)&gt;0,1,0)</f>
        <v>0</v>
      </c>
      <c r="AC61" s="119">
        <f>IF(IFERROR(MATCH(_xlfn.CONCAT($B61,",",AC$4),'19 SpcFunc &amp; VentSpcFunc combos'!$Q$8:$Q$335,0),0)&gt;0,1,0)</f>
        <v>0</v>
      </c>
      <c r="AD61" s="119">
        <f>IF(IFERROR(MATCH(_xlfn.CONCAT($B61,",",AD$4),'19 SpcFunc &amp; VentSpcFunc combos'!$Q$8:$Q$335,0),0)&gt;0,1,0)</f>
        <v>0</v>
      </c>
      <c r="AE61" s="119">
        <f>IF(IFERROR(MATCH(_xlfn.CONCAT($B61,",",AE$4),'19 SpcFunc &amp; VentSpcFunc combos'!$Q$8:$Q$335,0),0)&gt;0,1,0)</f>
        <v>0</v>
      </c>
      <c r="AF61" s="119">
        <f>IF(IFERROR(MATCH(_xlfn.CONCAT($B61,",",AF$4),'19 SpcFunc &amp; VentSpcFunc combos'!$Q$8:$Q$335,0),0)&gt;0,1,0)</f>
        <v>0</v>
      </c>
      <c r="AG61" s="119">
        <f>IF(IFERROR(MATCH(_xlfn.CONCAT($B61,",",AG$4),'19 SpcFunc &amp; VentSpcFunc combos'!$Q$8:$Q$335,0),0)&gt;0,1,0)</f>
        <v>0</v>
      </c>
      <c r="AH61" s="119">
        <f>IF(IFERROR(MATCH(_xlfn.CONCAT($B61,",",AH$4),'19 SpcFunc &amp; VentSpcFunc combos'!$Q$8:$Q$335,0),0)&gt;0,1,0)</f>
        <v>0</v>
      </c>
      <c r="AI61" s="119">
        <f>IF(IFERROR(MATCH(_xlfn.CONCAT($B61,",",AI$4),'19 SpcFunc &amp; VentSpcFunc combos'!$Q$8:$Q$335,0),0)&gt;0,1,0)</f>
        <v>0</v>
      </c>
      <c r="AJ61" s="119">
        <f>IF(IFERROR(MATCH(_xlfn.CONCAT($B61,",",AJ$4),'19 SpcFunc &amp; VentSpcFunc combos'!$Q$8:$Q$335,0),0)&gt;0,1,0)</f>
        <v>0</v>
      </c>
      <c r="AK61" s="119">
        <f>IF(IFERROR(MATCH(_xlfn.CONCAT($B61,",",AK$4),'19 SpcFunc &amp; VentSpcFunc combos'!$Q$8:$Q$335,0),0)&gt;0,1,0)</f>
        <v>0</v>
      </c>
      <c r="AL61" s="119">
        <f>IF(IFERROR(MATCH(_xlfn.CONCAT($B61,",",AL$4),'19 SpcFunc &amp; VentSpcFunc combos'!$Q$8:$Q$335,0),0)&gt;0,1,0)</f>
        <v>0</v>
      </c>
      <c r="AM61" s="119">
        <f>IF(IFERROR(MATCH(_xlfn.CONCAT($B61,",",AM$4),'19 SpcFunc &amp; VentSpcFunc combos'!$Q$8:$Q$335,0),0)&gt;0,1,0)</f>
        <v>0</v>
      </c>
      <c r="AN61" s="119">
        <f>IF(IFERROR(MATCH(_xlfn.CONCAT($B61,",",AN$4),'19 SpcFunc &amp; VentSpcFunc combos'!$Q$8:$Q$335,0),0)&gt;0,1,0)</f>
        <v>0</v>
      </c>
      <c r="AO61" s="119">
        <f>IF(IFERROR(MATCH(_xlfn.CONCAT($B61,",",AO$4),'19 SpcFunc &amp; VentSpcFunc combos'!$Q$8:$Q$335,0),0)&gt;0,1,0)</f>
        <v>0</v>
      </c>
      <c r="AP61" s="119">
        <f>IF(IFERROR(MATCH(_xlfn.CONCAT($B61,",",AP$4),'19 SpcFunc &amp; VentSpcFunc combos'!$Q$8:$Q$335,0),0)&gt;0,1,0)</f>
        <v>0</v>
      </c>
      <c r="AQ61" s="119">
        <f>IF(IFERROR(MATCH(_xlfn.CONCAT($B61,",",AQ$4),'19 SpcFunc &amp; VentSpcFunc combos'!$Q$8:$Q$335,0),0)&gt;0,1,0)</f>
        <v>0</v>
      </c>
      <c r="AR61" s="119">
        <f>IF(IFERROR(MATCH(_xlfn.CONCAT($B61,",",AR$4),'19 SpcFunc &amp; VentSpcFunc combos'!$Q$8:$Q$335,0),0)&gt;0,1,0)</f>
        <v>0</v>
      </c>
      <c r="AS61" s="119">
        <f>IF(IFERROR(MATCH(_xlfn.CONCAT($B61,",",AS$4),'19 SpcFunc &amp; VentSpcFunc combos'!$Q$8:$Q$335,0),0)&gt;0,1,0)</f>
        <v>0</v>
      </c>
      <c r="AT61" s="119">
        <f>IF(IFERROR(MATCH(_xlfn.CONCAT($B61,",",AT$4),'19 SpcFunc &amp; VentSpcFunc combos'!$Q$8:$Q$335,0),0)&gt;0,1,0)</f>
        <v>0</v>
      </c>
      <c r="AU61" s="119">
        <f>IF(IFERROR(MATCH(_xlfn.CONCAT($B61,",",AU$4),'19 SpcFunc &amp; VentSpcFunc combos'!$Q$8:$Q$335,0),0)&gt;0,1,0)</f>
        <v>0</v>
      </c>
      <c r="AV61" s="119">
        <f>IF(IFERROR(MATCH(_xlfn.CONCAT($B61,",",AV$4),'19 SpcFunc &amp; VentSpcFunc combos'!$Q$8:$Q$335,0),0)&gt;0,1,0)</f>
        <v>0</v>
      </c>
      <c r="AW61" s="119">
        <f>IF(IFERROR(MATCH(_xlfn.CONCAT($B61,",",AW$4),'19 SpcFunc &amp; VentSpcFunc combos'!$Q$8:$Q$335,0),0)&gt;0,1,0)</f>
        <v>0</v>
      </c>
      <c r="AX61" s="119">
        <f>IF(IFERROR(MATCH(_xlfn.CONCAT($B61,",",AX$4),'19 SpcFunc &amp; VentSpcFunc combos'!$Q$8:$Q$335,0),0)&gt;0,1,0)</f>
        <v>0</v>
      </c>
      <c r="AY61" s="119">
        <f>IF(IFERROR(MATCH(_xlfn.CONCAT($B61,",",AY$4),'19 SpcFunc &amp; VentSpcFunc combos'!$Q$8:$Q$335,0),0)&gt;0,1,0)</f>
        <v>0</v>
      </c>
      <c r="AZ61" s="119">
        <f>IF(IFERROR(MATCH(_xlfn.CONCAT($B61,",",AZ$4),'19 SpcFunc &amp; VentSpcFunc combos'!$Q$8:$Q$335,0),0)&gt;0,1,0)</f>
        <v>0</v>
      </c>
      <c r="BA61" s="119">
        <f>IF(IFERROR(MATCH(_xlfn.CONCAT($B61,",",BA$4),'19 SpcFunc &amp; VentSpcFunc combos'!$Q$8:$Q$335,0),0)&gt;0,1,0)</f>
        <v>0</v>
      </c>
      <c r="BB61" s="119">
        <f>IF(IFERROR(MATCH(_xlfn.CONCAT($B61,",",BB$4),'19 SpcFunc &amp; VentSpcFunc combos'!$Q$8:$Q$335,0),0)&gt;0,1,0)</f>
        <v>0</v>
      </c>
      <c r="BC61" s="119">
        <f>IF(IFERROR(MATCH(_xlfn.CONCAT($B61,",",BC$4),'19 SpcFunc &amp; VentSpcFunc combos'!$Q$8:$Q$335,0),0)&gt;0,1,0)</f>
        <v>0</v>
      </c>
      <c r="BD61" s="119">
        <f>IF(IFERROR(MATCH(_xlfn.CONCAT($B61,",",BD$4),'19 SpcFunc &amp; VentSpcFunc combos'!$Q$8:$Q$335,0),0)&gt;0,1,0)</f>
        <v>0</v>
      </c>
      <c r="BE61" s="119">
        <f>IF(IFERROR(MATCH(_xlfn.CONCAT($B61,",",BE$4),'19 SpcFunc &amp; VentSpcFunc combos'!$Q$8:$Q$335,0),0)&gt;0,1,0)</f>
        <v>0</v>
      </c>
      <c r="BF61" s="119">
        <f>IF(IFERROR(MATCH(_xlfn.CONCAT($B61,",",BF$4),'19 SpcFunc &amp; VentSpcFunc combos'!$Q$8:$Q$335,0),0)&gt;0,1,0)</f>
        <v>0</v>
      </c>
      <c r="BG61" s="119">
        <f>IF(IFERROR(MATCH(_xlfn.CONCAT($B61,",",BG$4),'19 SpcFunc &amp; VentSpcFunc combos'!$Q$8:$Q$335,0),0)&gt;0,1,0)</f>
        <v>0</v>
      </c>
      <c r="BH61" s="119">
        <f>IF(IFERROR(MATCH(_xlfn.CONCAT($B61,",",BH$4),'19 SpcFunc &amp; VentSpcFunc combos'!$Q$8:$Q$335,0),0)&gt;0,1,0)</f>
        <v>0</v>
      </c>
      <c r="BI61" s="119">
        <f>IF(IFERROR(MATCH(_xlfn.CONCAT($B61,",",BI$4),'19 SpcFunc &amp; VentSpcFunc combos'!$Q$8:$Q$335,0),0)&gt;0,1,0)</f>
        <v>0</v>
      </c>
      <c r="BJ61" s="119">
        <f>IF(IFERROR(MATCH(_xlfn.CONCAT($B61,",",BJ$4),'19 SpcFunc &amp; VentSpcFunc combos'!$Q$8:$Q$335,0),0)&gt;0,1,0)</f>
        <v>0</v>
      </c>
      <c r="BK61" s="119">
        <f>IF(IFERROR(MATCH(_xlfn.CONCAT($B61,",",BK$4),'19 SpcFunc &amp; VentSpcFunc combos'!$Q$8:$Q$335,0),0)&gt;0,1,0)</f>
        <v>0</v>
      </c>
      <c r="BL61" s="119">
        <f>IF(IFERROR(MATCH(_xlfn.CONCAT($B61,",",BL$4),'19 SpcFunc &amp; VentSpcFunc combos'!$Q$8:$Q$335,0),0)&gt;0,1,0)</f>
        <v>0</v>
      </c>
      <c r="BM61" s="119">
        <f>IF(IFERROR(MATCH(_xlfn.CONCAT($B61,",",BM$4),'19 SpcFunc &amp; VentSpcFunc combos'!$Q$8:$Q$335,0),0)&gt;0,1,0)</f>
        <v>0</v>
      </c>
      <c r="BN61" s="119">
        <f>IF(IFERROR(MATCH(_xlfn.CONCAT($B61,",",BN$4),'19 SpcFunc &amp; VentSpcFunc combos'!$Q$8:$Q$335,0),0)&gt;0,1,0)</f>
        <v>0</v>
      </c>
      <c r="BO61" s="119">
        <f>IF(IFERROR(MATCH(_xlfn.CONCAT($B61,",",BO$4),'19 SpcFunc &amp; VentSpcFunc combos'!$Q$8:$Q$335,0),0)&gt;0,1,0)</f>
        <v>0</v>
      </c>
      <c r="BP61" s="119">
        <f>IF(IFERROR(MATCH(_xlfn.CONCAT($B61,",",BP$4),'19 SpcFunc &amp; VentSpcFunc combos'!$Q$8:$Q$335,0),0)&gt;0,1,0)</f>
        <v>0</v>
      </c>
      <c r="BQ61" s="119">
        <f>IF(IFERROR(MATCH(_xlfn.CONCAT($B61,",",BQ$4),'19 SpcFunc &amp; VentSpcFunc combos'!$Q$8:$Q$335,0),0)&gt;0,1,0)</f>
        <v>0</v>
      </c>
      <c r="BR61" s="119">
        <f>IF(IFERROR(MATCH(_xlfn.CONCAT($B61,",",BR$4),'19 SpcFunc &amp; VentSpcFunc combos'!$Q$8:$Q$335,0),0)&gt;0,1,0)</f>
        <v>0</v>
      </c>
      <c r="BS61" s="119">
        <f>IF(IFERROR(MATCH(_xlfn.CONCAT($B61,",",BS$4),'19 SpcFunc &amp; VentSpcFunc combos'!$Q$8:$Q$335,0),0)&gt;0,1,0)</f>
        <v>0</v>
      </c>
      <c r="BT61" s="119">
        <f>IF(IFERROR(MATCH(_xlfn.CONCAT($B61,",",BT$4),'19 SpcFunc &amp; VentSpcFunc combos'!$Q$8:$Q$335,0),0)&gt;0,1,0)</f>
        <v>0</v>
      </c>
      <c r="BU61" s="119">
        <f>IF(IFERROR(MATCH(_xlfn.CONCAT($B61,",",BU$4),'19 SpcFunc &amp; VentSpcFunc combos'!$Q$8:$Q$335,0),0)&gt;0,1,0)</f>
        <v>0</v>
      </c>
      <c r="BV61" s="119">
        <f>IF(IFERROR(MATCH(_xlfn.CONCAT($B61,",",BV$4),'19 SpcFunc &amp; VentSpcFunc combos'!$Q$8:$Q$335,0),0)&gt;0,1,0)</f>
        <v>0</v>
      </c>
      <c r="BW61" s="119">
        <f>IF(IFERROR(MATCH(_xlfn.CONCAT($B61,",",BW$4),'19 SpcFunc &amp; VentSpcFunc combos'!$Q$8:$Q$335,0),0)&gt;0,1,0)</f>
        <v>0</v>
      </c>
      <c r="BX61" s="119">
        <f>IF(IFERROR(MATCH(_xlfn.CONCAT($B61,",",BX$4),'19 SpcFunc &amp; VentSpcFunc combos'!$Q$8:$Q$335,0),0)&gt;0,1,0)</f>
        <v>0</v>
      </c>
      <c r="BY61" s="119">
        <f>IF(IFERROR(MATCH(_xlfn.CONCAT($B61,",",BY$4),'19 SpcFunc &amp; VentSpcFunc combos'!$Q$8:$Q$335,0),0)&gt;0,1,0)</f>
        <v>0</v>
      </c>
      <c r="BZ61" s="119">
        <f>IF(IFERROR(MATCH(_xlfn.CONCAT($B61,",",BZ$4),'19 SpcFunc &amp; VentSpcFunc combos'!$Q$8:$Q$335,0),0)&gt;0,1,0)</f>
        <v>0</v>
      </c>
      <c r="CA61" s="119">
        <f>IF(IFERROR(MATCH(_xlfn.CONCAT($B61,",",CA$4),'19 SpcFunc &amp; VentSpcFunc combos'!$Q$8:$Q$335,0),0)&gt;0,1,0)</f>
        <v>0</v>
      </c>
      <c r="CB61" s="119">
        <f>IF(IFERROR(MATCH(_xlfn.CONCAT($B61,",",CB$4),'19 SpcFunc &amp; VentSpcFunc combos'!$Q$8:$Q$335,0),0)&gt;0,1,0)</f>
        <v>0</v>
      </c>
      <c r="CC61" s="119">
        <f>IF(IFERROR(MATCH(_xlfn.CONCAT($B61,",",CC$4),'19 SpcFunc &amp; VentSpcFunc combos'!$Q$8:$Q$335,0),0)&gt;0,1,0)</f>
        <v>0</v>
      </c>
      <c r="CD61" s="119">
        <f>IF(IFERROR(MATCH(_xlfn.CONCAT($B61,",",CD$4),'19 SpcFunc &amp; VentSpcFunc combos'!$Q$8:$Q$335,0),0)&gt;0,1,0)</f>
        <v>0</v>
      </c>
      <c r="CE61" s="119">
        <f>IF(IFERROR(MATCH(_xlfn.CONCAT($B61,",",CE$4),'19 SpcFunc &amp; VentSpcFunc combos'!$Q$8:$Q$335,0),0)&gt;0,1,0)</f>
        <v>0</v>
      </c>
      <c r="CF61" s="119">
        <f>IF(IFERROR(MATCH(_xlfn.CONCAT($B61,",",CF$4),'19 SpcFunc &amp; VentSpcFunc combos'!$Q$8:$Q$335,0),0)&gt;0,1,0)</f>
        <v>0</v>
      </c>
      <c r="CG61" s="119">
        <f>IF(IFERROR(MATCH(_xlfn.CONCAT($B61,",",CG$4),'19 SpcFunc &amp; VentSpcFunc combos'!$Q$8:$Q$335,0),0)&gt;0,1,0)</f>
        <v>0</v>
      </c>
      <c r="CH61" s="119">
        <f>IF(IFERROR(MATCH(_xlfn.CONCAT($B61,",",CH$4),'19 SpcFunc &amp; VentSpcFunc combos'!$Q$8:$Q$335,0),0)&gt;0,1,0)</f>
        <v>0</v>
      </c>
      <c r="CI61" s="119">
        <f>IF(IFERROR(MATCH(_xlfn.CONCAT($B61,",",CI$4),'19 SpcFunc &amp; VentSpcFunc combos'!$Q$8:$Q$335,0),0)&gt;0,1,0)</f>
        <v>0</v>
      </c>
      <c r="CJ61" s="119">
        <f>IF(IFERROR(MATCH(_xlfn.CONCAT($B61,",",CJ$4),'19 SpcFunc &amp; VentSpcFunc combos'!$Q$8:$Q$335,0),0)&gt;0,1,0)</f>
        <v>0</v>
      </c>
      <c r="CK61" s="119">
        <f>IF(IFERROR(MATCH(_xlfn.CONCAT($B61,",",CK$4),'19 SpcFunc &amp; VentSpcFunc combos'!$Q$8:$Q$335,0),0)&gt;0,1,0)</f>
        <v>0</v>
      </c>
      <c r="CL61" s="119">
        <f>IF(IFERROR(MATCH(_xlfn.CONCAT($B61,",",CL$4),'19 SpcFunc &amp; VentSpcFunc combos'!$Q$8:$Q$335,0),0)&gt;0,1,0)</f>
        <v>0</v>
      </c>
      <c r="CM61" s="119">
        <f>IF(IFERROR(MATCH(_xlfn.CONCAT($B61,",",CM$4),'19 SpcFunc &amp; VentSpcFunc combos'!$Q$8:$Q$335,0),0)&gt;0,1,0)</f>
        <v>0</v>
      </c>
      <c r="CN61" s="119">
        <f>IF(IFERROR(MATCH(_xlfn.CONCAT($B61,",",CN$4),'19 SpcFunc &amp; VentSpcFunc combos'!$Q$8:$Q$335,0),0)&gt;0,1,0)</f>
        <v>0</v>
      </c>
      <c r="CO61" s="119">
        <f>IF(IFERROR(MATCH(_xlfn.CONCAT($B61,",",CO$4),'19 SpcFunc &amp; VentSpcFunc combos'!$Q$8:$Q$335,0),0)&gt;0,1,0)</f>
        <v>0</v>
      </c>
      <c r="CP61" s="119">
        <f>IF(IFERROR(MATCH(_xlfn.CONCAT($B61,",",CP$4),'19 SpcFunc &amp; VentSpcFunc combos'!$Q$8:$Q$335,0),0)&gt;0,1,0)</f>
        <v>0</v>
      </c>
      <c r="CQ61" s="119">
        <f>IF(IFERROR(MATCH(_xlfn.CONCAT($B61,",",CQ$4),'19 SpcFunc &amp; VentSpcFunc combos'!$Q$8:$Q$335,0),0)&gt;0,1,0)</f>
        <v>0</v>
      </c>
      <c r="CR61" s="119">
        <f>IF(IFERROR(MATCH(_xlfn.CONCAT($B61,",",CR$4),'19 SpcFunc &amp; VentSpcFunc combos'!$Q$8:$Q$335,0),0)&gt;0,1,0)</f>
        <v>0</v>
      </c>
      <c r="CS61" s="119">
        <f>IF(IFERROR(MATCH(_xlfn.CONCAT($B61,",",CS$4),'19 SpcFunc &amp; VentSpcFunc combos'!$Q$8:$Q$335,0),0)&gt;0,1,0)</f>
        <v>0</v>
      </c>
      <c r="CT61" s="119">
        <f>IF(IFERROR(MATCH(_xlfn.CONCAT($B61,",",CT$4),'19 SpcFunc &amp; VentSpcFunc combos'!$Q$8:$Q$335,0),0)&gt;0,1,0)</f>
        <v>0</v>
      </c>
      <c r="CU61" s="98" t="s">
        <v>938</v>
      </c>
      <c r="CV61">
        <f t="shared" si="5"/>
        <v>0</v>
      </c>
    </row>
    <row r="62" spans="2:100" x14ac:dyDescent="0.25">
      <c r="B62" t="e">
        <f>#REF!</f>
        <v>#REF!</v>
      </c>
      <c r="C62" s="119">
        <f>IF(IFERROR(MATCH(_xlfn.CONCAT($B62,",",C$4),'19 SpcFunc &amp; VentSpcFunc combos'!$Q$8:$Q$335,0),0)&gt;0,1,0)</f>
        <v>0</v>
      </c>
      <c r="D62" s="119">
        <f>IF(IFERROR(MATCH(_xlfn.CONCAT($B62,",",D$4),'19 SpcFunc &amp; VentSpcFunc combos'!$Q$8:$Q$335,0),0)&gt;0,1,0)</f>
        <v>0</v>
      </c>
      <c r="E62" s="119">
        <f>IF(IFERROR(MATCH(_xlfn.CONCAT($B62,",",E$4),'19 SpcFunc &amp; VentSpcFunc combos'!$Q$8:$Q$335,0),0)&gt;0,1,0)</f>
        <v>0</v>
      </c>
      <c r="F62" s="119">
        <f>IF(IFERROR(MATCH(_xlfn.CONCAT($B62,",",F$4),'19 SpcFunc &amp; VentSpcFunc combos'!$Q$8:$Q$335,0),0)&gt;0,1,0)</f>
        <v>0</v>
      </c>
      <c r="G62" s="119">
        <f>IF(IFERROR(MATCH(_xlfn.CONCAT($B62,",",G$4),'19 SpcFunc &amp; VentSpcFunc combos'!$Q$8:$Q$335,0),0)&gt;0,1,0)</f>
        <v>0</v>
      </c>
      <c r="H62" s="119">
        <f>IF(IFERROR(MATCH(_xlfn.CONCAT($B62,",",H$4),'19 SpcFunc &amp; VentSpcFunc combos'!$Q$8:$Q$335,0),0)&gt;0,1,0)</f>
        <v>0</v>
      </c>
      <c r="I62" s="119">
        <f>IF(IFERROR(MATCH(_xlfn.CONCAT($B62,",",I$4),'19 SpcFunc &amp; VentSpcFunc combos'!$Q$8:$Q$335,0),0)&gt;0,1,0)</f>
        <v>0</v>
      </c>
      <c r="J62" s="119">
        <f>IF(IFERROR(MATCH(_xlfn.CONCAT($B62,",",J$4),'19 SpcFunc &amp; VentSpcFunc combos'!$Q$8:$Q$335,0),0)&gt;0,1,0)</f>
        <v>0</v>
      </c>
      <c r="K62" s="119">
        <f>IF(IFERROR(MATCH(_xlfn.CONCAT($B62,",",K$4),'19 SpcFunc &amp; VentSpcFunc combos'!$Q$8:$Q$335,0),0)&gt;0,1,0)</f>
        <v>0</v>
      </c>
      <c r="L62" s="119">
        <f>IF(IFERROR(MATCH(_xlfn.CONCAT($B62,",",L$4),'19 SpcFunc &amp; VentSpcFunc combos'!$Q$8:$Q$335,0),0)&gt;0,1,0)</f>
        <v>0</v>
      </c>
      <c r="M62" s="119">
        <f>IF(IFERROR(MATCH(_xlfn.CONCAT($B62,",",M$4),'19 SpcFunc &amp; VentSpcFunc combos'!$Q$8:$Q$335,0),0)&gt;0,1,0)</f>
        <v>0</v>
      </c>
      <c r="N62" s="119">
        <f>IF(IFERROR(MATCH(_xlfn.CONCAT($B62,",",N$4),'19 SpcFunc &amp; VentSpcFunc combos'!$Q$8:$Q$335,0),0)&gt;0,1,0)</f>
        <v>0</v>
      </c>
      <c r="O62" s="119">
        <f>IF(IFERROR(MATCH(_xlfn.CONCAT($B62,",",O$4),'19 SpcFunc &amp; VentSpcFunc combos'!$Q$8:$Q$335,0),0)&gt;0,1,0)</f>
        <v>0</v>
      </c>
      <c r="P62" s="119">
        <f>IF(IFERROR(MATCH(_xlfn.CONCAT($B62,",",P$4),'19 SpcFunc &amp; VentSpcFunc combos'!$Q$8:$Q$335,0),0)&gt;0,1,0)</f>
        <v>0</v>
      </c>
      <c r="Q62" s="119">
        <f>IF(IFERROR(MATCH(_xlfn.CONCAT($B62,",",Q$4),'19 SpcFunc &amp; VentSpcFunc combos'!$Q$8:$Q$335,0),0)&gt;0,1,0)</f>
        <v>0</v>
      </c>
      <c r="R62" s="119">
        <f>IF(IFERROR(MATCH(_xlfn.CONCAT($B62,",",R$4),'19 SpcFunc &amp; VentSpcFunc combos'!$Q$8:$Q$335,0),0)&gt;0,1,0)</f>
        <v>0</v>
      </c>
      <c r="S62" s="119">
        <f>IF(IFERROR(MATCH(_xlfn.CONCAT($B62,",",S$4),'19 SpcFunc &amp; VentSpcFunc combos'!$Q$8:$Q$335,0),0)&gt;0,1,0)</f>
        <v>0</v>
      </c>
      <c r="T62" s="119">
        <f>IF(IFERROR(MATCH(_xlfn.CONCAT($B62,",",T$4),'19 SpcFunc &amp; VentSpcFunc combos'!$Q$8:$Q$335,0),0)&gt;0,1,0)</f>
        <v>0</v>
      </c>
      <c r="U62" s="119">
        <f>IF(IFERROR(MATCH(_xlfn.CONCAT($B62,",",U$4),'19 SpcFunc &amp; VentSpcFunc combos'!$Q$8:$Q$335,0),0)&gt;0,1,0)</f>
        <v>0</v>
      </c>
      <c r="V62" s="119">
        <f>IF(IFERROR(MATCH(_xlfn.CONCAT($B62,",",V$4),'19 SpcFunc &amp; VentSpcFunc combos'!$Q$8:$Q$335,0),0)&gt;0,1,0)</f>
        <v>0</v>
      </c>
      <c r="W62" s="119">
        <f>IF(IFERROR(MATCH(_xlfn.CONCAT($B62,",",W$4),'19 SpcFunc &amp; VentSpcFunc combos'!$Q$8:$Q$335,0),0)&gt;0,1,0)</f>
        <v>0</v>
      </c>
      <c r="X62" s="119">
        <f>IF(IFERROR(MATCH(_xlfn.CONCAT($B62,",",X$4),'19 SpcFunc &amp; VentSpcFunc combos'!$Q$8:$Q$335,0),0)&gt;0,1,0)</f>
        <v>0</v>
      </c>
      <c r="Y62" s="119">
        <f>IF(IFERROR(MATCH(_xlfn.CONCAT($B62,",",Y$4),'19 SpcFunc &amp; VentSpcFunc combos'!$Q$8:$Q$335,0),0)&gt;0,1,0)</f>
        <v>0</v>
      </c>
      <c r="Z62" s="119">
        <f>IF(IFERROR(MATCH(_xlfn.CONCAT($B62,",",Z$4),'19 SpcFunc &amp; VentSpcFunc combos'!$Q$8:$Q$335,0),0)&gt;0,1,0)</f>
        <v>0</v>
      </c>
      <c r="AA62" s="119">
        <f>IF(IFERROR(MATCH(_xlfn.CONCAT($B62,",",AA$4),'19 SpcFunc &amp; VentSpcFunc combos'!$Q$8:$Q$335,0),0)&gt;0,1,0)</f>
        <v>0</v>
      </c>
      <c r="AB62" s="119">
        <f>IF(IFERROR(MATCH(_xlfn.CONCAT($B62,",",AB$4),'19 SpcFunc &amp; VentSpcFunc combos'!$Q$8:$Q$335,0),0)&gt;0,1,0)</f>
        <v>0</v>
      </c>
      <c r="AC62" s="119">
        <f>IF(IFERROR(MATCH(_xlfn.CONCAT($B62,",",AC$4),'19 SpcFunc &amp; VentSpcFunc combos'!$Q$8:$Q$335,0),0)&gt;0,1,0)</f>
        <v>0</v>
      </c>
      <c r="AD62" s="119">
        <f>IF(IFERROR(MATCH(_xlfn.CONCAT($B62,",",AD$4),'19 SpcFunc &amp; VentSpcFunc combos'!$Q$8:$Q$335,0),0)&gt;0,1,0)</f>
        <v>0</v>
      </c>
      <c r="AE62" s="119">
        <f>IF(IFERROR(MATCH(_xlfn.CONCAT($B62,",",AE$4),'19 SpcFunc &amp; VentSpcFunc combos'!$Q$8:$Q$335,0),0)&gt;0,1,0)</f>
        <v>0</v>
      </c>
      <c r="AF62" s="119">
        <f>IF(IFERROR(MATCH(_xlfn.CONCAT($B62,",",AF$4),'19 SpcFunc &amp; VentSpcFunc combos'!$Q$8:$Q$335,0),0)&gt;0,1,0)</f>
        <v>0</v>
      </c>
      <c r="AG62" s="119">
        <f>IF(IFERROR(MATCH(_xlfn.CONCAT($B62,",",AG$4),'19 SpcFunc &amp; VentSpcFunc combos'!$Q$8:$Q$335,0),0)&gt;0,1,0)</f>
        <v>0</v>
      </c>
      <c r="AH62" s="119">
        <f>IF(IFERROR(MATCH(_xlfn.CONCAT($B62,",",AH$4),'19 SpcFunc &amp; VentSpcFunc combos'!$Q$8:$Q$335,0),0)&gt;0,1,0)</f>
        <v>0</v>
      </c>
      <c r="AI62" s="119">
        <f>IF(IFERROR(MATCH(_xlfn.CONCAT($B62,",",AI$4),'19 SpcFunc &amp; VentSpcFunc combos'!$Q$8:$Q$335,0),0)&gt;0,1,0)</f>
        <v>0</v>
      </c>
      <c r="AJ62" s="119">
        <f>IF(IFERROR(MATCH(_xlfn.CONCAT($B62,",",AJ$4),'19 SpcFunc &amp; VentSpcFunc combos'!$Q$8:$Q$335,0),0)&gt;0,1,0)</f>
        <v>0</v>
      </c>
      <c r="AK62" s="119">
        <f>IF(IFERROR(MATCH(_xlfn.CONCAT($B62,",",AK$4),'19 SpcFunc &amp; VentSpcFunc combos'!$Q$8:$Q$335,0),0)&gt;0,1,0)</f>
        <v>0</v>
      </c>
      <c r="AL62" s="119">
        <f>IF(IFERROR(MATCH(_xlfn.CONCAT($B62,",",AL$4),'19 SpcFunc &amp; VentSpcFunc combos'!$Q$8:$Q$335,0),0)&gt;0,1,0)</f>
        <v>0</v>
      </c>
      <c r="AM62" s="119">
        <f>IF(IFERROR(MATCH(_xlfn.CONCAT($B62,",",AM$4),'19 SpcFunc &amp; VentSpcFunc combos'!$Q$8:$Q$335,0),0)&gt;0,1,0)</f>
        <v>0</v>
      </c>
      <c r="AN62" s="119">
        <f>IF(IFERROR(MATCH(_xlfn.CONCAT($B62,",",AN$4),'19 SpcFunc &amp; VentSpcFunc combos'!$Q$8:$Q$335,0),0)&gt;0,1,0)</f>
        <v>0</v>
      </c>
      <c r="AO62" s="119">
        <f>IF(IFERROR(MATCH(_xlfn.CONCAT($B62,",",AO$4),'19 SpcFunc &amp; VentSpcFunc combos'!$Q$8:$Q$335,0),0)&gt;0,1,0)</f>
        <v>0</v>
      </c>
      <c r="AP62" s="119">
        <f>IF(IFERROR(MATCH(_xlfn.CONCAT($B62,",",AP$4),'19 SpcFunc &amp; VentSpcFunc combos'!$Q$8:$Q$335,0),0)&gt;0,1,0)</f>
        <v>0</v>
      </c>
      <c r="AQ62" s="119">
        <f>IF(IFERROR(MATCH(_xlfn.CONCAT($B62,",",AQ$4),'19 SpcFunc &amp; VentSpcFunc combos'!$Q$8:$Q$335,0),0)&gt;0,1,0)</f>
        <v>0</v>
      </c>
      <c r="AR62" s="119">
        <f>IF(IFERROR(MATCH(_xlfn.CONCAT($B62,",",AR$4),'19 SpcFunc &amp; VentSpcFunc combos'!$Q$8:$Q$335,0),0)&gt;0,1,0)</f>
        <v>0</v>
      </c>
      <c r="AS62" s="119">
        <f>IF(IFERROR(MATCH(_xlfn.CONCAT($B62,",",AS$4),'19 SpcFunc &amp; VentSpcFunc combos'!$Q$8:$Q$335,0),0)&gt;0,1,0)</f>
        <v>0</v>
      </c>
      <c r="AT62" s="119">
        <f>IF(IFERROR(MATCH(_xlfn.CONCAT($B62,",",AT$4),'19 SpcFunc &amp; VentSpcFunc combos'!$Q$8:$Q$335,0),0)&gt;0,1,0)</f>
        <v>0</v>
      </c>
      <c r="AU62" s="119">
        <f>IF(IFERROR(MATCH(_xlfn.CONCAT($B62,",",AU$4),'19 SpcFunc &amp; VentSpcFunc combos'!$Q$8:$Q$335,0),0)&gt;0,1,0)</f>
        <v>0</v>
      </c>
      <c r="AV62" s="119">
        <f>IF(IFERROR(MATCH(_xlfn.CONCAT($B62,",",AV$4),'19 SpcFunc &amp; VentSpcFunc combos'!$Q$8:$Q$335,0),0)&gt;0,1,0)</f>
        <v>0</v>
      </c>
      <c r="AW62" s="119">
        <f>IF(IFERROR(MATCH(_xlfn.CONCAT($B62,",",AW$4),'19 SpcFunc &amp; VentSpcFunc combos'!$Q$8:$Q$335,0),0)&gt;0,1,0)</f>
        <v>0</v>
      </c>
      <c r="AX62" s="119">
        <f>IF(IFERROR(MATCH(_xlfn.CONCAT($B62,",",AX$4),'19 SpcFunc &amp; VentSpcFunc combos'!$Q$8:$Q$335,0),0)&gt;0,1,0)</f>
        <v>0</v>
      </c>
      <c r="AY62" s="119">
        <f>IF(IFERROR(MATCH(_xlfn.CONCAT($B62,",",AY$4),'19 SpcFunc &amp; VentSpcFunc combos'!$Q$8:$Q$335,0),0)&gt;0,1,0)</f>
        <v>0</v>
      </c>
      <c r="AZ62" s="119">
        <f>IF(IFERROR(MATCH(_xlfn.CONCAT($B62,",",AZ$4),'19 SpcFunc &amp; VentSpcFunc combos'!$Q$8:$Q$335,0),0)&gt;0,1,0)</f>
        <v>0</v>
      </c>
      <c r="BA62" s="119">
        <f>IF(IFERROR(MATCH(_xlfn.CONCAT($B62,",",BA$4),'19 SpcFunc &amp; VentSpcFunc combos'!$Q$8:$Q$335,0),0)&gt;0,1,0)</f>
        <v>0</v>
      </c>
      <c r="BB62" s="119">
        <f>IF(IFERROR(MATCH(_xlfn.CONCAT($B62,",",BB$4),'19 SpcFunc &amp; VentSpcFunc combos'!$Q$8:$Q$335,0),0)&gt;0,1,0)</f>
        <v>0</v>
      </c>
      <c r="BC62" s="119">
        <f>IF(IFERROR(MATCH(_xlfn.CONCAT($B62,",",BC$4),'19 SpcFunc &amp; VentSpcFunc combos'!$Q$8:$Q$335,0),0)&gt;0,1,0)</f>
        <v>0</v>
      </c>
      <c r="BD62" s="119">
        <f>IF(IFERROR(MATCH(_xlfn.CONCAT($B62,",",BD$4),'19 SpcFunc &amp; VentSpcFunc combos'!$Q$8:$Q$335,0),0)&gt;0,1,0)</f>
        <v>0</v>
      </c>
      <c r="BE62" s="119">
        <f>IF(IFERROR(MATCH(_xlfn.CONCAT($B62,",",BE$4),'19 SpcFunc &amp; VentSpcFunc combos'!$Q$8:$Q$335,0),0)&gt;0,1,0)</f>
        <v>0</v>
      </c>
      <c r="BF62" s="119">
        <f>IF(IFERROR(MATCH(_xlfn.CONCAT($B62,",",BF$4),'19 SpcFunc &amp; VentSpcFunc combos'!$Q$8:$Q$335,0),0)&gt;0,1,0)</f>
        <v>0</v>
      </c>
      <c r="BG62" s="119">
        <f>IF(IFERROR(MATCH(_xlfn.CONCAT($B62,",",BG$4),'19 SpcFunc &amp; VentSpcFunc combos'!$Q$8:$Q$335,0),0)&gt;0,1,0)</f>
        <v>0</v>
      </c>
      <c r="BH62" s="119">
        <f>IF(IFERROR(MATCH(_xlfn.CONCAT($B62,",",BH$4),'19 SpcFunc &amp; VentSpcFunc combos'!$Q$8:$Q$335,0),0)&gt;0,1,0)</f>
        <v>0</v>
      </c>
      <c r="BI62" s="119">
        <f>IF(IFERROR(MATCH(_xlfn.CONCAT($B62,",",BI$4),'19 SpcFunc &amp; VentSpcFunc combos'!$Q$8:$Q$335,0),0)&gt;0,1,0)</f>
        <v>0</v>
      </c>
      <c r="BJ62" s="119">
        <f>IF(IFERROR(MATCH(_xlfn.CONCAT($B62,",",BJ$4),'19 SpcFunc &amp; VentSpcFunc combos'!$Q$8:$Q$335,0),0)&gt;0,1,0)</f>
        <v>0</v>
      </c>
      <c r="BK62" s="119">
        <f>IF(IFERROR(MATCH(_xlfn.CONCAT($B62,",",BK$4),'19 SpcFunc &amp; VentSpcFunc combos'!$Q$8:$Q$335,0),0)&gt;0,1,0)</f>
        <v>0</v>
      </c>
      <c r="BL62" s="119">
        <f>IF(IFERROR(MATCH(_xlfn.CONCAT($B62,",",BL$4),'19 SpcFunc &amp; VentSpcFunc combos'!$Q$8:$Q$335,0),0)&gt;0,1,0)</f>
        <v>0</v>
      </c>
      <c r="BM62" s="119">
        <f>IF(IFERROR(MATCH(_xlfn.CONCAT($B62,",",BM$4),'19 SpcFunc &amp; VentSpcFunc combos'!$Q$8:$Q$335,0),0)&gt;0,1,0)</f>
        <v>0</v>
      </c>
      <c r="BN62" s="119">
        <f>IF(IFERROR(MATCH(_xlfn.CONCAT($B62,",",BN$4),'19 SpcFunc &amp; VentSpcFunc combos'!$Q$8:$Q$335,0),0)&gt;0,1,0)</f>
        <v>0</v>
      </c>
      <c r="BO62" s="119">
        <f>IF(IFERROR(MATCH(_xlfn.CONCAT($B62,",",BO$4),'19 SpcFunc &amp; VentSpcFunc combos'!$Q$8:$Q$335,0),0)&gt;0,1,0)</f>
        <v>0</v>
      </c>
      <c r="BP62" s="119">
        <f>IF(IFERROR(MATCH(_xlfn.CONCAT($B62,",",BP$4),'19 SpcFunc &amp; VentSpcFunc combos'!$Q$8:$Q$335,0),0)&gt;0,1,0)</f>
        <v>0</v>
      </c>
      <c r="BQ62" s="119">
        <f>IF(IFERROR(MATCH(_xlfn.CONCAT($B62,",",BQ$4),'19 SpcFunc &amp; VentSpcFunc combos'!$Q$8:$Q$335,0),0)&gt;0,1,0)</f>
        <v>0</v>
      </c>
      <c r="BR62" s="119">
        <f>IF(IFERROR(MATCH(_xlfn.CONCAT($B62,",",BR$4),'19 SpcFunc &amp; VentSpcFunc combos'!$Q$8:$Q$335,0),0)&gt;0,1,0)</f>
        <v>0</v>
      </c>
      <c r="BS62" s="119">
        <f>IF(IFERROR(MATCH(_xlfn.CONCAT($B62,",",BS$4),'19 SpcFunc &amp; VentSpcFunc combos'!$Q$8:$Q$335,0),0)&gt;0,1,0)</f>
        <v>0</v>
      </c>
      <c r="BT62" s="119">
        <f>IF(IFERROR(MATCH(_xlfn.CONCAT($B62,",",BT$4),'19 SpcFunc &amp; VentSpcFunc combos'!$Q$8:$Q$335,0),0)&gt;0,1,0)</f>
        <v>0</v>
      </c>
      <c r="BU62" s="119">
        <f>IF(IFERROR(MATCH(_xlfn.CONCAT($B62,",",BU$4),'19 SpcFunc &amp; VentSpcFunc combos'!$Q$8:$Q$335,0),0)&gt;0,1,0)</f>
        <v>0</v>
      </c>
      <c r="BV62" s="119">
        <f>IF(IFERROR(MATCH(_xlfn.CONCAT($B62,",",BV$4),'19 SpcFunc &amp; VentSpcFunc combos'!$Q$8:$Q$335,0),0)&gt;0,1,0)</f>
        <v>0</v>
      </c>
      <c r="BW62" s="119">
        <f>IF(IFERROR(MATCH(_xlfn.CONCAT($B62,",",BW$4),'19 SpcFunc &amp; VentSpcFunc combos'!$Q$8:$Q$335,0),0)&gt;0,1,0)</f>
        <v>0</v>
      </c>
      <c r="BX62" s="119">
        <f>IF(IFERROR(MATCH(_xlfn.CONCAT($B62,",",BX$4),'19 SpcFunc &amp; VentSpcFunc combos'!$Q$8:$Q$335,0),0)&gt;0,1,0)</f>
        <v>0</v>
      </c>
      <c r="BY62" s="119">
        <f>IF(IFERROR(MATCH(_xlfn.CONCAT($B62,",",BY$4),'19 SpcFunc &amp; VentSpcFunc combos'!$Q$8:$Q$335,0),0)&gt;0,1,0)</f>
        <v>0</v>
      </c>
      <c r="BZ62" s="119">
        <f>IF(IFERROR(MATCH(_xlfn.CONCAT($B62,",",BZ$4),'19 SpcFunc &amp; VentSpcFunc combos'!$Q$8:$Q$335,0),0)&gt;0,1,0)</f>
        <v>0</v>
      </c>
      <c r="CA62" s="119">
        <f>IF(IFERROR(MATCH(_xlfn.CONCAT($B62,",",CA$4),'19 SpcFunc &amp; VentSpcFunc combos'!$Q$8:$Q$335,0),0)&gt;0,1,0)</f>
        <v>0</v>
      </c>
      <c r="CB62" s="119">
        <f>IF(IFERROR(MATCH(_xlfn.CONCAT($B62,",",CB$4),'19 SpcFunc &amp; VentSpcFunc combos'!$Q$8:$Q$335,0),0)&gt;0,1,0)</f>
        <v>0</v>
      </c>
      <c r="CC62" s="119">
        <f>IF(IFERROR(MATCH(_xlfn.CONCAT($B62,",",CC$4),'19 SpcFunc &amp; VentSpcFunc combos'!$Q$8:$Q$335,0),0)&gt;0,1,0)</f>
        <v>0</v>
      </c>
      <c r="CD62" s="119">
        <f>IF(IFERROR(MATCH(_xlfn.CONCAT($B62,",",CD$4),'19 SpcFunc &amp; VentSpcFunc combos'!$Q$8:$Q$335,0),0)&gt;0,1,0)</f>
        <v>0</v>
      </c>
      <c r="CE62" s="119">
        <f>IF(IFERROR(MATCH(_xlfn.CONCAT($B62,",",CE$4),'19 SpcFunc &amp; VentSpcFunc combos'!$Q$8:$Q$335,0),0)&gt;0,1,0)</f>
        <v>0</v>
      </c>
      <c r="CF62" s="119">
        <f>IF(IFERROR(MATCH(_xlfn.CONCAT($B62,",",CF$4),'19 SpcFunc &amp; VentSpcFunc combos'!$Q$8:$Q$335,0),0)&gt;0,1,0)</f>
        <v>0</v>
      </c>
      <c r="CG62" s="119">
        <f>IF(IFERROR(MATCH(_xlfn.CONCAT($B62,",",CG$4),'19 SpcFunc &amp; VentSpcFunc combos'!$Q$8:$Q$335,0),0)&gt;0,1,0)</f>
        <v>0</v>
      </c>
      <c r="CH62" s="119">
        <f>IF(IFERROR(MATCH(_xlfn.CONCAT($B62,",",CH$4),'19 SpcFunc &amp; VentSpcFunc combos'!$Q$8:$Q$335,0),0)&gt;0,1,0)</f>
        <v>0</v>
      </c>
      <c r="CI62" s="119">
        <f>IF(IFERROR(MATCH(_xlfn.CONCAT($B62,",",CI$4),'19 SpcFunc &amp; VentSpcFunc combos'!$Q$8:$Q$335,0),0)&gt;0,1,0)</f>
        <v>0</v>
      </c>
      <c r="CJ62" s="119">
        <f>IF(IFERROR(MATCH(_xlfn.CONCAT($B62,",",CJ$4),'19 SpcFunc &amp; VentSpcFunc combos'!$Q$8:$Q$335,0),0)&gt;0,1,0)</f>
        <v>0</v>
      </c>
      <c r="CK62" s="119">
        <f>IF(IFERROR(MATCH(_xlfn.CONCAT($B62,",",CK$4),'19 SpcFunc &amp; VentSpcFunc combos'!$Q$8:$Q$335,0),0)&gt;0,1,0)</f>
        <v>0</v>
      </c>
      <c r="CL62" s="119">
        <f>IF(IFERROR(MATCH(_xlfn.CONCAT($B62,",",CL$4),'19 SpcFunc &amp; VentSpcFunc combos'!$Q$8:$Q$335,0),0)&gt;0,1,0)</f>
        <v>0</v>
      </c>
      <c r="CM62" s="119">
        <f>IF(IFERROR(MATCH(_xlfn.CONCAT($B62,",",CM$4),'19 SpcFunc &amp; VentSpcFunc combos'!$Q$8:$Q$335,0),0)&gt;0,1,0)</f>
        <v>0</v>
      </c>
      <c r="CN62" s="119">
        <f>IF(IFERROR(MATCH(_xlfn.CONCAT($B62,",",CN$4),'19 SpcFunc &amp; VentSpcFunc combos'!$Q$8:$Q$335,0),0)&gt;0,1,0)</f>
        <v>0</v>
      </c>
      <c r="CO62" s="119">
        <f>IF(IFERROR(MATCH(_xlfn.CONCAT($B62,",",CO$4),'19 SpcFunc &amp; VentSpcFunc combos'!$Q$8:$Q$335,0),0)&gt;0,1,0)</f>
        <v>0</v>
      </c>
      <c r="CP62" s="119">
        <f>IF(IFERROR(MATCH(_xlfn.CONCAT($B62,",",CP$4),'19 SpcFunc &amp; VentSpcFunc combos'!$Q$8:$Q$335,0),0)&gt;0,1,0)</f>
        <v>0</v>
      </c>
      <c r="CQ62" s="119">
        <f>IF(IFERROR(MATCH(_xlfn.CONCAT($B62,",",CQ$4),'19 SpcFunc &amp; VentSpcFunc combos'!$Q$8:$Q$335,0),0)&gt;0,1,0)</f>
        <v>0</v>
      </c>
      <c r="CR62" s="119">
        <f>IF(IFERROR(MATCH(_xlfn.CONCAT($B62,",",CR$4),'19 SpcFunc &amp; VentSpcFunc combos'!$Q$8:$Q$335,0),0)&gt;0,1,0)</f>
        <v>0</v>
      </c>
      <c r="CS62" s="119">
        <f>IF(IFERROR(MATCH(_xlfn.CONCAT($B62,",",CS$4),'19 SpcFunc &amp; VentSpcFunc combos'!$Q$8:$Q$335,0),0)&gt;0,1,0)</f>
        <v>0</v>
      </c>
      <c r="CT62" s="119">
        <f>IF(IFERROR(MATCH(_xlfn.CONCAT($B62,",",CT$4),'19 SpcFunc &amp; VentSpcFunc combos'!$Q$8:$Q$335,0),0)&gt;0,1,0)</f>
        <v>0</v>
      </c>
      <c r="CU62" s="98" t="s">
        <v>938</v>
      </c>
      <c r="CV62">
        <f t="shared" si="5"/>
        <v>0</v>
      </c>
    </row>
    <row r="63" spans="2:100" x14ac:dyDescent="0.25">
      <c r="B63" t="e">
        <f>#REF!</f>
        <v>#REF!</v>
      </c>
      <c r="C63" s="119">
        <f>IF(IFERROR(MATCH(_xlfn.CONCAT($B63,",",C$4),'19 SpcFunc &amp; VentSpcFunc combos'!$Q$8:$Q$335,0),0)&gt;0,1,0)</f>
        <v>0</v>
      </c>
      <c r="D63" s="119">
        <f>IF(IFERROR(MATCH(_xlfn.CONCAT($B63,",",D$4),'19 SpcFunc &amp; VentSpcFunc combos'!$Q$8:$Q$335,0),0)&gt;0,1,0)</f>
        <v>0</v>
      </c>
      <c r="E63" s="119">
        <f>IF(IFERROR(MATCH(_xlfn.CONCAT($B63,",",E$4),'19 SpcFunc &amp; VentSpcFunc combos'!$Q$8:$Q$335,0),0)&gt;0,1,0)</f>
        <v>0</v>
      </c>
      <c r="F63" s="119">
        <f>IF(IFERROR(MATCH(_xlfn.CONCAT($B63,",",F$4),'19 SpcFunc &amp; VentSpcFunc combos'!$Q$8:$Q$335,0),0)&gt;0,1,0)</f>
        <v>0</v>
      </c>
      <c r="G63" s="119">
        <f>IF(IFERROR(MATCH(_xlfn.CONCAT($B63,",",G$4),'19 SpcFunc &amp; VentSpcFunc combos'!$Q$8:$Q$335,0),0)&gt;0,1,0)</f>
        <v>0</v>
      </c>
      <c r="H63" s="119">
        <f>IF(IFERROR(MATCH(_xlfn.CONCAT($B63,",",H$4),'19 SpcFunc &amp; VentSpcFunc combos'!$Q$8:$Q$335,0),0)&gt;0,1,0)</f>
        <v>0</v>
      </c>
      <c r="I63" s="119">
        <f>IF(IFERROR(MATCH(_xlfn.CONCAT($B63,",",I$4),'19 SpcFunc &amp; VentSpcFunc combos'!$Q$8:$Q$335,0),0)&gt;0,1,0)</f>
        <v>0</v>
      </c>
      <c r="J63" s="119">
        <f>IF(IFERROR(MATCH(_xlfn.CONCAT($B63,",",J$4),'19 SpcFunc &amp; VentSpcFunc combos'!$Q$8:$Q$335,0),0)&gt;0,1,0)</f>
        <v>0</v>
      </c>
      <c r="K63" s="119">
        <f>IF(IFERROR(MATCH(_xlfn.CONCAT($B63,",",K$4),'19 SpcFunc &amp; VentSpcFunc combos'!$Q$8:$Q$335,0),0)&gt;0,1,0)</f>
        <v>0</v>
      </c>
      <c r="L63" s="119">
        <f>IF(IFERROR(MATCH(_xlfn.CONCAT($B63,",",L$4),'19 SpcFunc &amp; VentSpcFunc combos'!$Q$8:$Q$335,0),0)&gt;0,1,0)</f>
        <v>0</v>
      </c>
      <c r="M63" s="119">
        <f>IF(IFERROR(MATCH(_xlfn.CONCAT($B63,",",M$4),'19 SpcFunc &amp; VentSpcFunc combos'!$Q$8:$Q$335,0),0)&gt;0,1,0)</f>
        <v>0</v>
      </c>
      <c r="N63" s="119">
        <f>IF(IFERROR(MATCH(_xlfn.CONCAT($B63,",",N$4),'19 SpcFunc &amp; VentSpcFunc combos'!$Q$8:$Q$335,0),0)&gt;0,1,0)</f>
        <v>0</v>
      </c>
      <c r="O63" s="119">
        <f>IF(IFERROR(MATCH(_xlfn.CONCAT($B63,",",O$4),'19 SpcFunc &amp; VentSpcFunc combos'!$Q$8:$Q$335,0),0)&gt;0,1,0)</f>
        <v>0</v>
      </c>
      <c r="P63" s="119">
        <f>IF(IFERROR(MATCH(_xlfn.CONCAT($B63,",",P$4),'19 SpcFunc &amp; VentSpcFunc combos'!$Q$8:$Q$335,0),0)&gt;0,1,0)</f>
        <v>0</v>
      </c>
      <c r="Q63" s="119">
        <f>IF(IFERROR(MATCH(_xlfn.CONCAT($B63,",",Q$4),'19 SpcFunc &amp; VentSpcFunc combos'!$Q$8:$Q$335,0),0)&gt;0,1,0)</f>
        <v>0</v>
      </c>
      <c r="R63" s="119">
        <f>IF(IFERROR(MATCH(_xlfn.CONCAT($B63,",",R$4),'19 SpcFunc &amp; VentSpcFunc combos'!$Q$8:$Q$335,0),0)&gt;0,1,0)</f>
        <v>0</v>
      </c>
      <c r="S63" s="119">
        <f>IF(IFERROR(MATCH(_xlfn.CONCAT($B63,",",S$4),'19 SpcFunc &amp; VentSpcFunc combos'!$Q$8:$Q$335,0),0)&gt;0,1,0)</f>
        <v>0</v>
      </c>
      <c r="T63" s="119">
        <f>IF(IFERROR(MATCH(_xlfn.CONCAT($B63,",",T$4),'19 SpcFunc &amp; VentSpcFunc combos'!$Q$8:$Q$335,0),0)&gt;0,1,0)</f>
        <v>0</v>
      </c>
      <c r="U63" s="119">
        <f>IF(IFERROR(MATCH(_xlfn.CONCAT($B63,",",U$4),'19 SpcFunc &amp; VentSpcFunc combos'!$Q$8:$Q$335,0),0)&gt;0,1,0)</f>
        <v>0</v>
      </c>
      <c r="V63" s="119">
        <f>IF(IFERROR(MATCH(_xlfn.CONCAT($B63,",",V$4),'19 SpcFunc &amp; VentSpcFunc combos'!$Q$8:$Q$335,0),0)&gt;0,1,0)</f>
        <v>0</v>
      </c>
      <c r="W63" s="119">
        <f>IF(IFERROR(MATCH(_xlfn.CONCAT($B63,",",W$4),'19 SpcFunc &amp; VentSpcFunc combos'!$Q$8:$Q$335,0),0)&gt;0,1,0)</f>
        <v>0</v>
      </c>
      <c r="X63" s="119">
        <f>IF(IFERROR(MATCH(_xlfn.CONCAT($B63,",",X$4),'19 SpcFunc &amp; VentSpcFunc combos'!$Q$8:$Q$335,0),0)&gt;0,1,0)</f>
        <v>0</v>
      </c>
      <c r="Y63" s="119">
        <f>IF(IFERROR(MATCH(_xlfn.CONCAT($B63,",",Y$4),'19 SpcFunc &amp; VentSpcFunc combos'!$Q$8:$Q$335,0),0)&gt;0,1,0)</f>
        <v>0</v>
      </c>
      <c r="Z63" s="119">
        <f>IF(IFERROR(MATCH(_xlfn.CONCAT($B63,",",Z$4),'19 SpcFunc &amp; VentSpcFunc combos'!$Q$8:$Q$335,0),0)&gt;0,1,0)</f>
        <v>0</v>
      </c>
      <c r="AA63" s="119">
        <f>IF(IFERROR(MATCH(_xlfn.CONCAT($B63,",",AA$4),'19 SpcFunc &amp; VentSpcFunc combos'!$Q$8:$Q$335,0),0)&gt;0,1,0)</f>
        <v>0</v>
      </c>
      <c r="AB63" s="119">
        <f>IF(IFERROR(MATCH(_xlfn.CONCAT($B63,",",AB$4),'19 SpcFunc &amp; VentSpcFunc combos'!$Q$8:$Q$335,0),0)&gt;0,1,0)</f>
        <v>0</v>
      </c>
      <c r="AC63" s="119">
        <f>IF(IFERROR(MATCH(_xlfn.CONCAT($B63,",",AC$4),'19 SpcFunc &amp; VentSpcFunc combos'!$Q$8:$Q$335,0),0)&gt;0,1,0)</f>
        <v>0</v>
      </c>
      <c r="AD63" s="119">
        <f>IF(IFERROR(MATCH(_xlfn.CONCAT($B63,",",AD$4),'19 SpcFunc &amp; VentSpcFunc combos'!$Q$8:$Q$335,0),0)&gt;0,1,0)</f>
        <v>0</v>
      </c>
      <c r="AE63" s="119">
        <f>IF(IFERROR(MATCH(_xlfn.CONCAT($B63,",",AE$4),'19 SpcFunc &amp; VentSpcFunc combos'!$Q$8:$Q$335,0),0)&gt;0,1,0)</f>
        <v>0</v>
      </c>
      <c r="AF63" s="119">
        <f>IF(IFERROR(MATCH(_xlfn.CONCAT($B63,",",AF$4),'19 SpcFunc &amp; VentSpcFunc combos'!$Q$8:$Q$335,0),0)&gt;0,1,0)</f>
        <v>0</v>
      </c>
      <c r="AG63" s="119">
        <f>IF(IFERROR(MATCH(_xlfn.CONCAT($B63,",",AG$4),'19 SpcFunc &amp; VentSpcFunc combos'!$Q$8:$Q$335,0),0)&gt;0,1,0)</f>
        <v>0</v>
      </c>
      <c r="AH63" s="119">
        <f>IF(IFERROR(MATCH(_xlfn.CONCAT($B63,",",AH$4),'19 SpcFunc &amp; VentSpcFunc combos'!$Q$8:$Q$335,0),0)&gt;0,1,0)</f>
        <v>0</v>
      </c>
      <c r="AI63" s="119">
        <f>IF(IFERROR(MATCH(_xlfn.CONCAT($B63,",",AI$4),'19 SpcFunc &amp; VentSpcFunc combos'!$Q$8:$Q$335,0),0)&gt;0,1,0)</f>
        <v>0</v>
      </c>
      <c r="AJ63" s="119">
        <f>IF(IFERROR(MATCH(_xlfn.CONCAT($B63,",",AJ$4),'19 SpcFunc &amp; VentSpcFunc combos'!$Q$8:$Q$335,0),0)&gt;0,1,0)</f>
        <v>0</v>
      </c>
      <c r="AK63" s="119">
        <f>IF(IFERROR(MATCH(_xlfn.CONCAT($B63,",",AK$4),'19 SpcFunc &amp; VentSpcFunc combos'!$Q$8:$Q$335,0),0)&gt;0,1,0)</f>
        <v>0</v>
      </c>
      <c r="AL63" s="119">
        <f>IF(IFERROR(MATCH(_xlfn.CONCAT($B63,",",AL$4),'19 SpcFunc &amp; VentSpcFunc combos'!$Q$8:$Q$335,0),0)&gt;0,1,0)</f>
        <v>0</v>
      </c>
      <c r="AM63" s="119">
        <f>IF(IFERROR(MATCH(_xlfn.CONCAT($B63,",",AM$4),'19 SpcFunc &amp; VentSpcFunc combos'!$Q$8:$Q$335,0),0)&gt;0,1,0)</f>
        <v>0</v>
      </c>
      <c r="AN63" s="119">
        <f>IF(IFERROR(MATCH(_xlfn.CONCAT($B63,",",AN$4),'19 SpcFunc &amp; VentSpcFunc combos'!$Q$8:$Q$335,0),0)&gt;0,1,0)</f>
        <v>0</v>
      </c>
      <c r="AO63" s="119">
        <f>IF(IFERROR(MATCH(_xlfn.CONCAT($B63,",",AO$4),'19 SpcFunc &amp; VentSpcFunc combos'!$Q$8:$Q$335,0),0)&gt;0,1,0)</f>
        <v>0</v>
      </c>
      <c r="AP63" s="119">
        <f>IF(IFERROR(MATCH(_xlfn.CONCAT($B63,",",AP$4),'19 SpcFunc &amp; VentSpcFunc combos'!$Q$8:$Q$335,0),0)&gt;0,1,0)</f>
        <v>0</v>
      </c>
      <c r="AQ63" s="119">
        <f>IF(IFERROR(MATCH(_xlfn.CONCAT($B63,",",AQ$4),'19 SpcFunc &amp; VentSpcFunc combos'!$Q$8:$Q$335,0),0)&gt;0,1,0)</f>
        <v>0</v>
      </c>
      <c r="AR63" s="119">
        <f>IF(IFERROR(MATCH(_xlfn.CONCAT($B63,",",AR$4),'19 SpcFunc &amp; VentSpcFunc combos'!$Q$8:$Q$335,0),0)&gt;0,1,0)</f>
        <v>0</v>
      </c>
      <c r="AS63" s="119">
        <f>IF(IFERROR(MATCH(_xlfn.CONCAT($B63,",",AS$4),'19 SpcFunc &amp; VentSpcFunc combos'!$Q$8:$Q$335,0),0)&gt;0,1,0)</f>
        <v>0</v>
      </c>
      <c r="AT63" s="119">
        <f>IF(IFERROR(MATCH(_xlfn.CONCAT($B63,",",AT$4),'19 SpcFunc &amp; VentSpcFunc combos'!$Q$8:$Q$335,0),0)&gt;0,1,0)</f>
        <v>0</v>
      </c>
      <c r="AU63" s="119">
        <f>IF(IFERROR(MATCH(_xlfn.CONCAT($B63,",",AU$4),'19 SpcFunc &amp; VentSpcFunc combos'!$Q$8:$Q$335,0),0)&gt;0,1,0)</f>
        <v>0</v>
      </c>
      <c r="AV63" s="119">
        <f>IF(IFERROR(MATCH(_xlfn.CONCAT($B63,",",AV$4),'19 SpcFunc &amp; VentSpcFunc combos'!$Q$8:$Q$335,0),0)&gt;0,1,0)</f>
        <v>0</v>
      </c>
      <c r="AW63" s="119">
        <f>IF(IFERROR(MATCH(_xlfn.CONCAT($B63,",",AW$4),'19 SpcFunc &amp; VentSpcFunc combos'!$Q$8:$Q$335,0),0)&gt;0,1,0)</f>
        <v>0</v>
      </c>
      <c r="AX63" s="119">
        <f>IF(IFERROR(MATCH(_xlfn.CONCAT($B63,",",AX$4),'19 SpcFunc &amp; VentSpcFunc combos'!$Q$8:$Q$335,0),0)&gt;0,1,0)</f>
        <v>0</v>
      </c>
      <c r="AY63" s="119">
        <f>IF(IFERROR(MATCH(_xlfn.CONCAT($B63,",",AY$4),'19 SpcFunc &amp; VentSpcFunc combos'!$Q$8:$Q$335,0),0)&gt;0,1,0)</f>
        <v>0</v>
      </c>
      <c r="AZ63" s="119">
        <f>IF(IFERROR(MATCH(_xlfn.CONCAT($B63,",",AZ$4),'19 SpcFunc &amp; VentSpcFunc combos'!$Q$8:$Q$335,0),0)&gt;0,1,0)</f>
        <v>0</v>
      </c>
      <c r="BA63" s="119">
        <f>IF(IFERROR(MATCH(_xlfn.CONCAT($B63,",",BA$4),'19 SpcFunc &amp; VentSpcFunc combos'!$Q$8:$Q$335,0),0)&gt;0,1,0)</f>
        <v>0</v>
      </c>
      <c r="BB63" s="119">
        <f>IF(IFERROR(MATCH(_xlfn.CONCAT($B63,",",BB$4),'19 SpcFunc &amp; VentSpcFunc combos'!$Q$8:$Q$335,0),0)&gt;0,1,0)</f>
        <v>0</v>
      </c>
      <c r="BC63" s="119">
        <f>IF(IFERROR(MATCH(_xlfn.CONCAT($B63,",",BC$4),'19 SpcFunc &amp; VentSpcFunc combos'!$Q$8:$Q$335,0),0)&gt;0,1,0)</f>
        <v>0</v>
      </c>
      <c r="BD63" s="119">
        <f>IF(IFERROR(MATCH(_xlfn.CONCAT($B63,",",BD$4),'19 SpcFunc &amp; VentSpcFunc combos'!$Q$8:$Q$335,0),0)&gt;0,1,0)</f>
        <v>0</v>
      </c>
      <c r="BE63" s="119">
        <f>IF(IFERROR(MATCH(_xlfn.CONCAT($B63,",",BE$4),'19 SpcFunc &amp; VentSpcFunc combos'!$Q$8:$Q$335,0),0)&gt;0,1,0)</f>
        <v>0</v>
      </c>
      <c r="BF63" s="119">
        <f>IF(IFERROR(MATCH(_xlfn.CONCAT($B63,",",BF$4),'19 SpcFunc &amp; VentSpcFunc combos'!$Q$8:$Q$335,0),0)&gt;0,1,0)</f>
        <v>0</v>
      </c>
      <c r="BG63" s="119">
        <f>IF(IFERROR(MATCH(_xlfn.CONCAT($B63,",",BG$4),'19 SpcFunc &amp; VentSpcFunc combos'!$Q$8:$Q$335,0),0)&gt;0,1,0)</f>
        <v>0</v>
      </c>
      <c r="BH63" s="119">
        <f>IF(IFERROR(MATCH(_xlfn.CONCAT($B63,",",BH$4),'19 SpcFunc &amp; VentSpcFunc combos'!$Q$8:$Q$335,0),0)&gt;0,1,0)</f>
        <v>0</v>
      </c>
      <c r="BI63" s="119">
        <f>IF(IFERROR(MATCH(_xlfn.CONCAT($B63,",",BI$4),'19 SpcFunc &amp; VentSpcFunc combos'!$Q$8:$Q$335,0),0)&gt;0,1,0)</f>
        <v>0</v>
      </c>
      <c r="BJ63" s="119">
        <f>IF(IFERROR(MATCH(_xlfn.CONCAT($B63,",",BJ$4),'19 SpcFunc &amp; VentSpcFunc combos'!$Q$8:$Q$335,0),0)&gt;0,1,0)</f>
        <v>0</v>
      </c>
      <c r="BK63" s="119">
        <f>IF(IFERROR(MATCH(_xlfn.CONCAT($B63,",",BK$4),'19 SpcFunc &amp; VentSpcFunc combos'!$Q$8:$Q$335,0),0)&gt;0,1,0)</f>
        <v>0</v>
      </c>
      <c r="BL63" s="119">
        <f>IF(IFERROR(MATCH(_xlfn.CONCAT($B63,",",BL$4),'19 SpcFunc &amp; VentSpcFunc combos'!$Q$8:$Q$335,0),0)&gt;0,1,0)</f>
        <v>0</v>
      </c>
      <c r="BM63" s="119">
        <f>IF(IFERROR(MATCH(_xlfn.CONCAT($B63,",",BM$4),'19 SpcFunc &amp; VentSpcFunc combos'!$Q$8:$Q$335,0),0)&gt;0,1,0)</f>
        <v>0</v>
      </c>
      <c r="BN63" s="119">
        <f>IF(IFERROR(MATCH(_xlfn.CONCAT($B63,",",BN$4),'19 SpcFunc &amp; VentSpcFunc combos'!$Q$8:$Q$335,0),0)&gt;0,1,0)</f>
        <v>0</v>
      </c>
      <c r="BO63" s="119">
        <f>IF(IFERROR(MATCH(_xlfn.CONCAT($B63,",",BO$4),'19 SpcFunc &amp; VentSpcFunc combos'!$Q$8:$Q$335,0),0)&gt;0,1,0)</f>
        <v>0</v>
      </c>
      <c r="BP63" s="119">
        <f>IF(IFERROR(MATCH(_xlfn.CONCAT($B63,",",BP$4),'19 SpcFunc &amp; VentSpcFunc combos'!$Q$8:$Q$335,0),0)&gt;0,1,0)</f>
        <v>0</v>
      </c>
      <c r="BQ63" s="119">
        <f>IF(IFERROR(MATCH(_xlfn.CONCAT($B63,",",BQ$4),'19 SpcFunc &amp; VentSpcFunc combos'!$Q$8:$Q$335,0),0)&gt;0,1,0)</f>
        <v>0</v>
      </c>
      <c r="BR63" s="119">
        <f>IF(IFERROR(MATCH(_xlfn.CONCAT($B63,",",BR$4),'19 SpcFunc &amp; VentSpcFunc combos'!$Q$8:$Q$335,0),0)&gt;0,1,0)</f>
        <v>0</v>
      </c>
      <c r="BS63" s="119">
        <f>IF(IFERROR(MATCH(_xlfn.CONCAT($B63,",",BS$4),'19 SpcFunc &amp; VentSpcFunc combos'!$Q$8:$Q$335,0),0)&gt;0,1,0)</f>
        <v>0</v>
      </c>
      <c r="BT63" s="119">
        <f>IF(IFERROR(MATCH(_xlfn.CONCAT($B63,",",BT$4),'19 SpcFunc &amp; VentSpcFunc combos'!$Q$8:$Q$335,0),0)&gt;0,1,0)</f>
        <v>0</v>
      </c>
      <c r="BU63" s="119">
        <f>IF(IFERROR(MATCH(_xlfn.CONCAT($B63,",",BU$4),'19 SpcFunc &amp; VentSpcFunc combos'!$Q$8:$Q$335,0),0)&gt;0,1,0)</f>
        <v>0</v>
      </c>
      <c r="BV63" s="119">
        <f>IF(IFERROR(MATCH(_xlfn.CONCAT($B63,",",BV$4),'19 SpcFunc &amp; VentSpcFunc combos'!$Q$8:$Q$335,0),0)&gt;0,1,0)</f>
        <v>0</v>
      </c>
      <c r="BW63" s="119">
        <f>IF(IFERROR(MATCH(_xlfn.CONCAT($B63,",",BW$4),'19 SpcFunc &amp; VentSpcFunc combos'!$Q$8:$Q$335,0),0)&gt;0,1,0)</f>
        <v>0</v>
      </c>
      <c r="BX63" s="119">
        <f>IF(IFERROR(MATCH(_xlfn.CONCAT($B63,",",BX$4),'19 SpcFunc &amp; VentSpcFunc combos'!$Q$8:$Q$335,0),0)&gt;0,1,0)</f>
        <v>0</v>
      </c>
      <c r="BY63" s="119">
        <f>IF(IFERROR(MATCH(_xlfn.CONCAT($B63,",",BY$4),'19 SpcFunc &amp; VentSpcFunc combos'!$Q$8:$Q$335,0),0)&gt;0,1,0)</f>
        <v>0</v>
      </c>
      <c r="BZ63" s="119">
        <f>IF(IFERROR(MATCH(_xlfn.CONCAT($B63,",",BZ$4),'19 SpcFunc &amp; VentSpcFunc combos'!$Q$8:$Q$335,0),0)&gt;0,1,0)</f>
        <v>0</v>
      </c>
      <c r="CA63" s="119">
        <f>IF(IFERROR(MATCH(_xlfn.CONCAT($B63,",",CA$4),'19 SpcFunc &amp; VentSpcFunc combos'!$Q$8:$Q$335,0),0)&gt;0,1,0)</f>
        <v>0</v>
      </c>
      <c r="CB63" s="119">
        <f>IF(IFERROR(MATCH(_xlfn.CONCAT($B63,",",CB$4),'19 SpcFunc &amp; VentSpcFunc combos'!$Q$8:$Q$335,0),0)&gt;0,1,0)</f>
        <v>0</v>
      </c>
      <c r="CC63" s="119">
        <f>IF(IFERROR(MATCH(_xlfn.CONCAT($B63,",",CC$4),'19 SpcFunc &amp; VentSpcFunc combos'!$Q$8:$Q$335,0),0)&gt;0,1,0)</f>
        <v>0</v>
      </c>
      <c r="CD63" s="119">
        <f>IF(IFERROR(MATCH(_xlfn.CONCAT($B63,",",CD$4),'19 SpcFunc &amp; VentSpcFunc combos'!$Q$8:$Q$335,0),0)&gt;0,1,0)</f>
        <v>0</v>
      </c>
      <c r="CE63" s="119">
        <f>IF(IFERROR(MATCH(_xlfn.CONCAT($B63,",",CE$4),'19 SpcFunc &amp; VentSpcFunc combos'!$Q$8:$Q$335,0),0)&gt;0,1,0)</f>
        <v>0</v>
      </c>
      <c r="CF63" s="119">
        <f>IF(IFERROR(MATCH(_xlfn.CONCAT($B63,",",CF$4),'19 SpcFunc &amp; VentSpcFunc combos'!$Q$8:$Q$335,0),0)&gt;0,1,0)</f>
        <v>0</v>
      </c>
      <c r="CG63" s="119">
        <f>IF(IFERROR(MATCH(_xlfn.CONCAT($B63,",",CG$4),'19 SpcFunc &amp; VentSpcFunc combos'!$Q$8:$Q$335,0),0)&gt;0,1,0)</f>
        <v>0</v>
      </c>
      <c r="CH63" s="119">
        <f>IF(IFERROR(MATCH(_xlfn.CONCAT($B63,",",CH$4),'19 SpcFunc &amp; VentSpcFunc combos'!$Q$8:$Q$335,0),0)&gt;0,1,0)</f>
        <v>0</v>
      </c>
      <c r="CI63" s="119">
        <f>IF(IFERROR(MATCH(_xlfn.CONCAT($B63,",",CI$4),'19 SpcFunc &amp; VentSpcFunc combos'!$Q$8:$Q$335,0),0)&gt;0,1,0)</f>
        <v>0</v>
      </c>
      <c r="CJ63" s="119">
        <f>IF(IFERROR(MATCH(_xlfn.CONCAT($B63,",",CJ$4),'19 SpcFunc &amp; VentSpcFunc combos'!$Q$8:$Q$335,0),0)&gt;0,1,0)</f>
        <v>0</v>
      </c>
      <c r="CK63" s="119">
        <f>IF(IFERROR(MATCH(_xlfn.CONCAT($B63,",",CK$4),'19 SpcFunc &amp; VentSpcFunc combos'!$Q$8:$Q$335,0),0)&gt;0,1,0)</f>
        <v>0</v>
      </c>
      <c r="CL63" s="119">
        <f>IF(IFERROR(MATCH(_xlfn.CONCAT($B63,",",CL$4),'19 SpcFunc &amp; VentSpcFunc combos'!$Q$8:$Q$335,0),0)&gt;0,1,0)</f>
        <v>0</v>
      </c>
      <c r="CM63" s="119">
        <f>IF(IFERROR(MATCH(_xlfn.CONCAT($B63,",",CM$4),'19 SpcFunc &amp; VentSpcFunc combos'!$Q$8:$Q$335,0),0)&gt;0,1,0)</f>
        <v>0</v>
      </c>
      <c r="CN63" s="119">
        <f>IF(IFERROR(MATCH(_xlfn.CONCAT($B63,",",CN$4),'19 SpcFunc &amp; VentSpcFunc combos'!$Q$8:$Q$335,0),0)&gt;0,1,0)</f>
        <v>0</v>
      </c>
      <c r="CO63" s="119">
        <f>IF(IFERROR(MATCH(_xlfn.CONCAT($B63,",",CO$4),'19 SpcFunc &amp; VentSpcFunc combos'!$Q$8:$Q$335,0),0)&gt;0,1,0)</f>
        <v>0</v>
      </c>
      <c r="CP63" s="119">
        <f>IF(IFERROR(MATCH(_xlfn.CONCAT($B63,",",CP$4),'19 SpcFunc &amp; VentSpcFunc combos'!$Q$8:$Q$335,0),0)&gt;0,1,0)</f>
        <v>0</v>
      </c>
      <c r="CQ63" s="119">
        <f>IF(IFERROR(MATCH(_xlfn.CONCAT($B63,",",CQ$4),'19 SpcFunc &amp; VentSpcFunc combos'!$Q$8:$Q$335,0),0)&gt;0,1,0)</f>
        <v>0</v>
      </c>
      <c r="CR63" s="119">
        <f>IF(IFERROR(MATCH(_xlfn.CONCAT($B63,",",CR$4),'19 SpcFunc &amp; VentSpcFunc combos'!$Q$8:$Q$335,0),0)&gt;0,1,0)</f>
        <v>0</v>
      </c>
      <c r="CS63" s="119">
        <f>IF(IFERROR(MATCH(_xlfn.CONCAT($B63,",",CS$4),'19 SpcFunc &amp; VentSpcFunc combos'!$Q$8:$Q$335,0),0)&gt;0,1,0)</f>
        <v>0</v>
      </c>
      <c r="CT63" s="119">
        <f>IF(IFERROR(MATCH(_xlfn.CONCAT($B63,",",CT$4),'19 SpcFunc &amp; VentSpcFunc combos'!$Q$8:$Q$335,0),0)&gt;0,1,0)</f>
        <v>0</v>
      </c>
      <c r="CU63" s="98" t="s">
        <v>938</v>
      </c>
      <c r="CV63">
        <f t="shared" si="5"/>
        <v>0</v>
      </c>
    </row>
    <row r="64" spans="2:100" x14ac:dyDescent="0.25">
      <c r="B64" t="e">
        <f>#REF!</f>
        <v>#REF!</v>
      </c>
      <c r="C64" s="119">
        <f>IF(IFERROR(MATCH(_xlfn.CONCAT($B64,",",C$4),'19 SpcFunc &amp; VentSpcFunc combos'!$Q$8:$Q$335,0),0)&gt;0,1,0)</f>
        <v>0</v>
      </c>
      <c r="D64" s="119">
        <f>IF(IFERROR(MATCH(_xlfn.CONCAT($B64,",",D$4),'19 SpcFunc &amp; VentSpcFunc combos'!$Q$8:$Q$335,0),0)&gt;0,1,0)</f>
        <v>0</v>
      </c>
      <c r="E64" s="119">
        <f>IF(IFERROR(MATCH(_xlfn.CONCAT($B64,",",E$4),'19 SpcFunc &amp; VentSpcFunc combos'!$Q$8:$Q$335,0),0)&gt;0,1,0)</f>
        <v>0</v>
      </c>
      <c r="F64" s="119">
        <f>IF(IFERROR(MATCH(_xlfn.CONCAT($B64,",",F$4),'19 SpcFunc &amp; VentSpcFunc combos'!$Q$8:$Q$335,0),0)&gt;0,1,0)</f>
        <v>0</v>
      </c>
      <c r="G64" s="119">
        <f>IF(IFERROR(MATCH(_xlfn.CONCAT($B64,",",G$4),'19 SpcFunc &amp; VentSpcFunc combos'!$Q$8:$Q$335,0),0)&gt;0,1,0)</f>
        <v>0</v>
      </c>
      <c r="H64" s="119">
        <f>IF(IFERROR(MATCH(_xlfn.CONCAT($B64,",",H$4),'19 SpcFunc &amp; VentSpcFunc combos'!$Q$8:$Q$335,0),0)&gt;0,1,0)</f>
        <v>0</v>
      </c>
      <c r="I64" s="119">
        <f>IF(IFERROR(MATCH(_xlfn.CONCAT($B64,",",I$4),'19 SpcFunc &amp; VentSpcFunc combos'!$Q$8:$Q$335,0),0)&gt;0,1,0)</f>
        <v>0</v>
      </c>
      <c r="J64" s="119">
        <f>IF(IFERROR(MATCH(_xlfn.CONCAT($B64,",",J$4),'19 SpcFunc &amp; VentSpcFunc combos'!$Q$8:$Q$335,0),0)&gt;0,1,0)</f>
        <v>0</v>
      </c>
      <c r="K64" s="119">
        <f>IF(IFERROR(MATCH(_xlfn.CONCAT($B64,",",K$4),'19 SpcFunc &amp; VentSpcFunc combos'!$Q$8:$Q$335,0),0)&gt;0,1,0)</f>
        <v>0</v>
      </c>
      <c r="L64" s="119">
        <f>IF(IFERROR(MATCH(_xlfn.CONCAT($B64,",",L$4),'19 SpcFunc &amp; VentSpcFunc combos'!$Q$8:$Q$335,0),0)&gt;0,1,0)</f>
        <v>0</v>
      </c>
      <c r="M64" s="119">
        <f>IF(IFERROR(MATCH(_xlfn.CONCAT($B64,",",M$4),'19 SpcFunc &amp; VentSpcFunc combos'!$Q$8:$Q$335,0),0)&gt;0,1,0)</f>
        <v>0</v>
      </c>
      <c r="N64" s="119">
        <f>IF(IFERROR(MATCH(_xlfn.CONCAT($B64,",",N$4),'19 SpcFunc &amp; VentSpcFunc combos'!$Q$8:$Q$335,0),0)&gt;0,1,0)</f>
        <v>0</v>
      </c>
      <c r="O64" s="119">
        <f>IF(IFERROR(MATCH(_xlfn.CONCAT($B64,",",O$4),'19 SpcFunc &amp; VentSpcFunc combos'!$Q$8:$Q$335,0),0)&gt;0,1,0)</f>
        <v>0</v>
      </c>
      <c r="P64" s="119">
        <f>IF(IFERROR(MATCH(_xlfn.CONCAT($B64,",",P$4),'19 SpcFunc &amp; VentSpcFunc combos'!$Q$8:$Q$335,0),0)&gt;0,1,0)</f>
        <v>0</v>
      </c>
      <c r="Q64" s="119">
        <f>IF(IFERROR(MATCH(_xlfn.CONCAT($B64,",",Q$4),'19 SpcFunc &amp; VentSpcFunc combos'!$Q$8:$Q$335,0),0)&gt;0,1,0)</f>
        <v>0</v>
      </c>
      <c r="R64" s="119">
        <f>IF(IFERROR(MATCH(_xlfn.CONCAT($B64,",",R$4),'19 SpcFunc &amp; VentSpcFunc combos'!$Q$8:$Q$335,0),0)&gt;0,1,0)</f>
        <v>0</v>
      </c>
      <c r="S64" s="119">
        <f>IF(IFERROR(MATCH(_xlfn.CONCAT($B64,",",S$4),'19 SpcFunc &amp; VentSpcFunc combos'!$Q$8:$Q$335,0),0)&gt;0,1,0)</f>
        <v>0</v>
      </c>
      <c r="T64" s="119">
        <f>IF(IFERROR(MATCH(_xlfn.CONCAT($B64,",",T$4),'19 SpcFunc &amp; VentSpcFunc combos'!$Q$8:$Q$335,0),0)&gt;0,1,0)</f>
        <v>0</v>
      </c>
      <c r="U64" s="119">
        <f>IF(IFERROR(MATCH(_xlfn.CONCAT($B64,",",U$4),'19 SpcFunc &amp; VentSpcFunc combos'!$Q$8:$Q$335,0),0)&gt;0,1,0)</f>
        <v>0</v>
      </c>
      <c r="V64" s="119">
        <f>IF(IFERROR(MATCH(_xlfn.CONCAT($B64,",",V$4),'19 SpcFunc &amp; VentSpcFunc combos'!$Q$8:$Q$335,0),0)&gt;0,1,0)</f>
        <v>0</v>
      </c>
      <c r="W64" s="119">
        <f>IF(IFERROR(MATCH(_xlfn.CONCAT($B64,",",W$4),'19 SpcFunc &amp; VentSpcFunc combos'!$Q$8:$Q$335,0),0)&gt;0,1,0)</f>
        <v>0</v>
      </c>
      <c r="X64" s="119">
        <f>IF(IFERROR(MATCH(_xlfn.CONCAT($B64,",",X$4),'19 SpcFunc &amp; VentSpcFunc combos'!$Q$8:$Q$335,0),0)&gt;0,1,0)</f>
        <v>0</v>
      </c>
      <c r="Y64" s="119">
        <f>IF(IFERROR(MATCH(_xlfn.CONCAT($B64,",",Y$4),'19 SpcFunc &amp; VentSpcFunc combos'!$Q$8:$Q$335,0),0)&gt;0,1,0)</f>
        <v>0</v>
      </c>
      <c r="Z64" s="119">
        <f>IF(IFERROR(MATCH(_xlfn.CONCAT($B64,",",Z$4),'19 SpcFunc &amp; VentSpcFunc combos'!$Q$8:$Q$335,0),0)&gt;0,1,0)</f>
        <v>0</v>
      </c>
      <c r="AA64" s="119">
        <f>IF(IFERROR(MATCH(_xlfn.CONCAT($B64,",",AA$4),'19 SpcFunc &amp; VentSpcFunc combos'!$Q$8:$Q$335,0),0)&gt;0,1,0)</f>
        <v>0</v>
      </c>
      <c r="AB64" s="119">
        <f>IF(IFERROR(MATCH(_xlfn.CONCAT($B64,",",AB$4),'19 SpcFunc &amp; VentSpcFunc combos'!$Q$8:$Q$335,0),0)&gt;0,1,0)</f>
        <v>0</v>
      </c>
      <c r="AC64" s="119">
        <f>IF(IFERROR(MATCH(_xlfn.CONCAT($B64,",",AC$4),'19 SpcFunc &amp; VentSpcFunc combos'!$Q$8:$Q$335,0),0)&gt;0,1,0)</f>
        <v>0</v>
      </c>
      <c r="AD64" s="119">
        <f>IF(IFERROR(MATCH(_xlfn.CONCAT($B64,",",AD$4),'19 SpcFunc &amp; VentSpcFunc combos'!$Q$8:$Q$335,0),0)&gt;0,1,0)</f>
        <v>0</v>
      </c>
      <c r="AE64" s="119">
        <f>IF(IFERROR(MATCH(_xlfn.CONCAT($B64,",",AE$4),'19 SpcFunc &amp; VentSpcFunc combos'!$Q$8:$Q$335,0),0)&gt;0,1,0)</f>
        <v>0</v>
      </c>
      <c r="AF64" s="119">
        <f>IF(IFERROR(MATCH(_xlfn.CONCAT($B64,",",AF$4),'19 SpcFunc &amp; VentSpcFunc combos'!$Q$8:$Q$335,0),0)&gt;0,1,0)</f>
        <v>0</v>
      </c>
      <c r="AG64" s="119">
        <f>IF(IFERROR(MATCH(_xlfn.CONCAT($B64,",",AG$4),'19 SpcFunc &amp; VentSpcFunc combos'!$Q$8:$Q$335,0),0)&gt;0,1,0)</f>
        <v>0</v>
      </c>
      <c r="AH64" s="119">
        <f>IF(IFERROR(MATCH(_xlfn.CONCAT($B64,",",AH$4),'19 SpcFunc &amp; VentSpcFunc combos'!$Q$8:$Q$335,0),0)&gt;0,1,0)</f>
        <v>0</v>
      </c>
      <c r="AI64" s="119">
        <f>IF(IFERROR(MATCH(_xlfn.CONCAT($B64,",",AI$4),'19 SpcFunc &amp; VentSpcFunc combos'!$Q$8:$Q$335,0),0)&gt;0,1,0)</f>
        <v>0</v>
      </c>
      <c r="AJ64" s="119">
        <f>IF(IFERROR(MATCH(_xlfn.CONCAT($B64,",",AJ$4),'19 SpcFunc &amp; VentSpcFunc combos'!$Q$8:$Q$335,0),0)&gt;0,1,0)</f>
        <v>0</v>
      </c>
      <c r="AK64" s="119">
        <f>IF(IFERROR(MATCH(_xlfn.CONCAT($B64,",",AK$4),'19 SpcFunc &amp; VentSpcFunc combos'!$Q$8:$Q$335,0),0)&gt;0,1,0)</f>
        <v>0</v>
      </c>
      <c r="AL64" s="119">
        <f>IF(IFERROR(MATCH(_xlfn.CONCAT($B64,",",AL$4),'19 SpcFunc &amp; VentSpcFunc combos'!$Q$8:$Q$335,0),0)&gt;0,1,0)</f>
        <v>0</v>
      </c>
      <c r="AM64" s="119">
        <f>IF(IFERROR(MATCH(_xlfn.CONCAT($B64,",",AM$4),'19 SpcFunc &amp; VentSpcFunc combos'!$Q$8:$Q$335,0),0)&gt;0,1,0)</f>
        <v>0</v>
      </c>
      <c r="AN64" s="119">
        <f>IF(IFERROR(MATCH(_xlfn.CONCAT($B64,",",AN$4),'19 SpcFunc &amp; VentSpcFunc combos'!$Q$8:$Q$335,0),0)&gt;0,1,0)</f>
        <v>0</v>
      </c>
      <c r="AO64" s="119">
        <f>IF(IFERROR(MATCH(_xlfn.CONCAT($B64,",",AO$4),'19 SpcFunc &amp; VentSpcFunc combos'!$Q$8:$Q$335,0),0)&gt;0,1,0)</f>
        <v>0</v>
      </c>
      <c r="AP64" s="119">
        <f>IF(IFERROR(MATCH(_xlfn.CONCAT($B64,",",AP$4),'19 SpcFunc &amp; VentSpcFunc combos'!$Q$8:$Q$335,0),0)&gt;0,1,0)</f>
        <v>0</v>
      </c>
      <c r="AQ64" s="119">
        <f>IF(IFERROR(MATCH(_xlfn.CONCAT($B64,",",AQ$4),'19 SpcFunc &amp; VentSpcFunc combos'!$Q$8:$Q$335,0),0)&gt;0,1,0)</f>
        <v>0</v>
      </c>
      <c r="AR64" s="119">
        <f>IF(IFERROR(MATCH(_xlfn.CONCAT($B64,",",AR$4),'19 SpcFunc &amp; VentSpcFunc combos'!$Q$8:$Q$335,0),0)&gt;0,1,0)</f>
        <v>0</v>
      </c>
      <c r="AS64" s="119">
        <f>IF(IFERROR(MATCH(_xlfn.CONCAT($B64,",",AS$4),'19 SpcFunc &amp; VentSpcFunc combos'!$Q$8:$Q$335,0),0)&gt;0,1,0)</f>
        <v>0</v>
      </c>
      <c r="AT64" s="119">
        <f>IF(IFERROR(MATCH(_xlfn.CONCAT($B64,",",AT$4),'19 SpcFunc &amp; VentSpcFunc combos'!$Q$8:$Q$335,0),0)&gt;0,1,0)</f>
        <v>0</v>
      </c>
      <c r="AU64" s="119">
        <f>IF(IFERROR(MATCH(_xlfn.CONCAT($B64,",",AU$4),'19 SpcFunc &amp; VentSpcFunc combos'!$Q$8:$Q$335,0),0)&gt;0,1,0)</f>
        <v>0</v>
      </c>
      <c r="AV64" s="119">
        <f>IF(IFERROR(MATCH(_xlfn.CONCAT($B64,",",AV$4),'19 SpcFunc &amp; VentSpcFunc combos'!$Q$8:$Q$335,0),0)&gt;0,1,0)</f>
        <v>0</v>
      </c>
      <c r="AW64" s="119">
        <f>IF(IFERROR(MATCH(_xlfn.CONCAT($B64,",",AW$4),'19 SpcFunc &amp; VentSpcFunc combos'!$Q$8:$Q$335,0),0)&gt;0,1,0)</f>
        <v>0</v>
      </c>
      <c r="AX64" s="119">
        <f>IF(IFERROR(MATCH(_xlfn.CONCAT($B64,",",AX$4),'19 SpcFunc &amp; VentSpcFunc combos'!$Q$8:$Q$335,0),0)&gt;0,1,0)</f>
        <v>0</v>
      </c>
      <c r="AY64" s="119">
        <f>IF(IFERROR(MATCH(_xlfn.CONCAT($B64,",",AY$4),'19 SpcFunc &amp; VentSpcFunc combos'!$Q$8:$Q$335,0),0)&gt;0,1,0)</f>
        <v>0</v>
      </c>
      <c r="AZ64" s="119">
        <f>IF(IFERROR(MATCH(_xlfn.CONCAT($B64,",",AZ$4),'19 SpcFunc &amp; VentSpcFunc combos'!$Q$8:$Q$335,0),0)&gt;0,1,0)</f>
        <v>0</v>
      </c>
      <c r="BA64" s="119">
        <f>IF(IFERROR(MATCH(_xlfn.CONCAT($B64,",",BA$4),'19 SpcFunc &amp; VentSpcFunc combos'!$Q$8:$Q$335,0),0)&gt;0,1,0)</f>
        <v>0</v>
      </c>
      <c r="BB64" s="119">
        <f>IF(IFERROR(MATCH(_xlfn.CONCAT($B64,",",BB$4),'19 SpcFunc &amp; VentSpcFunc combos'!$Q$8:$Q$335,0),0)&gt;0,1,0)</f>
        <v>0</v>
      </c>
      <c r="BC64" s="119">
        <f>IF(IFERROR(MATCH(_xlfn.CONCAT($B64,",",BC$4),'19 SpcFunc &amp; VentSpcFunc combos'!$Q$8:$Q$335,0),0)&gt;0,1,0)</f>
        <v>0</v>
      </c>
      <c r="BD64" s="119">
        <f>IF(IFERROR(MATCH(_xlfn.CONCAT($B64,",",BD$4),'19 SpcFunc &amp; VentSpcFunc combos'!$Q$8:$Q$335,0),0)&gt;0,1,0)</f>
        <v>0</v>
      </c>
      <c r="BE64" s="119">
        <f>IF(IFERROR(MATCH(_xlfn.CONCAT($B64,",",BE$4),'19 SpcFunc &amp; VentSpcFunc combos'!$Q$8:$Q$335,0),0)&gt;0,1,0)</f>
        <v>0</v>
      </c>
      <c r="BF64" s="119">
        <f>IF(IFERROR(MATCH(_xlfn.CONCAT($B64,",",BF$4),'19 SpcFunc &amp; VentSpcFunc combos'!$Q$8:$Q$335,0),0)&gt;0,1,0)</f>
        <v>0</v>
      </c>
      <c r="BG64" s="119">
        <f>IF(IFERROR(MATCH(_xlfn.CONCAT($B64,",",BG$4),'19 SpcFunc &amp; VentSpcFunc combos'!$Q$8:$Q$335,0),0)&gt;0,1,0)</f>
        <v>0</v>
      </c>
      <c r="BH64" s="119">
        <f>IF(IFERROR(MATCH(_xlfn.CONCAT($B64,",",BH$4),'19 SpcFunc &amp; VentSpcFunc combos'!$Q$8:$Q$335,0),0)&gt;0,1,0)</f>
        <v>0</v>
      </c>
      <c r="BI64" s="119">
        <f>IF(IFERROR(MATCH(_xlfn.CONCAT($B64,",",BI$4),'19 SpcFunc &amp; VentSpcFunc combos'!$Q$8:$Q$335,0),0)&gt;0,1,0)</f>
        <v>0</v>
      </c>
      <c r="BJ64" s="119">
        <f>IF(IFERROR(MATCH(_xlfn.CONCAT($B64,",",BJ$4),'19 SpcFunc &amp; VentSpcFunc combos'!$Q$8:$Q$335,0),0)&gt;0,1,0)</f>
        <v>0</v>
      </c>
      <c r="BK64" s="119">
        <f>IF(IFERROR(MATCH(_xlfn.CONCAT($B64,",",BK$4),'19 SpcFunc &amp; VentSpcFunc combos'!$Q$8:$Q$335,0),0)&gt;0,1,0)</f>
        <v>0</v>
      </c>
      <c r="BL64" s="119">
        <f>IF(IFERROR(MATCH(_xlfn.CONCAT($B64,",",BL$4),'19 SpcFunc &amp; VentSpcFunc combos'!$Q$8:$Q$335,0),0)&gt;0,1,0)</f>
        <v>0</v>
      </c>
      <c r="BM64" s="119">
        <f>IF(IFERROR(MATCH(_xlfn.CONCAT($B64,",",BM$4),'19 SpcFunc &amp; VentSpcFunc combos'!$Q$8:$Q$335,0),0)&gt;0,1,0)</f>
        <v>0</v>
      </c>
      <c r="BN64" s="119">
        <f>IF(IFERROR(MATCH(_xlfn.CONCAT($B64,",",BN$4),'19 SpcFunc &amp; VentSpcFunc combos'!$Q$8:$Q$335,0),0)&gt;0,1,0)</f>
        <v>0</v>
      </c>
      <c r="BO64" s="119">
        <f>IF(IFERROR(MATCH(_xlfn.CONCAT($B64,",",BO$4),'19 SpcFunc &amp; VentSpcFunc combos'!$Q$8:$Q$335,0),0)&gt;0,1,0)</f>
        <v>0</v>
      </c>
      <c r="BP64" s="119">
        <f>IF(IFERROR(MATCH(_xlfn.CONCAT($B64,",",BP$4),'19 SpcFunc &amp; VentSpcFunc combos'!$Q$8:$Q$335,0),0)&gt;0,1,0)</f>
        <v>0</v>
      </c>
      <c r="BQ64" s="119">
        <f>IF(IFERROR(MATCH(_xlfn.CONCAT($B64,",",BQ$4),'19 SpcFunc &amp; VentSpcFunc combos'!$Q$8:$Q$335,0),0)&gt;0,1,0)</f>
        <v>0</v>
      </c>
      <c r="BR64" s="119">
        <f>IF(IFERROR(MATCH(_xlfn.CONCAT($B64,",",BR$4),'19 SpcFunc &amp; VentSpcFunc combos'!$Q$8:$Q$335,0),0)&gt;0,1,0)</f>
        <v>0</v>
      </c>
      <c r="BS64" s="119">
        <f>IF(IFERROR(MATCH(_xlfn.CONCAT($B64,",",BS$4),'19 SpcFunc &amp; VentSpcFunc combos'!$Q$8:$Q$335,0),0)&gt;0,1,0)</f>
        <v>0</v>
      </c>
      <c r="BT64" s="119">
        <f>IF(IFERROR(MATCH(_xlfn.CONCAT($B64,",",BT$4),'19 SpcFunc &amp; VentSpcFunc combos'!$Q$8:$Q$335,0),0)&gt;0,1,0)</f>
        <v>0</v>
      </c>
      <c r="BU64" s="119">
        <f>IF(IFERROR(MATCH(_xlfn.CONCAT($B64,",",BU$4),'19 SpcFunc &amp; VentSpcFunc combos'!$Q$8:$Q$335,0),0)&gt;0,1,0)</f>
        <v>0</v>
      </c>
      <c r="BV64" s="119">
        <f>IF(IFERROR(MATCH(_xlfn.CONCAT($B64,",",BV$4),'19 SpcFunc &amp; VentSpcFunc combos'!$Q$8:$Q$335,0),0)&gt;0,1,0)</f>
        <v>0</v>
      </c>
      <c r="BW64" s="119">
        <f>IF(IFERROR(MATCH(_xlfn.CONCAT($B64,",",BW$4),'19 SpcFunc &amp; VentSpcFunc combos'!$Q$8:$Q$335,0),0)&gt;0,1,0)</f>
        <v>0</v>
      </c>
      <c r="BX64" s="119">
        <f>IF(IFERROR(MATCH(_xlfn.CONCAT($B64,",",BX$4),'19 SpcFunc &amp; VentSpcFunc combos'!$Q$8:$Q$335,0),0)&gt;0,1,0)</f>
        <v>0</v>
      </c>
      <c r="BY64" s="119">
        <f>IF(IFERROR(MATCH(_xlfn.CONCAT($B64,",",BY$4),'19 SpcFunc &amp; VentSpcFunc combos'!$Q$8:$Q$335,0),0)&gt;0,1,0)</f>
        <v>0</v>
      </c>
      <c r="BZ64" s="119">
        <f>IF(IFERROR(MATCH(_xlfn.CONCAT($B64,",",BZ$4),'19 SpcFunc &amp; VentSpcFunc combos'!$Q$8:$Q$335,0),0)&gt;0,1,0)</f>
        <v>0</v>
      </c>
      <c r="CA64" s="119">
        <f>IF(IFERROR(MATCH(_xlfn.CONCAT($B64,",",CA$4),'19 SpcFunc &amp; VentSpcFunc combos'!$Q$8:$Q$335,0),0)&gt;0,1,0)</f>
        <v>0</v>
      </c>
      <c r="CB64" s="119">
        <f>IF(IFERROR(MATCH(_xlfn.CONCAT($B64,",",CB$4),'19 SpcFunc &amp; VentSpcFunc combos'!$Q$8:$Q$335,0),0)&gt;0,1,0)</f>
        <v>0</v>
      </c>
      <c r="CC64" s="119">
        <f>IF(IFERROR(MATCH(_xlfn.CONCAT($B64,",",CC$4),'19 SpcFunc &amp; VentSpcFunc combos'!$Q$8:$Q$335,0),0)&gt;0,1,0)</f>
        <v>0</v>
      </c>
      <c r="CD64" s="119">
        <f>IF(IFERROR(MATCH(_xlfn.CONCAT($B64,",",CD$4),'19 SpcFunc &amp; VentSpcFunc combos'!$Q$8:$Q$335,0),0)&gt;0,1,0)</f>
        <v>0</v>
      </c>
      <c r="CE64" s="119">
        <f>IF(IFERROR(MATCH(_xlfn.CONCAT($B64,",",CE$4),'19 SpcFunc &amp; VentSpcFunc combos'!$Q$8:$Q$335,0),0)&gt;0,1,0)</f>
        <v>0</v>
      </c>
      <c r="CF64" s="119">
        <f>IF(IFERROR(MATCH(_xlfn.CONCAT($B64,",",CF$4),'19 SpcFunc &amp; VentSpcFunc combos'!$Q$8:$Q$335,0),0)&gt;0,1,0)</f>
        <v>0</v>
      </c>
      <c r="CG64" s="119">
        <f>IF(IFERROR(MATCH(_xlfn.CONCAT($B64,",",CG$4),'19 SpcFunc &amp; VentSpcFunc combos'!$Q$8:$Q$335,0),0)&gt;0,1,0)</f>
        <v>0</v>
      </c>
      <c r="CH64" s="119">
        <f>IF(IFERROR(MATCH(_xlfn.CONCAT($B64,",",CH$4),'19 SpcFunc &amp; VentSpcFunc combos'!$Q$8:$Q$335,0),0)&gt;0,1,0)</f>
        <v>0</v>
      </c>
      <c r="CI64" s="119">
        <f>IF(IFERROR(MATCH(_xlfn.CONCAT($B64,",",CI$4),'19 SpcFunc &amp; VentSpcFunc combos'!$Q$8:$Q$335,0),0)&gt;0,1,0)</f>
        <v>0</v>
      </c>
      <c r="CJ64" s="119">
        <f>IF(IFERROR(MATCH(_xlfn.CONCAT($B64,",",CJ$4),'19 SpcFunc &amp; VentSpcFunc combos'!$Q$8:$Q$335,0),0)&gt;0,1,0)</f>
        <v>0</v>
      </c>
      <c r="CK64" s="119">
        <f>IF(IFERROR(MATCH(_xlfn.CONCAT($B64,",",CK$4),'19 SpcFunc &amp; VentSpcFunc combos'!$Q$8:$Q$335,0),0)&gt;0,1,0)</f>
        <v>0</v>
      </c>
      <c r="CL64" s="119">
        <f>IF(IFERROR(MATCH(_xlfn.CONCAT($B64,",",CL$4),'19 SpcFunc &amp; VentSpcFunc combos'!$Q$8:$Q$335,0),0)&gt;0,1,0)</f>
        <v>0</v>
      </c>
      <c r="CM64" s="119">
        <f>IF(IFERROR(MATCH(_xlfn.CONCAT($B64,",",CM$4),'19 SpcFunc &amp; VentSpcFunc combos'!$Q$8:$Q$335,0),0)&gt;0,1,0)</f>
        <v>0</v>
      </c>
      <c r="CN64" s="119">
        <f>IF(IFERROR(MATCH(_xlfn.CONCAT($B64,",",CN$4),'19 SpcFunc &amp; VentSpcFunc combos'!$Q$8:$Q$335,0),0)&gt;0,1,0)</f>
        <v>0</v>
      </c>
      <c r="CO64" s="119">
        <f>IF(IFERROR(MATCH(_xlfn.CONCAT($B64,",",CO$4),'19 SpcFunc &amp; VentSpcFunc combos'!$Q$8:$Q$335,0),0)&gt;0,1,0)</f>
        <v>0</v>
      </c>
      <c r="CP64" s="119">
        <f>IF(IFERROR(MATCH(_xlfn.CONCAT($B64,",",CP$4),'19 SpcFunc &amp; VentSpcFunc combos'!$Q$8:$Q$335,0),0)&gt;0,1,0)</f>
        <v>0</v>
      </c>
      <c r="CQ64" s="119">
        <f>IF(IFERROR(MATCH(_xlfn.CONCAT($B64,",",CQ$4),'19 SpcFunc &amp; VentSpcFunc combos'!$Q$8:$Q$335,0),0)&gt;0,1,0)</f>
        <v>0</v>
      </c>
      <c r="CR64" s="119">
        <f>IF(IFERROR(MATCH(_xlfn.CONCAT($B64,",",CR$4),'19 SpcFunc &amp; VentSpcFunc combos'!$Q$8:$Q$335,0),0)&gt;0,1,0)</f>
        <v>0</v>
      </c>
      <c r="CS64" s="119">
        <f>IF(IFERROR(MATCH(_xlfn.CONCAT($B64,",",CS$4),'19 SpcFunc &amp; VentSpcFunc combos'!$Q$8:$Q$335,0),0)&gt;0,1,0)</f>
        <v>0</v>
      </c>
      <c r="CT64" s="119">
        <f>IF(IFERROR(MATCH(_xlfn.CONCAT($B64,",",CT$4),'19 SpcFunc &amp; VentSpcFunc combos'!$Q$8:$Q$335,0),0)&gt;0,1,0)</f>
        <v>0</v>
      </c>
      <c r="CU64" s="98" t="s">
        <v>938</v>
      </c>
      <c r="CV64">
        <f t="shared" si="5"/>
        <v>0</v>
      </c>
    </row>
    <row r="65" spans="2:100" x14ac:dyDescent="0.25">
      <c r="B65" t="e">
        <f>#REF!</f>
        <v>#REF!</v>
      </c>
      <c r="C65" s="119">
        <f>IF(IFERROR(MATCH(_xlfn.CONCAT($B65,",",C$4),'19 SpcFunc &amp; VentSpcFunc combos'!$Q$8:$Q$335,0),0)&gt;0,1,0)</f>
        <v>0</v>
      </c>
      <c r="D65" s="119">
        <f>IF(IFERROR(MATCH(_xlfn.CONCAT($B65,",",D$4),'19 SpcFunc &amp; VentSpcFunc combos'!$Q$8:$Q$335,0),0)&gt;0,1,0)</f>
        <v>0</v>
      </c>
      <c r="E65" s="119">
        <f>IF(IFERROR(MATCH(_xlfn.CONCAT($B65,",",E$4),'19 SpcFunc &amp; VentSpcFunc combos'!$Q$8:$Q$335,0),0)&gt;0,1,0)</f>
        <v>0</v>
      </c>
      <c r="F65" s="119">
        <f>IF(IFERROR(MATCH(_xlfn.CONCAT($B65,",",F$4),'19 SpcFunc &amp; VentSpcFunc combos'!$Q$8:$Q$335,0),0)&gt;0,1,0)</f>
        <v>0</v>
      </c>
      <c r="G65" s="119">
        <f>IF(IFERROR(MATCH(_xlfn.CONCAT($B65,",",G$4),'19 SpcFunc &amp; VentSpcFunc combos'!$Q$8:$Q$335,0),0)&gt;0,1,0)</f>
        <v>0</v>
      </c>
      <c r="H65" s="119">
        <f>IF(IFERROR(MATCH(_xlfn.CONCAT($B65,",",H$4),'19 SpcFunc &amp; VentSpcFunc combos'!$Q$8:$Q$335,0),0)&gt;0,1,0)</f>
        <v>0</v>
      </c>
      <c r="I65" s="119">
        <f>IF(IFERROR(MATCH(_xlfn.CONCAT($B65,",",I$4),'19 SpcFunc &amp; VentSpcFunc combos'!$Q$8:$Q$335,0),0)&gt;0,1,0)</f>
        <v>0</v>
      </c>
      <c r="J65" s="119">
        <f>IF(IFERROR(MATCH(_xlfn.CONCAT($B65,",",J$4),'19 SpcFunc &amp; VentSpcFunc combos'!$Q$8:$Q$335,0),0)&gt;0,1,0)</f>
        <v>0</v>
      </c>
      <c r="K65" s="119">
        <f>IF(IFERROR(MATCH(_xlfn.CONCAT($B65,",",K$4),'19 SpcFunc &amp; VentSpcFunc combos'!$Q$8:$Q$335,0),0)&gt;0,1,0)</f>
        <v>0</v>
      </c>
      <c r="L65" s="119">
        <f>IF(IFERROR(MATCH(_xlfn.CONCAT($B65,",",L$4),'19 SpcFunc &amp; VentSpcFunc combos'!$Q$8:$Q$335,0),0)&gt;0,1,0)</f>
        <v>0</v>
      </c>
      <c r="M65" s="119">
        <f>IF(IFERROR(MATCH(_xlfn.CONCAT($B65,",",M$4),'19 SpcFunc &amp; VentSpcFunc combos'!$Q$8:$Q$335,0),0)&gt;0,1,0)</f>
        <v>0</v>
      </c>
      <c r="N65" s="119">
        <f>IF(IFERROR(MATCH(_xlfn.CONCAT($B65,",",N$4),'19 SpcFunc &amp; VentSpcFunc combos'!$Q$8:$Q$335,0),0)&gt;0,1,0)</f>
        <v>0</v>
      </c>
      <c r="O65" s="119">
        <f>IF(IFERROR(MATCH(_xlfn.CONCAT($B65,",",O$4),'19 SpcFunc &amp; VentSpcFunc combos'!$Q$8:$Q$335,0),0)&gt;0,1,0)</f>
        <v>0</v>
      </c>
      <c r="P65" s="119">
        <f>IF(IFERROR(MATCH(_xlfn.CONCAT($B65,",",P$4),'19 SpcFunc &amp; VentSpcFunc combos'!$Q$8:$Q$335,0),0)&gt;0,1,0)</f>
        <v>0</v>
      </c>
      <c r="Q65" s="119">
        <f>IF(IFERROR(MATCH(_xlfn.CONCAT($B65,",",Q$4),'19 SpcFunc &amp; VentSpcFunc combos'!$Q$8:$Q$335,0),0)&gt;0,1,0)</f>
        <v>0</v>
      </c>
      <c r="R65" s="119">
        <f>IF(IFERROR(MATCH(_xlfn.CONCAT($B65,",",R$4),'19 SpcFunc &amp; VentSpcFunc combos'!$Q$8:$Q$335,0),0)&gt;0,1,0)</f>
        <v>0</v>
      </c>
      <c r="S65" s="119">
        <f>IF(IFERROR(MATCH(_xlfn.CONCAT($B65,",",S$4),'19 SpcFunc &amp; VentSpcFunc combos'!$Q$8:$Q$335,0),0)&gt;0,1,0)</f>
        <v>0</v>
      </c>
      <c r="T65" s="119">
        <f>IF(IFERROR(MATCH(_xlfn.CONCAT($B65,",",T$4),'19 SpcFunc &amp; VentSpcFunc combos'!$Q$8:$Q$335,0),0)&gt;0,1,0)</f>
        <v>0</v>
      </c>
      <c r="U65" s="119">
        <f>IF(IFERROR(MATCH(_xlfn.CONCAT($B65,",",U$4),'19 SpcFunc &amp; VentSpcFunc combos'!$Q$8:$Q$335,0),0)&gt;0,1,0)</f>
        <v>0</v>
      </c>
      <c r="V65" s="119">
        <f>IF(IFERROR(MATCH(_xlfn.CONCAT($B65,",",V$4),'19 SpcFunc &amp; VentSpcFunc combos'!$Q$8:$Q$335,0),0)&gt;0,1,0)</f>
        <v>0</v>
      </c>
      <c r="W65" s="119">
        <f>IF(IFERROR(MATCH(_xlfn.CONCAT($B65,",",W$4),'19 SpcFunc &amp; VentSpcFunc combos'!$Q$8:$Q$335,0),0)&gt;0,1,0)</f>
        <v>0</v>
      </c>
      <c r="X65" s="119">
        <f>IF(IFERROR(MATCH(_xlfn.CONCAT($B65,",",X$4),'19 SpcFunc &amp; VentSpcFunc combos'!$Q$8:$Q$335,0),0)&gt;0,1,0)</f>
        <v>0</v>
      </c>
      <c r="Y65" s="119">
        <f>IF(IFERROR(MATCH(_xlfn.CONCAT($B65,",",Y$4),'19 SpcFunc &amp; VentSpcFunc combos'!$Q$8:$Q$335,0),0)&gt;0,1,0)</f>
        <v>0</v>
      </c>
      <c r="Z65" s="119">
        <f>IF(IFERROR(MATCH(_xlfn.CONCAT($B65,",",Z$4),'19 SpcFunc &amp; VentSpcFunc combos'!$Q$8:$Q$335,0),0)&gt;0,1,0)</f>
        <v>0</v>
      </c>
      <c r="AA65" s="119">
        <f>IF(IFERROR(MATCH(_xlfn.CONCAT($B65,",",AA$4),'19 SpcFunc &amp; VentSpcFunc combos'!$Q$8:$Q$335,0),0)&gt;0,1,0)</f>
        <v>0</v>
      </c>
      <c r="AB65" s="119">
        <f>IF(IFERROR(MATCH(_xlfn.CONCAT($B65,",",AB$4),'19 SpcFunc &amp; VentSpcFunc combos'!$Q$8:$Q$335,0),0)&gt;0,1,0)</f>
        <v>0</v>
      </c>
      <c r="AC65" s="119">
        <f>IF(IFERROR(MATCH(_xlfn.CONCAT($B65,",",AC$4),'19 SpcFunc &amp; VentSpcFunc combos'!$Q$8:$Q$335,0),0)&gt;0,1,0)</f>
        <v>0</v>
      </c>
      <c r="AD65" s="119">
        <f>IF(IFERROR(MATCH(_xlfn.CONCAT($B65,",",AD$4),'19 SpcFunc &amp; VentSpcFunc combos'!$Q$8:$Q$335,0),0)&gt;0,1,0)</f>
        <v>0</v>
      </c>
      <c r="AE65" s="119">
        <f>IF(IFERROR(MATCH(_xlfn.CONCAT($B65,",",AE$4),'19 SpcFunc &amp; VentSpcFunc combos'!$Q$8:$Q$335,0),0)&gt;0,1,0)</f>
        <v>0</v>
      </c>
      <c r="AF65" s="119">
        <f>IF(IFERROR(MATCH(_xlfn.CONCAT($B65,",",AF$4),'19 SpcFunc &amp; VentSpcFunc combos'!$Q$8:$Q$335,0),0)&gt;0,1,0)</f>
        <v>0</v>
      </c>
      <c r="AG65" s="119">
        <f>IF(IFERROR(MATCH(_xlfn.CONCAT($B65,",",AG$4),'19 SpcFunc &amp; VentSpcFunc combos'!$Q$8:$Q$335,0),0)&gt;0,1,0)</f>
        <v>0</v>
      </c>
      <c r="AH65" s="119">
        <f>IF(IFERROR(MATCH(_xlfn.CONCAT($B65,",",AH$4),'19 SpcFunc &amp; VentSpcFunc combos'!$Q$8:$Q$335,0),0)&gt;0,1,0)</f>
        <v>0</v>
      </c>
      <c r="AI65" s="119">
        <f>IF(IFERROR(MATCH(_xlfn.CONCAT($B65,",",AI$4),'19 SpcFunc &amp; VentSpcFunc combos'!$Q$8:$Q$335,0),0)&gt;0,1,0)</f>
        <v>0</v>
      </c>
      <c r="AJ65" s="119">
        <f>IF(IFERROR(MATCH(_xlfn.CONCAT($B65,",",AJ$4),'19 SpcFunc &amp; VentSpcFunc combos'!$Q$8:$Q$335,0),0)&gt;0,1,0)</f>
        <v>0</v>
      </c>
      <c r="AK65" s="119">
        <f>IF(IFERROR(MATCH(_xlfn.CONCAT($B65,",",AK$4),'19 SpcFunc &amp; VentSpcFunc combos'!$Q$8:$Q$335,0),0)&gt;0,1,0)</f>
        <v>0</v>
      </c>
      <c r="AL65" s="119">
        <f>IF(IFERROR(MATCH(_xlfn.CONCAT($B65,",",AL$4),'19 SpcFunc &amp; VentSpcFunc combos'!$Q$8:$Q$335,0),0)&gt;0,1,0)</f>
        <v>0</v>
      </c>
      <c r="AM65" s="119">
        <f>IF(IFERROR(MATCH(_xlfn.CONCAT($B65,",",AM$4),'19 SpcFunc &amp; VentSpcFunc combos'!$Q$8:$Q$335,0),0)&gt;0,1,0)</f>
        <v>0</v>
      </c>
      <c r="AN65" s="119">
        <f>IF(IFERROR(MATCH(_xlfn.CONCAT($B65,",",AN$4),'19 SpcFunc &amp; VentSpcFunc combos'!$Q$8:$Q$335,0),0)&gt;0,1,0)</f>
        <v>0</v>
      </c>
      <c r="AO65" s="119">
        <f>IF(IFERROR(MATCH(_xlfn.CONCAT($B65,",",AO$4),'19 SpcFunc &amp; VentSpcFunc combos'!$Q$8:$Q$335,0),0)&gt;0,1,0)</f>
        <v>0</v>
      </c>
      <c r="AP65" s="119">
        <f>IF(IFERROR(MATCH(_xlfn.CONCAT($B65,",",AP$4),'19 SpcFunc &amp; VentSpcFunc combos'!$Q$8:$Q$335,0),0)&gt;0,1,0)</f>
        <v>0</v>
      </c>
      <c r="AQ65" s="119">
        <f>IF(IFERROR(MATCH(_xlfn.CONCAT($B65,",",AQ$4),'19 SpcFunc &amp; VentSpcFunc combos'!$Q$8:$Q$335,0),0)&gt;0,1,0)</f>
        <v>0</v>
      </c>
      <c r="AR65" s="119">
        <f>IF(IFERROR(MATCH(_xlfn.CONCAT($B65,",",AR$4),'19 SpcFunc &amp; VentSpcFunc combos'!$Q$8:$Q$335,0),0)&gt;0,1,0)</f>
        <v>0</v>
      </c>
      <c r="AS65" s="119">
        <f>IF(IFERROR(MATCH(_xlfn.CONCAT($B65,",",AS$4),'19 SpcFunc &amp; VentSpcFunc combos'!$Q$8:$Q$335,0),0)&gt;0,1,0)</f>
        <v>0</v>
      </c>
      <c r="AT65" s="119">
        <f>IF(IFERROR(MATCH(_xlfn.CONCAT($B65,",",AT$4),'19 SpcFunc &amp; VentSpcFunc combos'!$Q$8:$Q$335,0),0)&gt;0,1,0)</f>
        <v>0</v>
      </c>
      <c r="AU65" s="119">
        <f>IF(IFERROR(MATCH(_xlfn.CONCAT($B65,",",AU$4),'19 SpcFunc &amp; VentSpcFunc combos'!$Q$8:$Q$335,0),0)&gt;0,1,0)</f>
        <v>0</v>
      </c>
      <c r="AV65" s="119">
        <f>IF(IFERROR(MATCH(_xlfn.CONCAT($B65,",",AV$4),'19 SpcFunc &amp; VentSpcFunc combos'!$Q$8:$Q$335,0),0)&gt;0,1,0)</f>
        <v>0</v>
      </c>
      <c r="AW65" s="119">
        <f>IF(IFERROR(MATCH(_xlfn.CONCAT($B65,",",AW$4),'19 SpcFunc &amp; VentSpcFunc combos'!$Q$8:$Q$335,0),0)&gt;0,1,0)</f>
        <v>0</v>
      </c>
      <c r="AX65" s="119">
        <f>IF(IFERROR(MATCH(_xlfn.CONCAT($B65,",",AX$4),'19 SpcFunc &amp; VentSpcFunc combos'!$Q$8:$Q$335,0),0)&gt;0,1,0)</f>
        <v>0</v>
      </c>
      <c r="AY65" s="119">
        <f>IF(IFERROR(MATCH(_xlfn.CONCAT($B65,",",AY$4),'19 SpcFunc &amp; VentSpcFunc combos'!$Q$8:$Q$335,0),0)&gt;0,1,0)</f>
        <v>0</v>
      </c>
      <c r="AZ65" s="119">
        <f>IF(IFERROR(MATCH(_xlfn.CONCAT($B65,",",AZ$4),'19 SpcFunc &amp; VentSpcFunc combos'!$Q$8:$Q$335,0),0)&gt;0,1,0)</f>
        <v>0</v>
      </c>
      <c r="BA65" s="119">
        <f>IF(IFERROR(MATCH(_xlfn.CONCAT($B65,",",BA$4),'19 SpcFunc &amp; VentSpcFunc combos'!$Q$8:$Q$335,0),0)&gt;0,1,0)</f>
        <v>0</v>
      </c>
      <c r="BB65" s="119">
        <f>IF(IFERROR(MATCH(_xlfn.CONCAT($B65,",",BB$4),'19 SpcFunc &amp; VentSpcFunc combos'!$Q$8:$Q$335,0),0)&gt;0,1,0)</f>
        <v>0</v>
      </c>
      <c r="BC65" s="119">
        <f>IF(IFERROR(MATCH(_xlfn.CONCAT($B65,",",BC$4),'19 SpcFunc &amp; VentSpcFunc combos'!$Q$8:$Q$335,0),0)&gt;0,1,0)</f>
        <v>0</v>
      </c>
      <c r="BD65" s="119">
        <f>IF(IFERROR(MATCH(_xlfn.CONCAT($B65,",",BD$4),'19 SpcFunc &amp; VentSpcFunc combos'!$Q$8:$Q$335,0),0)&gt;0,1,0)</f>
        <v>0</v>
      </c>
      <c r="BE65" s="119">
        <f>IF(IFERROR(MATCH(_xlfn.CONCAT($B65,",",BE$4),'19 SpcFunc &amp; VentSpcFunc combos'!$Q$8:$Q$335,0),0)&gt;0,1,0)</f>
        <v>0</v>
      </c>
      <c r="BF65" s="119">
        <f>IF(IFERROR(MATCH(_xlfn.CONCAT($B65,",",BF$4),'19 SpcFunc &amp; VentSpcFunc combos'!$Q$8:$Q$335,0),0)&gt;0,1,0)</f>
        <v>0</v>
      </c>
      <c r="BG65" s="119">
        <f>IF(IFERROR(MATCH(_xlfn.CONCAT($B65,",",BG$4),'19 SpcFunc &amp; VentSpcFunc combos'!$Q$8:$Q$335,0),0)&gt;0,1,0)</f>
        <v>0</v>
      </c>
      <c r="BH65" s="119">
        <f>IF(IFERROR(MATCH(_xlfn.CONCAT($B65,",",BH$4),'19 SpcFunc &amp; VentSpcFunc combos'!$Q$8:$Q$335,0),0)&gt;0,1,0)</f>
        <v>0</v>
      </c>
      <c r="BI65" s="119">
        <f>IF(IFERROR(MATCH(_xlfn.CONCAT($B65,",",BI$4),'19 SpcFunc &amp; VentSpcFunc combos'!$Q$8:$Q$335,0),0)&gt;0,1,0)</f>
        <v>0</v>
      </c>
      <c r="BJ65" s="119">
        <f>IF(IFERROR(MATCH(_xlfn.CONCAT($B65,",",BJ$4),'19 SpcFunc &amp; VentSpcFunc combos'!$Q$8:$Q$335,0),0)&gt;0,1,0)</f>
        <v>0</v>
      </c>
      <c r="BK65" s="119">
        <f>IF(IFERROR(MATCH(_xlfn.CONCAT($B65,",",BK$4),'19 SpcFunc &amp; VentSpcFunc combos'!$Q$8:$Q$335,0),0)&gt;0,1,0)</f>
        <v>0</v>
      </c>
      <c r="BL65" s="119">
        <f>IF(IFERROR(MATCH(_xlfn.CONCAT($B65,",",BL$4),'19 SpcFunc &amp; VentSpcFunc combos'!$Q$8:$Q$335,0),0)&gt;0,1,0)</f>
        <v>0</v>
      </c>
      <c r="BM65" s="119">
        <f>IF(IFERROR(MATCH(_xlfn.CONCAT($B65,",",BM$4),'19 SpcFunc &amp; VentSpcFunc combos'!$Q$8:$Q$335,0),0)&gt;0,1,0)</f>
        <v>0</v>
      </c>
      <c r="BN65" s="119">
        <f>IF(IFERROR(MATCH(_xlfn.CONCAT($B65,",",BN$4),'19 SpcFunc &amp; VentSpcFunc combos'!$Q$8:$Q$335,0),0)&gt;0,1,0)</f>
        <v>0</v>
      </c>
      <c r="BO65" s="119">
        <f>IF(IFERROR(MATCH(_xlfn.CONCAT($B65,",",BO$4),'19 SpcFunc &amp; VentSpcFunc combos'!$Q$8:$Q$335,0),0)&gt;0,1,0)</f>
        <v>0</v>
      </c>
      <c r="BP65" s="119">
        <f>IF(IFERROR(MATCH(_xlfn.CONCAT($B65,",",BP$4),'19 SpcFunc &amp; VentSpcFunc combos'!$Q$8:$Q$335,0),0)&gt;0,1,0)</f>
        <v>0</v>
      </c>
      <c r="BQ65" s="119">
        <f>IF(IFERROR(MATCH(_xlfn.CONCAT($B65,",",BQ$4),'19 SpcFunc &amp; VentSpcFunc combos'!$Q$8:$Q$335,0),0)&gt;0,1,0)</f>
        <v>0</v>
      </c>
      <c r="BR65" s="119">
        <f>IF(IFERROR(MATCH(_xlfn.CONCAT($B65,",",BR$4),'19 SpcFunc &amp; VentSpcFunc combos'!$Q$8:$Q$335,0),0)&gt;0,1,0)</f>
        <v>0</v>
      </c>
      <c r="BS65" s="119">
        <f>IF(IFERROR(MATCH(_xlfn.CONCAT($B65,",",BS$4),'19 SpcFunc &amp; VentSpcFunc combos'!$Q$8:$Q$335,0),0)&gt;0,1,0)</f>
        <v>0</v>
      </c>
      <c r="BT65" s="119">
        <f>IF(IFERROR(MATCH(_xlfn.CONCAT($B65,",",BT$4),'19 SpcFunc &amp; VentSpcFunc combos'!$Q$8:$Q$335,0),0)&gt;0,1,0)</f>
        <v>0</v>
      </c>
      <c r="BU65" s="119">
        <f>IF(IFERROR(MATCH(_xlfn.CONCAT($B65,",",BU$4),'19 SpcFunc &amp; VentSpcFunc combos'!$Q$8:$Q$335,0),0)&gt;0,1,0)</f>
        <v>0</v>
      </c>
      <c r="BV65" s="119">
        <f>IF(IFERROR(MATCH(_xlfn.CONCAT($B65,",",BV$4),'19 SpcFunc &amp; VentSpcFunc combos'!$Q$8:$Q$335,0),0)&gt;0,1,0)</f>
        <v>0</v>
      </c>
      <c r="BW65" s="119">
        <f>IF(IFERROR(MATCH(_xlfn.CONCAT($B65,",",BW$4),'19 SpcFunc &amp; VentSpcFunc combos'!$Q$8:$Q$335,0),0)&gt;0,1,0)</f>
        <v>0</v>
      </c>
      <c r="BX65" s="119">
        <f>IF(IFERROR(MATCH(_xlfn.CONCAT($B65,",",BX$4),'19 SpcFunc &amp; VentSpcFunc combos'!$Q$8:$Q$335,0),0)&gt;0,1,0)</f>
        <v>0</v>
      </c>
      <c r="BY65" s="119">
        <f>IF(IFERROR(MATCH(_xlfn.CONCAT($B65,",",BY$4),'19 SpcFunc &amp; VentSpcFunc combos'!$Q$8:$Q$335,0),0)&gt;0,1,0)</f>
        <v>0</v>
      </c>
      <c r="BZ65" s="119">
        <f>IF(IFERROR(MATCH(_xlfn.CONCAT($B65,",",BZ$4),'19 SpcFunc &amp; VentSpcFunc combos'!$Q$8:$Q$335,0),0)&gt;0,1,0)</f>
        <v>0</v>
      </c>
      <c r="CA65" s="119">
        <f>IF(IFERROR(MATCH(_xlfn.CONCAT($B65,",",CA$4),'19 SpcFunc &amp; VentSpcFunc combos'!$Q$8:$Q$335,0),0)&gt;0,1,0)</f>
        <v>0</v>
      </c>
      <c r="CB65" s="119">
        <f>IF(IFERROR(MATCH(_xlfn.CONCAT($B65,",",CB$4),'19 SpcFunc &amp; VentSpcFunc combos'!$Q$8:$Q$335,0),0)&gt;0,1,0)</f>
        <v>0</v>
      </c>
      <c r="CC65" s="119">
        <f>IF(IFERROR(MATCH(_xlfn.CONCAT($B65,",",CC$4),'19 SpcFunc &amp; VentSpcFunc combos'!$Q$8:$Q$335,0),0)&gt;0,1,0)</f>
        <v>0</v>
      </c>
      <c r="CD65" s="119">
        <f>IF(IFERROR(MATCH(_xlfn.CONCAT($B65,",",CD$4),'19 SpcFunc &amp; VentSpcFunc combos'!$Q$8:$Q$335,0),0)&gt;0,1,0)</f>
        <v>0</v>
      </c>
      <c r="CE65" s="119">
        <f>IF(IFERROR(MATCH(_xlfn.CONCAT($B65,",",CE$4),'19 SpcFunc &amp; VentSpcFunc combos'!$Q$8:$Q$335,0),0)&gt;0,1,0)</f>
        <v>0</v>
      </c>
      <c r="CF65" s="119">
        <f>IF(IFERROR(MATCH(_xlfn.CONCAT($B65,",",CF$4),'19 SpcFunc &amp; VentSpcFunc combos'!$Q$8:$Q$335,0),0)&gt;0,1,0)</f>
        <v>0</v>
      </c>
      <c r="CG65" s="119">
        <f>IF(IFERROR(MATCH(_xlfn.CONCAT($B65,",",CG$4),'19 SpcFunc &amp; VentSpcFunc combos'!$Q$8:$Q$335,0),0)&gt;0,1,0)</f>
        <v>0</v>
      </c>
      <c r="CH65" s="119">
        <f>IF(IFERROR(MATCH(_xlfn.CONCAT($B65,",",CH$4),'19 SpcFunc &amp; VentSpcFunc combos'!$Q$8:$Q$335,0),0)&gt;0,1,0)</f>
        <v>0</v>
      </c>
      <c r="CI65" s="119">
        <f>IF(IFERROR(MATCH(_xlfn.CONCAT($B65,",",CI$4),'19 SpcFunc &amp; VentSpcFunc combos'!$Q$8:$Q$335,0),0)&gt;0,1,0)</f>
        <v>0</v>
      </c>
      <c r="CJ65" s="119">
        <f>IF(IFERROR(MATCH(_xlfn.CONCAT($B65,",",CJ$4),'19 SpcFunc &amp; VentSpcFunc combos'!$Q$8:$Q$335,0),0)&gt;0,1,0)</f>
        <v>0</v>
      </c>
      <c r="CK65" s="119">
        <f>IF(IFERROR(MATCH(_xlfn.CONCAT($B65,",",CK$4),'19 SpcFunc &amp; VentSpcFunc combos'!$Q$8:$Q$335,0),0)&gt;0,1,0)</f>
        <v>0</v>
      </c>
      <c r="CL65" s="119">
        <f>IF(IFERROR(MATCH(_xlfn.CONCAT($B65,",",CL$4),'19 SpcFunc &amp; VentSpcFunc combos'!$Q$8:$Q$335,0),0)&gt;0,1,0)</f>
        <v>0</v>
      </c>
      <c r="CM65" s="119">
        <f>IF(IFERROR(MATCH(_xlfn.CONCAT($B65,",",CM$4),'19 SpcFunc &amp; VentSpcFunc combos'!$Q$8:$Q$335,0),0)&gt;0,1,0)</f>
        <v>0</v>
      </c>
      <c r="CN65" s="119">
        <f>IF(IFERROR(MATCH(_xlfn.CONCAT($B65,",",CN$4),'19 SpcFunc &amp; VentSpcFunc combos'!$Q$8:$Q$335,0),0)&gt;0,1,0)</f>
        <v>0</v>
      </c>
      <c r="CO65" s="119">
        <f>IF(IFERROR(MATCH(_xlfn.CONCAT($B65,",",CO$4),'19 SpcFunc &amp; VentSpcFunc combos'!$Q$8:$Q$335,0),0)&gt;0,1,0)</f>
        <v>0</v>
      </c>
      <c r="CP65" s="119">
        <f>IF(IFERROR(MATCH(_xlfn.CONCAT($B65,",",CP$4),'19 SpcFunc &amp; VentSpcFunc combos'!$Q$8:$Q$335,0),0)&gt;0,1,0)</f>
        <v>0</v>
      </c>
      <c r="CQ65" s="119">
        <f>IF(IFERROR(MATCH(_xlfn.CONCAT($B65,",",CQ$4),'19 SpcFunc &amp; VentSpcFunc combos'!$Q$8:$Q$335,0),0)&gt;0,1,0)</f>
        <v>0</v>
      </c>
      <c r="CR65" s="119">
        <f>IF(IFERROR(MATCH(_xlfn.CONCAT($B65,",",CR$4),'19 SpcFunc &amp; VentSpcFunc combos'!$Q$8:$Q$335,0),0)&gt;0,1,0)</f>
        <v>0</v>
      </c>
      <c r="CS65" s="119">
        <f>IF(IFERROR(MATCH(_xlfn.CONCAT($B65,",",CS$4),'19 SpcFunc &amp; VentSpcFunc combos'!$Q$8:$Q$335,0),0)&gt;0,1,0)</f>
        <v>0</v>
      </c>
      <c r="CT65" s="119">
        <f>IF(IFERROR(MATCH(_xlfn.CONCAT($B65,",",CT$4),'19 SpcFunc &amp; VentSpcFunc combos'!$Q$8:$Q$335,0),0)&gt;0,1,0)</f>
        <v>0</v>
      </c>
      <c r="CU65" s="98" t="s">
        <v>938</v>
      </c>
      <c r="CV65">
        <f t="shared" si="5"/>
        <v>0</v>
      </c>
    </row>
    <row r="66" spans="2:100" x14ac:dyDescent="0.25">
      <c r="B66" t="e">
        <f>#REF!</f>
        <v>#REF!</v>
      </c>
      <c r="C66" s="119">
        <f>IF(IFERROR(MATCH(_xlfn.CONCAT($B66,",",C$4),'19 SpcFunc &amp; VentSpcFunc combos'!$Q$8:$Q$335,0),0)&gt;0,1,0)</f>
        <v>0</v>
      </c>
      <c r="D66" s="119">
        <f>IF(IFERROR(MATCH(_xlfn.CONCAT($B66,",",D$4),'19 SpcFunc &amp; VentSpcFunc combos'!$Q$8:$Q$335,0),0)&gt;0,1,0)</f>
        <v>0</v>
      </c>
      <c r="E66" s="119">
        <f>IF(IFERROR(MATCH(_xlfn.CONCAT($B66,",",E$4),'19 SpcFunc &amp; VentSpcFunc combos'!$Q$8:$Q$335,0),0)&gt;0,1,0)</f>
        <v>0</v>
      </c>
      <c r="F66" s="119">
        <f>IF(IFERROR(MATCH(_xlfn.CONCAT($B66,",",F$4),'19 SpcFunc &amp; VentSpcFunc combos'!$Q$8:$Q$335,0),0)&gt;0,1,0)</f>
        <v>0</v>
      </c>
      <c r="G66" s="119">
        <f>IF(IFERROR(MATCH(_xlfn.CONCAT($B66,",",G$4),'19 SpcFunc &amp; VentSpcFunc combos'!$Q$8:$Q$335,0),0)&gt;0,1,0)</f>
        <v>0</v>
      </c>
      <c r="H66" s="119">
        <f>IF(IFERROR(MATCH(_xlfn.CONCAT($B66,",",H$4),'19 SpcFunc &amp; VentSpcFunc combos'!$Q$8:$Q$335,0),0)&gt;0,1,0)</f>
        <v>0</v>
      </c>
      <c r="I66" s="119">
        <f>IF(IFERROR(MATCH(_xlfn.CONCAT($B66,",",I$4),'19 SpcFunc &amp; VentSpcFunc combos'!$Q$8:$Q$335,0),0)&gt;0,1,0)</f>
        <v>0</v>
      </c>
      <c r="J66" s="119">
        <f>IF(IFERROR(MATCH(_xlfn.CONCAT($B66,",",J$4),'19 SpcFunc &amp; VentSpcFunc combos'!$Q$8:$Q$335,0),0)&gt;0,1,0)</f>
        <v>0</v>
      </c>
      <c r="K66" s="119">
        <f>IF(IFERROR(MATCH(_xlfn.CONCAT($B66,",",K$4),'19 SpcFunc &amp; VentSpcFunc combos'!$Q$8:$Q$335,0),0)&gt;0,1,0)</f>
        <v>0</v>
      </c>
      <c r="L66" s="119">
        <f>IF(IFERROR(MATCH(_xlfn.CONCAT($B66,",",L$4),'19 SpcFunc &amp; VentSpcFunc combos'!$Q$8:$Q$335,0),0)&gt;0,1,0)</f>
        <v>0</v>
      </c>
      <c r="M66" s="119">
        <f>IF(IFERROR(MATCH(_xlfn.CONCAT($B66,",",M$4),'19 SpcFunc &amp; VentSpcFunc combos'!$Q$8:$Q$335,0),0)&gt;0,1,0)</f>
        <v>0</v>
      </c>
      <c r="N66" s="119">
        <f>IF(IFERROR(MATCH(_xlfn.CONCAT($B66,",",N$4),'19 SpcFunc &amp; VentSpcFunc combos'!$Q$8:$Q$335,0),0)&gt;0,1,0)</f>
        <v>0</v>
      </c>
      <c r="O66" s="119">
        <f>IF(IFERROR(MATCH(_xlfn.CONCAT($B66,",",O$4),'19 SpcFunc &amp; VentSpcFunc combos'!$Q$8:$Q$335,0),0)&gt;0,1,0)</f>
        <v>0</v>
      </c>
      <c r="P66" s="119">
        <f>IF(IFERROR(MATCH(_xlfn.CONCAT($B66,",",P$4),'19 SpcFunc &amp; VentSpcFunc combos'!$Q$8:$Q$335,0),0)&gt;0,1,0)</f>
        <v>0</v>
      </c>
      <c r="Q66" s="119">
        <f>IF(IFERROR(MATCH(_xlfn.CONCAT($B66,",",Q$4),'19 SpcFunc &amp; VentSpcFunc combos'!$Q$8:$Q$335,0),0)&gt;0,1,0)</f>
        <v>0</v>
      </c>
      <c r="R66" s="119">
        <f>IF(IFERROR(MATCH(_xlfn.CONCAT($B66,",",R$4),'19 SpcFunc &amp; VentSpcFunc combos'!$Q$8:$Q$335,0),0)&gt;0,1,0)</f>
        <v>0</v>
      </c>
      <c r="S66" s="119">
        <f>IF(IFERROR(MATCH(_xlfn.CONCAT($B66,",",S$4),'19 SpcFunc &amp; VentSpcFunc combos'!$Q$8:$Q$335,0),0)&gt;0,1,0)</f>
        <v>0</v>
      </c>
      <c r="T66" s="119">
        <f>IF(IFERROR(MATCH(_xlfn.CONCAT($B66,",",T$4),'19 SpcFunc &amp; VentSpcFunc combos'!$Q$8:$Q$335,0),0)&gt;0,1,0)</f>
        <v>0</v>
      </c>
      <c r="U66" s="119">
        <f>IF(IFERROR(MATCH(_xlfn.CONCAT($B66,",",U$4),'19 SpcFunc &amp; VentSpcFunc combos'!$Q$8:$Q$335,0),0)&gt;0,1,0)</f>
        <v>0</v>
      </c>
      <c r="V66" s="119">
        <f>IF(IFERROR(MATCH(_xlfn.CONCAT($B66,",",V$4),'19 SpcFunc &amp; VentSpcFunc combos'!$Q$8:$Q$335,0),0)&gt;0,1,0)</f>
        <v>0</v>
      </c>
      <c r="W66" s="119">
        <f>IF(IFERROR(MATCH(_xlfn.CONCAT($B66,",",W$4),'19 SpcFunc &amp; VentSpcFunc combos'!$Q$8:$Q$335,0),0)&gt;0,1,0)</f>
        <v>0</v>
      </c>
      <c r="X66" s="119">
        <f>IF(IFERROR(MATCH(_xlfn.CONCAT($B66,",",X$4),'19 SpcFunc &amp; VentSpcFunc combos'!$Q$8:$Q$335,0),0)&gt;0,1,0)</f>
        <v>0</v>
      </c>
      <c r="Y66" s="119">
        <f>IF(IFERROR(MATCH(_xlfn.CONCAT($B66,",",Y$4),'19 SpcFunc &amp; VentSpcFunc combos'!$Q$8:$Q$335,0),0)&gt;0,1,0)</f>
        <v>0</v>
      </c>
      <c r="Z66" s="119">
        <f>IF(IFERROR(MATCH(_xlfn.CONCAT($B66,",",Z$4),'19 SpcFunc &amp; VentSpcFunc combos'!$Q$8:$Q$335,0),0)&gt;0,1,0)</f>
        <v>0</v>
      </c>
      <c r="AA66" s="119">
        <f>IF(IFERROR(MATCH(_xlfn.CONCAT($B66,",",AA$4),'19 SpcFunc &amp; VentSpcFunc combos'!$Q$8:$Q$335,0),0)&gt;0,1,0)</f>
        <v>0</v>
      </c>
      <c r="AB66" s="119">
        <f>IF(IFERROR(MATCH(_xlfn.CONCAT($B66,",",AB$4),'19 SpcFunc &amp; VentSpcFunc combos'!$Q$8:$Q$335,0),0)&gt;0,1,0)</f>
        <v>0</v>
      </c>
      <c r="AC66" s="119">
        <f>IF(IFERROR(MATCH(_xlfn.CONCAT($B66,",",AC$4),'19 SpcFunc &amp; VentSpcFunc combos'!$Q$8:$Q$335,0),0)&gt;0,1,0)</f>
        <v>0</v>
      </c>
      <c r="AD66" s="119">
        <f>IF(IFERROR(MATCH(_xlfn.CONCAT($B66,",",AD$4),'19 SpcFunc &amp; VentSpcFunc combos'!$Q$8:$Q$335,0),0)&gt;0,1,0)</f>
        <v>0</v>
      </c>
      <c r="AE66" s="119">
        <f>IF(IFERROR(MATCH(_xlfn.CONCAT($B66,",",AE$4),'19 SpcFunc &amp; VentSpcFunc combos'!$Q$8:$Q$335,0),0)&gt;0,1,0)</f>
        <v>0</v>
      </c>
      <c r="AF66" s="119">
        <f>IF(IFERROR(MATCH(_xlfn.CONCAT($B66,",",AF$4),'19 SpcFunc &amp; VentSpcFunc combos'!$Q$8:$Q$335,0),0)&gt;0,1,0)</f>
        <v>0</v>
      </c>
      <c r="AG66" s="119">
        <f>IF(IFERROR(MATCH(_xlfn.CONCAT($B66,",",AG$4),'19 SpcFunc &amp; VentSpcFunc combos'!$Q$8:$Q$335,0),0)&gt;0,1,0)</f>
        <v>0</v>
      </c>
      <c r="AH66" s="119">
        <f>IF(IFERROR(MATCH(_xlfn.CONCAT($B66,",",AH$4),'19 SpcFunc &amp; VentSpcFunc combos'!$Q$8:$Q$335,0),0)&gt;0,1,0)</f>
        <v>0</v>
      </c>
      <c r="AI66" s="119">
        <f>IF(IFERROR(MATCH(_xlfn.CONCAT($B66,",",AI$4),'19 SpcFunc &amp; VentSpcFunc combos'!$Q$8:$Q$335,0),0)&gt;0,1,0)</f>
        <v>0</v>
      </c>
      <c r="AJ66" s="119">
        <f>IF(IFERROR(MATCH(_xlfn.CONCAT($B66,",",AJ$4),'19 SpcFunc &amp; VentSpcFunc combos'!$Q$8:$Q$335,0),0)&gt;0,1,0)</f>
        <v>0</v>
      </c>
      <c r="AK66" s="119">
        <f>IF(IFERROR(MATCH(_xlfn.CONCAT($B66,",",AK$4),'19 SpcFunc &amp; VentSpcFunc combos'!$Q$8:$Q$335,0),0)&gt;0,1,0)</f>
        <v>0</v>
      </c>
      <c r="AL66" s="119">
        <f>IF(IFERROR(MATCH(_xlfn.CONCAT($B66,",",AL$4),'19 SpcFunc &amp; VentSpcFunc combos'!$Q$8:$Q$335,0),0)&gt;0,1,0)</f>
        <v>0</v>
      </c>
      <c r="AM66" s="119">
        <f>IF(IFERROR(MATCH(_xlfn.CONCAT($B66,",",AM$4),'19 SpcFunc &amp; VentSpcFunc combos'!$Q$8:$Q$335,0),0)&gt;0,1,0)</f>
        <v>0</v>
      </c>
      <c r="AN66" s="119">
        <f>IF(IFERROR(MATCH(_xlfn.CONCAT($B66,",",AN$4),'19 SpcFunc &amp; VentSpcFunc combos'!$Q$8:$Q$335,0),0)&gt;0,1,0)</f>
        <v>0</v>
      </c>
      <c r="AO66" s="119">
        <f>IF(IFERROR(MATCH(_xlfn.CONCAT($B66,",",AO$4),'19 SpcFunc &amp; VentSpcFunc combos'!$Q$8:$Q$335,0),0)&gt;0,1,0)</f>
        <v>0</v>
      </c>
      <c r="AP66" s="119">
        <f>IF(IFERROR(MATCH(_xlfn.CONCAT($B66,",",AP$4),'19 SpcFunc &amp; VentSpcFunc combos'!$Q$8:$Q$335,0),0)&gt;0,1,0)</f>
        <v>0</v>
      </c>
      <c r="AQ66" s="119">
        <f>IF(IFERROR(MATCH(_xlfn.CONCAT($B66,",",AQ$4),'19 SpcFunc &amp; VentSpcFunc combos'!$Q$8:$Q$335,0),0)&gt;0,1,0)</f>
        <v>0</v>
      </c>
      <c r="AR66" s="119">
        <f>IF(IFERROR(MATCH(_xlfn.CONCAT($B66,",",AR$4),'19 SpcFunc &amp; VentSpcFunc combos'!$Q$8:$Q$335,0),0)&gt;0,1,0)</f>
        <v>0</v>
      </c>
      <c r="AS66" s="119">
        <f>IF(IFERROR(MATCH(_xlfn.CONCAT($B66,",",AS$4),'19 SpcFunc &amp; VentSpcFunc combos'!$Q$8:$Q$335,0),0)&gt;0,1,0)</f>
        <v>0</v>
      </c>
      <c r="AT66" s="119">
        <f>IF(IFERROR(MATCH(_xlfn.CONCAT($B66,",",AT$4),'19 SpcFunc &amp; VentSpcFunc combos'!$Q$8:$Q$335,0),0)&gt;0,1,0)</f>
        <v>0</v>
      </c>
      <c r="AU66" s="119">
        <f>IF(IFERROR(MATCH(_xlfn.CONCAT($B66,",",AU$4),'19 SpcFunc &amp; VentSpcFunc combos'!$Q$8:$Q$335,0),0)&gt;0,1,0)</f>
        <v>0</v>
      </c>
      <c r="AV66" s="119">
        <f>IF(IFERROR(MATCH(_xlfn.CONCAT($B66,",",AV$4),'19 SpcFunc &amp; VentSpcFunc combos'!$Q$8:$Q$335,0),0)&gt;0,1,0)</f>
        <v>0</v>
      </c>
      <c r="AW66" s="119">
        <f>IF(IFERROR(MATCH(_xlfn.CONCAT($B66,",",AW$4),'19 SpcFunc &amp; VentSpcFunc combos'!$Q$8:$Q$335,0),0)&gt;0,1,0)</f>
        <v>0</v>
      </c>
      <c r="AX66" s="119">
        <f>IF(IFERROR(MATCH(_xlfn.CONCAT($B66,",",AX$4),'19 SpcFunc &amp; VentSpcFunc combos'!$Q$8:$Q$335,0),0)&gt;0,1,0)</f>
        <v>0</v>
      </c>
      <c r="AY66" s="119">
        <f>IF(IFERROR(MATCH(_xlfn.CONCAT($B66,",",AY$4),'19 SpcFunc &amp; VentSpcFunc combos'!$Q$8:$Q$335,0),0)&gt;0,1,0)</f>
        <v>0</v>
      </c>
      <c r="AZ66" s="119">
        <f>IF(IFERROR(MATCH(_xlfn.CONCAT($B66,",",AZ$4),'19 SpcFunc &amp; VentSpcFunc combos'!$Q$8:$Q$335,0),0)&gt;0,1,0)</f>
        <v>0</v>
      </c>
      <c r="BA66" s="119">
        <f>IF(IFERROR(MATCH(_xlfn.CONCAT($B66,",",BA$4),'19 SpcFunc &amp; VentSpcFunc combos'!$Q$8:$Q$335,0),0)&gt;0,1,0)</f>
        <v>0</v>
      </c>
      <c r="BB66" s="119">
        <f>IF(IFERROR(MATCH(_xlfn.CONCAT($B66,",",BB$4),'19 SpcFunc &amp; VentSpcFunc combos'!$Q$8:$Q$335,0),0)&gt;0,1,0)</f>
        <v>0</v>
      </c>
      <c r="BC66" s="119">
        <f>IF(IFERROR(MATCH(_xlfn.CONCAT($B66,",",BC$4),'19 SpcFunc &amp; VentSpcFunc combos'!$Q$8:$Q$335,0),0)&gt;0,1,0)</f>
        <v>0</v>
      </c>
      <c r="BD66" s="119">
        <f>IF(IFERROR(MATCH(_xlfn.CONCAT($B66,",",BD$4),'19 SpcFunc &amp; VentSpcFunc combos'!$Q$8:$Q$335,0),0)&gt;0,1,0)</f>
        <v>0</v>
      </c>
      <c r="BE66" s="119">
        <f>IF(IFERROR(MATCH(_xlfn.CONCAT($B66,",",BE$4),'19 SpcFunc &amp; VentSpcFunc combos'!$Q$8:$Q$335,0),0)&gt;0,1,0)</f>
        <v>0</v>
      </c>
      <c r="BF66" s="119">
        <f>IF(IFERROR(MATCH(_xlfn.CONCAT($B66,",",BF$4),'19 SpcFunc &amp; VentSpcFunc combos'!$Q$8:$Q$335,0),0)&gt;0,1,0)</f>
        <v>0</v>
      </c>
      <c r="BG66" s="119">
        <f>IF(IFERROR(MATCH(_xlfn.CONCAT($B66,",",BG$4),'19 SpcFunc &amp; VentSpcFunc combos'!$Q$8:$Q$335,0),0)&gt;0,1,0)</f>
        <v>0</v>
      </c>
      <c r="BH66" s="119">
        <f>IF(IFERROR(MATCH(_xlfn.CONCAT($B66,",",BH$4),'19 SpcFunc &amp; VentSpcFunc combos'!$Q$8:$Q$335,0),0)&gt;0,1,0)</f>
        <v>0</v>
      </c>
      <c r="BI66" s="119">
        <f>IF(IFERROR(MATCH(_xlfn.CONCAT($B66,",",BI$4),'19 SpcFunc &amp; VentSpcFunc combos'!$Q$8:$Q$335,0),0)&gt;0,1,0)</f>
        <v>0</v>
      </c>
      <c r="BJ66" s="119">
        <f>IF(IFERROR(MATCH(_xlfn.CONCAT($B66,",",BJ$4),'19 SpcFunc &amp; VentSpcFunc combos'!$Q$8:$Q$335,0),0)&gt;0,1,0)</f>
        <v>0</v>
      </c>
      <c r="BK66" s="119">
        <f>IF(IFERROR(MATCH(_xlfn.CONCAT($B66,",",BK$4),'19 SpcFunc &amp; VentSpcFunc combos'!$Q$8:$Q$335,0),0)&gt;0,1,0)</f>
        <v>0</v>
      </c>
      <c r="BL66" s="119">
        <f>IF(IFERROR(MATCH(_xlfn.CONCAT($B66,",",BL$4),'19 SpcFunc &amp; VentSpcFunc combos'!$Q$8:$Q$335,0),0)&gt;0,1,0)</f>
        <v>0</v>
      </c>
      <c r="BM66" s="119">
        <f>IF(IFERROR(MATCH(_xlfn.CONCAT($B66,",",BM$4),'19 SpcFunc &amp; VentSpcFunc combos'!$Q$8:$Q$335,0),0)&gt;0,1,0)</f>
        <v>0</v>
      </c>
      <c r="BN66" s="119">
        <f>IF(IFERROR(MATCH(_xlfn.CONCAT($B66,",",BN$4),'19 SpcFunc &amp; VentSpcFunc combos'!$Q$8:$Q$335,0),0)&gt;0,1,0)</f>
        <v>0</v>
      </c>
      <c r="BO66" s="119">
        <f>IF(IFERROR(MATCH(_xlfn.CONCAT($B66,",",BO$4),'19 SpcFunc &amp; VentSpcFunc combos'!$Q$8:$Q$335,0),0)&gt;0,1,0)</f>
        <v>0</v>
      </c>
      <c r="BP66" s="119">
        <f>IF(IFERROR(MATCH(_xlfn.CONCAT($B66,",",BP$4),'19 SpcFunc &amp; VentSpcFunc combos'!$Q$8:$Q$335,0),0)&gt;0,1,0)</f>
        <v>0</v>
      </c>
      <c r="BQ66" s="119">
        <f>IF(IFERROR(MATCH(_xlfn.CONCAT($B66,",",BQ$4),'19 SpcFunc &amp; VentSpcFunc combos'!$Q$8:$Q$335,0),0)&gt;0,1,0)</f>
        <v>0</v>
      </c>
      <c r="BR66" s="119">
        <f>IF(IFERROR(MATCH(_xlfn.CONCAT($B66,",",BR$4),'19 SpcFunc &amp; VentSpcFunc combos'!$Q$8:$Q$335,0),0)&gt;0,1,0)</f>
        <v>0</v>
      </c>
      <c r="BS66" s="119">
        <f>IF(IFERROR(MATCH(_xlfn.CONCAT($B66,",",BS$4),'19 SpcFunc &amp; VentSpcFunc combos'!$Q$8:$Q$335,0),0)&gt;0,1,0)</f>
        <v>0</v>
      </c>
      <c r="BT66" s="119">
        <f>IF(IFERROR(MATCH(_xlfn.CONCAT($B66,",",BT$4),'19 SpcFunc &amp; VentSpcFunc combos'!$Q$8:$Q$335,0),0)&gt;0,1,0)</f>
        <v>0</v>
      </c>
      <c r="BU66" s="119">
        <f>IF(IFERROR(MATCH(_xlfn.CONCAT($B66,",",BU$4),'19 SpcFunc &amp; VentSpcFunc combos'!$Q$8:$Q$335,0),0)&gt;0,1,0)</f>
        <v>0</v>
      </c>
      <c r="BV66" s="119">
        <f>IF(IFERROR(MATCH(_xlfn.CONCAT($B66,",",BV$4),'19 SpcFunc &amp; VentSpcFunc combos'!$Q$8:$Q$335,0),0)&gt;0,1,0)</f>
        <v>0</v>
      </c>
      <c r="BW66" s="119">
        <f>IF(IFERROR(MATCH(_xlfn.CONCAT($B66,",",BW$4),'19 SpcFunc &amp; VentSpcFunc combos'!$Q$8:$Q$335,0),0)&gt;0,1,0)</f>
        <v>0</v>
      </c>
      <c r="BX66" s="119">
        <f>IF(IFERROR(MATCH(_xlfn.CONCAT($B66,",",BX$4),'19 SpcFunc &amp; VentSpcFunc combos'!$Q$8:$Q$335,0),0)&gt;0,1,0)</f>
        <v>0</v>
      </c>
      <c r="BY66" s="119">
        <f>IF(IFERROR(MATCH(_xlfn.CONCAT($B66,",",BY$4),'19 SpcFunc &amp; VentSpcFunc combos'!$Q$8:$Q$335,0),0)&gt;0,1,0)</f>
        <v>0</v>
      </c>
      <c r="BZ66" s="119">
        <f>IF(IFERROR(MATCH(_xlfn.CONCAT($B66,",",BZ$4),'19 SpcFunc &amp; VentSpcFunc combos'!$Q$8:$Q$335,0),0)&gt;0,1,0)</f>
        <v>0</v>
      </c>
      <c r="CA66" s="119">
        <f>IF(IFERROR(MATCH(_xlfn.CONCAT($B66,",",CA$4),'19 SpcFunc &amp; VentSpcFunc combos'!$Q$8:$Q$335,0),0)&gt;0,1,0)</f>
        <v>0</v>
      </c>
      <c r="CB66" s="119">
        <f>IF(IFERROR(MATCH(_xlfn.CONCAT($B66,",",CB$4),'19 SpcFunc &amp; VentSpcFunc combos'!$Q$8:$Q$335,0),0)&gt;0,1,0)</f>
        <v>0</v>
      </c>
      <c r="CC66" s="119">
        <f>IF(IFERROR(MATCH(_xlfn.CONCAT($B66,",",CC$4),'19 SpcFunc &amp; VentSpcFunc combos'!$Q$8:$Q$335,0),0)&gt;0,1,0)</f>
        <v>0</v>
      </c>
      <c r="CD66" s="119">
        <f>IF(IFERROR(MATCH(_xlfn.CONCAT($B66,",",CD$4),'19 SpcFunc &amp; VentSpcFunc combos'!$Q$8:$Q$335,0),0)&gt;0,1,0)</f>
        <v>0</v>
      </c>
      <c r="CE66" s="119">
        <f>IF(IFERROR(MATCH(_xlfn.CONCAT($B66,",",CE$4),'19 SpcFunc &amp; VentSpcFunc combos'!$Q$8:$Q$335,0),0)&gt;0,1,0)</f>
        <v>0</v>
      </c>
      <c r="CF66" s="119">
        <f>IF(IFERROR(MATCH(_xlfn.CONCAT($B66,",",CF$4),'19 SpcFunc &amp; VentSpcFunc combos'!$Q$8:$Q$335,0),0)&gt;0,1,0)</f>
        <v>0</v>
      </c>
      <c r="CG66" s="119">
        <f>IF(IFERROR(MATCH(_xlfn.CONCAT($B66,",",CG$4),'19 SpcFunc &amp; VentSpcFunc combos'!$Q$8:$Q$335,0),0)&gt;0,1,0)</f>
        <v>0</v>
      </c>
      <c r="CH66" s="119">
        <f>IF(IFERROR(MATCH(_xlfn.CONCAT($B66,",",CH$4),'19 SpcFunc &amp; VentSpcFunc combos'!$Q$8:$Q$335,0),0)&gt;0,1,0)</f>
        <v>0</v>
      </c>
      <c r="CI66" s="119">
        <f>IF(IFERROR(MATCH(_xlfn.CONCAT($B66,",",CI$4),'19 SpcFunc &amp; VentSpcFunc combos'!$Q$8:$Q$335,0),0)&gt;0,1,0)</f>
        <v>0</v>
      </c>
      <c r="CJ66" s="119">
        <f>IF(IFERROR(MATCH(_xlfn.CONCAT($B66,",",CJ$4),'19 SpcFunc &amp; VentSpcFunc combos'!$Q$8:$Q$335,0),0)&gt;0,1,0)</f>
        <v>0</v>
      </c>
      <c r="CK66" s="119">
        <f>IF(IFERROR(MATCH(_xlfn.CONCAT($B66,",",CK$4),'19 SpcFunc &amp; VentSpcFunc combos'!$Q$8:$Q$335,0),0)&gt;0,1,0)</f>
        <v>0</v>
      </c>
      <c r="CL66" s="119">
        <f>IF(IFERROR(MATCH(_xlfn.CONCAT($B66,",",CL$4),'19 SpcFunc &amp; VentSpcFunc combos'!$Q$8:$Q$335,0),0)&gt;0,1,0)</f>
        <v>0</v>
      </c>
      <c r="CM66" s="119">
        <f>IF(IFERROR(MATCH(_xlfn.CONCAT($B66,",",CM$4),'19 SpcFunc &amp; VentSpcFunc combos'!$Q$8:$Q$335,0),0)&gt;0,1,0)</f>
        <v>0</v>
      </c>
      <c r="CN66" s="119">
        <f>IF(IFERROR(MATCH(_xlfn.CONCAT($B66,",",CN$4),'19 SpcFunc &amp; VentSpcFunc combos'!$Q$8:$Q$335,0),0)&gt;0,1,0)</f>
        <v>0</v>
      </c>
      <c r="CO66" s="119">
        <f>IF(IFERROR(MATCH(_xlfn.CONCAT($B66,",",CO$4),'19 SpcFunc &amp; VentSpcFunc combos'!$Q$8:$Q$335,0),0)&gt;0,1,0)</f>
        <v>0</v>
      </c>
      <c r="CP66" s="119">
        <f>IF(IFERROR(MATCH(_xlfn.CONCAT($B66,",",CP$4),'19 SpcFunc &amp; VentSpcFunc combos'!$Q$8:$Q$335,0),0)&gt;0,1,0)</f>
        <v>0</v>
      </c>
      <c r="CQ66" s="119">
        <f>IF(IFERROR(MATCH(_xlfn.CONCAT($B66,",",CQ$4),'19 SpcFunc &amp; VentSpcFunc combos'!$Q$8:$Q$335,0),0)&gt;0,1,0)</f>
        <v>0</v>
      </c>
      <c r="CR66" s="119">
        <f>IF(IFERROR(MATCH(_xlfn.CONCAT($B66,",",CR$4),'19 SpcFunc &amp; VentSpcFunc combos'!$Q$8:$Q$335,0),0)&gt;0,1,0)</f>
        <v>0</v>
      </c>
      <c r="CS66" s="119">
        <f>IF(IFERROR(MATCH(_xlfn.CONCAT($B66,",",CS$4),'19 SpcFunc &amp; VentSpcFunc combos'!$Q$8:$Q$335,0),0)&gt;0,1,0)</f>
        <v>0</v>
      </c>
      <c r="CT66" s="119">
        <f>IF(IFERROR(MATCH(_xlfn.CONCAT($B66,",",CT$4),'19 SpcFunc &amp; VentSpcFunc combos'!$Q$8:$Q$335,0),0)&gt;0,1,0)</f>
        <v>0</v>
      </c>
      <c r="CU66" s="98" t="s">
        <v>938</v>
      </c>
      <c r="CV66">
        <f t="shared" si="5"/>
        <v>0</v>
      </c>
    </row>
    <row r="67" spans="2:100" x14ac:dyDescent="0.25">
      <c r="B67" t="e">
        <f>#REF!</f>
        <v>#REF!</v>
      </c>
      <c r="C67" s="119">
        <f>IF(IFERROR(MATCH(_xlfn.CONCAT($B67,",",C$4),'19 SpcFunc &amp; VentSpcFunc combos'!$Q$8:$Q$335,0),0)&gt;0,1,0)</f>
        <v>0</v>
      </c>
      <c r="D67" s="119">
        <f>IF(IFERROR(MATCH(_xlfn.CONCAT($B67,",",D$4),'19 SpcFunc &amp; VentSpcFunc combos'!$Q$8:$Q$335,0),0)&gt;0,1,0)</f>
        <v>0</v>
      </c>
      <c r="E67" s="119">
        <f>IF(IFERROR(MATCH(_xlfn.CONCAT($B67,",",E$4),'19 SpcFunc &amp; VentSpcFunc combos'!$Q$8:$Q$335,0),0)&gt;0,1,0)</f>
        <v>0</v>
      </c>
      <c r="F67" s="119">
        <f>IF(IFERROR(MATCH(_xlfn.CONCAT($B67,",",F$4),'19 SpcFunc &amp; VentSpcFunc combos'!$Q$8:$Q$335,0),0)&gt;0,1,0)</f>
        <v>0</v>
      </c>
      <c r="G67" s="119">
        <f>IF(IFERROR(MATCH(_xlfn.CONCAT($B67,",",G$4),'19 SpcFunc &amp; VentSpcFunc combos'!$Q$8:$Q$335,0),0)&gt;0,1,0)</f>
        <v>0</v>
      </c>
      <c r="H67" s="119">
        <f>IF(IFERROR(MATCH(_xlfn.CONCAT($B67,",",H$4),'19 SpcFunc &amp; VentSpcFunc combos'!$Q$8:$Q$335,0),0)&gt;0,1,0)</f>
        <v>0</v>
      </c>
      <c r="I67" s="119">
        <f>IF(IFERROR(MATCH(_xlfn.CONCAT($B67,",",I$4),'19 SpcFunc &amp; VentSpcFunc combos'!$Q$8:$Q$335,0),0)&gt;0,1,0)</f>
        <v>0</v>
      </c>
      <c r="J67" s="119">
        <f>IF(IFERROR(MATCH(_xlfn.CONCAT($B67,",",J$4),'19 SpcFunc &amp; VentSpcFunc combos'!$Q$8:$Q$335,0),0)&gt;0,1,0)</f>
        <v>0</v>
      </c>
      <c r="K67" s="119">
        <f>IF(IFERROR(MATCH(_xlfn.CONCAT($B67,",",K$4),'19 SpcFunc &amp; VentSpcFunc combos'!$Q$8:$Q$335,0),0)&gt;0,1,0)</f>
        <v>0</v>
      </c>
      <c r="L67" s="119">
        <f>IF(IFERROR(MATCH(_xlfn.CONCAT($B67,",",L$4),'19 SpcFunc &amp; VentSpcFunc combos'!$Q$8:$Q$335,0),0)&gt;0,1,0)</f>
        <v>0</v>
      </c>
      <c r="M67" s="119">
        <f>IF(IFERROR(MATCH(_xlfn.CONCAT($B67,",",M$4),'19 SpcFunc &amp; VentSpcFunc combos'!$Q$8:$Q$335,0),0)&gt;0,1,0)</f>
        <v>0</v>
      </c>
      <c r="N67" s="119">
        <f>IF(IFERROR(MATCH(_xlfn.CONCAT($B67,",",N$4),'19 SpcFunc &amp; VentSpcFunc combos'!$Q$8:$Q$335,0),0)&gt;0,1,0)</f>
        <v>0</v>
      </c>
      <c r="O67" s="119">
        <f>IF(IFERROR(MATCH(_xlfn.CONCAT($B67,",",O$4),'19 SpcFunc &amp; VentSpcFunc combos'!$Q$8:$Q$335,0),0)&gt;0,1,0)</f>
        <v>0</v>
      </c>
      <c r="P67" s="119">
        <f>IF(IFERROR(MATCH(_xlfn.CONCAT($B67,",",P$4),'19 SpcFunc &amp; VentSpcFunc combos'!$Q$8:$Q$335,0),0)&gt;0,1,0)</f>
        <v>0</v>
      </c>
      <c r="Q67" s="119">
        <f>IF(IFERROR(MATCH(_xlfn.CONCAT($B67,",",Q$4),'19 SpcFunc &amp; VentSpcFunc combos'!$Q$8:$Q$335,0),0)&gt;0,1,0)</f>
        <v>0</v>
      </c>
      <c r="R67" s="119">
        <f>IF(IFERROR(MATCH(_xlfn.CONCAT($B67,",",R$4),'19 SpcFunc &amp; VentSpcFunc combos'!$Q$8:$Q$335,0),0)&gt;0,1,0)</f>
        <v>0</v>
      </c>
      <c r="S67" s="119">
        <f>IF(IFERROR(MATCH(_xlfn.CONCAT($B67,",",S$4),'19 SpcFunc &amp; VentSpcFunc combos'!$Q$8:$Q$335,0),0)&gt;0,1,0)</f>
        <v>0</v>
      </c>
      <c r="T67" s="119">
        <f>IF(IFERROR(MATCH(_xlfn.CONCAT($B67,",",T$4),'19 SpcFunc &amp; VentSpcFunc combos'!$Q$8:$Q$335,0),0)&gt;0,1,0)</f>
        <v>0</v>
      </c>
      <c r="U67" s="119">
        <f>IF(IFERROR(MATCH(_xlfn.CONCAT($B67,",",U$4),'19 SpcFunc &amp; VentSpcFunc combos'!$Q$8:$Q$335,0),0)&gt;0,1,0)</f>
        <v>0</v>
      </c>
      <c r="V67" s="119">
        <f>IF(IFERROR(MATCH(_xlfn.CONCAT($B67,",",V$4),'19 SpcFunc &amp; VentSpcFunc combos'!$Q$8:$Q$335,0),0)&gt;0,1,0)</f>
        <v>0</v>
      </c>
      <c r="W67" s="119">
        <f>IF(IFERROR(MATCH(_xlfn.CONCAT($B67,",",W$4),'19 SpcFunc &amp; VentSpcFunc combos'!$Q$8:$Q$335,0),0)&gt;0,1,0)</f>
        <v>0</v>
      </c>
      <c r="X67" s="119">
        <f>IF(IFERROR(MATCH(_xlfn.CONCAT($B67,",",X$4),'19 SpcFunc &amp; VentSpcFunc combos'!$Q$8:$Q$335,0),0)&gt;0,1,0)</f>
        <v>0</v>
      </c>
      <c r="Y67" s="119">
        <f>IF(IFERROR(MATCH(_xlfn.CONCAT($B67,",",Y$4),'19 SpcFunc &amp; VentSpcFunc combos'!$Q$8:$Q$335,0),0)&gt;0,1,0)</f>
        <v>0</v>
      </c>
      <c r="Z67" s="119">
        <f>IF(IFERROR(MATCH(_xlfn.CONCAT($B67,",",Z$4),'19 SpcFunc &amp; VentSpcFunc combos'!$Q$8:$Q$335,0),0)&gt;0,1,0)</f>
        <v>0</v>
      </c>
      <c r="AA67" s="119">
        <f>IF(IFERROR(MATCH(_xlfn.CONCAT($B67,",",AA$4),'19 SpcFunc &amp; VentSpcFunc combos'!$Q$8:$Q$335,0),0)&gt;0,1,0)</f>
        <v>0</v>
      </c>
      <c r="AB67" s="119">
        <f>IF(IFERROR(MATCH(_xlfn.CONCAT($B67,",",AB$4),'19 SpcFunc &amp; VentSpcFunc combos'!$Q$8:$Q$335,0),0)&gt;0,1,0)</f>
        <v>0</v>
      </c>
      <c r="AC67" s="119">
        <f>IF(IFERROR(MATCH(_xlfn.CONCAT($B67,",",AC$4),'19 SpcFunc &amp; VentSpcFunc combos'!$Q$8:$Q$335,0),0)&gt;0,1,0)</f>
        <v>0</v>
      </c>
      <c r="AD67" s="119">
        <f>IF(IFERROR(MATCH(_xlfn.CONCAT($B67,",",AD$4),'19 SpcFunc &amp; VentSpcFunc combos'!$Q$8:$Q$335,0),0)&gt;0,1,0)</f>
        <v>0</v>
      </c>
      <c r="AE67" s="119">
        <f>IF(IFERROR(MATCH(_xlfn.CONCAT($B67,",",AE$4),'19 SpcFunc &amp; VentSpcFunc combos'!$Q$8:$Q$335,0),0)&gt;0,1,0)</f>
        <v>0</v>
      </c>
      <c r="AF67" s="119">
        <f>IF(IFERROR(MATCH(_xlfn.CONCAT($B67,",",AF$4),'19 SpcFunc &amp; VentSpcFunc combos'!$Q$8:$Q$335,0),0)&gt;0,1,0)</f>
        <v>0</v>
      </c>
      <c r="AG67" s="119">
        <f>IF(IFERROR(MATCH(_xlfn.CONCAT($B67,",",AG$4),'19 SpcFunc &amp; VentSpcFunc combos'!$Q$8:$Q$335,0),0)&gt;0,1,0)</f>
        <v>0</v>
      </c>
      <c r="AH67" s="119">
        <f>IF(IFERROR(MATCH(_xlfn.CONCAT($B67,",",AH$4),'19 SpcFunc &amp; VentSpcFunc combos'!$Q$8:$Q$335,0),0)&gt;0,1,0)</f>
        <v>0</v>
      </c>
      <c r="AI67" s="119">
        <f>IF(IFERROR(MATCH(_xlfn.CONCAT($B67,",",AI$4),'19 SpcFunc &amp; VentSpcFunc combos'!$Q$8:$Q$335,0),0)&gt;0,1,0)</f>
        <v>0</v>
      </c>
      <c r="AJ67" s="119">
        <f>IF(IFERROR(MATCH(_xlfn.CONCAT($B67,",",AJ$4),'19 SpcFunc &amp; VentSpcFunc combos'!$Q$8:$Q$335,0),0)&gt;0,1,0)</f>
        <v>0</v>
      </c>
      <c r="AK67" s="119">
        <f>IF(IFERROR(MATCH(_xlfn.CONCAT($B67,",",AK$4),'19 SpcFunc &amp; VentSpcFunc combos'!$Q$8:$Q$335,0),0)&gt;0,1,0)</f>
        <v>0</v>
      </c>
      <c r="AL67" s="119">
        <f>IF(IFERROR(MATCH(_xlfn.CONCAT($B67,",",AL$4),'19 SpcFunc &amp; VentSpcFunc combos'!$Q$8:$Q$335,0),0)&gt;0,1,0)</f>
        <v>0</v>
      </c>
      <c r="AM67" s="119">
        <f>IF(IFERROR(MATCH(_xlfn.CONCAT($B67,",",AM$4),'19 SpcFunc &amp; VentSpcFunc combos'!$Q$8:$Q$335,0),0)&gt;0,1,0)</f>
        <v>0</v>
      </c>
      <c r="AN67" s="119">
        <f>IF(IFERROR(MATCH(_xlfn.CONCAT($B67,",",AN$4),'19 SpcFunc &amp; VentSpcFunc combos'!$Q$8:$Q$335,0),0)&gt;0,1,0)</f>
        <v>0</v>
      </c>
      <c r="AO67" s="119">
        <f>IF(IFERROR(MATCH(_xlfn.CONCAT($B67,",",AO$4),'19 SpcFunc &amp; VentSpcFunc combos'!$Q$8:$Q$335,0),0)&gt;0,1,0)</f>
        <v>0</v>
      </c>
      <c r="AP67" s="119">
        <f>IF(IFERROR(MATCH(_xlfn.CONCAT($B67,",",AP$4),'19 SpcFunc &amp; VentSpcFunc combos'!$Q$8:$Q$335,0),0)&gt;0,1,0)</f>
        <v>0</v>
      </c>
      <c r="AQ67" s="119">
        <f>IF(IFERROR(MATCH(_xlfn.CONCAT($B67,",",AQ$4),'19 SpcFunc &amp; VentSpcFunc combos'!$Q$8:$Q$335,0),0)&gt;0,1,0)</f>
        <v>0</v>
      </c>
      <c r="AR67" s="119">
        <f>IF(IFERROR(MATCH(_xlfn.CONCAT($B67,",",AR$4),'19 SpcFunc &amp; VentSpcFunc combos'!$Q$8:$Q$335,0),0)&gt;0,1,0)</f>
        <v>0</v>
      </c>
      <c r="AS67" s="119">
        <f>IF(IFERROR(MATCH(_xlfn.CONCAT($B67,",",AS$4),'19 SpcFunc &amp; VentSpcFunc combos'!$Q$8:$Q$335,0),0)&gt;0,1,0)</f>
        <v>0</v>
      </c>
      <c r="AT67" s="119">
        <f>IF(IFERROR(MATCH(_xlfn.CONCAT($B67,",",AT$4),'19 SpcFunc &amp; VentSpcFunc combos'!$Q$8:$Q$335,0),0)&gt;0,1,0)</f>
        <v>0</v>
      </c>
      <c r="AU67" s="119">
        <f>IF(IFERROR(MATCH(_xlfn.CONCAT($B67,",",AU$4),'19 SpcFunc &amp; VentSpcFunc combos'!$Q$8:$Q$335,0),0)&gt;0,1,0)</f>
        <v>0</v>
      </c>
      <c r="AV67" s="119">
        <f>IF(IFERROR(MATCH(_xlfn.CONCAT($B67,",",AV$4),'19 SpcFunc &amp; VentSpcFunc combos'!$Q$8:$Q$335,0),0)&gt;0,1,0)</f>
        <v>0</v>
      </c>
      <c r="AW67" s="119">
        <f>IF(IFERROR(MATCH(_xlfn.CONCAT($B67,",",AW$4),'19 SpcFunc &amp; VentSpcFunc combos'!$Q$8:$Q$335,0),0)&gt;0,1,0)</f>
        <v>0</v>
      </c>
      <c r="AX67" s="119">
        <f>IF(IFERROR(MATCH(_xlfn.CONCAT($B67,",",AX$4),'19 SpcFunc &amp; VentSpcFunc combos'!$Q$8:$Q$335,0),0)&gt;0,1,0)</f>
        <v>0</v>
      </c>
      <c r="AY67" s="119">
        <f>IF(IFERROR(MATCH(_xlfn.CONCAT($B67,",",AY$4),'19 SpcFunc &amp; VentSpcFunc combos'!$Q$8:$Q$335,0),0)&gt;0,1,0)</f>
        <v>0</v>
      </c>
      <c r="AZ67" s="119">
        <f>IF(IFERROR(MATCH(_xlfn.CONCAT($B67,",",AZ$4),'19 SpcFunc &amp; VentSpcFunc combos'!$Q$8:$Q$335,0),0)&gt;0,1,0)</f>
        <v>0</v>
      </c>
      <c r="BA67" s="119">
        <f>IF(IFERROR(MATCH(_xlfn.CONCAT($B67,",",BA$4),'19 SpcFunc &amp; VentSpcFunc combos'!$Q$8:$Q$335,0),0)&gt;0,1,0)</f>
        <v>0</v>
      </c>
      <c r="BB67" s="119">
        <f>IF(IFERROR(MATCH(_xlfn.CONCAT($B67,",",BB$4),'19 SpcFunc &amp; VentSpcFunc combos'!$Q$8:$Q$335,0),0)&gt;0,1,0)</f>
        <v>0</v>
      </c>
      <c r="BC67" s="119">
        <f>IF(IFERROR(MATCH(_xlfn.CONCAT($B67,",",BC$4),'19 SpcFunc &amp; VentSpcFunc combos'!$Q$8:$Q$335,0),0)&gt;0,1,0)</f>
        <v>0</v>
      </c>
      <c r="BD67" s="119">
        <f>IF(IFERROR(MATCH(_xlfn.CONCAT($B67,",",BD$4),'19 SpcFunc &amp; VentSpcFunc combos'!$Q$8:$Q$335,0),0)&gt;0,1,0)</f>
        <v>0</v>
      </c>
      <c r="BE67" s="119">
        <f>IF(IFERROR(MATCH(_xlfn.CONCAT($B67,",",BE$4),'19 SpcFunc &amp; VentSpcFunc combos'!$Q$8:$Q$335,0),0)&gt;0,1,0)</f>
        <v>0</v>
      </c>
      <c r="BF67" s="119">
        <f>IF(IFERROR(MATCH(_xlfn.CONCAT($B67,",",BF$4),'19 SpcFunc &amp; VentSpcFunc combos'!$Q$8:$Q$335,0),0)&gt;0,1,0)</f>
        <v>0</v>
      </c>
      <c r="BG67" s="119">
        <f>IF(IFERROR(MATCH(_xlfn.CONCAT($B67,",",BG$4),'19 SpcFunc &amp; VentSpcFunc combos'!$Q$8:$Q$335,0),0)&gt;0,1,0)</f>
        <v>0</v>
      </c>
      <c r="BH67" s="119">
        <f>IF(IFERROR(MATCH(_xlfn.CONCAT($B67,",",BH$4),'19 SpcFunc &amp; VentSpcFunc combos'!$Q$8:$Q$335,0),0)&gt;0,1,0)</f>
        <v>0</v>
      </c>
      <c r="BI67" s="119">
        <f>IF(IFERROR(MATCH(_xlfn.CONCAT($B67,",",BI$4),'19 SpcFunc &amp; VentSpcFunc combos'!$Q$8:$Q$335,0),0)&gt;0,1,0)</f>
        <v>0</v>
      </c>
      <c r="BJ67" s="119">
        <f>IF(IFERROR(MATCH(_xlfn.CONCAT($B67,",",BJ$4),'19 SpcFunc &amp; VentSpcFunc combos'!$Q$8:$Q$335,0),0)&gt;0,1,0)</f>
        <v>0</v>
      </c>
      <c r="BK67" s="119">
        <f>IF(IFERROR(MATCH(_xlfn.CONCAT($B67,",",BK$4),'19 SpcFunc &amp; VentSpcFunc combos'!$Q$8:$Q$335,0),0)&gt;0,1,0)</f>
        <v>0</v>
      </c>
      <c r="BL67" s="119">
        <f>IF(IFERROR(MATCH(_xlfn.CONCAT($B67,",",BL$4),'19 SpcFunc &amp; VentSpcFunc combos'!$Q$8:$Q$335,0),0)&gt;0,1,0)</f>
        <v>0</v>
      </c>
      <c r="BM67" s="119">
        <f>IF(IFERROR(MATCH(_xlfn.CONCAT($B67,",",BM$4),'19 SpcFunc &amp; VentSpcFunc combos'!$Q$8:$Q$335,0),0)&gt;0,1,0)</f>
        <v>0</v>
      </c>
      <c r="BN67" s="119">
        <f>IF(IFERROR(MATCH(_xlfn.CONCAT($B67,",",BN$4),'19 SpcFunc &amp; VentSpcFunc combos'!$Q$8:$Q$335,0),0)&gt;0,1,0)</f>
        <v>0</v>
      </c>
      <c r="BO67" s="119">
        <f>IF(IFERROR(MATCH(_xlfn.CONCAT($B67,",",BO$4),'19 SpcFunc &amp; VentSpcFunc combos'!$Q$8:$Q$335,0),0)&gt;0,1,0)</f>
        <v>0</v>
      </c>
      <c r="BP67" s="119">
        <f>IF(IFERROR(MATCH(_xlfn.CONCAT($B67,",",BP$4),'19 SpcFunc &amp; VentSpcFunc combos'!$Q$8:$Q$335,0),0)&gt;0,1,0)</f>
        <v>0</v>
      </c>
      <c r="BQ67" s="119">
        <f>IF(IFERROR(MATCH(_xlfn.CONCAT($B67,",",BQ$4),'19 SpcFunc &amp; VentSpcFunc combos'!$Q$8:$Q$335,0),0)&gt;0,1,0)</f>
        <v>0</v>
      </c>
      <c r="BR67" s="119">
        <f>IF(IFERROR(MATCH(_xlfn.CONCAT($B67,",",BR$4),'19 SpcFunc &amp; VentSpcFunc combos'!$Q$8:$Q$335,0),0)&gt;0,1,0)</f>
        <v>0</v>
      </c>
      <c r="BS67" s="119">
        <f>IF(IFERROR(MATCH(_xlfn.CONCAT($B67,",",BS$4),'19 SpcFunc &amp; VentSpcFunc combos'!$Q$8:$Q$335,0),0)&gt;0,1,0)</f>
        <v>0</v>
      </c>
      <c r="BT67" s="119">
        <f>IF(IFERROR(MATCH(_xlfn.CONCAT($B67,",",BT$4),'19 SpcFunc &amp; VentSpcFunc combos'!$Q$8:$Q$335,0),0)&gt;0,1,0)</f>
        <v>0</v>
      </c>
      <c r="BU67" s="119">
        <f>IF(IFERROR(MATCH(_xlfn.CONCAT($B67,",",BU$4),'19 SpcFunc &amp; VentSpcFunc combos'!$Q$8:$Q$335,0),0)&gt;0,1,0)</f>
        <v>0</v>
      </c>
      <c r="BV67" s="119">
        <f>IF(IFERROR(MATCH(_xlfn.CONCAT($B67,",",BV$4),'19 SpcFunc &amp; VentSpcFunc combos'!$Q$8:$Q$335,0),0)&gt;0,1,0)</f>
        <v>0</v>
      </c>
      <c r="BW67" s="119">
        <f>IF(IFERROR(MATCH(_xlfn.CONCAT($B67,",",BW$4),'19 SpcFunc &amp; VentSpcFunc combos'!$Q$8:$Q$335,0),0)&gt;0,1,0)</f>
        <v>0</v>
      </c>
      <c r="BX67" s="119">
        <f>IF(IFERROR(MATCH(_xlfn.CONCAT($B67,",",BX$4),'19 SpcFunc &amp; VentSpcFunc combos'!$Q$8:$Q$335,0),0)&gt;0,1,0)</f>
        <v>0</v>
      </c>
      <c r="BY67" s="119">
        <f>IF(IFERROR(MATCH(_xlfn.CONCAT($B67,",",BY$4),'19 SpcFunc &amp; VentSpcFunc combos'!$Q$8:$Q$335,0),0)&gt;0,1,0)</f>
        <v>0</v>
      </c>
      <c r="BZ67" s="119">
        <f>IF(IFERROR(MATCH(_xlfn.CONCAT($B67,",",BZ$4),'19 SpcFunc &amp; VentSpcFunc combos'!$Q$8:$Q$335,0),0)&gt;0,1,0)</f>
        <v>0</v>
      </c>
      <c r="CA67" s="119">
        <f>IF(IFERROR(MATCH(_xlfn.CONCAT($B67,",",CA$4),'19 SpcFunc &amp; VentSpcFunc combos'!$Q$8:$Q$335,0),0)&gt;0,1,0)</f>
        <v>0</v>
      </c>
      <c r="CB67" s="119">
        <f>IF(IFERROR(MATCH(_xlfn.CONCAT($B67,",",CB$4),'19 SpcFunc &amp; VentSpcFunc combos'!$Q$8:$Q$335,0),0)&gt;0,1,0)</f>
        <v>0</v>
      </c>
      <c r="CC67" s="119">
        <f>IF(IFERROR(MATCH(_xlfn.CONCAT($B67,",",CC$4),'19 SpcFunc &amp; VentSpcFunc combos'!$Q$8:$Q$335,0),0)&gt;0,1,0)</f>
        <v>0</v>
      </c>
      <c r="CD67" s="119">
        <f>IF(IFERROR(MATCH(_xlfn.CONCAT($B67,",",CD$4),'19 SpcFunc &amp; VentSpcFunc combos'!$Q$8:$Q$335,0),0)&gt;0,1,0)</f>
        <v>0</v>
      </c>
      <c r="CE67" s="119">
        <f>IF(IFERROR(MATCH(_xlfn.CONCAT($B67,",",CE$4),'19 SpcFunc &amp; VentSpcFunc combos'!$Q$8:$Q$335,0),0)&gt;0,1,0)</f>
        <v>0</v>
      </c>
      <c r="CF67" s="119">
        <f>IF(IFERROR(MATCH(_xlfn.CONCAT($B67,",",CF$4),'19 SpcFunc &amp; VentSpcFunc combos'!$Q$8:$Q$335,0),0)&gt;0,1,0)</f>
        <v>0</v>
      </c>
      <c r="CG67" s="119">
        <f>IF(IFERROR(MATCH(_xlfn.CONCAT($B67,",",CG$4),'19 SpcFunc &amp; VentSpcFunc combos'!$Q$8:$Q$335,0),0)&gt;0,1,0)</f>
        <v>0</v>
      </c>
      <c r="CH67" s="119">
        <f>IF(IFERROR(MATCH(_xlfn.CONCAT($B67,",",CH$4),'19 SpcFunc &amp; VentSpcFunc combos'!$Q$8:$Q$335,0),0)&gt;0,1,0)</f>
        <v>0</v>
      </c>
      <c r="CI67" s="119">
        <f>IF(IFERROR(MATCH(_xlfn.CONCAT($B67,",",CI$4),'19 SpcFunc &amp; VentSpcFunc combos'!$Q$8:$Q$335,0),0)&gt;0,1,0)</f>
        <v>0</v>
      </c>
      <c r="CJ67" s="119">
        <f>IF(IFERROR(MATCH(_xlfn.CONCAT($B67,",",CJ$4),'19 SpcFunc &amp; VentSpcFunc combos'!$Q$8:$Q$335,0),0)&gt;0,1,0)</f>
        <v>0</v>
      </c>
      <c r="CK67" s="119">
        <f>IF(IFERROR(MATCH(_xlfn.CONCAT($B67,",",CK$4),'19 SpcFunc &amp; VentSpcFunc combos'!$Q$8:$Q$335,0),0)&gt;0,1,0)</f>
        <v>0</v>
      </c>
      <c r="CL67" s="119">
        <f>IF(IFERROR(MATCH(_xlfn.CONCAT($B67,",",CL$4),'19 SpcFunc &amp; VentSpcFunc combos'!$Q$8:$Q$335,0),0)&gt;0,1,0)</f>
        <v>0</v>
      </c>
      <c r="CM67" s="119">
        <f>IF(IFERROR(MATCH(_xlfn.CONCAT($B67,",",CM$4),'19 SpcFunc &amp; VentSpcFunc combos'!$Q$8:$Q$335,0),0)&gt;0,1,0)</f>
        <v>0</v>
      </c>
      <c r="CN67" s="119">
        <f>IF(IFERROR(MATCH(_xlfn.CONCAT($B67,",",CN$4),'19 SpcFunc &amp; VentSpcFunc combos'!$Q$8:$Q$335,0),0)&gt;0,1,0)</f>
        <v>0</v>
      </c>
      <c r="CO67" s="119">
        <f>IF(IFERROR(MATCH(_xlfn.CONCAT($B67,",",CO$4),'19 SpcFunc &amp; VentSpcFunc combos'!$Q$8:$Q$335,0),0)&gt;0,1,0)</f>
        <v>0</v>
      </c>
      <c r="CP67" s="119">
        <f>IF(IFERROR(MATCH(_xlfn.CONCAT($B67,",",CP$4),'19 SpcFunc &amp; VentSpcFunc combos'!$Q$8:$Q$335,0),0)&gt;0,1,0)</f>
        <v>0</v>
      </c>
      <c r="CQ67" s="119">
        <f>IF(IFERROR(MATCH(_xlfn.CONCAT($B67,",",CQ$4),'19 SpcFunc &amp; VentSpcFunc combos'!$Q$8:$Q$335,0),0)&gt;0,1,0)</f>
        <v>0</v>
      </c>
      <c r="CR67" s="119">
        <f>IF(IFERROR(MATCH(_xlfn.CONCAT($B67,",",CR$4),'19 SpcFunc &amp; VentSpcFunc combos'!$Q$8:$Q$335,0),0)&gt;0,1,0)</f>
        <v>0</v>
      </c>
      <c r="CS67" s="119">
        <f>IF(IFERROR(MATCH(_xlfn.CONCAT($B67,",",CS$4),'19 SpcFunc &amp; VentSpcFunc combos'!$Q$8:$Q$335,0),0)&gt;0,1,0)</f>
        <v>0</v>
      </c>
      <c r="CT67" s="119">
        <f>IF(IFERROR(MATCH(_xlfn.CONCAT($B67,",",CT$4),'19 SpcFunc &amp; VentSpcFunc combos'!$Q$8:$Q$335,0),0)&gt;0,1,0)</f>
        <v>0</v>
      </c>
      <c r="CU67" s="98" t="s">
        <v>938</v>
      </c>
      <c r="CV67">
        <f t="shared" si="5"/>
        <v>0</v>
      </c>
    </row>
    <row r="68" spans="2:100" x14ac:dyDescent="0.25">
      <c r="B68" t="e">
        <f>#REF!</f>
        <v>#REF!</v>
      </c>
      <c r="C68" s="119">
        <f>IF(IFERROR(MATCH(_xlfn.CONCAT($B68,",",C$4),'19 SpcFunc &amp; VentSpcFunc combos'!$Q$8:$Q$335,0),0)&gt;0,1,0)</f>
        <v>0</v>
      </c>
      <c r="D68" s="119">
        <f>IF(IFERROR(MATCH(_xlfn.CONCAT($B68,",",D$4),'19 SpcFunc &amp; VentSpcFunc combos'!$Q$8:$Q$335,0),0)&gt;0,1,0)</f>
        <v>0</v>
      </c>
      <c r="E68" s="119">
        <f>IF(IFERROR(MATCH(_xlfn.CONCAT($B68,",",E$4),'19 SpcFunc &amp; VentSpcFunc combos'!$Q$8:$Q$335,0),0)&gt;0,1,0)</f>
        <v>0</v>
      </c>
      <c r="F68" s="119">
        <f>IF(IFERROR(MATCH(_xlfn.CONCAT($B68,",",F$4),'19 SpcFunc &amp; VentSpcFunc combos'!$Q$8:$Q$335,0),0)&gt;0,1,0)</f>
        <v>0</v>
      </c>
      <c r="G68" s="119">
        <f>IF(IFERROR(MATCH(_xlfn.CONCAT($B68,",",G$4),'19 SpcFunc &amp; VentSpcFunc combos'!$Q$8:$Q$335,0),0)&gt;0,1,0)</f>
        <v>0</v>
      </c>
      <c r="H68" s="119">
        <f>IF(IFERROR(MATCH(_xlfn.CONCAT($B68,",",H$4),'19 SpcFunc &amp; VentSpcFunc combos'!$Q$8:$Q$335,0),0)&gt;0,1,0)</f>
        <v>0</v>
      </c>
      <c r="I68" s="119">
        <f>IF(IFERROR(MATCH(_xlfn.CONCAT($B68,",",I$4),'19 SpcFunc &amp; VentSpcFunc combos'!$Q$8:$Q$335,0),0)&gt;0,1,0)</f>
        <v>0</v>
      </c>
      <c r="J68" s="119">
        <f>IF(IFERROR(MATCH(_xlfn.CONCAT($B68,",",J$4),'19 SpcFunc &amp; VentSpcFunc combos'!$Q$8:$Q$335,0),0)&gt;0,1,0)</f>
        <v>0</v>
      </c>
      <c r="K68" s="119">
        <f>IF(IFERROR(MATCH(_xlfn.CONCAT($B68,",",K$4),'19 SpcFunc &amp; VentSpcFunc combos'!$Q$8:$Q$335,0),0)&gt;0,1,0)</f>
        <v>0</v>
      </c>
      <c r="L68" s="119">
        <f>IF(IFERROR(MATCH(_xlfn.CONCAT($B68,",",L$4),'19 SpcFunc &amp; VentSpcFunc combos'!$Q$8:$Q$335,0),0)&gt;0,1,0)</f>
        <v>0</v>
      </c>
      <c r="M68" s="119">
        <f>IF(IFERROR(MATCH(_xlfn.CONCAT($B68,",",M$4),'19 SpcFunc &amp; VentSpcFunc combos'!$Q$8:$Q$335,0),0)&gt;0,1,0)</f>
        <v>0</v>
      </c>
      <c r="N68" s="119">
        <f>IF(IFERROR(MATCH(_xlfn.CONCAT($B68,",",N$4),'19 SpcFunc &amp; VentSpcFunc combos'!$Q$8:$Q$335,0),0)&gt;0,1,0)</f>
        <v>0</v>
      </c>
      <c r="O68" s="119">
        <f>IF(IFERROR(MATCH(_xlfn.CONCAT($B68,",",O$4),'19 SpcFunc &amp; VentSpcFunc combos'!$Q$8:$Q$335,0),0)&gt;0,1,0)</f>
        <v>0</v>
      </c>
      <c r="P68" s="119">
        <f>IF(IFERROR(MATCH(_xlfn.CONCAT($B68,",",P$4),'19 SpcFunc &amp; VentSpcFunc combos'!$Q$8:$Q$335,0),0)&gt;0,1,0)</f>
        <v>0</v>
      </c>
      <c r="Q68" s="119">
        <f>IF(IFERROR(MATCH(_xlfn.CONCAT($B68,",",Q$4),'19 SpcFunc &amp; VentSpcFunc combos'!$Q$8:$Q$335,0),0)&gt;0,1,0)</f>
        <v>0</v>
      </c>
      <c r="R68" s="119">
        <f>IF(IFERROR(MATCH(_xlfn.CONCAT($B68,",",R$4),'19 SpcFunc &amp; VentSpcFunc combos'!$Q$8:$Q$335,0),0)&gt;0,1,0)</f>
        <v>0</v>
      </c>
      <c r="S68" s="119">
        <f>IF(IFERROR(MATCH(_xlfn.CONCAT($B68,",",S$4),'19 SpcFunc &amp; VentSpcFunc combos'!$Q$8:$Q$335,0),0)&gt;0,1,0)</f>
        <v>0</v>
      </c>
      <c r="T68" s="119">
        <f>IF(IFERROR(MATCH(_xlfn.CONCAT($B68,",",T$4),'19 SpcFunc &amp; VentSpcFunc combos'!$Q$8:$Q$335,0),0)&gt;0,1,0)</f>
        <v>0</v>
      </c>
      <c r="U68" s="119">
        <f>IF(IFERROR(MATCH(_xlfn.CONCAT($B68,",",U$4),'19 SpcFunc &amp; VentSpcFunc combos'!$Q$8:$Q$335,0),0)&gt;0,1,0)</f>
        <v>0</v>
      </c>
      <c r="V68" s="119">
        <f>IF(IFERROR(MATCH(_xlfn.CONCAT($B68,",",V$4),'19 SpcFunc &amp; VentSpcFunc combos'!$Q$8:$Q$335,0),0)&gt;0,1,0)</f>
        <v>0</v>
      </c>
      <c r="W68" s="119">
        <f>IF(IFERROR(MATCH(_xlfn.CONCAT($B68,",",W$4),'19 SpcFunc &amp; VentSpcFunc combos'!$Q$8:$Q$335,0),0)&gt;0,1,0)</f>
        <v>0</v>
      </c>
      <c r="X68" s="119">
        <f>IF(IFERROR(MATCH(_xlfn.CONCAT($B68,",",X$4),'19 SpcFunc &amp; VentSpcFunc combos'!$Q$8:$Q$335,0),0)&gt;0,1,0)</f>
        <v>0</v>
      </c>
      <c r="Y68" s="119">
        <f>IF(IFERROR(MATCH(_xlfn.CONCAT($B68,",",Y$4),'19 SpcFunc &amp; VentSpcFunc combos'!$Q$8:$Q$335,0),0)&gt;0,1,0)</f>
        <v>0</v>
      </c>
      <c r="Z68" s="119">
        <f>IF(IFERROR(MATCH(_xlfn.CONCAT($B68,",",Z$4),'19 SpcFunc &amp; VentSpcFunc combos'!$Q$8:$Q$335,0),0)&gt;0,1,0)</f>
        <v>0</v>
      </c>
      <c r="AA68" s="119">
        <f>IF(IFERROR(MATCH(_xlfn.CONCAT($B68,",",AA$4),'19 SpcFunc &amp; VentSpcFunc combos'!$Q$8:$Q$335,0),0)&gt;0,1,0)</f>
        <v>0</v>
      </c>
      <c r="AB68" s="119">
        <f>IF(IFERROR(MATCH(_xlfn.CONCAT($B68,",",AB$4),'19 SpcFunc &amp; VentSpcFunc combos'!$Q$8:$Q$335,0),0)&gt;0,1,0)</f>
        <v>0</v>
      </c>
      <c r="AC68" s="119">
        <f>IF(IFERROR(MATCH(_xlfn.CONCAT($B68,",",AC$4),'19 SpcFunc &amp; VentSpcFunc combos'!$Q$8:$Q$335,0),0)&gt;0,1,0)</f>
        <v>0</v>
      </c>
      <c r="AD68" s="119">
        <f>IF(IFERROR(MATCH(_xlfn.CONCAT($B68,",",AD$4),'19 SpcFunc &amp; VentSpcFunc combos'!$Q$8:$Q$335,0),0)&gt;0,1,0)</f>
        <v>0</v>
      </c>
      <c r="AE68" s="119">
        <f>IF(IFERROR(MATCH(_xlfn.CONCAT($B68,",",AE$4),'19 SpcFunc &amp; VentSpcFunc combos'!$Q$8:$Q$335,0),0)&gt;0,1,0)</f>
        <v>0</v>
      </c>
      <c r="AF68" s="119">
        <f>IF(IFERROR(MATCH(_xlfn.CONCAT($B68,",",AF$4),'19 SpcFunc &amp; VentSpcFunc combos'!$Q$8:$Q$335,0),0)&gt;0,1,0)</f>
        <v>0</v>
      </c>
      <c r="AG68" s="119">
        <f>IF(IFERROR(MATCH(_xlfn.CONCAT($B68,",",AG$4),'19 SpcFunc &amp; VentSpcFunc combos'!$Q$8:$Q$335,0),0)&gt;0,1,0)</f>
        <v>0</v>
      </c>
      <c r="AH68" s="119">
        <f>IF(IFERROR(MATCH(_xlfn.CONCAT($B68,",",AH$4),'19 SpcFunc &amp; VentSpcFunc combos'!$Q$8:$Q$335,0),0)&gt;0,1,0)</f>
        <v>0</v>
      </c>
      <c r="AI68" s="119">
        <f>IF(IFERROR(MATCH(_xlfn.CONCAT($B68,",",AI$4),'19 SpcFunc &amp; VentSpcFunc combos'!$Q$8:$Q$335,0),0)&gt;0,1,0)</f>
        <v>0</v>
      </c>
      <c r="AJ68" s="119">
        <f>IF(IFERROR(MATCH(_xlfn.CONCAT($B68,",",AJ$4),'19 SpcFunc &amp; VentSpcFunc combos'!$Q$8:$Q$335,0),0)&gt;0,1,0)</f>
        <v>0</v>
      </c>
      <c r="AK68" s="119">
        <f>IF(IFERROR(MATCH(_xlfn.CONCAT($B68,",",AK$4),'19 SpcFunc &amp; VentSpcFunc combos'!$Q$8:$Q$335,0),0)&gt;0,1,0)</f>
        <v>0</v>
      </c>
      <c r="AL68" s="119">
        <f>IF(IFERROR(MATCH(_xlfn.CONCAT($B68,",",AL$4),'19 SpcFunc &amp; VentSpcFunc combos'!$Q$8:$Q$335,0),0)&gt;0,1,0)</f>
        <v>0</v>
      </c>
      <c r="AM68" s="119">
        <f>IF(IFERROR(MATCH(_xlfn.CONCAT($B68,",",AM$4),'19 SpcFunc &amp; VentSpcFunc combos'!$Q$8:$Q$335,0),0)&gt;0,1,0)</f>
        <v>0</v>
      </c>
      <c r="AN68" s="119">
        <f>IF(IFERROR(MATCH(_xlfn.CONCAT($B68,",",AN$4),'19 SpcFunc &amp; VentSpcFunc combos'!$Q$8:$Q$335,0),0)&gt;0,1,0)</f>
        <v>0</v>
      </c>
      <c r="AO68" s="119">
        <f>IF(IFERROR(MATCH(_xlfn.CONCAT($B68,",",AO$4),'19 SpcFunc &amp; VentSpcFunc combos'!$Q$8:$Q$335,0),0)&gt;0,1,0)</f>
        <v>0</v>
      </c>
      <c r="AP68" s="119">
        <f>IF(IFERROR(MATCH(_xlfn.CONCAT($B68,",",AP$4),'19 SpcFunc &amp; VentSpcFunc combos'!$Q$8:$Q$335,0),0)&gt;0,1,0)</f>
        <v>0</v>
      </c>
      <c r="AQ68" s="119">
        <f>IF(IFERROR(MATCH(_xlfn.CONCAT($B68,",",AQ$4),'19 SpcFunc &amp; VentSpcFunc combos'!$Q$8:$Q$335,0),0)&gt;0,1,0)</f>
        <v>0</v>
      </c>
      <c r="AR68" s="119">
        <f>IF(IFERROR(MATCH(_xlfn.CONCAT($B68,",",AR$4),'19 SpcFunc &amp; VentSpcFunc combos'!$Q$8:$Q$335,0),0)&gt;0,1,0)</f>
        <v>0</v>
      </c>
      <c r="AS68" s="119">
        <f>IF(IFERROR(MATCH(_xlfn.CONCAT($B68,",",AS$4),'19 SpcFunc &amp; VentSpcFunc combos'!$Q$8:$Q$335,0),0)&gt;0,1,0)</f>
        <v>0</v>
      </c>
      <c r="AT68" s="119">
        <f>IF(IFERROR(MATCH(_xlfn.CONCAT($B68,",",AT$4),'19 SpcFunc &amp; VentSpcFunc combos'!$Q$8:$Q$335,0),0)&gt;0,1,0)</f>
        <v>0</v>
      </c>
      <c r="AU68" s="119">
        <f>IF(IFERROR(MATCH(_xlfn.CONCAT($B68,",",AU$4),'19 SpcFunc &amp; VentSpcFunc combos'!$Q$8:$Q$335,0),0)&gt;0,1,0)</f>
        <v>0</v>
      </c>
      <c r="AV68" s="119">
        <f>IF(IFERROR(MATCH(_xlfn.CONCAT($B68,",",AV$4),'19 SpcFunc &amp; VentSpcFunc combos'!$Q$8:$Q$335,0),0)&gt;0,1,0)</f>
        <v>0</v>
      </c>
      <c r="AW68" s="119">
        <f>IF(IFERROR(MATCH(_xlfn.CONCAT($B68,",",AW$4),'19 SpcFunc &amp; VentSpcFunc combos'!$Q$8:$Q$335,0),0)&gt;0,1,0)</f>
        <v>0</v>
      </c>
      <c r="AX68" s="119">
        <f>IF(IFERROR(MATCH(_xlfn.CONCAT($B68,",",AX$4),'19 SpcFunc &amp; VentSpcFunc combos'!$Q$8:$Q$335,0),0)&gt;0,1,0)</f>
        <v>0</v>
      </c>
      <c r="AY68" s="119">
        <f>IF(IFERROR(MATCH(_xlfn.CONCAT($B68,",",AY$4),'19 SpcFunc &amp; VentSpcFunc combos'!$Q$8:$Q$335,0),0)&gt;0,1,0)</f>
        <v>0</v>
      </c>
      <c r="AZ68" s="119">
        <f>IF(IFERROR(MATCH(_xlfn.CONCAT($B68,",",AZ$4),'19 SpcFunc &amp; VentSpcFunc combos'!$Q$8:$Q$335,0),0)&gt;0,1,0)</f>
        <v>0</v>
      </c>
      <c r="BA68" s="119">
        <f>IF(IFERROR(MATCH(_xlfn.CONCAT($B68,",",BA$4),'19 SpcFunc &amp; VentSpcFunc combos'!$Q$8:$Q$335,0),0)&gt;0,1,0)</f>
        <v>0</v>
      </c>
      <c r="BB68" s="119">
        <f>IF(IFERROR(MATCH(_xlfn.CONCAT($B68,",",BB$4),'19 SpcFunc &amp; VentSpcFunc combos'!$Q$8:$Q$335,0),0)&gt;0,1,0)</f>
        <v>0</v>
      </c>
      <c r="BC68" s="119">
        <f>IF(IFERROR(MATCH(_xlfn.CONCAT($B68,",",BC$4),'19 SpcFunc &amp; VentSpcFunc combos'!$Q$8:$Q$335,0),0)&gt;0,1,0)</f>
        <v>0</v>
      </c>
      <c r="BD68" s="119">
        <f>IF(IFERROR(MATCH(_xlfn.CONCAT($B68,",",BD$4),'19 SpcFunc &amp; VentSpcFunc combos'!$Q$8:$Q$335,0),0)&gt;0,1,0)</f>
        <v>0</v>
      </c>
      <c r="BE68" s="119">
        <f>IF(IFERROR(MATCH(_xlfn.CONCAT($B68,",",BE$4),'19 SpcFunc &amp; VentSpcFunc combos'!$Q$8:$Q$335,0),0)&gt;0,1,0)</f>
        <v>0</v>
      </c>
      <c r="BF68" s="119">
        <f>IF(IFERROR(MATCH(_xlfn.CONCAT($B68,",",BF$4),'19 SpcFunc &amp; VentSpcFunc combos'!$Q$8:$Q$335,0),0)&gt;0,1,0)</f>
        <v>0</v>
      </c>
      <c r="BG68" s="119">
        <f>IF(IFERROR(MATCH(_xlfn.CONCAT($B68,",",BG$4),'19 SpcFunc &amp; VentSpcFunc combos'!$Q$8:$Q$335,0),0)&gt;0,1,0)</f>
        <v>0</v>
      </c>
      <c r="BH68" s="119">
        <f>IF(IFERROR(MATCH(_xlfn.CONCAT($B68,",",BH$4),'19 SpcFunc &amp; VentSpcFunc combos'!$Q$8:$Q$335,0),0)&gt;0,1,0)</f>
        <v>0</v>
      </c>
      <c r="BI68" s="119">
        <f>IF(IFERROR(MATCH(_xlfn.CONCAT($B68,",",BI$4),'19 SpcFunc &amp; VentSpcFunc combos'!$Q$8:$Q$335,0),0)&gt;0,1,0)</f>
        <v>0</v>
      </c>
      <c r="BJ68" s="119">
        <f>IF(IFERROR(MATCH(_xlfn.CONCAT($B68,",",BJ$4),'19 SpcFunc &amp; VentSpcFunc combos'!$Q$8:$Q$335,0),0)&gt;0,1,0)</f>
        <v>0</v>
      </c>
      <c r="BK68" s="119">
        <f>IF(IFERROR(MATCH(_xlfn.CONCAT($B68,",",BK$4),'19 SpcFunc &amp; VentSpcFunc combos'!$Q$8:$Q$335,0),0)&gt;0,1,0)</f>
        <v>0</v>
      </c>
      <c r="BL68" s="119">
        <f>IF(IFERROR(MATCH(_xlfn.CONCAT($B68,",",BL$4),'19 SpcFunc &amp; VentSpcFunc combos'!$Q$8:$Q$335,0),0)&gt;0,1,0)</f>
        <v>0</v>
      </c>
      <c r="BM68" s="119">
        <f>IF(IFERROR(MATCH(_xlfn.CONCAT($B68,",",BM$4),'19 SpcFunc &amp; VentSpcFunc combos'!$Q$8:$Q$335,0),0)&gt;0,1,0)</f>
        <v>0</v>
      </c>
      <c r="BN68" s="119">
        <f>IF(IFERROR(MATCH(_xlfn.CONCAT($B68,",",BN$4),'19 SpcFunc &amp; VentSpcFunc combos'!$Q$8:$Q$335,0),0)&gt;0,1,0)</f>
        <v>0</v>
      </c>
      <c r="BO68" s="119">
        <f>IF(IFERROR(MATCH(_xlfn.CONCAT($B68,",",BO$4),'19 SpcFunc &amp; VentSpcFunc combos'!$Q$8:$Q$335,0),0)&gt;0,1,0)</f>
        <v>0</v>
      </c>
      <c r="BP68" s="119">
        <f>IF(IFERROR(MATCH(_xlfn.CONCAT($B68,",",BP$4),'19 SpcFunc &amp; VentSpcFunc combos'!$Q$8:$Q$335,0),0)&gt;0,1,0)</f>
        <v>0</v>
      </c>
      <c r="BQ68" s="119">
        <f>IF(IFERROR(MATCH(_xlfn.CONCAT($B68,",",BQ$4),'19 SpcFunc &amp; VentSpcFunc combos'!$Q$8:$Q$335,0),0)&gt;0,1,0)</f>
        <v>0</v>
      </c>
      <c r="BR68" s="119">
        <f>IF(IFERROR(MATCH(_xlfn.CONCAT($B68,",",BR$4),'19 SpcFunc &amp; VentSpcFunc combos'!$Q$8:$Q$335,0),0)&gt;0,1,0)</f>
        <v>0</v>
      </c>
      <c r="BS68" s="119">
        <f>IF(IFERROR(MATCH(_xlfn.CONCAT($B68,",",BS$4),'19 SpcFunc &amp; VentSpcFunc combos'!$Q$8:$Q$335,0),0)&gt;0,1,0)</f>
        <v>0</v>
      </c>
      <c r="BT68" s="119">
        <f>IF(IFERROR(MATCH(_xlfn.CONCAT($B68,",",BT$4),'19 SpcFunc &amp; VentSpcFunc combos'!$Q$8:$Q$335,0),0)&gt;0,1,0)</f>
        <v>0</v>
      </c>
      <c r="BU68" s="119">
        <f>IF(IFERROR(MATCH(_xlfn.CONCAT($B68,",",BU$4),'19 SpcFunc &amp; VentSpcFunc combos'!$Q$8:$Q$335,0),0)&gt;0,1,0)</f>
        <v>0</v>
      </c>
      <c r="BV68" s="119">
        <f>IF(IFERROR(MATCH(_xlfn.CONCAT($B68,",",BV$4),'19 SpcFunc &amp; VentSpcFunc combos'!$Q$8:$Q$335,0),0)&gt;0,1,0)</f>
        <v>0</v>
      </c>
      <c r="BW68" s="119">
        <f>IF(IFERROR(MATCH(_xlfn.CONCAT($B68,",",BW$4),'19 SpcFunc &amp; VentSpcFunc combos'!$Q$8:$Q$335,0),0)&gt;0,1,0)</f>
        <v>0</v>
      </c>
      <c r="BX68" s="119">
        <f>IF(IFERROR(MATCH(_xlfn.CONCAT($B68,",",BX$4),'19 SpcFunc &amp; VentSpcFunc combos'!$Q$8:$Q$335,0),0)&gt;0,1,0)</f>
        <v>0</v>
      </c>
      <c r="BY68" s="119">
        <f>IF(IFERROR(MATCH(_xlfn.CONCAT($B68,",",BY$4),'19 SpcFunc &amp; VentSpcFunc combos'!$Q$8:$Q$335,0),0)&gt;0,1,0)</f>
        <v>0</v>
      </c>
      <c r="BZ68" s="119">
        <f>IF(IFERROR(MATCH(_xlfn.CONCAT($B68,",",BZ$4),'19 SpcFunc &amp; VentSpcFunc combos'!$Q$8:$Q$335,0),0)&gt;0,1,0)</f>
        <v>0</v>
      </c>
      <c r="CA68" s="119">
        <f>IF(IFERROR(MATCH(_xlfn.CONCAT($B68,",",CA$4),'19 SpcFunc &amp; VentSpcFunc combos'!$Q$8:$Q$335,0),0)&gt;0,1,0)</f>
        <v>0</v>
      </c>
      <c r="CB68" s="119">
        <f>IF(IFERROR(MATCH(_xlfn.CONCAT($B68,",",CB$4),'19 SpcFunc &amp; VentSpcFunc combos'!$Q$8:$Q$335,0),0)&gt;0,1,0)</f>
        <v>0</v>
      </c>
      <c r="CC68" s="119">
        <f>IF(IFERROR(MATCH(_xlfn.CONCAT($B68,",",CC$4),'19 SpcFunc &amp; VentSpcFunc combos'!$Q$8:$Q$335,0),0)&gt;0,1,0)</f>
        <v>0</v>
      </c>
      <c r="CD68" s="119">
        <f>IF(IFERROR(MATCH(_xlfn.CONCAT($B68,",",CD$4),'19 SpcFunc &amp; VentSpcFunc combos'!$Q$8:$Q$335,0),0)&gt;0,1,0)</f>
        <v>0</v>
      </c>
      <c r="CE68" s="119">
        <f>IF(IFERROR(MATCH(_xlfn.CONCAT($B68,",",CE$4),'19 SpcFunc &amp; VentSpcFunc combos'!$Q$8:$Q$335,0),0)&gt;0,1,0)</f>
        <v>0</v>
      </c>
      <c r="CF68" s="119">
        <f>IF(IFERROR(MATCH(_xlfn.CONCAT($B68,",",CF$4),'19 SpcFunc &amp; VentSpcFunc combos'!$Q$8:$Q$335,0),0)&gt;0,1,0)</f>
        <v>0</v>
      </c>
      <c r="CG68" s="119">
        <f>IF(IFERROR(MATCH(_xlfn.CONCAT($B68,",",CG$4),'19 SpcFunc &amp; VentSpcFunc combos'!$Q$8:$Q$335,0),0)&gt;0,1,0)</f>
        <v>0</v>
      </c>
      <c r="CH68" s="119">
        <f>IF(IFERROR(MATCH(_xlfn.CONCAT($B68,",",CH$4),'19 SpcFunc &amp; VentSpcFunc combos'!$Q$8:$Q$335,0),0)&gt;0,1,0)</f>
        <v>0</v>
      </c>
      <c r="CI68" s="119">
        <f>IF(IFERROR(MATCH(_xlfn.CONCAT($B68,",",CI$4),'19 SpcFunc &amp; VentSpcFunc combos'!$Q$8:$Q$335,0),0)&gt;0,1,0)</f>
        <v>0</v>
      </c>
      <c r="CJ68" s="119">
        <f>IF(IFERROR(MATCH(_xlfn.CONCAT($B68,",",CJ$4),'19 SpcFunc &amp; VentSpcFunc combos'!$Q$8:$Q$335,0),0)&gt;0,1,0)</f>
        <v>0</v>
      </c>
      <c r="CK68" s="119">
        <f>IF(IFERROR(MATCH(_xlfn.CONCAT($B68,",",CK$4),'19 SpcFunc &amp; VentSpcFunc combos'!$Q$8:$Q$335,0),0)&gt;0,1,0)</f>
        <v>0</v>
      </c>
      <c r="CL68" s="119">
        <f>IF(IFERROR(MATCH(_xlfn.CONCAT($B68,",",CL$4),'19 SpcFunc &amp; VentSpcFunc combos'!$Q$8:$Q$335,0),0)&gt;0,1,0)</f>
        <v>0</v>
      </c>
      <c r="CM68" s="119">
        <f>IF(IFERROR(MATCH(_xlfn.CONCAT($B68,",",CM$4),'19 SpcFunc &amp; VentSpcFunc combos'!$Q$8:$Q$335,0),0)&gt;0,1,0)</f>
        <v>0</v>
      </c>
      <c r="CN68" s="119">
        <f>IF(IFERROR(MATCH(_xlfn.CONCAT($B68,",",CN$4),'19 SpcFunc &amp; VentSpcFunc combos'!$Q$8:$Q$335,0),0)&gt;0,1,0)</f>
        <v>0</v>
      </c>
      <c r="CO68" s="119">
        <f>IF(IFERROR(MATCH(_xlfn.CONCAT($B68,",",CO$4),'19 SpcFunc &amp; VentSpcFunc combos'!$Q$8:$Q$335,0),0)&gt;0,1,0)</f>
        <v>0</v>
      </c>
      <c r="CP68" s="119">
        <f>IF(IFERROR(MATCH(_xlfn.CONCAT($B68,",",CP$4),'19 SpcFunc &amp; VentSpcFunc combos'!$Q$8:$Q$335,0),0)&gt;0,1,0)</f>
        <v>0</v>
      </c>
      <c r="CQ68" s="119">
        <f>IF(IFERROR(MATCH(_xlfn.CONCAT($B68,",",CQ$4),'19 SpcFunc &amp; VentSpcFunc combos'!$Q$8:$Q$335,0),0)&gt;0,1,0)</f>
        <v>0</v>
      </c>
      <c r="CR68" s="119">
        <f>IF(IFERROR(MATCH(_xlfn.CONCAT($B68,",",CR$4),'19 SpcFunc &amp; VentSpcFunc combos'!$Q$8:$Q$335,0),0)&gt;0,1,0)</f>
        <v>0</v>
      </c>
      <c r="CS68" s="119">
        <f>IF(IFERROR(MATCH(_xlfn.CONCAT($B68,",",CS$4),'19 SpcFunc &amp; VentSpcFunc combos'!$Q$8:$Q$335,0),0)&gt;0,1,0)</f>
        <v>0</v>
      </c>
      <c r="CT68" s="119">
        <f>IF(IFERROR(MATCH(_xlfn.CONCAT($B68,",",CT$4),'19 SpcFunc &amp; VentSpcFunc combos'!$Q$8:$Q$335,0),0)&gt;0,1,0)</f>
        <v>0</v>
      </c>
      <c r="CU68" s="98" t="s">
        <v>938</v>
      </c>
      <c r="CV68">
        <f t="shared" si="5"/>
        <v>0</v>
      </c>
    </row>
    <row r="69" spans="2:100" x14ac:dyDescent="0.25">
      <c r="B69" t="e">
        <f>#REF!</f>
        <v>#REF!</v>
      </c>
      <c r="C69" s="119">
        <f>IF(IFERROR(MATCH(_xlfn.CONCAT($B69,",",C$4),'19 SpcFunc &amp; VentSpcFunc combos'!$Q$8:$Q$335,0),0)&gt;0,1,0)</f>
        <v>0</v>
      </c>
      <c r="D69" s="119">
        <f>IF(IFERROR(MATCH(_xlfn.CONCAT($B69,",",D$4),'19 SpcFunc &amp; VentSpcFunc combos'!$Q$8:$Q$335,0),0)&gt;0,1,0)</f>
        <v>0</v>
      </c>
      <c r="E69" s="119">
        <f>IF(IFERROR(MATCH(_xlfn.CONCAT($B69,",",E$4),'19 SpcFunc &amp; VentSpcFunc combos'!$Q$8:$Q$335,0),0)&gt;0,1,0)</f>
        <v>0</v>
      </c>
      <c r="F69" s="119">
        <f>IF(IFERROR(MATCH(_xlfn.CONCAT($B69,",",F$4),'19 SpcFunc &amp; VentSpcFunc combos'!$Q$8:$Q$335,0),0)&gt;0,1,0)</f>
        <v>0</v>
      </c>
      <c r="G69" s="119">
        <f>IF(IFERROR(MATCH(_xlfn.CONCAT($B69,",",G$4),'19 SpcFunc &amp; VentSpcFunc combos'!$Q$8:$Q$335,0),0)&gt;0,1,0)</f>
        <v>0</v>
      </c>
      <c r="H69" s="119">
        <f>IF(IFERROR(MATCH(_xlfn.CONCAT($B69,",",H$4),'19 SpcFunc &amp; VentSpcFunc combos'!$Q$8:$Q$335,0),0)&gt;0,1,0)</f>
        <v>0</v>
      </c>
      <c r="I69" s="119">
        <f>IF(IFERROR(MATCH(_xlfn.CONCAT($B69,",",I$4),'19 SpcFunc &amp; VentSpcFunc combos'!$Q$8:$Q$335,0),0)&gt;0,1,0)</f>
        <v>0</v>
      </c>
      <c r="J69" s="119">
        <f>IF(IFERROR(MATCH(_xlfn.CONCAT($B69,",",J$4),'19 SpcFunc &amp; VentSpcFunc combos'!$Q$8:$Q$335,0),0)&gt;0,1,0)</f>
        <v>0</v>
      </c>
      <c r="K69" s="119">
        <f>IF(IFERROR(MATCH(_xlfn.CONCAT($B69,",",K$4),'19 SpcFunc &amp; VentSpcFunc combos'!$Q$8:$Q$335,0),0)&gt;0,1,0)</f>
        <v>0</v>
      </c>
      <c r="L69" s="119">
        <f>IF(IFERROR(MATCH(_xlfn.CONCAT($B69,",",L$4),'19 SpcFunc &amp; VentSpcFunc combos'!$Q$8:$Q$335,0),0)&gt;0,1,0)</f>
        <v>0</v>
      </c>
      <c r="M69" s="119">
        <f>IF(IFERROR(MATCH(_xlfn.CONCAT($B69,",",M$4),'19 SpcFunc &amp; VentSpcFunc combos'!$Q$8:$Q$335,0),0)&gt;0,1,0)</f>
        <v>0</v>
      </c>
      <c r="N69" s="119">
        <f>IF(IFERROR(MATCH(_xlfn.CONCAT($B69,",",N$4),'19 SpcFunc &amp; VentSpcFunc combos'!$Q$8:$Q$335,0),0)&gt;0,1,0)</f>
        <v>0</v>
      </c>
      <c r="O69" s="119">
        <f>IF(IFERROR(MATCH(_xlfn.CONCAT($B69,",",O$4),'19 SpcFunc &amp; VentSpcFunc combos'!$Q$8:$Q$335,0),0)&gt;0,1,0)</f>
        <v>0</v>
      </c>
      <c r="P69" s="119">
        <f>IF(IFERROR(MATCH(_xlfn.CONCAT($B69,",",P$4),'19 SpcFunc &amp; VentSpcFunc combos'!$Q$8:$Q$335,0),0)&gt;0,1,0)</f>
        <v>0</v>
      </c>
      <c r="Q69" s="119">
        <f>IF(IFERROR(MATCH(_xlfn.CONCAT($B69,",",Q$4),'19 SpcFunc &amp; VentSpcFunc combos'!$Q$8:$Q$335,0),0)&gt;0,1,0)</f>
        <v>0</v>
      </c>
      <c r="R69" s="119">
        <f>IF(IFERROR(MATCH(_xlfn.CONCAT($B69,",",R$4),'19 SpcFunc &amp; VentSpcFunc combos'!$Q$8:$Q$335,0),0)&gt;0,1,0)</f>
        <v>0</v>
      </c>
      <c r="S69" s="119">
        <f>IF(IFERROR(MATCH(_xlfn.CONCAT($B69,",",S$4),'19 SpcFunc &amp; VentSpcFunc combos'!$Q$8:$Q$335,0),0)&gt;0,1,0)</f>
        <v>0</v>
      </c>
      <c r="T69" s="119">
        <f>IF(IFERROR(MATCH(_xlfn.CONCAT($B69,",",T$4),'19 SpcFunc &amp; VentSpcFunc combos'!$Q$8:$Q$335,0),0)&gt;0,1,0)</f>
        <v>0</v>
      </c>
      <c r="U69" s="119">
        <f>IF(IFERROR(MATCH(_xlfn.CONCAT($B69,",",U$4),'19 SpcFunc &amp; VentSpcFunc combos'!$Q$8:$Q$335,0),0)&gt;0,1,0)</f>
        <v>0</v>
      </c>
      <c r="V69" s="119">
        <f>IF(IFERROR(MATCH(_xlfn.CONCAT($B69,",",V$4),'19 SpcFunc &amp; VentSpcFunc combos'!$Q$8:$Q$335,0),0)&gt;0,1,0)</f>
        <v>0</v>
      </c>
      <c r="W69" s="119">
        <f>IF(IFERROR(MATCH(_xlfn.CONCAT($B69,",",W$4),'19 SpcFunc &amp; VentSpcFunc combos'!$Q$8:$Q$335,0),0)&gt;0,1,0)</f>
        <v>0</v>
      </c>
      <c r="X69" s="119">
        <f>IF(IFERROR(MATCH(_xlfn.CONCAT($B69,",",X$4),'19 SpcFunc &amp; VentSpcFunc combos'!$Q$8:$Q$335,0),0)&gt;0,1,0)</f>
        <v>0</v>
      </c>
      <c r="Y69" s="119">
        <f>IF(IFERROR(MATCH(_xlfn.CONCAT($B69,",",Y$4),'19 SpcFunc &amp; VentSpcFunc combos'!$Q$8:$Q$335,0),0)&gt;0,1,0)</f>
        <v>0</v>
      </c>
      <c r="Z69" s="119">
        <f>IF(IFERROR(MATCH(_xlfn.CONCAT($B69,",",Z$4),'19 SpcFunc &amp; VentSpcFunc combos'!$Q$8:$Q$335,0),0)&gt;0,1,0)</f>
        <v>0</v>
      </c>
      <c r="AA69" s="119">
        <f>IF(IFERROR(MATCH(_xlfn.CONCAT($B69,",",AA$4),'19 SpcFunc &amp; VentSpcFunc combos'!$Q$8:$Q$335,0),0)&gt;0,1,0)</f>
        <v>0</v>
      </c>
      <c r="AB69" s="119">
        <f>IF(IFERROR(MATCH(_xlfn.CONCAT($B69,",",AB$4),'19 SpcFunc &amp; VentSpcFunc combos'!$Q$8:$Q$335,0),0)&gt;0,1,0)</f>
        <v>0</v>
      </c>
      <c r="AC69" s="119">
        <f>IF(IFERROR(MATCH(_xlfn.CONCAT($B69,",",AC$4),'19 SpcFunc &amp; VentSpcFunc combos'!$Q$8:$Q$335,0),0)&gt;0,1,0)</f>
        <v>0</v>
      </c>
      <c r="AD69" s="119">
        <f>IF(IFERROR(MATCH(_xlfn.CONCAT($B69,",",AD$4),'19 SpcFunc &amp; VentSpcFunc combos'!$Q$8:$Q$335,0),0)&gt;0,1,0)</f>
        <v>0</v>
      </c>
      <c r="AE69" s="119">
        <f>IF(IFERROR(MATCH(_xlfn.CONCAT($B69,",",AE$4),'19 SpcFunc &amp; VentSpcFunc combos'!$Q$8:$Q$335,0),0)&gt;0,1,0)</f>
        <v>0</v>
      </c>
      <c r="AF69" s="119">
        <f>IF(IFERROR(MATCH(_xlfn.CONCAT($B69,",",AF$4),'19 SpcFunc &amp; VentSpcFunc combos'!$Q$8:$Q$335,0),0)&gt;0,1,0)</f>
        <v>0</v>
      </c>
      <c r="AG69" s="119">
        <f>IF(IFERROR(MATCH(_xlfn.CONCAT($B69,",",AG$4),'19 SpcFunc &amp; VentSpcFunc combos'!$Q$8:$Q$335,0),0)&gt;0,1,0)</f>
        <v>0</v>
      </c>
      <c r="AH69" s="119">
        <f>IF(IFERROR(MATCH(_xlfn.CONCAT($B69,",",AH$4),'19 SpcFunc &amp; VentSpcFunc combos'!$Q$8:$Q$335,0),0)&gt;0,1,0)</f>
        <v>0</v>
      </c>
      <c r="AI69" s="119">
        <f>IF(IFERROR(MATCH(_xlfn.CONCAT($B69,",",AI$4),'19 SpcFunc &amp; VentSpcFunc combos'!$Q$8:$Q$335,0),0)&gt;0,1,0)</f>
        <v>0</v>
      </c>
      <c r="AJ69" s="119">
        <f>IF(IFERROR(MATCH(_xlfn.CONCAT($B69,",",AJ$4),'19 SpcFunc &amp; VentSpcFunc combos'!$Q$8:$Q$335,0),0)&gt;0,1,0)</f>
        <v>0</v>
      </c>
      <c r="AK69" s="119">
        <f>IF(IFERROR(MATCH(_xlfn.CONCAT($B69,",",AK$4),'19 SpcFunc &amp; VentSpcFunc combos'!$Q$8:$Q$335,0),0)&gt;0,1,0)</f>
        <v>0</v>
      </c>
      <c r="AL69" s="119">
        <f>IF(IFERROR(MATCH(_xlfn.CONCAT($B69,",",AL$4),'19 SpcFunc &amp; VentSpcFunc combos'!$Q$8:$Q$335,0),0)&gt;0,1,0)</f>
        <v>0</v>
      </c>
      <c r="AM69" s="119">
        <f>IF(IFERROR(MATCH(_xlfn.CONCAT($B69,",",AM$4),'19 SpcFunc &amp; VentSpcFunc combos'!$Q$8:$Q$335,0),0)&gt;0,1,0)</f>
        <v>0</v>
      </c>
      <c r="AN69" s="119">
        <f>IF(IFERROR(MATCH(_xlfn.CONCAT($B69,",",AN$4),'19 SpcFunc &amp; VentSpcFunc combos'!$Q$8:$Q$335,0),0)&gt;0,1,0)</f>
        <v>0</v>
      </c>
      <c r="AO69" s="119">
        <f>IF(IFERROR(MATCH(_xlfn.CONCAT($B69,",",AO$4),'19 SpcFunc &amp; VentSpcFunc combos'!$Q$8:$Q$335,0),0)&gt;0,1,0)</f>
        <v>0</v>
      </c>
      <c r="AP69" s="119">
        <f>IF(IFERROR(MATCH(_xlfn.CONCAT($B69,",",AP$4),'19 SpcFunc &amp; VentSpcFunc combos'!$Q$8:$Q$335,0),0)&gt;0,1,0)</f>
        <v>0</v>
      </c>
      <c r="AQ69" s="119">
        <f>IF(IFERROR(MATCH(_xlfn.CONCAT($B69,",",AQ$4),'19 SpcFunc &amp; VentSpcFunc combos'!$Q$8:$Q$335,0),0)&gt;0,1,0)</f>
        <v>0</v>
      </c>
      <c r="AR69" s="119">
        <f>IF(IFERROR(MATCH(_xlfn.CONCAT($B69,",",AR$4),'19 SpcFunc &amp; VentSpcFunc combos'!$Q$8:$Q$335,0),0)&gt;0,1,0)</f>
        <v>0</v>
      </c>
      <c r="AS69" s="119">
        <f>IF(IFERROR(MATCH(_xlfn.CONCAT($B69,",",AS$4),'19 SpcFunc &amp; VentSpcFunc combos'!$Q$8:$Q$335,0),0)&gt;0,1,0)</f>
        <v>0</v>
      </c>
      <c r="AT69" s="119">
        <f>IF(IFERROR(MATCH(_xlfn.CONCAT($B69,",",AT$4),'19 SpcFunc &amp; VentSpcFunc combos'!$Q$8:$Q$335,0),0)&gt;0,1,0)</f>
        <v>0</v>
      </c>
      <c r="AU69" s="119">
        <f>IF(IFERROR(MATCH(_xlfn.CONCAT($B69,",",AU$4),'19 SpcFunc &amp; VentSpcFunc combos'!$Q$8:$Q$335,0),0)&gt;0,1,0)</f>
        <v>0</v>
      </c>
      <c r="AV69" s="119">
        <f>IF(IFERROR(MATCH(_xlfn.CONCAT($B69,",",AV$4),'19 SpcFunc &amp; VentSpcFunc combos'!$Q$8:$Q$335,0),0)&gt;0,1,0)</f>
        <v>0</v>
      </c>
      <c r="AW69" s="119">
        <f>IF(IFERROR(MATCH(_xlfn.CONCAT($B69,",",AW$4),'19 SpcFunc &amp; VentSpcFunc combos'!$Q$8:$Q$335,0),0)&gt;0,1,0)</f>
        <v>0</v>
      </c>
      <c r="AX69" s="119">
        <f>IF(IFERROR(MATCH(_xlfn.CONCAT($B69,",",AX$4),'19 SpcFunc &amp; VentSpcFunc combos'!$Q$8:$Q$335,0),0)&gt;0,1,0)</f>
        <v>0</v>
      </c>
      <c r="AY69" s="119">
        <f>IF(IFERROR(MATCH(_xlfn.CONCAT($B69,",",AY$4),'19 SpcFunc &amp; VentSpcFunc combos'!$Q$8:$Q$335,0),0)&gt;0,1,0)</f>
        <v>0</v>
      </c>
      <c r="AZ69" s="119">
        <f>IF(IFERROR(MATCH(_xlfn.CONCAT($B69,",",AZ$4),'19 SpcFunc &amp; VentSpcFunc combos'!$Q$8:$Q$335,0),0)&gt;0,1,0)</f>
        <v>0</v>
      </c>
      <c r="BA69" s="119">
        <f>IF(IFERROR(MATCH(_xlfn.CONCAT($B69,",",BA$4),'19 SpcFunc &amp; VentSpcFunc combos'!$Q$8:$Q$335,0),0)&gt;0,1,0)</f>
        <v>0</v>
      </c>
      <c r="BB69" s="119">
        <f>IF(IFERROR(MATCH(_xlfn.CONCAT($B69,",",BB$4),'19 SpcFunc &amp; VentSpcFunc combos'!$Q$8:$Q$335,0),0)&gt;0,1,0)</f>
        <v>0</v>
      </c>
      <c r="BC69" s="119">
        <f>IF(IFERROR(MATCH(_xlfn.CONCAT($B69,",",BC$4),'19 SpcFunc &amp; VentSpcFunc combos'!$Q$8:$Q$335,0),0)&gt;0,1,0)</f>
        <v>0</v>
      </c>
      <c r="BD69" s="119">
        <f>IF(IFERROR(MATCH(_xlfn.CONCAT($B69,",",BD$4),'19 SpcFunc &amp; VentSpcFunc combos'!$Q$8:$Q$335,0),0)&gt;0,1,0)</f>
        <v>0</v>
      </c>
      <c r="BE69" s="119">
        <f>IF(IFERROR(MATCH(_xlfn.CONCAT($B69,",",BE$4),'19 SpcFunc &amp; VentSpcFunc combos'!$Q$8:$Q$335,0),0)&gt;0,1,0)</f>
        <v>0</v>
      </c>
      <c r="BF69" s="119">
        <f>IF(IFERROR(MATCH(_xlfn.CONCAT($B69,",",BF$4),'19 SpcFunc &amp; VentSpcFunc combos'!$Q$8:$Q$335,0),0)&gt;0,1,0)</f>
        <v>0</v>
      </c>
      <c r="BG69" s="119">
        <f>IF(IFERROR(MATCH(_xlfn.CONCAT($B69,",",BG$4),'19 SpcFunc &amp; VentSpcFunc combos'!$Q$8:$Q$335,0),0)&gt;0,1,0)</f>
        <v>0</v>
      </c>
      <c r="BH69" s="119">
        <f>IF(IFERROR(MATCH(_xlfn.CONCAT($B69,",",BH$4),'19 SpcFunc &amp; VentSpcFunc combos'!$Q$8:$Q$335,0),0)&gt;0,1,0)</f>
        <v>0</v>
      </c>
      <c r="BI69" s="119">
        <f>IF(IFERROR(MATCH(_xlfn.CONCAT($B69,",",BI$4),'19 SpcFunc &amp; VentSpcFunc combos'!$Q$8:$Q$335,0),0)&gt;0,1,0)</f>
        <v>0</v>
      </c>
      <c r="BJ69" s="119">
        <f>IF(IFERROR(MATCH(_xlfn.CONCAT($B69,",",BJ$4),'19 SpcFunc &amp; VentSpcFunc combos'!$Q$8:$Q$335,0),0)&gt;0,1,0)</f>
        <v>0</v>
      </c>
      <c r="BK69" s="119">
        <f>IF(IFERROR(MATCH(_xlfn.CONCAT($B69,",",BK$4),'19 SpcFunc &amp; VentSpcFunc combos'!$Q$8:$Q$335,0),0)&gt;0,1,0)</f>
        <v>0</v>
      </c>
      <c r="BL69" s="119">
        <f>IF(IFERROR(MATCH(_xlfn.CONCAT($B69,",",BL$4),'19 SpcFunc &amp; VentSpcFunc combos'!$Q$8:$Q$335,0),0)&gt;0,1,0)</f>
        <v>0</v>
      </c>
      <c r="BM69" s="119">
        <f>IF(IFERROR(MATCH(_xlfn.CONCAT($B69,",",BM$4),'19 SpcFunc &amp; VentSpcFunc combos'!$Q$8:$Q$335,0),0)&gt;0,1,0)</f>
        <v>0</v>
      </c>
      <c r="BN69" s="119">
        <f>IF(IFERROR(MATCH(_xlfn.CONCAT($B69,",",BN$4),'19 SpcFunc &amp; VentSpcFunc combos'!$Q$8:$Q$335,0),0)&gt;0,1,0)</f>
        <v>0</v>
      </c>
      <c r="BO69" s="119">
        <f>IF(IFERROR(MATCH(_xlfn.CONCAT($B69,",",BO$4),'19 SpcFunc &amp; VentSpcFunc combos'!$Q$8:$Q$335,0),0)&gt;0,1,0)</f>
        <v>0</v>
      </c>
      <c r="BP69" s="119">
        <f>IF(IFERROR(MATCH(_xlfn.CONCAT($B69,",",BP$4),'19 SpcFunc &amp; VentSpcFunc combos'!$Q$8:$Q$335,0),0)&gt;0,1,0)</f>
        <v>0</v>
      </c>
      <c r="BQ69" s="119">
        <f>IF(IFERROR(MATCH(_xlfn.CONCAT($B69,",",BQ$4),'19 SpcFunc &amp; VentSpcFunc combos'!$Q$8:$Q$335,0),0)&gt;0,1,0)</f>
        <v>0</v>
      </c>
      <c r="BR69" s="119">
        <f>IF(IFERROR(MATCH(_xlfn.CONCAT($B69,",",BR$4),'19 SpcFunc &amp; VentSpcFunc combos'!$Q$8:$Q$335,0),0)&gt;0,1,0)</f>
        <v>0</v>
      </c>
      <c r="BS69" s="119">
        <f>IF(IFERROR(MATCH(_xlfn.CONCAT($B69,",",BS$4),'19 SpcFunc &amp; VentSpcFunc combos'!$Q$8:$Q$335,0),0)&gt;0,1,0)</f>
        <v>0</v>
      </c>
      <c r="BT69" s="119">
        <f>IF(IFERROR(MATCH(_xlfn.CONCAT($B69,",",BT$4),'19 SpcFunc &amp; VentSpcFunc combos'!$Q$8:$Q$335,0),0)&gt;0,1,0)</f>
        <v>0</v>
      </c>
      <c r="BU69" s="119">
        <f>IF(IFERROR(MATCH(_xlfn.CONCAT($B69,",",BU$4),'19 SpcFunc &amp; VentSpcFunc combos'!$Q$8:$Q$335,0),0)&gt;0,1,0)</f>
        <v>0</v>
      </c>
      <c r="BV69" s="119">
        <f>IF(IFERROR(MATCH(_xlfn.CONCAT($B69,",",BV$4),'19 SpcFunc &amp; VentSpcFunc combos'!$Q$8:$Q$335,0),0)&gt;0,1,0)</f>
        <v>0</v>
      </c>
      <c r="BW69" s="119">
        <f>IF(IFERROR(MATCH(_xlfn.CONCAT($B69,",",BW$4),'19 SpcFunc &amp; VentSpcFunc combos'!$Q$8:$Q$335,0),0)&gt;0,1,0)</f>
        <v>0</v>
      </c>
      <c r="BX69" s="119">
        <f>IF(IFERROR(MATCH(_xlfn.CONCAT($B69,",",BX$4),'19 SpcFunc &amp; VentSpcFunc combos'!$Q$8:$Q$335,0),0)&gt;0,1,0)</f>
        <v>0</v>
      </c>
      <c r="BY69" s="119">
        <f>IF(IFERROR(MATCH(_xlfn.CONCAT($B69,",",BY$4),'19 SpcFunc &amp; VentSpcFunc combos'!$Q$8:$Q$335,0),0)&gt;0,1,0)</f>
        <v>0</v>
      </c>
      <c r="BZ69" s="119">
        <f>IF(IFERROR(MATCH(_xlfn.CONCAT($B69,",",BZ$4),'19 SpcFunc &amp; VentSpcFunc combos'!$Q$8:$Q$335,0),0)&gt;0,1,0)</f>
        <v>0</v>
      </c>
      <c r="CA69" s="119">
        <f>IF(IFERROR(MATCH(_xlfn.CONCAT($B69,",",CA$4),'19 SpcFunc &amp; VentSpcFunc combos'!$Q$8:$Q$335,0),0)&gt;0,1,0)</f>
        <v>0</v>
      </c>
      <c r="CB69" s="119">
        <f>IF(IFERROR(MATCH(_xlfn.CONCAT($B69,",",CB$4),'19 SpcFunc &amp; VentSpcFunc combos'!$Q$8:$Q$335,0),0)&gt;0,1,0)</f>
        <v>0</v>
      </c>
      <c r="CC69" s="119">
        <f>IF(IFERROR(MATCH(_xlfn.CONCAT($B69,",",CC$4),'19 SpcFunc &amp; VentSpcFunc combos'!$Q$8:$Q$335,0),0)&gt;0,1,0)</f>
        <v>0</v>
      </c>
      <c r="CD69" s="119">
        <f>IF(IFERROR(MATCH(_xlfn.CONCAT($B69,",",CD$4),'19 SpcFunc &amp; VentSpcFunc combos'!$Q$8:$Q$335,0),0)&gt;0,1,0)</f>
        <v>0</v>
      </c>
      <c r="CE69" s="119">
        <f>IF(IFERROR(MATCH(_xlfn.CONCAT($B69,",",CE$4),'19 SpcFunc &amp; VentSpcFunc combos'!$Q$8:$Q$335,0),0)&gt;0,1,0)</f>
        <v>0</v>
      </c>
      <c r="CF69" s="119">
        <f>IF(IFERROR(MATCH(_xlfn.CONCAT($B69,",",CF$4),'19 SpcFunc &amp; VentSpcFunc combos'!$Q$8:$Q$335,0),0)&gt;0,1,0)</f>
        <v>0</v>
      </c>
      <c r="CG69" s="119">
        <f>IF(IFERROR(MATCH(_xlfn.CONCAT($B69,",",CG$4),'19 SpcFunc &amp; VentSpcFunc combos'!$Q$8:$Q$335,0),0)&gt;0,1,0)</f>
        <v>0</v>
      </c>
      <c r="CH69" s="119">
        <f>IF(IFERROR(MATCH(_xlfn.CONCAT($B69,",",CH$4),'19 SpcFunc &amp; VentSpcFunc combos'!$Q$8:$Q$335,0),0)&gt;0,1,0)</f>
        <v>0</v>
      </c>
      <c r="CI69" s="119">
        <f>IF(IFERROR(MATCH(_xlfn.CONCAT($B69,",",CI$4),'19 SpcFunc &amp; VentSpcFunc combos'!$Q$8:$Q$335,0),0)&gt;0,1,0)</f>
        <v>0</v>
      </c>
      <c r="CJ69" s="119">
        <f>IF(IFERROR(MATCH(_xlfn.CONCAT($B69,",",CJ$4),'19 SpcFunc &amp; VentSpcFunc combos'!$Q$8:$Q$335,0),0)&gt;0,1,0)</f>
        <v>0</v>
      </c>
      <c r="CK69" s="119">
        <f>IF(IFERROR(MATCH(_xlfn.CONCAT($B69,",",CK$4),'19 SpcFunc &amp; VentSpcFunc combos'!$Q$8:$Q$335,0),0)&gt;0,1,0)</f>
        <v>0</v>
      </c>
      <c r="CL69" s="119">
        <f>IF(IFERROR(MATCH(_xlfn.CONCAT($B69,",",CL$4),'19 SpcFunc &amp; VentSpcFunc combos'!$Q$8:$Q$335,0),0)&gt;0,1,0)</f>
        <v>0</v>
      </c>
      <c r="CM69" s="119">
        <f>IF(IFERROR(MATCH(_xlfn.CONCAT($B69,",",CM$4),'19 SpcFunc &amp; VentSpcFunc combos'!$Q$8:$Q$335,0),0)&gt;0,1,0)</f>
        <v>0</v>
      </c>
      <c r="CN69" s="119">
        <f>IF(IFERROR(MATCH(_xlfn.CONCAT($B69,",",CN$4),'19 SpcFunc &amp; VentSpcFunc combos'!$Q$8:$Q$335,0),0)&gt;0,1,0)</f>
        <v>0</v>
      </c>
      <c r="CO69" s="119">
        <f>IF(IFERROR(MATCH(_xlfn.CONCAT($B69,",",CO$4),'19 SpcFunc &amp; VentSpcFunc combos'!$Q$8:$Q$335,0),0)&gt;0,1,0)</f>
        <v>0</v>
      </c>
      <c r="CP69" s="119">
        <f>IF(IFERROR(MATCH(_xlfn.CONCAT($B69,",",CP$4),'19 SpcFunc &amp; VentSpcFunc combos'!$Q$8:$Q$335,0),0)&gt;0,1,0)</f>
        <v>0</v>
      </c>
      <c r="CQ69" s="119">
        <f>IF(IFERROR(MATCH(_xlfn.CONCAT($B69,",",CQ$4),'19 SpcFunc &amp; VentSpcFunc combos'!$Q$8:$Q$335,0),0)&gt;0,1,0)</f>
        <v>0</v>
      </c>
      <c r="CR69" s="119">
        <f>IF(IFERROR(MATCH(_xlfn.CONCAT($B69,",",CR$4),'19 SpcFunc &amp; VentSpcFunc combos'!$Q$8:$Q$335,0),0)&gt;0,1,0)</f>
        <v>0</v>
      </c>
      <c r="CS69" s="119">
        <f>IF(IFERROR(MATCH(_xlfn.CONCAT($B69,",",CS$4),'19 SpcFunc &amp; VentSpcFunc combos'!$Q$8:$Q$335,0),0)&gt;0,1,0)</f>
        <v>0</v>
      </c>
      <c r="CT69" s="119">
        <f>IF(IFERROR(MATCH(_xlfn.CONCAT($B69,",",CT$4),'19 SpcFunc &amp; VentSpcFunc combos'!$Q$8:$Q$335,0),0)&gt;0,1,0)</f>
        <v>0</v>
      </c>
      <c r="CU69" s="98" t="s">
        <v>938</v>
      </c>
      <c r="CV69">
        <f t="shared" si="5"/>
        <v>0</v>
      </c>
    </row>
    <row r="70" spans="2:100" x14ac:dyDescent="0.25">
      <c r="B70" t="e">
        <f>#REF!</f>
        <v>#REF!</v>
      </c>
      <c r="C70" s="119">
        <f>IF(IFERROR(MATCH(_xlfn.CONCAT($B70,",",C$4),'19 SpcFunc &amp; VentSpcFunc combos'!$Q$8:$Q$335,0),0)&gt;0,1,0)</f>
        <v>0</v>
      </c>
      <c r="D70" s="119">
        <f>IF(IFERROR(MATCH(_xlfn.CONCAT($B70,",",D$4),'19 SpcFunc &amp; VentSpcFunc combos'!$Q$8:$Q$335,0),0)&gt;0,1,0)</f>
        <v>0</v>
      </c>
      <c r="E70" s="119">
        <f>IF(IFERROR(MATCH(_xlfn.CONCAT($B70,",",E$4),'19 SpcFunc &amp; VentSpcFunc combos'!$Q$8:$Q$335,0),0)&gt;0,1,0)</f>
        <v>0</v>
      </c>
      <c r="F70" s="119">
        <f>IF(IFERROR(MATCH(_xlfn.CONCAT($B70,",",F$4),'19 SpcFunc &amp; VentSpcFunc combos'!$Q$8:$Q$335,0),0)&gt;0,1,0)</f>
        <v>0</v>
      </c>
      <c r="G70" s="119">
        <f>IF(IFERROR(MATCH(_xlfn.CONCAT($B70,",",G$4),'19 SpcFunc &amp; VentSpcFunc combos'!$Q$8:$Q$335,0),0)&gt;0,1,0)</f>
        <v>0</v>
      </c>
      <c r="H70" s="119">
        <f>IF(IFERROR(MATCH(_xlfn.CONCAT($B70,",",H$4),'19 SpcFunc &amp; VentSpcFunc combos'!$Q$8:$Q$335,0),0)&gt;0,1,0)</f>
        <v>0</v>
      </c>
      <c r="I70" s="119">
        <f>IF(IFERROR(MATCH(_xlfn.CONCAT($B70,",",I$4),'19 SpcFunc &amp; VentSpcFunc combos'!$Q$8:$Q$335,0),0)&gt;0,1,0)</f>
        <v>0</v>
      </c>
      <c r="J70" s="119">
        <f>IF(IFERROR(MATCH(_xlfn.CONCAT($B70,",",J$4),'19 SpcFunc &amp; VentSpcFunc combos'!$Q$8:$Q$335,0),0)&gt;0,1,0)</f>
        <v>0</v>
      </c>
      <c r="K70" s="119">
        <f>IF(IFERROR(MATCH(_xlfn.CONCAT($B70,",",K$4),'19 SpcFunc &amp; VentSpcFunc combos'!$Q$8:$Q$335,0),0)&gt;0,1,0)</f>
        <v>0</v>
      </c>
      <c r="L70" s="119">
        <f>IF(IFERROR(MATCH(_xlfn.CONCAT($B70,",",L$4),'19 SpcFunc &amp; VentSpcFunc combos'!$Q$8:$Q$335,0),0)&gt;0,1,0)</f>
        <v>0</v>
      </c>
      <c r="M70" s="119">
        <f>IF(IFERROR(MATCH(_xlfn.CONCAT($B70,",",M$4),'19 SpcFunc &amp; VentSpcFunc combos'!$Q$8:$Q$335,0),0)&gt;0,1,0)</f>
        <v>0</v>
      </c>
      <c r="N70" s="119">
        <f>IF(IFERROR(MATCH(_xlfn.CONCAT($B70,",",N$4),'19 SpcFunc &amp; VentSpcFunc combos'!$Q$8:$Q$335,0),0)&gt;0,1,0)</f>
        <v>0</v>
      </c>
      <c r="O70" s="119">
        <f>IF(IFERROR(MATCH(_xlfn.CONCAT($B70,",",O$4),'19 SpcFunc &amp; VentSpcFunc combos'!$Q$8:$Q$335,0),0)&gt;0,1,0)</f>
        <v>0</v>
      </c>
      <c r="P70" s="119">
        <f>IF(IFERROR(MATCH(_xlfn.CONCAT($B70,",",P$4),'19 SpcFunc &amp; VentSpcFunc combos'!$Q$8:$Q$335,0),0)&gt;0,1,0)</f>
        <v>0</v>
      </c>
      <c r="Q70" s="119">
        <f>IF(IFERROR(MATCH(_xlfn.CONCAT($B70,",",Q$4),'19 SpcFunc &amp; VentSpcFunc combos'!$Q$8:$Q$335,0),0)&gt;0,1,0)</f>
        <v>0</v>
      </c>
      <c r="R70" s="119">
        <f>IF(IFERROR(MATCH(_xlfn.CONCAT($B70,",",R$4),'19 SpcFunc &amp; VentSpcFunc combos'!$Q$8:$Q$335,0),0)&gt;0,1,0)</f>
        <v>0</v>
      </c>
      <c r="S70" s="119">
        <f>IF(IFERROR(MATCH(_xlfn.CONCAT($B70,",",S$4),'19 SpcFunc &amp; VentSpcFunc combos'!$Q$8:$Q$335,0),0)&gt;0,1,0)</f>
        <v>0</v>
      </c>
      <c r="T70" s="119">
        <f>IF(IFERROR(MATCH(_xlfn.CONCAT($B70,",",T$4),'19 SpcFunc &amp; VentSpcFunc combos'!$Q$8:$Q$335,0),0)&gt;0,1,0)</f>
        <v>0</v>
      </c>
      <c r="U70" s="119">
        <f>IF(IFERROR(MATCH(_xlfn.CONCAT($B70,",",U$4),'19 SpcFunc &amp; VentSpcFunc combos'!$Q$8:$Q$335,0),0)&gt;0,1,0)</f>
        <v>0</v>
      </c>
      <c r="V70" s="119">
        <f>IF(IFERROR(MATCH(_xlfn.CONCAT($B70,",",V$4),'19 SpcFunc &amp; VentSpcFunc combos'!$Q$8:$Q$335,0),0)&gt;0,1,0)</f>
        <v>0</v>
      </c>
      <c r="W70" s="119">
        <f>IF(IFERROR(MATCH(_xlfn.CONCAT($B70,",",W$4),'19 SpcFunc &amp; VentSpcFunc combos'!$Q$8:$Q$335,0),0)&gt;0,1,0)</f>
        <v>0</v>
      </c>
      <c r="X70" s="119">
        <f>IF(IFERROR(MATCH(_xlfn.CONCAT($B70,",",X$4),'19 SpcFunc &amp; VentSpcFunc combos'!$Q$8:$Q$335,0),0)&gt;0,1,0)</f>
        <v>0</v>
      </c>
      <c r="Y70" s="119">
        <f>IF(IFERROR(MATCH(_xlfn.CONCAT($B70,",",Y$4),'19 SpcFunc &amp; VentSpcFunc combos'!$Q$8:$Q$335,0),0)&gt;0,1,0)</f>
        <v>0</v>
      </c>
      <c r="Z70" s="119">
        <f>IF(IFERROR(MATCH(_xlfn.CONCAT($B70,",",Z$4),'19 SpcFunc &amp; VentSpcFunc combos'!$Q$8:$Q$335,0),0)&gt;0,1,0)</f>
        <v>0</v>
      </c>
      <c r="AA70" s="119">
        <f>IF(IFERROR(MATCH(_xlfn.CONCAT($B70,",",AA$4),'19 SpcFunc &amp; VentSpcFunc combos'!$Q$8:$Q$335,0),0)&gt;0,1,0)</f>
        <v>0</v>
      </c>
      <c r="AB70" s="119">
        <f>IF(IFERROR(MATCH(_xlfn.CONCAT($B70,",",AB$4),'19 SpcFunc &amp; VentSpcFunc combos'!$Q$8:$Q$335,0),0)&gt;0,1,0)</f>
        <v>0</v>
      </c>
      <c r="AC70" s="119">
        <f>IF(IFERROR(MATCH(_xlfn.CONCAT($B70,",",AC$4),'19 SpcFunc &amp; VentSpcFunc combos'!$Q$8:$Q$335,0),0)&gt;0,1,0)</f>
        <v>0</v>
      </c>
      <c r="AD70" s="119">
        <f>IF(IFERROR(MATCH(_xlfn.CONCAT($B70,",",AD$4),'19 SpcFunc &amp; VentSpcFunc combos'!$Q$8:$Q$335,0),0)&gt;0,1,0)</f>
        <v>0</v>
      </c>
      <c r="AE70" s="119">
        <f>IF(IFERROR(MATCH(_xlfn.CONCAT($B70,",",AE$4),'19 SpcFunc &amp; VentSpcFunc combos'!$Q$8:$Q$335,0),0)&gt;0,1,0)</f>
        <v>0</v>
      </c>
      <c r="AF70" s="119">
        <f>IF(IFERROR(MATCH(_xlfn.CONCAT($B70,",",AF$4),'19 SpcFunc &amp; VentSpcFunc combos'!$Q$8:$Q$335,0),0)&gt;0,1,0)</f>
        <v>0</v>
      </c>
      <c r="AG70" s="119">
        <f>IF(IFERROR(MATCH(_xlfn.CONCAT($B70,",",AG$4),'19 SpcFunc &amp; VentSpcFunc combos'!$Q$8:$Q$335,0),0)&gt;0,1,0)</f>
        <v>0</v>
      </c>
      <c r="AH70" s="119">
        <f>IF(IFERROR(MATCH(_xlfn.CONCAT($B70,",",AH$4),'19 SpcFunc &amp; VentSpcFunc combos'!$Q$8:$Q$335,0),0)&gt;0,1,0)</f>
        <v>0</v>
      </c>
      <c r="AI70" s="119">
        <f>IF(IFERROR(MATCH(_xlfn.CONCAT($B70,",",AI$4),'19 SpcFunc &amp; VentSpcFunc combos'!$Q$8:$Q$335,0),0)&gt;0,1,0)</f>
        <v>0</v>
      </c>
      <c r="AJ70" s="119">
        <f>IF(IFERROR(MATCH(_xlfn.CONCAT($B70,",",AJ$4),'19 SpcFunc &amp; VentSpcFunc combos'!$Q$8:$Q$335,0),0)&gt;0,1,0)</f>
        <v>0</v>
      </c>
      <c r="AK70" s="119">
        <f>IF(IFERROR(MATCH(_xlfn.CONCAT($B70,",",AK$4),'19 SpcFunc &amp; VentSpcFunc combos'!$Q$8:$Q$335,0),0)&gt;0,1,0)</f>
        <v>0</v>
      </c>
      <c r="AL70" s="119">
        <f>IF(IFERROR(MATCH(_xlfn.CONCAT($B70,",",AL$4),'19 SpcFunc &amp; VentSpcFunc combos'!$Q$8:$Q$335,0),0)&gt;0,1,0)</f>
        <v>0</v>
      </c>
      <c r="AM70" s="119">
        <f>IF(IFERROR(MATCH(_xlfn.CONCAT($B70,",",AM$4),'19 SpcFunc &amp; VentSpcFunc combos'!$Q$8:$Q$335,0),0)&gt;0,1,0)</f>
        <v>0</v>
      </c>
      <c r="AN70" s="119">
        <f>IF(IFERROR(MATCH(_xlfn.CONCAT($B70,",",AN$4),'19 SpcFunc &amp; VentSpcFunc combos'!$Q$8:$Q$335,0),0)&gt;0,1,0)</f>
        <v>0</v>
      </c>
      <c r="AO70" s="119">
        <f>IF(IFERROR(MATCH(_xlfn.CONCAT($B70,",",AO$4),'19 SpcFunc &amp; VentSpcFunc combos'!$Q$8:$Q$335,0),0)&gt;0,1,0)</f>
        <v>0</v>
      </c>
      <c r="AP70" s="119">
        <f>IF(IFERROR(MATCH(_xlfn.CONCAT($B70,",",AP$4),'19 SpcFunc &amp; VentSpcFunc combos'!$Q$8:$Q$335,0),0)&gt;0,1,0)</f>
        <v>0</v>
      </c>
      <c r="AQ70" s="119">
        <f>IF(IFERROR(MATCH(_xlfn.CONCAT($B70,",",AQ$4),'19 SpcFunc &amp; VentSpcFunc combos'!$Q$8:$Q$335,0),0)&gt;0,1,0)</f>
        <v>0</v>
      </c>
      <c r="AR70" s="119">
        <f>IF(IFERROR(MATCH(_xlfn.CONCAT($B70,",",AR$4),'19 SpcFunc &amp; VentSpcFunc combos'!$Q$8:$Q$335,0),0)&gt;0,1,0)</f>
        <v>0</v>
      </c>
      <c r="AS70" s="119">
        <f>IF(IFERROR(MATCH(_xlfn.CONCAT($B70,",",AS$4),'19 SpcFunc &amp; VentSpcFunc combos'!$Q$8:$Q$335,0),0)&gt;0,1,0)</f>
        <v>0</v>
      </c>
      <c r="AT70" s="119">
        <f>IF(IFERROR(MATCH(_xlfn.CONCAT($B70,",",AT$4),'19 SpcFunc &amp; VentSpcFunc combos'!$Q$8:$Q$335,0),0)&gt;0,1,0)</f>
        <v>0</v>
      </c>
      <c r="AU70" s="119">
        <f>IF(IFERROR(MATCH(_xlfn.CONCAT($B70,",",AU$4),'19 SpcFunc &amp; VentSpcFunc combos'!$Q$8:$Q$335,0),0)&gt;0,1,0)</f>
        <v>0</v>
      </c>
      <c r="AV70" s="119">
        <f>IF(IFERROR(MATCH(_xlfn.CONCAT($B70,",",AV$4),'19 SpcFunc &amp; VentSpcFunc combos'!$Q$8:$Q$335,0),0)&gt;0,1,0)</f>
        <v>0</v>
      </c>
      <c r="AW70" s="119">
        <f>IF(IFERROR(MATCH(_xlfn.CONCAT($B70,",",AW$4),'19 SpcFunc &amp; VentSpcFunc combos'!$Q$8:$Q$335,0),0)&gt;0,1,0)</f>
        <v>0</v>
      </c>
      <c r="AX70" s="119">
        <f>IF(IFERROR(MATCH(_xlfn.CONCAT($B70,",",AX$4),'19 SpcFunc &amp; VentSpcFunc combos'!$Q$8:$Q$335,0),0)&gt;0,1,0)</f>
        <v>0</v>
      </c>
      <c r="AY70" s="119">
        <f>IF(IFERROR(MATCH(_xlfn.CONCAT($B70,",",AY$4),'19 SpcFunc &amp; VentSpcFunc combos'!$Q$8:$Q$335,0),0)&gt;0,1,0)</f>
        <v>0</v>
      </c>
      <c r="AZ70" s="119">
        <f>IF(IFERROR(MATCH(_xlfn.CONCAT($B70,",",AZ$4),'19 SpcFunc &amp; VentSpcFunc combos'!$Q$8:$Q$335,0),0)&gt;0,1,0)</f>
        <v>0</v>
      </c>
      <c r="BA70" s="119">
        <f>IF(IFERROR(MATCH(_xlfn.CONCAT($B70,",",BA$4),'19 SpcFunc &amp; VentSpcFunc combos'!$Q$8:$Q$335,0),0)&gt;0,1,0)</f>
        <v>0</v>
      </c>
      <c r="BB70" s="119">
        <f>IF(IFERROR(MATCH(_xlfn.CONCAT($B70,",",BB$4),'19 SpcFunc &amp; VentSpcFunc combos'!$Q$8:$Q$335,0),0)&gt;0,1,0)</f>
        <v>0</v>
      </c>
      <c r="BC70" s="119">
        <f>IF(IFERROR(MATCH(_xlfn.CONCAT($B70,",",BC$4),'19 SpcFunc &amp; VentSpcFunc combos'!$Q$8:$Q$335,0),0)&gt;0,1,0)</f>
        <v>0</v>
      </c>
      <c r="BD70" s="119">
        <f>IF(IFERROR(MATCH(_xlfn.CONCAT($B70,",",BD$4),'19 SpcFunc &amp; VentSpcFunc combos'!$Q$8:$Q$335,0),0)&gt;0,1,0)</f>
        <v>0</v>
      </c>
      <c r="BE70" s="119">
        <f>IF(IFERROR(MATCH(_xlfn.CONCAT($B70,",",BE$4),'19 SpcFunc &amp; VentSpcFunc combos'!$Q$8:$Q$335,0),0)&gt;0,1,0)</f>
        <v>0</v>
      </c>
      <c r="BF70" s="119">
        <f>IF(IFERROR(MATCH(_xlfn.CONCAT($B70,",",BF$4),'19 SpcFunc &amp; VentSpcFunc combos'!$Q$8:$Q$335,0),0)&gt;0,1,0)</f>
        <v>0</v>
      </c>
      <c r="BG70" s="119">
        <f>IF(IFERROR(MATCH(_xlfn.CONCAT($B70,",",BG$4),'19 SpcFunc &amp; VentSpcFunc combos'!$Q$8:$Q$335,0),0)&gt;0,1,0)</f>
        <v>0</v>
      </c>
      <c r="BH70" s="119">
        <f>IF(IFERROR(MATCH(_xlfn.CONCAT($B70,",",BH$4),'19 SpcFunc &amp; VentSpcFunc combos'!$Q$8:$Q$335,0),0)&gt;0,1,0)</f>
        <v>0</v>
      </c>
      <c r="BI70" s="119">
        <f>IF(IFERROR(MATCH(_xlfn.CONCAT($B70,",",BI$4),'19 SpcFunc &amp; VentSpcFunc combos'!$Q$8:$Q$335,0),0)&gt;0,1,0)</f>
        <v>0</v>
      </c>
      <c r="BJ70" s="119">
        <f>IF(IFERROR(MATCH(_xlfn.CONCAT($B70,",",BJ$4),'19 SpcFunc &amp; VentSpcFunc combos'!$Q$8:$Q$335,0),0)&gt;0,1,0)</f>
        <v>0</v>
      </c>
      <c r="BK70" s="119">
        <f>IF(IFERROR(MATCH(_xlfn.CONCAT($B70,",",BK$4),'19 SpcFunc &amp; VentSpcFunc combos'!$Q$8:$Q$335,0),0)&gt;0,1,0)</f>
        <v>0</v>
      </c>
      <c r="BL70" s="119">
        <f>IF(IFERROR(MATCH(_xlfn.CONCAT($B70,",",BL$4),'19 SpcFunc &amp; VentSpcFunc combos'!$Q$8:$Q$335,0),0)&gt;0,1,0)</f>
        <v>0</v>
      </c>
      <c r="BM70" s="119">
        <f>IF(IFERROR(MATCH(_xlfn.CONCAT($B70,",",BM$4),'19 SpcFunc &amp; VentSpcFunc combos'!$Q$8:$Q$335,0),0)&gt;0,1,0)</f>
        <v>0</v>
      </c>
      <c r="BN70" s="119">
        <f>IF(IFERROR(MATCH(_xlfn.CONCAT($B70,",",BN$4),'19 SpcFunc &amp; VentSpcFunc combos'!$Q$8:$Q$335,0),0)&gt;0,1,0)</f>
        <v>0</v>
      </c>
      <c r="BO70" s="119">
        <f>IF(IFERROR(MATCH(_xlfn.CONCAT($B70,",",BO$4),'19 SpcFunc &amp; VentSpcFunc combos'!$Q$8:$Q$335,0),0)&gt;0,1,0)</f>
        <v>0</v>
      </c>
      <c r="BP70" s="119">
        <f>IF(IFERROR(MATCH(_xlfn.CONCAT($B70,",",BP$4),'19 SpcFunc &amp; VentSpcFunc combos'!$Q$8:$Q$335,0),0)&gt;0,1,0)</f>
        <v>0</v>
      </c>
      <c r="BQ70" s="119">
        <f>IF(IFERROR(MATCH(_xlfn.CONCAT($B70,",",BQ$4),'19 SpcFunc &amp; VentSpcFunc combos'!$Q$8:$Q$335,0),0)&gt;0,1,0)</f>
        <v>0</v>
      </c>
      <c r="BR70" s="119">
        <f>IF(IFERROR(MATCH(_xlfn.CONCAT($B70,",",BR$4),'19 SpcFunc &amp; VentSpcFunc combos'!$Q$8:$Q$335,0),0)&gt;0,1,0)</f>
        <v>0</v>
      </c>
      <c r="BS70" s="119">
        <f>IF(IFERROR(MATCH(_xlfn.CONCAT($B70,",",BS$4),'19 SpcFunc &amp; VentSpcFunc combos'!$Q$8:$Q$335,0),0)&gt;0,1,0)</f>
        <v>0</v>
      </c>
      <c r="BT70" s="119">
        <f>IF(IFERROR(MATCH(_xlfn.CONCAT($B70,",",BT$4),'19 SpcFunc &amp; VentSpcFunc combos'!$Q$8:$Q$335,0),0)&gt;0,1,0)</f>
        <v>0</v>
      </c>
      <c r="BU70" s="119">
        <f>IF(IFERROR(MATCH(_xlfn.CONCAT($B70,",",BU$4),'19 SpcFunc &amp; VentSpcFunc combos'!$Q$8:$Q$335,0),0)&gt;0,1,0)</f>
        <v>0</v>
      </c>
      <c r="BV70" s="119">
        <f>IF(IFERROR(MATCH(_xlfn.CONCAT($B70,",",BV$4),'19 SpcFunc &amp; VentSpcFunc combos'!$Q$8:$Q$335,0),0)&gt;0,1,0)</f>
        <v>0</v>
      </c>
      <c r="BW70" s="119">
        <f>IF(IFERROR(MATCH(_xlfn.CONCAT($B70,",",BW$4),'19 SpcFunc &amp; VentSpcFunc combos'!$Q$8:$Q$335,0),0)&gt;0,1,0)</f>
        <v>0</v>
      </c>
      <c r="BX70" s="119">
        <f>IF(IFERROR(MATCH(_xlfn.CONCAT($B70,",",BX$4),'19 SpcFunc &amp; VentSpcFunc combos'!$Q$8:$Q$335,0),0)&gt;0,1,0)</f>
        <v>0</v>
      </c>
      <c r="BY70" s="119">
        <f>IF(IFERROR(MATCH(_xlfn.CONCAT($B70,",",BY$4),'19 SpcFunc &amp; VentSpcFunc combos'!$Q$8:$Q$335,0),0)&gt;0,1,0)</f>
        <v>0</v>
      </c>
      <c r="BZ70" s="119">
        <f>IF(IFERROR(MATCH(_xlfn.CONCAT($B70,",",BZ$4),'19 SpcFunc &amp; VentSpcFunc combos'!$Q$8:$Q$335,0),0)&gt;0,1,0)</f>
        <v>0</v>
      </c>
      <c r="CA70" s="119">
        <f>IF(IFERROR(MATCH(_xlfn.CONCAT($B70,",",CA$4),'19 SpcFunc &amp; VentSpcFunc combos'!$Q$8:$Q$335,0),0)&gt;0,1,0)</f>
        <v>0</v>
      </c>
      <c r="CB70" s="119">
        <f>IF(IFERROR(MATCH(_xlfn.CONCAT($B70,",",CB$4),'19 SpcFunc &amp; VentSpcFunc combos'!$Q$8:$Q$335,0),0)&gt;0,1,0)</f>
        <v>0</v>
      </c>
      <c r="CC70" s="119">
        <f>IF(IFERROR(MATCH(_xlfn.CONCAT($B70,",",CC$4),'19 SpcFunc &amp; VentSpcFunc combos'!$Q$8:$Q$335,0),0)&gt;0,1,0)</f>
        <v>0</v>
      </c>
      <c r="CD70" s="119">
        <f>IF(IFERROR(MATCH(_xlfn.CONCAT($B70,",",CD$4),'19 SpcFunc &amp; VentSpcFunc combos'!$Q$8:$Q$335,0),0)&gt;0,1,0)</f>
        <v>0</v>
      </c>
      <c r="CE70" s="119">
        <f>IF(IFERROR(MATCH(_xlfn.CONCAT($B70,",",CE$4),'19 SpcFunc &amp; VentSpcFunc combos'!$Q$8:$Q$335,0),0)&gt;0,1,0)</f>
        <v>0</v>
      </c>
      <c r="CF70" s="119">
        <f>IF(IFERROR(MATCH(_xlfn.CONCAT($B70,",",CF$4),'19 SpcFunc &amp; VentSpcFunc combos'!$Q$8:$Q$335,0),0)&gt;0,1,0)</f>
        <v>0</v>
      </c>
      <c r="CG70" s="119">
        <f>IF(IFERROR(MATCH(_xlfn.CONCAT($B70,",",CG$4),'19 SpcFunc &amp; VentSpcFunc combos'!$Q$8:$Q$335,0),0)&gt;0,1,0)</f>
        <v>0</v>
      </c>
      <c r="CH70" s="119">
        <f>IF(IFERROR(MATCH(_xlfn.CONCAT($B70,",",CH$4),'19 SpcFunc &amp; VentSpcFunc combos'!$Q$8:$Q$335,0),0)&gt;0,1,0)</f>
        <v>0</v>
      </c>
      <c r="CI70" s="119">
        <f>IF(IFERROR(MATCH(_xlfn.CONCAT($B70,",",CI$4),'19 SpcFunc &amp; VentSpcFunc combos'!$Q$8:$Q$335,0),0)&gt;0,1,0)</f>
        <v>0</v>
      </c>
      <c r="CJ70" s="119">
        <f>IF(IFERROR(MATCH(_xlfn.CONCAT($B70,",",CJ$4),'19 SpcFunc &amp; VentSpcFunc combos'!$Q$8:$Q$335,0),0)&gt;0,1,0)</f>
        <v>0</v>
      </c>
      <c r="CK70" s="119">
        <f>IF(IFERROR(MATCH(_xlfn.CONCAT($B70,",",CK$4),'19 SpcFunc &amp; VentSpcFunc combos'!$Q$8:$Q$335,0),0)&gt;0,1,0)</f>
        <v>0</v>
      </c>
      <c r="CL70" s="119">
        <f>IF(IFERROR(MATCH(_xlfn.CONCAT($B70,",",CL$4),'19 SpcFunc &amp; VentSpcFunc combos'!$Q$8:$Q$335,0),0)&gt;0,1,0)</f>
        <v>0</v>
      </c>
      <c r="CM70" s="119">
        <f>IF(IFERROR(MATCH(_xlfn.CONCAT($B70,",",CM$4),'19 SpcFunc &amp; VentSpcFunc combos'!$Q$8:$Q$335,0),0)&gt;0,1,0)</f>
        <v>0</v>
      </c>
      <c r="CN70" s="119">
        <f>IF(IFERROR(MATCH(_xlfn.CONCAT($B70,",",CN$4),'19 SpcFunc &amp; VentSpcFunc combos'!$Q$8:$Q$335,0),0)&gt;0,1,0)</f>
        <v>0</v>
      </c>
      <c r="CO70" s="119">
        <f>IF(IFERROR(MATCH(_xlfn.CONCAT($B70,",",CO$4),'19 SpcFunc &amp; VentSpcFunc combos'!$Q$8:$Q$335,0),0)&gt;0,1,0)</f>
        <v>0</v>
      </c>
      <c r="CP70" s="119">
        <f>IF(IFERROR(MATCH(_xlfn.CONCAT($B70,",",CP$4),'19 SpcFunc &amp; VentSpcFunc combos'!$Q$8:$Q$335,0),0)&gt;0,1,0)</f>
        <v>0</v>
      </c>
      <c r="CQ70" s="119">
        <f>IF(IFERROR(MATCH(_xlfn.CONCAT($B70,",",CQ$4),'19 SpcFunc &amp; VentSpcFunc combos'!$Q$8:$Q$335,0),0)&gt;0,1,0)</f>
        <v>0</v>
      </c>
      <c r="CR70" s="119">
        <f>IF(IFERROR(MATCH(_xlfn.CONCAT($B70,",",CR$4),'19 SpcFunc &amp; VentSpcFunc combos'!$Q$8:$Q$335,0),0)&gt;0,1,0)</f>
        <v>0</v>
      </c>
      <c r="CS70" s="119">
        <f>IF(IFERROR(MATCH(_xlfn.CONCAT($B70,",",CS$4),'19 SpcFunc &amp; VentSpcFunc combos'!$Q$8:$Q$335,0),0)&gt;0,1,0)</f>
        <v>0</v>
      </c>
      <c r="CT70" s="119">
        <f>IF(IFERROR(MATCH(_xlfn.CONCAT($B70,",",CT$4),'19 SpcFunc &amp; VentSpcFunc combos'!$Q$8:$Q$335,0),0)&gt;0,1,0)</f>
        <v>0</v>
      </c>
      <c r="CU70" s="98" t="s">
        <v>938</v>
      </c>
      <c r="CV70">
        <f t="shared" ref="CV70:CV88" si="6">SUM(C70:CT70)</f>
        <v>0</v>
      </c>
    </row>
    <row r="71" spans="2:100" x14ac:dyDescent="0.25">
      <c r="B71" t="e">
        <f>#REF!</f>
        <v>#REF!</v>
      </c>
      <c r="C71" s="119">
        <f>IF(IFERROR(MATCH(_xlfn.CONCAT($B71,",",C$4),'19 SpcFunc &amp; VentSpcFunc combos'!$Q$8:$Q$335,0),0)&gt;0,1,0)</f>
        <v>0</v>
      </c>
      <c r="D71" s="119">
        <f>IF(IFERROR(MATCH(_xlfn.CONCAT($B71,",",D$4),'19 SpcFunc &amp; VentSpcFunc combos'!$Q$8:$Q$335,0),0)&gt;0,1,0)</f>
        <v>0</v>
      </c>
      <c r="E71" s="119">
        <f>IF(IFERROR(MATCH(_xlfn.CONCAT($B71,",",E$4),'19 SpcFunc &amp; VentSpcFunc combos'!$Q$8:$Q$335,0),0)&gt;0,1,0)</f>
        <v>0</v>
      </c>
      <c r="F71" s="119">
        <f>IF(IFERROR(MATCH(_xlfn.CONCAT($B71,",",F$4),'19 SpcFunc &amp; VentSpcFunc combos'!$Q$8:$Q$335,0),0)&gt;0,1,0)</f>
        <v>0</v>
      </c>
      <c r="G71" s="119">
        <f>IF(IFERROR(MATCH(_xlfn.CONCAT($B71,",",G$4),'19 SpcFunc &amp; VentSpcFunc combos'!$Q$8:$Q$335,0),0)&gt;0,1,0)</f>
        <v>0</v>
      </c>
      <c r="H71" s="119">
        <f>IF(IFERROR(MATCH(_xlfn.CONCAT($B71,",",H$4),'19 SpcFunc &amp; VentSpcFunc combos'!$Q$8:$Q$335,0),0)&gt;0,1,0)</f>
        <v>0</v>
      </c>
      <c r="I71" s="119">
        <f>IF(IFERROR(MATCH(_xlfn.CONCAT($B71,",",I$4),'19 SpcFunc &amp; VentSpcFunc combos'!$Q$8:$Q$335,0),0)&gt;0,1,0)</f>
        <v>0</v>
      </c>
      <c r="J71" s="119">
        <f>IF(IFERROR(MATCH(_xlfn.CONCAT($B71,",",J$4),'19 SpcFunc &amp; VentSpcFunc combos'!$Q$8:$Q$335,0),0)&gt;0,1,0)</f>
        <v>0</v>
      </c>
      <c r="K71" s="119">
        <f>IF(IFERROR(MATCH(_xlfn.CONCAT($B71,",",K$4),'19 SpcFunc &amp; VentSpcFunc combos'!$Q$8:$Q$335,0),0)&gt;0,1,0)</f>
        <v>0</v>
      </c>
      <c r="L71" s="119">
        <f>IF(IFERROR(MATCH(_xlfn.CONCAT($B71,",",L$4),'19 SpcFunc &amp; VentSpcFunc combos'!$Q$8:$Q$335,0),0)&gt;0,1,0)</f>
        <v>0</v>
      </c>
      <c r="M71" s="119">
        <f>IF(IFERROR(MATCH(_xlfn.CONCAT($B71,",",M$4),'19 SpcFunc &amp; VentSpcFunc combos'!$Q$8:$Q$335,0),0)&gt;0,1,0)</f>
        <v>0</v>
      </c>
      <c r="N71" s="119">
        <f>IF(IFERROR(MATCH(_xlfn.CONCAT($B71,",",N$4),'19 SpcFunc &amp; VentSpcFunc combos'!$Q$8:$Q$335,0),0)&gt;0,1,0)</f>
        <v>0</v>
      </c>
      <c r="O71" s="119">
        <f>IF(IFERROR(MATCH(_xlfn.CONCAT($B71,",",O$4),'19 SpcFunc &amp; VentSpcFunc combos'!$Q$8:$Q$335,0),0)&gt;0,1,0)</f>
        <v>0</v>
      </c>
      <c r="P71" s="119">
        <f>IF(IFERROR(MATCH(_xlfn.CONCAT($B71,",",P$4),'19 SpcFunc &amp; VentSpcFunc combos'!$Q$8:$Q$335,0),0)&gt;0,1,0)</f>
        <v>0</v>
      </c>
      <c r="Q71" s="119">
        <f>IF(IFERROR(MATCH(_xlfn.CONCAT($B71,",",Q$4),'19 SpcFunc &amp; VentSpcFunc combos'!$Q$8:$Q$335,0),0)&gt;0,1,0)</f>
        <v>0</v>
      </c>
      <c r="R71" s="119">
        <f>IF(IFERROR(MATCH(_xlfn.CONCAT($B71,",",R$4),'19 SpcFunc &amp; VentSpcFunc combos'!$Q$8:$Q$335,0),0)&gt;0,1,0)</f>
        <v>0</v>
      </c>
      <c r="S71" s="119">
        <f>IF(IFERROR(MATCH(_xlfn.CONCAT($B71,",",S$4),'19 SpcFunc &amp; VentSpcFunc combos'!$Q$8:$Q$335,0),0)&gt;0,1,0)</f>
        <v>0</v>
      </c>
      <c r="T71" s="119">
        <f>IF(IFERROR(MATCH(_xlfn.CONCAT($B71,",",T$4),'19 SpcFunc &amp; VentSpcFunc combos'!$Q$8:$Q$335,0),0)&gt;0,1,0)</f>
        <v>0</v>
      </c>
      <c r="U71" s="119">
        <f>IF(IFERROR(MATCH(_xlfn.CONCAT($B71,",",U$4),'19 SpcFunc &amp; VentSpcFunc combos'!$Q$8:$Q$335,0),0)&gt;0,1,0)</f>
        <v>0</v>
      </c>
      <c r="V71" s="119">
        <f>IF(IFERROR(MATCH(_xlfn.CONCAT($B71,",",V$4),'19 SpcFunc &amp; VentSpcFunc combos'!$Q$8:$Q$335,0),0)&gt;0,1,0)</f>
        <v>0</v>
      </c>
      <c r="W71" s="119">
        <f>IF(IFERROR(MATCH(_xlfn.CONCAT($B71,",",W$4),'19 SpcFunc &amp; VentSpcFunc combos'!$Q$8:$Q$335,0),0)&gt;0,1,0)</f>
        <v>0</v>
      </c>
      <c r="X71" s="119">
        <f>IF(IFERROR(MATCH(_xlfn.CONCAT($B71,",",X$4),'19 SpcFunc &amp; VentSpcFunc combos'!$Q$8:$Q$335,0),0)&gt;0,1,0)</f>
        <v>0</v>
      </c>
      <c r="Y71" s="119">
        <f>IF(IFERROR(MATCH(_xlfn.CONCAT($B71,",",Y$4),'19 SpcFunc &amp; VentSpcFunc combos'!$Q$8:$Q$335,0),0)&gt;0,1,0)</f>
        <v>0</v>
      </c>
      <c r="Z71" s="119">
        <f>IF(IFERROR(MATCH(_xlfn.CONCAT($B71,",",Z$4),'19 SpcFunc &amp; VentSpcFunc combos'!$Q$8:$Q$335,0),0)&gt;0,1,0)</f>
        <v>0</v>
      </c>
      <c r="AA71" s="119">
        <f>IF(IFERROR(MATCH(_xlfn.CONCAT($B71,",",AA$4),'19 SpcFunc &amp; VentSpcFunc combos'!$Q$8:$Q$335,0),0)&gt;0,1,0)</f>
        <v>0</v>
      </c>
      <c r="AB71" s="119">
        <f>IF(IFERROR(MATCH(_xlfn.CONCAT($B71,",",AB$4),'19 SpcFunc &amp; VentSpcFunc combos'!$Q$8:$Q$335,0),0)&gt;0,1,0)</f>
        <v>0</v>
      </c>
      <c r="AC71" s="119">
        <f>IF(IFERROR(MATCH(_xlfn.CONCAT($B71,",",AC$4),'19 SpcFunc &amp; VentSpcFunc combos'!$Q$8:$Q$335,0),0)&gt;0,1,0)</f>
        <v>0</v>
      </c>
      <c r="AD71" s="119">
        <f>IF(IFERROR(MATCH(_xlfn.CONCAT($B71,",",AD$4),'19 SpcFunc &amp; VentSpcFunc combos'!$Q$8:$Q$335,0),0)&gt;0,1,0)</f>
        <v>0</v>
      </c>
      <c r="AE71" s="119">
        <f>IF(IFERROR(MATCH(_xlfn.CONCAT($B71,",",AE$4),'19 SpcFunc &amp; VentSpcFunc combos'!$Q$8:$Q$335,0),0)&gt;0,1,0)</f>
        <v>0</v>
      </c>
      <c r="AF71" s="119">
        <f>IF(IFERROR(MATCH(_xlfn.CONCAT($B71,",",AF$4),'19 SpcFunc &amp; VentSpcFunc combos'!$Q$8:$Q$335,0),0)&gt;0,1,0)</f>
        <v>0</v>
      </c>
      <c r="AG71" s="119">
        <f>IF(IFERROR(MATCH(_xlfn.CONCAT($B71,",",AG$4),'19 SpcFunc &amp; VentSpcFunc combos'!$Q$8:$Q$335,0),0)&gt;0,1,0)</f>
        <v>0</v>
      </c>
      <c r="AH71" s="119">
        <f>IF(IFERROR(MATCH(_xlfn.CONCAT($B71,",",AH$4),'19 SpcFunc &amp; VentSpcFunc combos'!$Q$8:$Q$335,0),0)&gt;0,1,0)</f>
        <v>0</v>
      </c>
      <c r="AI71" s="119">
        <f>IF(IFERROR(MATCH(_xlfn.CONCAT($B71,",",AI$4),'19 SpcFunc &amp; VentSpcFunc combos'!$Q$8:$Q$335,0),0)&gt;0,1,0)</f>
        <v>0</v>
      </c>
      <c r="AJ71" s="119">
        <f>IF(IFERROR(MATCH(_xlfn.CONCAT($B71,",",AJ$4),'19 SpcFunc &amp; VentSpcFunc combos'!$Q$8:$Q$335,0),0)&gt;0,1,0)</f>
        <v>0</v>
      </c>
      <c r="AK71" s="119">
        <f>IF(IFERROR(MATCH(_xlfn.CONCAT($B71,",",AK$4),'19 SpcFunc &amp; VentSpcFunc combos'!$Q$8:$Q$335,0),0)&gt;0,1,0)</f>
        <v>0</v>
      </c>
      <c r="AL71" s="119">
        <f>IF(IFERROR(MATCH(_xlfn.CONCAT($B71,",",AL$4),'19 SpcFunc &amp; VentSpcFunc combos'!$Q$8:$Q$335,0),0)&gt;0,1,0)</f>
        <v>0</v>
      </c>
      <c r="AM71" s="119">
        <f>IF(IFERROR(MATCH(_xlfn.CONCAT($B71,",",AM$4),'19 SpcFunc &amp; VentSpcFunc combos'!$Q$8:$Q$335,0),0)&gt;0,1,0)</f>
        <v>0</v>
      </c>
      <c r="AN71" s="119">
        <f>IF(IFERROR(MATCH(_xlfn.CONCAT($B71,",",AN$4),'19 SpcFunc &amp; VentSpcFunc combos'!$Q$8:$Q$335,0),0)&gt;0,1,0)</f>
        <v>0</v>
      </c>
      <c r="AO71" s="119">
        <f>IF(IFERROR(MATCH(_xlfn.CONCAT($B71,",",AO$4),'19 SpcFunc &amp; VentSpcFunc combos'!$Q$8:$Q$335,0),0)&gt;0,1,0)</f>
        <v>0</v>
      </c>
      <c r="AP71" s="119">
        <f>IF(IFERROR(MATCH(_xlfn.CONCAT($B71,",",AP$4),'19 SpcFunc &amp; VentSpcFunc combos'!$Q$8:$Q$335,0),0)&gt;0,1,0)</f>
        <v>0</v>
      </c>
      <c r="AQ71" s="119">
        <f>IF(IFERROR(MATCH(_xlfn.CONCAT($B71,",",AQ$4),'19 SpcFunc &amp; VentSpcFunc combos'!$Q$8:$Q$335,0),0)&gt;0,1,0)</f>
        <v>0</v>
      </c>
      <c r="AR71" s="119">
        <f>IF(IFERROR(MATCH(_xlfn.CONCAT($B71,",",AR$4),'19 SpcFunc &amp; VentSpcFunc combos'!$Q$8:$Q$335,0),0)&gt;0,1,0)</f>
        <v>0</v>
      </c>
      <c r="AS71" s="119">
        <f>IF(IFERROR(MATCH(_xlfn.CONCAT($B71,",",AS$4),'19 SpcFunc &amp; VentSpcFunc combos'!$Q$8:$Q$335,0),0)&gt;0,1,0)</f>
        <v>0</v>
      </c>
      <c r="AT71" s="119">
        <f>IF(IFERROR(MATCH(_xlfn.CONCAT($B71,",",AT$4),'19 SpcFunc &amp; VentSpcFunc combos'!$Q$8:$Q$335,0),0)&gt;0,1,0)</f>
        <v>0</v>
      </c>
      <c r="AU71" s="119">
        <f>IF(IFERROR(MATCH(_xlfn.CONCAT($B71,",",AU$4),'19 SpcFunc &amp; VentSpcFunc combos'!$Q$8:$Q$335,0),0)&gt;0,1,0)</f>
        <v>0</v>
      </c>
      <c r="AV71" s="119">
        <f>IF(IFERROR(MATCH(_xlfn.CONCAT($B71,",",AV$4),'19 SpcFunc &amp; VentSpcFunc combos'!$Q$8:$Q$335,0),0)&gt;0,1,0)</f>
        <v>0</v>
      </c>
      <c r="AW71" s="119">
        <f>IF(IFERROR(MATCH(_xlfn.CONCAT($B71,",",AW$4),'19 SpcFunc &amp; VentSpcFunc combos'!$Q$8:$Q$335,0),0)&gt;0,1,0)</f>
        <v>0</v>
      </c>
      <c r="AX71" s="119">
        <f>IF(IFERROR(MATCH(_xlfn.CONCAT($B71,",",AX$4),'19 SpcFunc &amp; VentSpcFunc combos'!$Q$8:$Q$335,0),0)&gt;0,1,0)</f>
        <v>0</v>
      </c>
      <c r="AY71" s="119">
        <f>IF(IFERROR(MATCH(_xlfn.CONCAT($B71,",",AY$4),'19 SpcFunc &amp; VentSpcFunc combos'!$Q$8:$Q$335,0),0)&gt;0,1,0)</f>
        <v>0</v>
      </c>
      <c r="AZ71" s="119">
        <f>IF(IFERROR(MATCH(_xlfn.CONCAT($B71,",",AZ$4),'19 SpcFunc &amp; VentSpcFunc combos'!$Q$8:$Q$335,0),0)&gt;0,1,0)</f>
        <v>0</v>
      </c>
      <c r="BA71" s="119">
        <f>IF(IFERROR(MATCH(_xlfn.CONCAT($B71,",",BA$4),'19 SpcFunc &amp; VentSpcFunc combos'!$Q$8:$Q$335,0),0)&gt;0,1,0)</f>
        <v>0</v>
      </c>
      <c r="BB71" s="119">
        <f>IF(IFERROR(MATCH(_xlfn.CONCAT($B71,",",BB$4),'19 SpcFunc &amp; VentSpcFunc combos'!$Q$8:$Q$335,0),0)&gt;0,1,0)</f>
        <v>0</v>
      </c>
      <c r="BC71" s="119">
        <f>IF(IFERROR(MATCH(_xlfn.CONCAT($B71,",",BC$4),'19 SpcFunc &amp; VentSpcFunc combos'!$Q$8:$Q$335,0),0)&gt;0,1,0)</f>
        <v>0</v>
      </c>
      <c r="BD71" s="119">
        <f>IF(IFERROR(MATCH(_xlfn.CONCAT($B71,",",BD$4),'19 SpcFunc &amp; VentSpcFunc combos'!$Q$8:$Q$335,0),0)&gt;0,1,0)</f>
        <v>0</v>
      </c>
      <c r="BE71" s="119">
        <f>IF(IFERROR(MATCH(_xlfn.CONCAT($B71,",",BE$4),'19 SpcFunc &amp; VentSpcFunc combos'!$Q$8:$Q$335,0),0)&gt;0,1,0)</f>
        <v>0</v>
      </c>
      <c r="BF71" s="119">
        <f>IF(IFERROR(MATCH(_xlfn.CONCAT($B71,",",BF$4),'19 SpcFunc &amp; VentSpcFunc combos'!$Q$8:$Q$335,0),0)&gt;0,1,0)</f>
        <v>0</v>
      </c>
      <c r="BG71" s="119">
        <f>IF(IFERROR(MATCH(_xlfn.CONCAT($B71,",",BG$4),'19 SpcFunc &amp; VentSpcFunc combos'!$Q$8:$Q$335,0),0)&gt;0,1,0)</f>
        <v>0</v>
      </c>
      <c r="BH71" s="119">
        <f>IF(IFERROR(MATCH(_xlfn.CONCAT($B71,",",BH$4),'19 SpcFunc &amp; VentSpcFunc combos'!$Q$8:$Q$335,0),0)&gt;0,1,0)</f>
        <v>0</v>
      </c>
      <c r="BI71" s="119">
        <f>IF(IFERROR(MATCH(_xlfn.CONCAT($B71,",",BI$4),'19 SpcFunc &amp; VentSpcFunc combos'!$Q$8:$Q$335,0),0)&gt;0,1,0)</f>
        <v>0</v>
      </c>
      <c r="BJ71" s="119">
        <f>IF(IFERROR(MATCH(_xlfn.CONCAT($B71,",",BJ$4),'19 SpcFunc &amp; VentSpcFunc combos'!$Q$8:$Q$335,0),0)&gt;0,1,0)</f>
        <v>0</v>
      </c>
      <c r="BK71" s="119">
        <f>IF(IFERROR(MATCH(_xlfn.CONCAT($B71,",",BK$4),'19 SpcFunc &amp; VentSpcFunc combos'!$Q$8:$Q$335,0),0)&gt;0,1,0)</f>
        <v>0</v>
      </c>
      <c r="BL71" s="119">
        <f>IF(IFERROR(MATCH(_xlfn.CONCAT($B71,",",BL$4),'19 SpcFunc &amp; VentSpcFunc combos'!$Q$8:$Q$335,0),0)&gt;0,1,0)</f>
        <v>0</v>
      </c>
      <c r="BM71" s="119">
        <f>IF(IFERROR(MATCH(_xlfn.CONCAT($B71,",",BM$4),'19 SpcFunc &amp; VentSpcFunc combos'!$Q$8:$Q$335,0),0)&gt;0,1,0)</f>
        <v>0</v>
      </c>
      <c r="BN71" s="119">
        <f>IF(IFERROR(MATCH(_xlfn.CONCAT($B71,",",BN$4),'19 SpcFunc &amp; VentSpcFunc combos'!$Q$8:$Q$335,0),0)&gt;0,1,0)</f>
        <v>0</v>
      </c>
      <c r="BO71" s="119">
        <f>IF(IFERROR(MATCH(_xlfn.CONCAT($B71,",",BO$4),'19 SpcFunc &amp; VentSpcFunc combos'!$Q$8:$Q$335,0),0)&gt;0,1,0)</f>
        <v>0</v>
      </c>
      <c r="BP71" s="119">
        <f>IF(IFERROR(MATCH(_xlfn.CONCAT($B71,",",BP$4),'19 SpcFunc &amp; VentSpcFunc combos'!$Q$8:$Q$335,0),0)&gt;0,1,0)</f>
        <v>0</v>
      </c>
      <c r="BQ71" s="119">
        <f>IF(IFERROR(MATCH(_xlfn.CONCAT($B71,",",BQ$4),'19 SpcFunc &amp; VentSpcFunc combos'!$Q$8:$Q$335,0),0)&gt;0,1,0)</f>
        <v>0</v>
      </c>
      <c r="BR71" s="119">
        <f>IF(IFERROR(MATCH(_xlfn.CONCAT($B71,",",BR$4),'19 SpcFunc &amp; VentSpcFunc combos'!$Q$8:$Q$335,0),0)&gt;0,1,0)</f>
        <v>0</v>
      </c>
      <c r="BS71" s="119">
        <f>IF(IFERROR(MATCH(_xlfn.CONCAT($B71,",",BS$4),'19 SpcFunc &amp; VentSpcFunc combos'!$Q$8:$Q$335,0),0)&gt;0,1,0)</f>
        <v>0</v>
      </c>
      <c r="BT71" s="119">
        <f>IF(IFERROR(MATCH(_xlfn.CONCAT($B71,",",BT$4),'19 SpcFunc &amp; VentSpcFunc combos'!$Q$8:$Q$335,0),0)&gt;0,1,0)</f>
        <v>0</v>
      </c>
      <c r="BU71" s="119">
        <f>IF(IFERROR(MATCH(_xlfn.CONCAT($B71,",",BU$4),'19 SpcFunc &amp; VentSpcFunc combos'!$Q$8:$Q$335,0),0)&gt;0,1,0)</f>
        <v>0</v>
      </c>
      <c r="BV71" s="119">
        <f>IF(IFERROR(MATCH(_xlfn.CONCAT($B71,",",BV$4),'19 SpcFunc &amp; VentSpcFunc combos'!$Q$8:$Q$335,0),0)&gt;0,1,0)</f>
        <v>0</v>
      </c>
      <c r="BW71" s="119">
        <f>IF(IFERROR(MATCH(_xlfn.CONCAT($B71,",",BW$4),'19 SpcFunc &amp; VentSpcFunc combos'!$Q$8:$Q$335,0),0)&gt;0,1,0)</f>
        <v>0</v>
      </c>
      <c r="BX71" s="119">
        <f>IF(IFERROR(MATCH(_xlfn.CONCAT($B71,",",BX$4),'19 SpcFunc &amp; VentSpcFunc combos'!$Q$8:$Q$335,0),0)&gt;0,1,0)</f>
        <v>0</v>
      </c>
      <c r="BY71" s="119">
        <f>IF(IFERROR(MATCH(_xlfn.CONCAT($B71,",",BY$4),'19 SpcFunc &amp; VentSpcFunc combos'!$Q$8:$Q$335,0),0)&gt;0,1,0)</f>
        <v>0</v>
      </c>
      <c r="BZ71" s="119">
        <f>IF(IFERROR(MATCH(_xlfn.CONCAT($B71,",",BZ$4),'19 SpcFunc &amp; VentSpcFunc combos'!$Q$8:$Q$335,0),0)&gt;0,1,0)</f>
        <v>0</v>
      </c>
      <c r="CA71" s="119">
        <f>IF(IFERROR(MATCH(_xlfn.CONCAT($B71,",",CA$4),'19 SpcFunc &amp; VentSpcFunc combos'!$Q$8:$Q$335,0),0)&gt;0,1,0)</f>
        <v>0</v>
      </c>
      <c r="CB71" s="119">
        <f>IF(IFERROR(MATCH(_xlfn.CONCAT($B71,",",CB$4),'19 SpcFunc &amp; VentSpcFunc combos'!$Q$8:$Q$335,0),0)&gt;0,1,0)</f>
        <v>0</v>
      </c>
      <c r="CC71" s="119">
        <f>IF(IFERROR(MATCH(_xlfn.CONCAT($B71,",",CC$4),'19 SpcFunc &amp; VentSpcFunc combos'!$Q$8:$Q$335,0),0)&gt;0,1,0)</f>
        <v>0</v>
      </c>
      <c r="CD71" s="119">
        <f>IF(IFERROR(MATCH(_xlfn.CONCAT($B71,",",CD$4),'19 SpcFunc &amp; VentSpcFunc combos'!$Q$8:$Q$335,0),0)&gt;0,1,0)</f>
        <v>0</v>
      </c>
      <c r="CE71" s="119">
        <f>IF(IFERROR(MATCH(_xlfn.CONCAT($B71,",",CE$4),'19 SpcFunc &amp; VentSpcFunc combos'!$Q$8:$Q$335,0),0)&gt;0,1,0)</f>
        <v>0</v>
      </c>
      <c r="CF71" s="119">
        <f>IF(IFERROR(MATCH(_xlfn.CONCAT($B71,",",CF$4),'19 SpcFunc &amp; VentSpcFunc combos'!$Q$8:$Q$335,0),0)&gt;0,1,0)</f>
        <v>0</v>
      </c>
      <c r="CG71" s="119">
        <f>IF(IFERROR(MATCH(_xlfn.CONCAT($B71,",",CG$4),'19 SpcFunc &amp; VentSpcFunc combos'!$Q$8:$Q$335,0),0)&gt;0,1,0)</f>
        <v>0</v>
      </c>
      <c r="CH71" s="119">
        <f>IF(IFERROR(MATCH(_xlfn.CONCAT($B71,",",CH$4),'19 SpcFunc &amp; VentSpcFunc combos'!$Q$8:$Q$335,0),0)&gt;0,1,0)</f>
        <v>0</v>
      </c>
      <c r="CI71" s="119">
        <f>IF(IFERROR(MATCH(_xlfn.CONCAT($B71,",",CI$4),'19 SpcFunc &amp; VentSpcFunc combos'!$Q$8:$Q$335,0),0)&gt;0,1,0)</f>
        <v>0</v>
      </c>
      <c r="CJ71" s="119">
        <f>IF(IFERROR(MATCH(_xlfn.CONCAT($B71,",",CJ$4),'19 SpcFunc &amp; VentSpcFunc combos'!$Q$8:$Q$335,0),0)&gt;0,1,0)</f>
        <v>0</v>
      </c>
      <c r="CK71" s="119">
        <f>IF(IFERROR(MATCH(_xlfn.CONCAT($B71,",",CK$4),'19 SpcFunc &amp; VentSpcFunc combos'!$Q$8:$Q$335,0),0)&gt;0,1,0)</f>
        <v>0</v>
      </c>
      <c r="CL71" s="119">
        <f>IF(IFERROR(MATCH(_xlfn.CONCAT($B71,",",CL$4),'19 SpcFunc &amp; VentSpcFunc combos'!$Q$8:$Q$335,0),0)&gt;0,1,0)</f>
        <v>0</v>
      </c>
      <c r="CM71" s="119">
        <f>IF(IFERROR(MATCH(_xlfn.CONCAT($B71,",",CM$4),'19 SpcFunc &amp; VentSpcFunc combos'!$Q$8:$Q$335,0),0)&gt;0,1,0)</f>
        <v>0</v>
      </c>
      <c r="CN71" s="119">
        <f>IF(IFERROR(MATCH(_xlfn.CONCAT($B71,",",CN$4),'19 SpcFunc &amp; VentSpcFunc combos'!$Q$8:$Q$335,0),0)&gt;0,1,0)</f>
        <v>0</v>
      </c>
      <c r="CO71" s="119">
        <f>IF(IFERROR(MATCH(_xlfn.CONCAT($B71,",",CO$4),'19 SpcFunc &amp; VentSpcFunc combos'!$Q$8:$Q$335,0),0)&gt;0,1,0)</f>
        <v>0</v>
      </c>
      <c r="CP71" s="119">
        <f>IF(IFERROR(MATCH(_xlfn.CONCAT($B71,",",CP$4),'19 SpcFunc &amp; VentSpcFunc combos'!$Q$8:$Q$335,0),0)&gt;0,1,0)</f>
        <v>0</v>
      </c>
      <c r="CQ71" s="119">
        <f>IF(IFERROR(MATCH(_xlfn.CONCAT($B71,",",CQ$4),'19 SpcFunc &amp; VentSpcFunc combos'!$Q$8:$Q$335,0),0)&gt;0,1,0)</f>
        <v>0</v>
      </c>
      <c r="CR71" s="119">
        <f>IF(IFERROR(MATCH(_xlfn.CONCAT($B71,",",CR$4),'19 SpcFunc &amp; VentSpcFunc combos'!$Q$8:$Q$335,0),0)&gt;0,1,0)</f>
        <v>0</v>
      </c>
      <c r="CS71" s="119">
        <f>IF(IFERROR(MATCH(_xlfn.CONCAT($B71,",",CS$4),'19 SpcFunc &amp; VentSpcFunc combos'!$Q$8:$Q$335,0),0)&gt;0,1,0)</f>
        <v>0</v>
      </c>
      <c r="CT71" s="119">
        <f>IF(IFERROR(MATCH(_xlfn.CONCAT($B71,",",CT$4),'19 SpcFunc &amp; VentSpcFunc combos'!$Q$8:$Q$335,0),0)&gt;0,1,0)</f>
        <v>0</v>
      </c>
      <c r="CU71" s="98" t="s">
        <v>938</v>
      </c>
      <c r="CV71">
        <f t="shared" si="6"/>
        <v>0</v>
      </c>
    </row>
    <row r="72" spans="2:100" x14ac:dyDescent="0.25">
      <c r="B72" t="e">
        <f>#REF!</f>
        <v>#REF!</v>
      </c>
      <c r="C72" s="119">
        <f>IF(IFERROR(MATCH(_xlfn.CONCAT($B72,",",C$4),'19 SpcFunc &amp; VentSpcFunc combos'!$Q$8:$Q$335,0),0)&gt;0,1,0)</f>
        <v>0</v>
      </c>
      <c r="D72" s="119">
        <f>IF(IFERROR(MATCH(_xlfn.CONCAT($B72,",",D$4),'19 SpcFunc &amp; VentSpcFunc combos'!$Q$8:$Q$335,0),0)&gt;0,1,0)</f>
        <v>0</v>
      </c>
      <c r="E72" s="119">
        <f>IF(IFERROR(MATCH(_xlfn.CONCAT($B72,",",E$4),'19 SpcFunc &amp; VentSpcFunc combos'!$Q$8:$Q$335,0),0)&gt;0,1,0)</f>
        <v>0</v>
      </c>
      <c r="F72" s="119">
        <f>IF(IFERROR(MATCH(_xlfn.CONCAT($B72,",",F$4),'19 SpcFunc &amp; VentSpcFunc combos'!$Q$8:$Q$335,0),0)&gt;0,1,0)</f>
        <v>0</v>
      </c>
      <c r="G72" s="119">
        <f>IF(IFERROR(MATCH(_xlfn.CONCAT($B72,",",G$4),'19 SpcFunc &amp; VentSpcFunc combos'!$Q$8:$Q$335,0),0)&gt;0,1,0)</f>
        <v>0</v>
      </c>
      <c r="H72" s="119">
        <f>IF(IFERROR(MATCH(_xlfn.CONCAT($B72,",",H$4),'19 SpcFunc &amp; VentSpcFunc combos'!$Q$8:$Q$335,0),0)&gt;0,1,0)</f>
        <v>0</v>
      </c>
      <c r="I72" s="119">
        <f>IF(IFERROR(MATCH(_xlfn.CONCAT($B72,",",I$4),'19 SpcFunc &amp; VentSpcFunc combos'!$Q$8:$Q$335,0),0)&gt;0,1,0)</f>
        <v>0</v>
      </c>
      <c r="J72" s="119">
        <f>IF(IFERROR(MATCH(_xlfn.CONCAT($B72,",",J$4),'19 SpcFunc &amp; VentSpcFunc combos'!$Q$8:$Q$335,0),0)&gt;0,1,0)</f>
        <v>0</v>
      </c>
      <c r="K72" s="119">
        <f>IF(IFERROR(MATCH(_xlfn.CONCAT($B72,",",K$4),'19 SpcFunc &amp; VentSpcFunc combos'!$Q$8:$Q$335,0),0)&gt;0,1,0)</f>
        <v>0</v>
      </c>
      <c r="L72" s="119">
        <f>IF(IFERROR(MATCH(_xlfn.CONCAT($B72,",",L$4),'19 SpcFunc &amp; VentSpcFunc combos'!$Q$8:$Q$335,0),0)&gt;0,1,0)</f>
        <v>0</v>
      </c>
      <c r="M72" s="119">
        <f>IF(IFERROR(MATCH(_xlfn.CONCAT($B72,",",M$4),'19 SpcFunc &amp; VentSpcFunc combos'!$Q$8:$Q$335,0),0)&gt;0,1,0)</f>
        <v>0</v>
      </c>
      <c r="N72" s="119">
        <f>IF(IFERROR(MATCH(_xlfn.CONCAT($B72,",",N$4),'19 SpcFunc &amp; VentSpcFunc combos'!$Q$8:$Q$335,0),0)&gt;0,1,0)</f>
        <v>0</v>
      </c>
      <c r="O72" s="119">
        <f>IF(IFERROR(MATCH(_xlfn.CONCAT($B72,",",O$4),'19 SpcFunc &amp; VentSpcFunc combos'!$Q$8:$Q$335,0),0)&gt;0,1,0)</f>
        <v>0</v>
      </c>
      <c r="P72" s="119">
        <f>IF(IFERROR(MATCH(_xlfn.CONCAT($B72,",",P$4),'19 SpcFunc &amp; VentSpcFunc combos'!$Q$8:$Q$335,0),0)&gt;0,1,0)</f>
        <v>0</v>
      </c>
      <c r="Q72" s="119">
        <f>IF(IFERROR(MATCH(_xlfn.CONCAT($B72,",",Q$4),'19 SpcFunc &amp; VentSpcFunc combos'!$Q$8:$Q$335,0),0)&gt;0,1,0)</f>
        <v>0</v>
      </c>
      <c r="R72" s="119">
        <f>IF(IFERROR(MATCH(_xlfn.CONCAT($B72,",",R$4),'19 SpcFunc &amp; VentSpcFunc combos'!$Q$8:$Q$335,0),0)&gt;0,1,0)</f>
        <v>0</v>
      </c>
      <c r="S72" s="119">
        <f>IF(IFERROR(MATCH(_xlfn.CONCAT($B72,",",S$4),'19 SpcFunc &amp; VentSpcFunc combos'!$Q$8:$Q$335,0),0)&gt;0,1,0)</f>
        <v>0</v>
      </c>
      <c r="T72" s="119">
        <f>IF(IFERROR(MATCH(_xlfn.CONCAT($B72,",",T$4),'19 SpcFunc &amp; VentSpcFunc combos'!$Q$8:$Q$335,0),0)&gt;0,1,0)</f>
        <v>0</v>
      </c>
      <c r="U72" s="119">
        <f>IF(IFERROR(MATCH(_xlfn.CONCAT($B72,",",U$4),'19 SpcFunc &amp; VentSpcFunc combos'!$Q$8:$Q$335,0),0)&gt;0,1,0)</f>
        <v>0</v>
      </c>
      <c r="V72" s="119">
        <f>IF(IFERROR(MATCH(_xlfn.CONCAT($B72,",",V$4),'19 SpcFunc &amp; VentSpcFunc combos'!$Q$8:$Q$335,0),0)&gt;0,1,0)</f>
        <v>0</v>
      </c>
      <c r="W72" s="119">
        <f>IF(IFERROR(MATCH(_xlfn.CONCAT($B72,",",W$4),'19 SpcFunc &amp; VentSpcFunc combos'!$Q$8:$Q$335,0),0)&gt;0,1,0)</f>
        <v>0</v>
      </c>
      <c r="X72" s="119">
        <f>IF(IFERROR(MATCH(_xlfn.CONCAT($B72,",",X$4),'19 SpcFunc &amp; VentSpcFunc combos'!$Q$8:$Q$335,0),0)&gt;0,1,0)</f>
        <v>0</v>
      </c>
      <c r="Y72" s="119">
        <f>IF(IFERROR(MATCH(_xlfn.CONCAT($B72,",",Y$4),'19 SpcFunc &amp; VentSpcFunc combos'!$Q$8:$Q$335,0),0)&gt;0,1,0)</f>
        <v>0</v>
      </c>
      <c r="Z72" s="119">
        <f>IF(IFERROR(MATCH(_xlfn.CONCAT($B72,",",Z$4),'19 SpcFunc &amp; VentSpcFunc combos'!$Q$8:$Q$335,0),0)&gt;0,1,0)</f>
        <v>0</v>
      </c>
      <c r="AA72" s="119">
        <f>IF(IFERROR(MATCH(_xlfn.CONCAT($B72,",",AA$4),'19 SpcFunc &amp; VentSpcFunc combos'!$Q$8:$Q$335,0),0)&gt;0,1,0)</f>
        <v>0</v>
      </c>
      <c r="AB72" s="119">
        <f>IF(IFERROR(MATCH(_xlfn.CONCAT($B72,",",AB$4),'19 SpcFunc &amp; VentSpcFunc combos'!$Q$8:$Q$335,0),0)&gt;0,1,0)</f>
        <v>0</v>
      </c>
      <c r="AC72" s="119">
        <f>IF(IFERROR(MATCH(_xlfn.CONCAT($B72,",",AC$4),'19 SpcFunc &amp; VentSpcFunc combos'!$Q$8:$Q$335,0),0)&gt;0,1,0)</f>
        <v>0</v>
      </c>
      <c r="AD72" s="119">
        <f>IF(IFERROR(MATCH(_xlfn.CONCAT($B72,",",AD$4),'19 SpcFunc &amp; VentSpcFunc combos'!$Q$8:$Q$335,0),0)&gt;0,1,0)</f>
        <v>0</v>
      </c>
      <c r="AE72" s="119">
        <f>IF(IFERROR(MATCH(_xlfn.CONCAT($B72,",",AE$4),'19 SpcFunc &amp; VentSpcFunc combos'!$Q$8:$Q$335,0),0)&gt;0,1,0)</f>
        <v>0</v>
      </c>
      <c r="AF72" s="119">
        <f>IF(IFERROR(MATCH(_xlfn.CONCAT($B72,",",AF$4),'19 SpcFunc &amp; VentSpcFunc combos'!$Q$8:$Q$335,0),0)&gt;0,1,0)</f>
        <v>0</v>
      </c>
      <c r="AG72" s="119">
        <f>IF(IFERROR(MATCH(_xlfn.CONCAT($B72,",",AG$4),'19 SpcFunc &amp; VentSpcFunc combos'!$Q$8:$Q$335,0),0)&gt;0,1,0)</f>
        <v>0</v>
      </c>
      <c r="AH72" s="119">
        <f>IF(IFERROR(MATCH(_xlfn.CONCAT($B72,",",AH$4),'19 SpcFunc &amp; VentSpcFunc combos'!$Q$8:$Q$335,0),0)&gt;0,1,0)</f>
        <v>0</v>
      </c>
      <c r="AI72" s="119">
        <f>IF(IFERROR(MATCH(_xlfn.CONCAT($B72,",",AI$4),'19 SpcFunc &amp; VentSpcFunc combos'!$Q$8:$Q$335,0),0)&gt;0,1,0)</f>
        <v>0</v>
      </c>
      <c r="AJ72" s="119">
        <f>IF(IFERROR(MATCH(_xlfn.CONCAT($B72,",",AJ$4),'19 SpcFunc &amp; VentSpcFunc combos'!$Q$8:$Q$335,0),0)&gt;0,1,0)</f>
        <v>0</v>
      </c>
      <c r="AK72" s="119">
        <f>IF(IFERROR(MATCH(_xlfn.CONCAT($B72,",",AK$4),'19 SpcFunc &amp; VentSpcFunc combos'!$Q$8:$Q$335,0),0)&gt;0,1,0)</f>
        <v>0</v>
      </c>
      <c r="AL72" s="119">
        <f>IF(IFERROR(MATCH(_xlfn.CONCAT($B72,",",AL$4),'19 SpcFunc &amp; VentSpcFunc combos'!$Q$8:$Q$335,0),0)&gt;0,1,0)</f>
        <v>0</v>
      </c>
      <c r="AM72" s="119">
        <f>IF(IFERROR(MATCH(_xlfn.CONCAT($B72,",",AM$4),'19 SpcFunc &amp; VentSpcFunc combos'!$Q$8:$Q$335,0),0)&gt;0,1,0)</f>
        <v>0</v>
      </c>
      <c r="AN72" s="119">
        <f>IF(IFERROR(MATCH(_xlfn.CONCAT($B72,",",AN$4),'19 SpcFunc &amp; VentSpcFunc combos'!$Q$8:$Q$335,0),0)&gt;0,1,0)</f>
        <v>0</v>
      </c>
      <c r="AO72" s="119">
        <f>IF(IFERROR(MATCH(_xlfn.CONCAT($B72,",",AO$4),'19 SpcFunc &amp; VentSpcFunc combos'!$Q$8:$Q$335,0),0)&gt;0,1,0)</f>
        <v>0</v>
      </c>
      <c r="AP72" s="119">
        <f>IF(IFERROR(MATCH(_xlfn.CONCAT($B72,",",AP$4),'19 SpcFunc &amp; VentSpcFunc combos'!$Q$8:$Q$335,0),0)&gt;0,1,0)</f>
        <v>0</v>
      </c>
      <c r="AQ72" s="119">
        <f>IF(IFERROR(MATCH(_xlfn.CONCAT($B72,",",AQ$4),'19 SpcFunc &amp; VentSpcFunc combos'!$Q$8:$Q$335,0),0)&gt;0,1,0)</f>
        <v>0</v>
      </c>
      <c r="AR72" s="119">
        <f>IF(IFERROR(MATCH(_xlfn.CONCAT($B72,",",AR$4),'19 SpcFunc &amp; VentSpcFunc combos'!$Q$8:$Q$335,0),0)&gt;0,1,0)</f>
        <v>0</v>
      </c>
      <c r="AS72" s="119">
        <f>IF(IFERROR(MATCH(_xlfn.CONCAT($B72,",",AS$4),'19 SpcFunc &amp; VentSpcFunc combos'!$Q$8:$Q$335,0),0)&gt;0,1,0)</f>
        <v>0</v>
      </c>
      <c r="AT72" s="119">
        <f>IF(IFERROR(MATCH(_xlfn.CONCAT($B72,",",AT$4),'19 SpcFunc &amp; VentSpcFunc combos'!$Q$8:$Q$335,0),0)&gt;0,1,0)</f>
        <v>0</v>
      </c>
      <c r="AU72" s="119">
        <f>IF(IFERROR(MATCH(_xlfn.CONCAT($B72,",",AU$4),'19 SpcFunc &amp; VentSpcFunc combos'!$Q$8:$Q$335,0),0)&gt;0,1,0)</f>
        <v>0</v>
      </c>
      <c r="AV72" s="119">
        <f>IF(IFERROR(MATCH(_xlfn.CONCAT($B72,",",AV$4),'19 SpcFunc &amp; VentSpcFunc combos'!$Q$8:$Q$335,0),0)&gt;0,1,0)</f>
        <v>0</v>
      </c>
      <c r="AW72" s="119">
        <f>IF(IFERROR(MATCH(_xlfn.CONCAT($B72,",",AW$4),'19 SpcFunc &amp; VentSpcFunc combos'!$Q$8:$Q$335,0),0)&gt;0,1,0)</f>
        <v>0</v>
      </c>
      <c r="AX72" s="119">
        <f>IF(IFERROR(MATCH(_xlfn.CONCAT($B72,",",AX$4),'19 SpcFunc &amp; VentSpcFunc combos'!$Q$8:$Q$335,0),0)&gt;0,1,0)</f>
        <v>0</v>
      </c>
      <c r="AY72" s="119">
        <f>IF(IFERROR(MATCH(_xlfn.CONCAT($B72,",",AY$4),'19 SpcFunc &amp; VentSpcFunc combos'!$Q$8:$Q$335,0),0)&gt;0,1,0)</f>
        <v>0</v>
      </c>
      <c r="AZ72" s="119">
        <f>IF(IFERROR(MATCH(_xlfn.CONCAT($B72,",",AZ$4),'19 SpcFunc &amp; VentSpcFunc combos'!$Q$8:$Q$335,0),0)&gt;0,1,0)</f>
        <v>0</v>
      </c>
      <c r="BA72" s="119">
        <f>IF(IFERROR(MATCH(_xlfn.CONCAT($B72,",",BA$4),'19 SpcFunc &amp; VentSpcFunc combos'!$Q$8:$Q$335,0),0)&gt;0,1,0)</f>
        <v>0</v>
      </c>
      <c r="BB72" s="119">
        <f>IF(IFERROR(MATCH(_xlfn.CONCAT($B72,",",BB$4),'19 SpcFunc &amp; VentSpcFunc combos'!$Q$8:$Q$335,0),0)&gt;0,1,0)</f>
        <v>0</v>
      </c>
      <c r="BC72" s="119">
        <f>IF(IFERROR(MATCH(_xlfn.CONCAT($B72,",",BC$4),'19 SpcFunc &amp; VentSpcFunc combos'!$Q$8:$Q$335,0),0)&gt;0,1,0)</f>
        <v>0</v>
      </c>
      <c r="BD72" s="119">
        <f>IF(IFERROR(MATCH(_xlfn.CONCAT($B72,",",BD$4),'19 SpcFunc &amp; VentSpcFunc combos'!$Q$8:$Q$335,0),0)&gt;0,1,0)</f>
        <v>0</v>
      </c>
      <c r="BE72" s="119">
        <f>IF(IFERROR(MATCH(_xlfn.CONCAT($B72,",",BE$4),'19 SpcFunc &amp; VentSpcFunc combos'!$Q$8:$Q$335,0),0)&gt;0,1,0)</f>
        <v>0</v>
      </c>
      <c r="BF72" s="119">
        <f>IF(IFERROR(MATCH(_xlfn.CONCAT($B72,",",BF$4),'19 SpcFunc &amp; VentSpcFunc combos'!$Q$8:$Q$335,0),0)&gt;0,1,0)</f>
        <v>0</v>
      </c>
      <c r="BG72" s="119">
        <f>IF(IFERROR(MATCH(_xlfn.CONCAT($B72,",",BG$4),'19 SpcFunc &amp; VentSpcFunc combos'!$Q$8:$Q$335,0),0)&gt;0,1,0)</f>
        <v>0</v>
      </c>
      <c r="BH72" s="119">
        <f>IF(IFERROR(MATCH(_xlfn.CONCAT($B72,",",BH$4),'19 SpcFunc &amp; VentSpcFunc combos'!$Q$8:$Q$335,0),0)&gt;0,1,0)</f>
        <v>0</v>
      </c>
      <c r="BI72" s="119">
        <f>IF(IFERROR(MATCH(_xlfn.CONCAT($B72,",",BI$4),'19 SpcFunc &amp; VentSpcFunc combos'!$Q$8:$Q$335,0),0)&gt;0,1,0)</f>
        <v>0</v>
      </c>
      <c r="BJ72" s="119">
        <f>IF(IFERROR(MATCH(_xlfn.CONCAT($B72,",",BJ$4),'19 SpcFunc &amp; VentSpcFunc combos'!$Q$8:$Q$335,0),0)&gt;0,1,0)</f>
        <v>0</v>
      </c>
      <c r="BK72" s="119">
        <f>IF(IFERROR(MATCH(_xlfn.CONCAT($B72,",",BK$4),'19 SpcFunc &amp; VentSpcFunc combos'!$Q$8:$Q$335,0),0)&gt;0,1,0)</f>
        <v>0</v>
      </c>
      <c r="BL72" s="119">
        <f>IF(IFERROR(MATCH(_xlfn.CONCAT($B72,",",BL$4),'19 SpcFunc &amp; VentSpcFunc combos'!$Q$8:$Q$335,0),0)&gt;0,1,0)</f>
        <v>0</v>
      </c>
      <c r="BM72" s="119">
        <f>IF(IFERROR(MATCH(_xlfn.CONCAT($B72,",",BM$4),'19 SpcFunc &amp; VentSpcFunc combos'!$Q$8:$Q$335,0),0)&gt;0,1,0)</f>
        <v>0</v>
      </c>
      <c r="BN72" s="119">
        <f>IF(IFERROR(MATCH(_xlfn.CONCAT($B72,",",BN$4),'19 SpcFunc &amp; VentSpcFunc combos'!$Q$8:$Q$335,0),0)&gt;0,1,0)</f>
        <v>0</v>
      </c>
      <c r="BO72" s="119">
        <f>IF(IFERROR(MATCH(_xlfn.CONCAT($B72,",",BO$4),'19 SpcFunc &amp; VentSpcFunc combos'!$Q$8:$Q$335,0),0)&gt;0,1,0)</f>
        <v>0</v>
      </c>
      <c r="BP72" s="119">
        <f>IF(IFERROR(MATCH(_xlfn.CONCAT($B72,",",BP$4),'19 SpcFunc &amp; VentSpcFunc combos'!$Q$8:$Q$335,0),0)&gt;0,1,0)</f>
        <v>0</v>
      </c>
      <c r="BQ72" s="119">
        <f>IF(IFERROR(MATCH(_xlfn.CONCAT($B72,",",BQ$4),'19 SpcFunc &amp; VentSpcFunc combos'!$Q$8:$Q$335,0),0)&gt;0,1,0)</f>
        <v>0</v>
      </c>
      <c r="BR72" s="119">
        <f>IF(IFERROR(MATCH(_xlfn.CONCAT($B72,",",BR$4),'19 SpcFunc &amp; VentSpcFunc combos'!$Q$8:$Q$335,0),0)&gt;0,1,0)</f>
        <v>0</v>
      </c>
      <c r="BS72" s="119">
        <f>IF(IFERROR(MATCH(_xlfn.CONCAT($B72,",",BS$4),'19 SpcFunc &amp; VentSpcFunc combos'!$Q$8:$Q$335,0),0)&gt;0,1,0)</f>
        <v>0</v>
      </c>
      <c r="BT72" s="119">
        <f>IF(IFERROR(MATCH(_xlfn.CONCAT($B72,",",BT$4),'19 SpcFunc &amp; VentSpcFunc combos'!$Q$8:$Q$335,0),0)&gt;0,1,0)</f>
        <v>0</v>
      </c>
      <c r="BU72" s="119">
        <f>IF(IFERROR(MATCH(_xlfn.CONCAT($B72,",",BU$4),'19 SpcFunc &amp; VentSpcFunc combos'!$Q$8:$Q$335,0),0)&gt;0,1,0)</f>
        <v>0</v>
      </c>
      <c r="BV72" s="119">
        <f>IF(IFERROR(MATCH(_xlfn.CONCAT($B72,",",BV$4),'19 SpcFunc &amp; VentSpcFunc combos'!$Q$8:$Q$335,0),0)&gt;0,1,0)</f>
        <v>0</v>
      </c>
      <c r="BW72" s="119">
        <f>IF(IFERROR(MATCH(_xlfn.CONCAT($B72,",",BW$4),'19 SpcFunc &amp; VentSpcFunc combos'!$Q$8:$Q$335,0),0)&gt;0,1,0)</f>
        <v>0</v>
      </c>
      <c r="BX72" s="119">
        <f>IF(IFERROR(MATCH(_xlfn.CONCAT($B72,",",BX$4),'19 SpcFunc &amp; VentSpcFunc combos'!$Q$8:$Q$335,0),0)&gt;0,1,0)</f>
        <v>0</v>
      </c>
      <c r="BY72" s="119">
        <f>IF(IFERROR(MATCH(_xlfn.CONCAT($B72,",",BY$4),'19 SpcFunc &amp; VentSpcFunc combos'!$Q$8:$Q$335,0),0)&gt;0,1,0)</f>
        <v>0</v>
      </c>
      <c r="BZ72" s="119">
        <f>IF(IFERROR(MATCH(_xlfn.CONCAT($B72,",",BZ$4),'19 SpcFunc &amp; VentSpcFunc combos'!$Q$8:$Q$335,0),0)&gt;0,1,0)</f>
        <v>0</v>
      </c>
      <c r="CA72" s="119">
        <f>IF(IFERROR(MATCH(_xlfn.CONCAT($B72,",",CA$4),'19 SpcFunc &amp; VentSpcFunc combos'!$Q$8:$Q$335,0),0)&gt;0,1,0)</f>
        <v>0</v>
      </c>
      <c r="CB72" s="119">
        <f>IF(IFERROR(MATCH(_xlfn.CONCAT($B72,",",CB$4),'19 SpcFunc &amp; VentSpcFunc combos'!$Q$8:$Q$335,0),0)&gt;0,1,0)</f>
        <v>0</v>
      </c>
      <c r="CC72" s="119">
        <f>IF(IFERROR(MATCH(_xlfn.CONCAT($B72,",",CC$4),'19 SpcFunc &amp; VentSpcFunc combos'!$Q$8:$Q$335,0),0)&gt;0,1,0)</f>
        <v>0</v>
      </c>
      <c r="CD72" s="119">
        <f>IF(IFERROR(MATCH(_xlfn.CONCAT($B72,",",CD$4),'19 SpcFunc &amp; VentSpcFunc combos'!$Q$8:$Q$335,0),0)&gt;0,1,0)</f>
        <v>0</v>
      </c>
      <c r="CE72" s="119">
        <f>IF(IFERROR(MATCH(_xlfn.CONCAT($B72,",",CE$4),'19 SpcFunc &amp; VentSpcFunc combos'!$Q$8:$Q$335,0),0)&gt;0,1,0)</f>
        <v>0</v>
      </c>
      <c r="CF72" s="119">
        <f>IF(IFERROR(MATCH(_xlfn.CONCAT($B72,",",CF$4),'19 SpcFunc &amp; VentSpcFunc combos'!$Q$8:$Q$335,0),0)&gt;0,1,0)</f>
        <v>0</v>
      </c>
      <c r="CG72" s="119">
        <f>IF(IFERROR(MATCH(_xlfn.CONCAT($B72,",",CG$4),'19 SpcFunc &amp; VentSpcFunc combos'!$Q$8:$Q$335,0),0)&gt;0,1,0)</f>
        <v>0</v>
      </c>
      <c r="CH72" s="119">
        <f>IF(IFERROR(MATCH(_xlfn.CONCAT($B72,",",CH$4),'19 SpcFunc &amp; VentSpcFunc combos'!$Q$8:$Q$335,0),0)&gt;0,1,0)</f>
        <v>0</v>
      </c>
      <c r="CI72" s="119">
        <f>IF(IFERROR(MATCH(_xlfn.CONCAT($B72,",",CI$4),'19 SpcFunc &amp; VentSpcFunc combos'!$Q$8:$Q$335,0),0)&gt;0,1,0)</f>
        <v>0</v>
      </c>
      <c r="CJ72" s="119">
        <f>IF(IFERROR(MATCH(_xlfn.CONCAT($B72,",",CJ$4),'19 SpcFunc &amp; VentSpcFunc combos'!$Q$8:$Q$335,0),0)&gt;0,1,0)</f>
        <v>0</v>
      </c>
      <c r="CK72" s="119">
        <f>IF(IFERROR(MATCH(_xlfn.CONCAT($B72,",",CK$4),'19 SpcFunc &amp; VentSpcFunc combos'!$Q$8:$Q$335,0),0)&gt;0,1,0)</f>
        <v>0</v>
      </c>
      <c r="CL72" s="119">
        <f>IF(IFERROR(MATCH(_xlfn.CONCAT($B72,",",CL$4),'19 SpcFunc &amp; VentSpcFunc combos'!$Q$8:$Q$335,0),0)&gt;0,1,0)</f>
        <v>0</v>
      </c>
      <c r="CM72" s="119">
        <f>IF(IFERROR(MATCH(_xlfn.CONCAT($B72,",",CM$4),'19 SpcFunc &amp; VentSpcFunc combos'!$Q$8:$Q$335,0),0)&gt;0,1,0)</f>
        <v>0</v>
      </c>
      <c r="CN72" s="119">
        <f>IF(IFERROR(MATCH(_xlfn.CONCAT($B72,",",CN$4),'19 SpcFunc &amp; VentSpcFunc combos'!$Q$8:$Q$335,0),0)&gt;0,1,0)</f>
        <v>0</v>
      </c>
      <c r="CO72" s="119">
        <f>IF(IFERROR(MATCH(_xlfn.CONCAT($B72,",",CO$4),'19 SpcFunc &amp; VentSpcFunc combos'!$Q$8:$Q$335,0),0)&gt;0,1,0)</f>
        <v>0</v>
      </c>
      <c r="CP72" s="119">
        <f>IF(IFERROR(MATCH(_xlfn.CONCAT($B72,",",CP$4),'19 SpcFunc &amp; VentSpcFunc combos'!$Q$8:$Q$335,0),0)&gt;0,1,0)</f>
        <v>0</v>
      </c>
      <c r="CQ72" s="119">
        <f>IF(IFERROR(MATCH(_xlfn.CONCAT($B72,",",CQ$4),'19 SpcFunc &amp; VentSpcFunc combos'!$Q$8:$Q$335,0),0)&gt;0,1,0)</f>
        <v>0</v>
      </c>
      <c r="CR72" s="119">
        <f>IF(IFERROR(MATCH(_xlfn.CONCAT($B72,",",CR$4),'19 SpcFunc &amp; VentSpcFunc combos'!$Q$8:$Q$335,0),0)&gt;0,1,0)</f>
        <v>0</v>
      </c>
      <c r="CS72" s="119">
        <f>IF(IFERROR(MATCH(_xlfn.CONCAT($B72,",",CS$4),'19 SpcFunc &amp; VentSpcFunc combos'!$Q$8:$Q$335,0),0)&gt;0,1,0)</f>
        <v>0</v>
      </c>
      <c r="CT72" s="119">
        <f>IF(IFERROR(MATCH(_xlfn.CONCAT($B72,",",CT$4),'19 SpcFunc &amp; VentSpcFunc combos'!$Q$8:$Q$335,0),0)&gt;0,1,0)</f>
        <v>0</v>
      </c>
      <c r="CU72" s="98" t="s">
        <v>938</v>
      </c>
      <c r="CV72">
        <f t="shared" si="6"/>
        <v>0</v>
      </c>
    </row>
    <row r="73" spans="2:100" x14ac:dyDescent="0.25">
      <c r="B73" t="e">
        <f>#REF!</f>
        <v>#REF!</v>
      </c>
      <c r="C73" s="119">
        <f>IF(IFERROR(MATCH(_xlfn.CONCAT($B73,",",C$4),'19 SpcFunc &amp; VentSpcFunc combos'!$Q$8:$Q$335,0),0)&gt;0,1,0)</f>
        <v>0</v>
      </c>
      <c r="D73" s="119">
        <f>IF(IFERROR(MATCH(_xlfn.CONCAT($B73,",",D$4),'19 SpcFunc &amp; VentSpcFunc combos'!$Q$8:$Q$335,0),0)&gt;0,1,0)</f>
        <v>0</v>
      </c>
      <c r="E73" s="119">
        <f>IF(IFERROR(MATCH(_xlfn.CONCAT($B73,",",E$4),'19 SpcFunc &amp; VentSpcFunc combos'!$Q$8:$Q$335,0),0)&gt;0,1,0)</f>
        <v>0</v>
      </c>
      <c r="F73" s="119">
        <f>IF(IFERROR(MATCH(_xlfn.CONCAT($B73,",",F$4),'19 SpcFunc &amp; VentSpcFunc combos'!$Q$8:$Q$335,0),0)&gt;0,1,0)</f>
        <v>0</v>
      </c>
      <c r="G73" s="119">
        <f>IF(IFERROR(MATCH(_xlfn.CONCAT($B73,",",G$4),'19 SpcFunc &amp; VentSpcFunc combos'!$Q$8:$Q$335,0),0)&gt;0,1,0)</f>
        <v>0</v>
      </c>
      <c r="H73" s="119">
        <f>IF(IFERROR(MATCH(_xlfn.CONCAT($B73,",",H$4),'19 SpcFunc &amp; VentSpcFunc combos'!$Q$8:$Q$335,0),0)&gt;0,1,0)</f>
        <v>0</v>
      </c>
      <c r="I73" s="119">
        <f>IF(IFERROR(MATCH(_xlfn.CONCAT($B73,",",I$4),'19 SpcFunc &amp; VentSpcFunc combos'!$Q$8:$Q$335,0),0)&gt;0,1,0)</f>
        <v>0</v>
      </c>
      <c r="J73" s="119">
        <f>IF(IFERROR(MATCH(_xlfn.CONCAT($B73,",",J$4),'19 SpcFunc &amp; VentSpcFunc combos'!$Q$8:$Q$335,0),0)&gt;0,1,0)</f>
        <v>0</v>
      </c>
      <c r="K73" s="119">
        <f>IF(IFERROR(MATCH(_xlfn.CONCAT($B73,",",K$4),'19 SpcFunc &amp; VentSpcFunc combos'!$Q$8:$Q$335,0),0)&gt;0,1,0)</f>
        <v>0</v>
      </c>
      <c r="L73" s="119">
        <f>IF(IFERROR(MATCH(_xlfn.CONCAT($B73,",",L$4),'19 SpcFunc &amp; VentSpcFunc combos'!$Q$8:$Q$335,0),0)&gt;0,1,0)</f>
        <v>0</v>
      </c>
      <c r="M73" s="119">
        <f>IF(IFERROR(MATCH(_xlfn.CONCAT($B73,",",M$4),'19 SpcFunc &amp; VentSpcFunc combos'!$Q$8:$Q$335,0),0)&gt;0,1,0)</f>
        <v>0</v>
      </c>
      <c r="N73" s="119">
        <f>IF(IFERROR(MATCH(_xlfn.CONCAT($B73,",",N$4),'19 SpcFunc &amp; VentSpcFunc combos'!$Q$8:$Q$335,0),0)&gt;0,1,0)</f>
        <v>0</v>
      </c>
      <c r="O73" s="119">
        <f>IF(IFERROR(MATCH(_xlfn.CONCAT($B73,",",O$4),'19 SpcFunc &amp; VentSpcFunc combos'!$Q$8:$Q$335,0),0)&gt;0,1,0)</f>
        <v>0</v>
      </c>
      <c r="P73" s="119">
        <f>IF(IFERROR(MATCH(_xlfn.CONCAT($B73,",",P$4),'19 SpcFunc &amp; VentSpcFunc combos'!$Q$8:$Q$335,0),0)&gt;0,1,0)</f>
        <v>0</v>
      </c>
      <c r="Q73" s="119">
        <f>IF(IFERROR(MATCH(_xlfn.CONCAT($B73,",",Q$4),'19 SpcFunc &amp; VentSpcFunc combos'!$Q$8:$Q$335,0),0)&gt;0,1,0)</f>
        <v>0</v>
      </c>
      <c r="R73" s="119">
        <f>IF(IFERROR(MATCH(_xlfn.CONCAT($B73,",",R$4),'19 SpcFunc &amp; VentSpcFunc combos'!$Q$8:$Q$335,0),0)&gt;0,1,0)</f>
        <v>0</v>
      </c>
      <c r="S73" s="119">
        <f>IF(IFERROR(MATCH(_xlfn.CONCAT($B73,",",S$4),'19 SpcFunc &amp; VentSpcFunc combos'!$Q$8:$Q$335,0),0)&gt;0,1,0)</f>
        <v>0</v>
      </c>
      <c r="T73" s="119">
        <f>IF(IFERROR(MATCH(_xlfn.CONCAT($B73,",",T$4),'19 SpcFunc &amp; VentSpcFunc combos'!$Q$8:$Q$335,0),0)&gt;0,1,0)</f>
        <v>0</v>
      </c>
      <c r="U73" s="119">
        <f>IF(IFERROR(MATCH(_xlfn.CONCAT($B73,",",U$4),'19 SpcFunc &amp; VentSpcFunc combos'!$Q$8:$Q$335,0),0)&gt;0,1,0)</f>
        <v>0</v>
      </c>
      <c r="V73" s="119">
        <f>IF(IFERROR(MATCH(_xlfn.CONCAT($B73,",",V$4),'19 SpcFunc &amp; VentSpcFunc combos'!$Q$8:$Q$335,0),0)&gt;0,1,0)</f>
        <v>0</v>
      </c>
      <c r="W73" s="119">
        <f>IF(IFERROR(MATCH(_xlfn.CONCAT($B73,",",W$4),'19 SpcFunc &amp; VentSpcFunc combos'!$Q$8:$Q$335,0),0)&gt;0,1,0)</f>
        <v>0</v>
      </c>
      <c r="X73" s="119">
        <f>IF(IFERROR(MATCH(_xlfn.CONCAT($B73,",",X$4),'19 SpcFunc &amp; VentSpcFunc combos'!$Q$8:$Q$335,0),0)&gt;0,1,0)</f>
        <v>0</v>
      </c>
      <c r="Y73" s="119">
        <f>IF(IFERROR(MATCH(_xlfn.CONCAT($B73,",",Y$4),'19 SpcFunc &amp; VentSpcFunc combos'!$Q$8:$Q$335,0),0)&gt;0,1,0)</f>
        <v>0</v>
      </c>
      <c r="Z73" s="119">
        <f>IF(IFERROR(MATCH(_xlfn.CONCAT($B73,",",Z$4),'19 SpcFunc &amp; VentSpcFunc combos'!$Q$8:$Q$335,0),0)&gt;0,1,0)</f>
        <v>0</v>
      </c>
      <c r="AA73" s="119">
        <f>IF(IFERROR(MATCH(_xlfn.CONCAT($B73,",",AA$4),'19 SpcFunc &amp; VentSpcFunc combos'!$Q$8:$Q$335,0),0)&gt;0,1,0)</f>
        <v>0</v>
      </c>
      <c r="AB73" s="119">
        <f>IF(IFERROR(MATCH(_xlfn.CONCAT($B73,",",AB$4),'19 SpcFunc &amp; VentSpcFunc combos'!$Q$8:$Q$335,0),0)&gt;0,1,0)</f>
        <v>0</v>
      </c>
      <c r="AC73" s="119">
        <f>IF(IFERROR(MATCH(_xlfn.CONCAT($B73,",",AC$4),'19 SpcFunc &amp; VentSpcFunc combos'!$Q$8:$Q$335,0),0)&gt;0,1,0)</f>
        <v>0</v>
      </c>
      <c r="AD73" s="119">
        <f>IF(IFERROR(MATCH(_xlfn.CONCAT($B73,",",AD$4),'19 SpcFunc &amp; VentSpcFunc combos'!$Q$8:$Q$335,0),0)&gt;0,1,0)</f>
        <v>0</v>
      </c>
      <c r="AE73" s="119">
        <f>IF(IFERROR(MATCH(_xlfn.CONCAT($B73,",",AE$4),'19 SpcFunc &amp; VentSpcFunc combos'!$Q$8:$Q$335,0),0)&gt;0,1,0)</f>
        <v>0</v>
      </c>
      <c r="AF73" s="119">
        <f>IF(IFERROR(MATCH(_xlfn.CONCAT($B73,",",AF$4),'19 SpcFunc &amp; VentSpcFunc combos'!$Q$8:$Q$335,0),0)&gt;0,1,0)</f>
        <v>0</v>
      </c>
      <c r="AG73" s="119">
        <f>IF(IFERROR(MATCH(_xlfn.CONCAT($B73,",",AG$4),'19 SpcFunc &amp; VentSpcFunc combos'!$Q$8:$Q$335,0),0)&gt;0,1,0)</f>
        <v>0</v>
      </c>
      <c r="AH73" s="119">
        <f>IF(IFERROR(MATCH(_xlfn.CONCAT($B73,",",AH$4),'19 SpcFunc &amp; VentSpcFunc combos'!$Q$8:$Q$335,0),0)&gt;0,1,0)</f>
        <v>0</v>
      </c>
      <c r="AI73" s="119">
        <f>IF(IFERROR(MATCH(_xlfn.CONCAT($B73,",",AI$4),'19 SpcFunc &amp; VentSpcFunc combos'!$Q$8:$Q$335,0),0)&gt;0,1,0)</f>
        <v>0</v>
      </c>
      <c r="AJ73" s="119">
        <f>IF(IFERROR(MATCH(_xlfn.CONCAT($B73,",",AJ$4),'19 SpcFunc &amp; VentSpcFunc combos'!$Q$8:$Q$335,0),0)&gt;0,1,0)</f>
        <v>0</v>
      </c>
      <c r="AK73" s="119">
        <f>IF(IFERROR(MATCH(_xlfn.CONCAT($B73,",",AK$4),'19 SpcFunc &amp; VentSpcFunc combos'!$Q$8:$Q$335,0),0)&gt;0,1,0)</f>
        <v>0</v>
      </c>
      <c r="AL73" s="119">
        <f>IF(IFERROR(MATCH(_xlfn.CONCAT($B73,",",AL$4),'19 SpcFunc &amp; VentSpcFunc combos'!$Q$8:$Q$335,0),0)&gt;0,1,0)</f>
        <v>0</v>
      </c>
      <c r="AM73" s="119">
        <f>IF(IFERROR(MATCH(_xlfn.CONCAT($B73,",",AM$4),'19 SpcFunc &amp; VentSpcFunc combos'!$Q$8:$Q$335,0),0)&gt;0,1,0)</f>
        <v>0</v>
      </c>
      <c r="AN73" s="119">
        <f>IF(IFERROR(MATCH(_xlfn.CONCAT($B73,",",AN$4),'19 SpcFunc &amp; VentSpcFunc combos'!$Q$8:$Q$335,0),0)&gt;0,1,0)</f>
        <v>0</v>
      </c>
      <c r="AO73" s="119">
        <f>IF(IFERROR(MATCH(_xlfn.CONCAT($B73,",",AO$4),'19 SpcFunc &amp; VentSpcFunc combos'!$Q$8:$Q$335,0),0)&gt;0,1,0)</f>
        <v>0</v>
      </c>
      <c r="AP73" s="119">
        <f>IF(IFERROR(MATCH(_xlfn.CONCAT($B73,",",AP$4),'19 SpcFunc &amp; VentSpcFunc combos'!$Q$8:$Q$335,0),0)&gt;0,1,0)</f>
        <v>0</v>
      </c>
      <c r="AQ73" s="119">
        <f>IF(IFERROR(MATCH(_xlfn.CONCAT($B73,",",AQ$4),'19 SpcFunc &amp; VentSpcFunc combos'!$Q$8:$Q$335,0),0)&gt;0,1,0)</f>
        <v>0</v>
      </c>
      <c r="AR73" s="119">
        <f>IF(IFERROR(MATCH(_xlfn.CONCAT($B73,",",AR$4),'19 SpcFunc &amp; VentSpcFunc combos'!$Q$8:$Q$335,0),0)&gt;0,1,0)</f>
        <v>0</v>
      </c>
      <c r="AS73" s="119">
        <f>IF(IFERROR(MATCH(_xlfn.CONCAT($B73,",",AS$4),'19 SpcFunc &amp; VentSpcFunc combos'!$Q$8:$Q$335,0),0)&gt;0,1,0)</f>
        <v>0</v>
      </c>
      <c r="AT73" s="119">
        <f>IF(IFERROR(MATCH(_xlfn.CONCAT($B73,",",AT$4),'19 SpcFunc &amp; VentSpcFunc combos'!$Q$8:$Q$335,0),0)&gt;0,1,0)</f>
        <v>0</v>
      </c>
      <c r="AU73" s="119">
        <f>IF(IFERROR(MATCH(_xlfn.CONCAT($B73,",",AU$4),'19 SpcFunc &amp; VentSpcFunc combos'!$Q$8:$Q$335,0),0)&gt;0,1,0)</f>
        <v>0</v>
      </c>
      <c r="AV73" s="119">
        <f>IF(IFERROR(MATCH(_xlfn.CONCAT($B73,",",AV$4),'19 SpcFunc &amp; VentSpcFunc combos'!$Q$8:$Q$335,0),0)&gt;0,1,0)</f>
        <v>0</v>
      </c>
      <c r="AW73" s="119">
        <f>IF(IFERROR(MATCH(_xlfn.CONCAT($B73,",",AW$4),'19 SpcFunc &amp; VentSpcFunc combos'!$Q$8:$Q$335,0),0)&gt;0,1,0)</f>
        <v>0</v>
      </c>
      <c r="AX73" s="119">
        <f>IF(IFERROR(MATCH(_xlfn.CONCAT($B73,",",AX$4),'19 SpcFunc &amp; VentSpcFunc combos'!$Q$8:$Q$335,0),0)&gt;0,1,0)</f>
        <v>0</v>
      </c>
      <c r="AY73" s="119">
        <f>IF(IFERROR(MATCH(_xlfn.CONCAT($B73,",",AY$4),'19 SpcFunc &amp; VentSpcFunc combos'!$Q$8:$Q$335,0),0)&gt;0,1,0)</f>
        <v>0</v>
      </c>
      <c r="AZ73" s="119">
        <f>IF(IFERROR(MATCH(_xlfn.CONCAT($B73,",",AZ$4),'19 SpcFunc &amp; VentSpcFunc combos'!$Q$8:$Q$335,0),0)&gt;0,1,0)</f>
        <v>0</v>
      </c>
      <c r="BA73" s="119">
        <f>IF(IFERROR(MATCH(_xlfn.CONCAT($B73,",",BA$4),'19 SpcFunc &amp; VentSpcFunc combos'!$Q$8:$Q$335,0),0)&gt;0,1,0)</f>
        <v>0</v>
      </c>
      <c r="BB73" s="119">
        <f>IF(IFERROR(MATCH(_xlfn.CONCAT($B73,",",BB$4),'19 SpcFunc &amp; VentSpcFunc combos'!$Q$8:$Q$335,0),0)&gt;0,1,0)</f>
        <v>0</v>
      </c>
      <c r="BC73" s="119">
        <f>IF(IFERROR(MATCH(_xlfn.CONCAT($B73,",",BC$4),'19 SpcFunc &amp; VentSpcFunc combos'!$Q$8:$Q$335,0),0)&gt;0,1,0)</f>
        <v>0</v>
      </c>
      <c r="BD73" s="119">
        <f>IF(IFERROR(MATCH(_xlfn.CONCAT($B73,",",BD$4),'19 SpcFunc &amp; VentSpcFunc combos'!$Q$8:$Q$335,0),0)&gt;0,1,0)</f>
        <v>0</v>
      </c>
      <c r="BE73" s="119">
        <f>IF(IFERROR(MATCH(_xlfn.CONCAT($B73,",",BE$4),'19 SpcFunc &amp; VentSpcFunc combos'!$Q$8:$Q$335,0),0)&gt;0,1,0)</f>
        <v>0</v>
      </c>
      <c r="BF73" s="119">
        <f>IF(IFERROR(MATCH(_xlfn.CONCAT($B73,",",BF$4),'19 SpcFunc &amp; VentSpcFunc combos'!$Q$8:$Q$335,0),0)&gt;0,1,0)</f>
        <v>0</v>
      </c>
      <c r="BG73" s="119">
        <f>IF(IFERROR(MATCH(_xlfn.CONCAT($B73,",",BG$4),'19 SpcFunc &amp; VentSpcFunc combos'!$Q$8:$Q$335,0),0)&gt;0,1,0)</f>
        <v>0</v>
      </c>
      <c r="BH73" s="119">
        <f>IF(IFERROR(MATCH(_xlfn.CONCAT($B73,",",BH$4),'19 SpcFunc &amp; VentSpcFunc combos'!$Q$8:$Q$335,0),0)&gt;0,1,0)</f>
        <v>0</v>
      </c>
      <c r="BI73" s="119">
        <f>IF(IFERROR(MATCH(_xlfn.CONCAT($B73,",",BI$4),'19 SpcFunc &amp; VentSpcFunc combos'!$Q$8:$Q$335,0),0)&gt;0,1,0)</f>
        <v>0</v>
      </c>
      <c r="BJ73" s="119">
        <f>IF(IFERROR(MATCH(_xlfn.CONCAT($B73,",",BJ$4),'19 SpcFunc &amp; VentSpcFunc combos'!$Q$8:$Q$335,0),0)&gt;0,1,0)</f>
        <v>0</v>
      </c>
      <c r="BK73" s="119">
        <f>IF(IFERROR(MATCH(_xlfn.CONCAT($B73,",",BK$4),'19 SpcFunc &amp; VentSpcFunc combos'!$Q$8:$Q$335,0),0)&gt;0,1,0)</f>
        <v>0</v>
      </c>
      <c r="BL73" s="119">
        <f>IF(IFERROR(MATCH(_xlfn.CONCAT($B73,",",BL$4),'19 SpcFunc &amp; VentSpcFunc combos'!$Q$8:$Q$335,0),0)&gt;0,1,0)</f>
        <v>0</v>
      </c>
      <c r="BM73" s="119">
        <f>IF(IFERROR(MATCH(_xlfn.CONCAT($B73,",",BM$4),'19 SpcFunc &amp; VentSpcFunc combos'!$Q$8:$Q$335,0),0)&gt;0,1,0)</f>
        <v>0</v>
      </c>
      <c r="BN73" s="119">
        <f>IF(IFERROR(MATCH(_xlfn.CONCAT($B73,",",BN$4),'19 SpcFunc &amp; VentSpcFunc combos'!$Q$8:$Q$335,0),0)&gt;0,1,0)</f>
        <v>0</v>
      </c>
      <c r="BO73" s="119">
        <f>IF(IFERROR(MATCH(_xlfn.CONCAT($B73,",",BO$4),'19 SpcFunc &amp; VentSpcFunc combos'!$Q$8:$Q$335,0),0)&gt;0,1,0)</f>
        <v>0</v>
      </c>
      <c r="BP73" s="119">
        <f>IF(IFERROR(MATCH(_xlfn.CONCAT($B73,",",BP$4),'19 SpcFunc &amp; VentSpcFunc combos'!$Q$8:$Q$335,0),0)&gt;0,1,0)</f>
        <v>0</v>
      </c>
      <c r="BQ73" s="119">
        <f>IF(IFERROR(MATCH(_xlfn.CONCAT($B73,",",BQ$4),'19 SpcFunc &amp; VentSpcFunc combos'!$Q$8:$Q$335,0),0)&gt;0,1,0)</f>
        <v>0</v>
      </c>
      <c r="BR73" s="119">
        <f>IF(IFERROR(MATCH(_xlfn.CONCAT($B73,",",BR$4),'19 SpcFunc &amp; VentSpcFunc combos'!$Q$8:$Q$335,0),0)&gt;0,1,0)</f>
        <v>0</v>
      </c>
      <c r="BS73" s="119">
        <f>IF(IFERROR(MATCH(_xlfn.CONCAT($B73,",",BS$4),'19 SpcFunc &amp; VentSpcFunc combos'!$Q$8:$Q$335,0),0)&gt;0,1,0)</f>
        <v>0</v>
      </c>
      <c r="BT73" s="119">
        <f>IF(IFERROR(MATCH(_xlfn.CONCAT($B73,",",BT$4),'19 SpcFunc &amp; VentSpcFunc combos'!$Q$8:$Q$335,0),0)&gt;0,1,0)</f>
        <v>0</v>
      </c>
      <c r="BU73" s="119">
        <f>IF(IFERROR(MATCH(_xlfn.CONCAT($B73,",",BU$4),'19 SpcFunc &amp; VentSpcFunc combos'!$Q$8:$Q$335,0),0)&gt;0,1,0)</f>
        <v>0</v>
      </c>
      <c r="BV73" s="119">
        <f>IF(IFERROR(MATCH(_xlfn.CONCAT($B73,",",BV$4),'19 SpcFunc &amp; VentSpcFunc combos'!$Q$8:$Q$335,0),0)&gt;0,1,0)</f>
        <v>0</v>
      </c>
      <c r="BW73" s="119">
        <f>IF(IFERROR(MATCH(_xlfn.CONCAT($B73,",",BW$4),'19 SpcFunc &amp; VentSpcFunc combos'!$Q$8:$Q$335,0),0)&gt;0,1,0)</f>
        <v>0</v>
      </c>
      <c r="BX73" s="119">
        <f>IF(IFERROR(MATCH(_xlfn.CONCAT($B73,",",BX$4),'19 SpcFunc &amp; VentSpcFunc combos'!$Q$8:$Q$335,0),0)&gt;0,1,0)</f>
        <v>0</v>
      </c>
      <c r="BY73" s="119">
        <f>IF(IFERROR(MATCH(_xlfn.CONCAT($B73,",",BY$4),'19 SpcFunc &amp; VentSpcFunc combos'!$Q$8:$Q$335,0),0)&gt;0,1,0)</f>
        <v>0</v>
      </c>
      <c r="BZ73" s="119">
        <f>IF(IFERROR(MATCH(_xlfn.CONCAT($B73,",",BZ$4),'19 SpcFunc &amp; VentSpcFunc combos'!$Q$8:$Q$335,0),0)&gt;0,1,0)</f>
        <v>0</v>
      </c>
      <c r="CA73" s="119">
        <f>IF(IFERROR(MATCH(_xlfn.CONCAT($B73,",",CA$4),'19 SpcFunc &amp; VentSpcFunc combos'!$Q$8:$Q$335,0),0)&gt;0,1,0)</f>
        <v>0</v>
      </c>
      <c r="CB73" s="119">
        <f>IF(IFERROR(MATCH(_xlfn.CONCAT($B73,",",CB$4),'19 SpcFunc &amp; VentSpcFunc combos'!$Q$8:$Q$335,0),0)&gt;0,1,0)</f>
        <v>0</v>
      </c>
      <c r="CC73" s="119">
        <f>IF(IFERROR(MATCH(_xlfn.CONCAT($B73,",",CC$4),'19 SpcFunc &amp; VentSpcFunc combos'!$Q$8:$Q$335,0),0)&gt;0,1,0)</f>
        <v>0</v>
      </c>
      <c r="CD73" s="119">
        <f>IF(IFERROR(MATCH(_xlfn.CONCAT($B73,",",CD$4),'19 SpcFunc &amp; VentSpcFunc combos'!$Q$8:$Q$335,0),0)&gt;0,1,0)</f>
        <v>0</v>
      </c>
      <c r="CE73" s="119">
        <f>IF(IFERROR(MATCH(_xlfn.CONCAT($B73,",",CE$4),'19 SpcFunc &amp; VentSpcFunc combos'!$Q$8:$Q$335,0),0)&gt;0,1,0)</f>
        <v>0</v>
      </c>
      <c r="CF73" s="119">
        <f>IF(IFERROR(MATCH(_xlfn.CONCAT($B73,",",CF$4),'19 SpcFunc &amp; VentSpcFunc combos'!$Q$8:$Q$335,0),0)&gt;0,1,0)</f>
        <v>0</v>
      </c>
      <c r="CG73" s="119">
        <f>IF(IFERROR(MATCH(_xlfn.CONCAT($B73,",",CG$4),'19 SpcFunc &amp; VentSpcFunc combos'!$Q$8:$Q$335,0),0)&gt;0,1,0)</f>
        <v>0</v>
      </c>
      <c r="CH73" s="119">
        <f>IF(IFERROR(MATCH(_xlfn.CONCAT($B73,",",CH$4),'19 SpcFunc &amp; VentSpcFunc combos'!$Q$8:$Q$335,0),0)&gt;0,1,0)</f>
        <v>0</v>
      </c>
      <c r="CI73" s="119">
        <f>IF(IFERROR(MATCH(_xlfn.CONCAT($B73,",",CI$4),'19 SpcFunc &amp; VentSpcFunc combos'!$Q$8:$Q$335,0),0)&gt;0,1,0)</f>
        <v>0</v>
      </c>
      <c r="CJ73" s="119">
        <f>IF(IFERROR(MATCH(_xlfn.CONCAT($B73,",",CJ$4),'19 SpcFunc &amp; VentSpcFunc combos'!$Q$8:$Q$335,0),0)&gt;0,1,0)</f>
        <v>0</v>
      </c>
      <c r="CK73" s="119">
        <f>IF(IFERROR(MATCH(_xlfn.CONCAT($B73,",",CK$4),'19 SpcFunc &amp; VentSpcFunc combos'!$Q$8:$Q$335,0),0)&gt;0,1,0)</f>
        <v>0</v>
      </c>
      <c r="CL73" s="119">
        <f>IF(IFERROR(MATCH(_xlfn.CONCAT($B73,",",CL$4),'19 SpcFunc &amp; VentSpcFunc combos'!$Q$8:$Q$335,0),0)&gt;0,1,0)</f>
        <v>0</v>
      </c>
      <c r="CM73" s="119">
        <f>IF(IFERROR(MATCH(_xlfn.CONCAT($B73,",",CM$4),'19 SpcFunc &amp; VentSpcFunc combos'!$Q$8:$Q$335,0),0)&gt;0,1,0)</f>
        <v>0</v>
      </c>
      <c r="CN73" s="119">
        <f>IF(IFERROR(MATCH(_xlfn.CONCAT($B73,",",CN$4),'19 SpcFunc &amp; VentSpcFunc combos'!$Q$8:$Q$335,0),0)&gt;0,1,0)</f>
        <v>0</v>
      </c>
      <c r="CO73" s="119">
        <f>IF(IFERROR(MATCH(_xlfn.CONCAT($B73,",",CO$4),'19 SpcFunc &amp; VentSpcFunc combos'!$Q$8:$Q$335,0),0)&gt;0,1,0)</f>
        <v>0</v>
      </c>
      <c r="CP73" s="119">
        <f>IF(IFERROR(MATCH(_xlfn.CONCAT($B73,",",CP$4),'19 SpcFunc &amp; VentSpcFunc combos'!$Q$8:$Q$335,0),0)&gt;0,1,0)</f>
        <v>0</v>
      </c>
      <c r="CQ73" s="119">
        <f>IF(IFERROR(MATCH(_xlfn.CONCAT($B73,",",CQ$4),'19 SpcFunc &amp; VentSpcFunc combos'!$Q$8:$Q$335,0),0)&gt;0,1,0)</f>
        <v>0</v>
      </c>
      <c r="CR73" s="119">
        <f>IF(IFERROR(MATCH(_xlfn.CONCAT($B73,",",CR$4),'19 SpcFunc &amp; VentSpcFunc combos'!$Q$8:$Q$335,0),0)&gt;0,1,0)</f>
        <v>0</v>
      </c>
      <c r="CS73" s="119">
        <f>IF(IFERROR(MATCH(_xlfn.CONCAT($B73,",",CS$4),'19 SpcFunc &amp; VentSpcFunc combos'!$Q$8:$Q$335,0),0)&gt;0,1,0)</f>
        <v>0</v>
      </c>
      <c r="CT73" s="119">
        <f>IF(IFERROR(MATCH(_xlfn.CONCAT($B73,",",CT$4),'19 SpcFunc &amp; VentSpcFunc combos'!$Q$8:$Q$335,0),0)&gt;0,1,0)</f>
        <v>0</v>
      </c>
      <c r="CU73" s="98" t="s">
        <v>938</v>
      </c>
      <c r="CV73">
        <f t="shared" si="6"/>
        <v>0</v>
      </c>
    </row>
    <row r="74" spans="2:100" x14ac:dyDescent="0.25">
      <c r="B74" t="e">
        <f>#REF!</f>
        <v>#REF!</v>
      </c>
      <c r="C74" s="119">
        <f>IF(IFERROR(MATCH(_xlfn.CONCAT($B74,",",C$4),'19 SpcFunc &amp; VentSpcFunc combos'!$Q$8:$Q$335,0),0)&gt;0,1,0)</f>
        <v>0</v>
      </c>
      <c r="D74" s="119">
        <f>IF(IFERROR(MATCH(_xlfn.CONCAT($B74,",",D$4),'19 SpcFunc &amp; VentSpcFunc combos'!$Q$8:$Q$335,0),0)&gt;0,1,0)</f>
        <v>0</v>
      </c>
      <c r="E74" s="119">
        <f>IF(IFERROR(MATCH(_xlfn.CONCAT($B74,",",E$4),'19 SpcFunc &amp; VentSpcFunc combos'!$Q$8:$Q$335,0),0)&gt;0,1,0)</f>
        <v>0</v>
      </c>
      <c r="F74" s="119">
        <f>IF(IFERROR(MATCH(_xlfn.CONCAT($B74,",",F$4),'19 SpcFunc &amp; VentSpcFunc combos'!$Q$8:$Q$335,0),0)&gt;0,1,0)</f>
        <v>0</v>
      </c>
      <c r="G74" s="119">
        <f>IF(IFERROR(MATCH(_xlfn.CONCAT($B74,",",G$4),'19 SpcFunc &amp; VentSpcFunc combos'!$Q$8:$Q$335,0),0)&gt;0,1,0)</f>
        <v>0</v>
      </c>
      <c r="H74" s="119">
        <f>IF(IFERROR(MATCH(_xlfn.CONCAT($B74,",",H$4),'19 SpcFunc &amp; VentSpcFunc combos'!$Q$8:$Q$335,0),0)&gt;0,1,0)</f>
        <v>0</v>
      </c>
      <c r="I74" s="119">
        <f>IF(IFERROR(MATCH(_xlfn.CONCAT($B74,",",I$4),'19 SpcFunc &amp; VentSpcFunc combos'!$Q$8:$Q$335,0),0)&gt;0,1,0)</f>
        <v>0</v>
      </c>
      <c r="J74" s="119">
        <f>IF(IFERROR(MATCH(_xlfn.CONCAT($B74,",",J$4),'19 SpcFunc &amp; VentSpcFunc combos'!$Q$8:$Q$335,0),0)&gt;0,1,0)</f>
        <v>0</v>
      </c>
      <c r="K74" s="119">
        <f>IF(IFERROR(MATCH(_xlfn.CONCAT($B74,",",K$4),'19 SpcFunc &amp; VentSpcFunc combos'!$Q$8:$Q$335,0),0)&gt;0,1,0)</f>
        <v>0</v>
      </c>
      <c r="L74" s="119">
        <f>IF(IFERROR(MATCH(_xlfn.CONCAT($B74,",",L$4),'19 SpcFunc &amp; VentSpcFunc combos'!$Q$8:$Q$335,0),0)&gt;0,1,0)</f>
        <v>0</v>
      </c>
      <c r="M74" s="119">
        <f>IF(IFERROR(MATCH(_xlfn.CONCAT($B74,",",M$4),'19 SpcFunc &amp; VentSpcFunc combos'!$Q$8:$Q$335,0),0)&gt;0,1,0)</f>
        <v>0</v>
      </c>
      <c r="N74" s="119">
        <f>IF(IFERROR(MATCH(_xlfn.CONCAT($B74,",",N$4),'19 SpcFunc &amp; VentSpcFunc combos'!$Q$8:$Q$335,0),0)&gt;0,1,0)</f>
        <v>0</v>
      </c>
      <c r="O74" s="119">
        <f>IF(IFERROR(MATCH(_xlfn.CONCAT($B74,",",O$4),'19 SpcFunc &amp; VentSpcFunc combos'!$Q$8:$Q$335,0),0)&gt;0,1,0)</f>
        <v>0</v>
      </c>
      <c r="P74" s="119">
        <f>IF(IFERROR(MATCH(_xlfn.CONCAT($B74,",",P$4),'19 SpcFunc &amp; VentSpcFunc combos'!$Q$8:$Q$335,0),0)&gt;0,1,0)</f>
        <v>0</v>
      </c>
      <c r="Q74" s="119">
        <f>IF(IFERROR(MATCH(_xlfn.CONCAT($B74,",",Q$4),'19 SpcFunc &amp; VentSpcFunc combos'!$Q$8:$Q$335,0),0)&gt;0,1,0)</f>
        <v>0</v>
      </c>
      <c r="R74" s="119">
        <f>IF(IFERROR(MATCH(_xlfn.CONCAT($B74,",",R$4),'19 SpcFunc &amp; VentSpcFunc combos'!$Q$8:$Q$335,0),0)&gt;0,1,0)</f>
        <v>0</v>
      </c>
      <c r="S74" s="119">
        <f>IF(IFERROR(MATCH(_xlfn.CONCAT($B74,",",S$4),'19 SpcFunc &amp; VentSpcFunc combos'!$Q$8:$Q$335,0),0)&gt;0,1,0)</f>
        <v>0</v>
      </c>
      <c r="T74" s="119">
        <f>IF(IFERROR(MATCH(_xlfn.CONCAT($B74,",",T$4),'19 SpcFunc &amp; VentSpcFunc combos'!$Q$8:$Q$335,0),0)&gt;0,1,0)</f>
        <v>0</v>
      </c>
      <c r="U74" s="119">
        <f>IF(IFERROR(MATCH(_xlfn.CONCAT($B74,",",U$4),'19 SpcFunc &amp; VentSpcFunc combos'!$Q$8:$Q$335,0),0)&gt;0,1,0)</f>
        <v>0</v>
      </c>
      <c r="V74" s="119">
        <f>IF(IFERROR(MATCH(_xlfn.CONCAT($B74,",",V$4),'19 SpcFunc &amp; VentSpcFunc combos'!$Q$8:$Q$335,0),0)&gt;0,1,0)</f>
        <v>0</v>
      </c>
      <c r="W74" s="119">
        <f>IF(IFERROR(MATCH(_xlfn.CONCAT($B74,",",W$4),'19 SpcFunc &amp; VentSpcFunc combos'!$Q$8:$Q$335,0),0)&gt;0,1,0)</f>
        <v>0</v>
      </c>
      <c r="X74" s="119">
        <f>IF(IFERROR(MATCH(_xlfn.CONCAT($B74,",",X$4),'19 SpcFunc &amp; VentSpcFunc combos'!$Q$8:$Q$335,0),0)&gt;0,1,0)</f>
        <v>0</v>
      </c>
      <c r="Y74" s="119">
        <f>IF(IFERROR(MATCH(_xlfn.CONCAT($B74,",",Y$4),'19 SpcFunc &amp; VentSpcFunc combos'!$Q$8:$Q$335,0),0)&gt;0,1,0)</f>
        <v>0</v>
      </c>
      <c r="Z74" s="119">
        <f>IF(IFERROR(MATCH(_xlfn.CONCAT($B74,",",Z$4),'19 SpcFunc &amp; VentSpcFunc combos'!$Q$8:$Q$335,0),0)&gt;0,1,0)</f>
        <v>0</v>
      </c>
      <c r="AA74" s="119">
        <f>IF(IFERROR(MATCH(_xlfn.CONCAT($B74,",",AA$4),'19 SpcFunc &amp; VentSpcFunc combos'!$Q$8:$Q$335,0),0)&gt;0,1,0)</f>
        <v>0</v>
      </c>
      <c r="AB74" s="119">
        <f>IF(IFERROR(MATCH(_xlfn.CONCAT($B74,",",AB$4),'19 SpcFunc &amp; VentSpcFunc combos'!$Q$8:$Q$335,0),0)&gt;0,1,0)</f>
        <v>0</v>
      </c>
      <c r="AC74" s="119">
        <f>IF(IFERROR(MATCH(_xlfn.CONCAT($B74,",",AC$4),'19 SpcFunc &amp; VentSpcFunc combos'!$Q$8:$Q$335,0),0)&gt;0,1,0)</f>
        <v>0</v>
      </c>
      <c r="AD74" s="119">
        <f>IF(IFERROR(MATCH(_xlfn.CONCAT($B74,",",AD$4),'19 SpcFunc &amp; VentSpcFunc combos'!$Q$8:$Q$335,0),0)&gt;0,1,0)</f>
        <v>0</v>
      </c>
      <c r="AE74" s="119">
        <f>IF(IFERROR(MATCH(_xlfn.CONCAT($B74,",",AE$4),'19 SpcFunc &amp; VentSpcFunc combos'!$Q$8:$Q$335,0),0)&gt;0,1,0)</f>
        <v>0</v>
      </c>
      <c r="AF74" s="119">
        <f>IF(IFERROR(MATCH(_xlfn.CONCAT($B74,",",AF$4),'19 SpcFunc &amp; VentSpcFunc combos'!$Q$8:$Q$335,0),0)&gt;0,1,0)</f>
        <v>0</v>
      </c>
      <c r="AG74" s="119">
        <f>IF(IFERROR(MATCH(_xlfn.CONCAT($B74,",",AG$4),'19 SpcFunc &amp; VentSpcFunc combos'!$Q$8:$Q$335,0),0)&gt;0,1,0)</f>
        <v>0</v>
      </c>
      <c r="AH74" s="119">
        <f>IF(IFERROR(MATCH(_xlfn.CONCAT($B74,",",AH$4),'19 SpcFunc &amp; VentSpcFunc combos'!$Q$8:$Q$335,0),0)&gt;0,1,0)</f>
        <v>0</v>
      </c>
      <c r="AI74" s="119">
        <f>IF(IFERROR(MATCH(_xlfn.CONCAT($B74,",",AI$4),'19 SpcFunc &amp; VentSpcFunc combos'!$Q$8:$Q$335,0),0)&gt;0,1,0)</f>
        <v>0</v>
      </c>
      <c r="AJ74" s="119">
        <f>IF(IFERROR(MATCH(_xlfn.CONCAT($B74,",",AJ$4),'19 SpcFunc &amp; VentSpcFunc combos'!$Q$8:$Q$335,0),0)&gt;0,1,0)</f>
        <v>0</v>
      </c>
      <c r="AK74" s="119">
        <f>IF(IFERROR(MATCH(_xlfn.CONCAT($B74,",",AK$4),'19 SpcFunc &amp; VentSpcFunc combos'!$Q$8:$Q$335,0),0)&gt;0,1,0)</f>
        <v>0</v>
      </c>
      <c r="AL74" s="119">
        <f>IF(IFERROR(MATCH(_xlfn.CONCAT($B74,",",AL$4),'19 SpcFunc &amp; VentSpcFunc combos'!$Q$8:$Q$335,0),0)&gt;0,1,0)</f>
        <v>0</v>
      </c>
      <c r="AM74" s="119">
        <f>IF(IFERROR(MATCH(_xlfn.CONCAT($B74,",",AM$4),'19 SpcFunc &amp; VentSpcFunc combos'!$Q$8:$Q$335,0),0)&gt;0,1,0)</f>
        <v>0</v>
      </c>
      <c r="AN74" s="119">
        <f>IF(IFERROR(MATCH(_xlfn.CONCAT($B74,",",AN$4),'19 SpcFunc &amp; VentSpcFunc combos'!$Q$8:$Q$335,0),0)&gt;0,1,0)</f>
        <v>0</v>
      </c>
      <c r="AO74" s="119">
        <f>IF(IFERROR(MATCH(_xlfn.CONCAT($B74,",",AO$4),'19 SpcFunc &amp; VentSpcFunc combos'!$Q$8:$Q$335,0),0)&gt;0,1,0)</f>
        <v>0</v>
      </c>
      <c r="AP74" s="119">
        <f>IF(IFERROR(MATCH(_xlfn.CONCAT($B74,",",AP$4),'19 SpcFunc &amp; VentSpcFunc combos'!$Q$8:$Q$335,0),0)&gt;0,1,0)</f>
        <v>0</v>
      </c>
      <c r="AQ74" s="119">
        <f>IF(IFERROR(MATCH(_xlfn.CONCAT($B74,",",AQ$4),'19 SpcFunc &amp; VentSpcFunc combos'!$Q$8:$Q$335,0),0)&gt;0,1,0)</f>
        <v>0</v>
      </c>
      <c r="AR74" s="119">
        <f>IF(IFERROR(MATCH(_xlfn.CONCAT($B74,",",AR$4),'19 SpcFunc &amp; VentSpcFunc combos'!$Q$8:$Q$335,0),0)&gt;0,1,0)</f>
        <v>0</v>
      </c>
      <c r="AS74" s="119">
        <f>IF(IFERROR(MATCH(_xlfn.CONCAT($B74,",",AS$4),'19 SpcFunc &amp; VentSpcFunc combos'!$Q$8:$Q$335,0),0)&gt;0,1,0)</f>
        <v>0</v>
      </c>
      <c r="AT74" s="119">
        <f>IF(IFERROR(MATCH(_xlfn.CONCAT($B74,",",AT$4),'19 SpcFunc &amp; VentSpcFunc combos'!$Q$8:$Q$335,0),0)&gt;0,1,0)</f>
        <v>0</v>
      </c>
      <c r="AU74" s="119">
        <f>IF(IFERROR(MATCH(_xlfn.CONCAT($B74,",",AU$4),'19 SpcFunc &amp; VentSpcFunc combos'!$Q$8:$Q$335,0),0)&gt;0,1,0)</f>
        <v>0</v>
      </c>
      <c r="AV74" s="119">
        <f>IF(IFERROR(MATCH(_xlfn.CONCAT($B74,",",AV$4),'19 SpcFunc &amp; VentSpcFunc combos'!$Q$8:$Q$335,0),0)&gt;0,1,0)</f>
        <v>0</v>
      </c>
      <c r="AW74" s="119">
        <f>IF(IFERROR(MATCH(_xlfn.CONCAT($B74,",",AW$4),'19 SpcFunc &amp; VentSpcFunc combos'!$Q$8:$Q$335,0),0)&gt;0,1,0)</f>
        <v>0</v>
      </c>
      <c r="AX74" s="119">
        <f>IF(IFERROR(MATCH(_xlfn.CONCAT($B74,",",AX$4),'19 SpcFunc &amp; VentSpcFunc combos'!$Q$8:$Q$335,0),0)&gt;0,1,0)</f>
        <v>0</v>
      </c>
      <c r="AY74" s="119">
        <f>IF(IFERROR(MATCH(_xlfn.CONCAT($B74,",",AY$4),'19 SpcFunc &amp; VentSpcFunc combos'!$Q$8:$Q$335,0),0)&gt;0,1,0)</f>
        <v>0</v>
      </c>
      <c r="AZ74" s="119">
        <f>IF(IFERROR(MATCH(_xlfn.CONCAT($B74,",",AZ$4),'19 SpcFunc &amp; VentSpcFunc combos'!$Q$8:$Q$335,0),0)&gt;0,1,0)</f>
        <v>0</v>
      </c>
      <c r="BA74" s="119">
        <f>IF(IFERROR(MATCH(_xlfn.CONCAT($B74,",",BA$4),'19 SpcFunc &amp; VentSpcFunc combos'!$Q$8:$Q$335,0),0)&gt;0,1,0)</f>
        <v>0</v>
      </c>
      <c r="BB74" s="119">
        <f>IF(IFERROR(MATCH(_xlfn.CONCAT($B74,",",BB$4),'19 SpcFunc &amp; VentSpcFunc combos'!$Q$8:$Q$335,0),0)&gt;0,1,0)</f>
        <v>0</v>
      </c>
      <c r="BC74" s="119">
        <f>IF(IFERROR(MATCH(_xlfn.CONCAT($B74,",",BC$4),'19 SpcFunc &amp; VentSpcFunc combos'!$Q$8:$Q$335,0),0)&gt;0,1,0)</f>
        <v>0</v>
      </c>
      <c r="BD74" s="119">
        <f>IF(IFERROR(MATCH(_xlfn.CONCAT($B74,",",BD$4),'19 SpcFunc &amp; VentSpcFunc combos'!$Q$8:$Q$335,0),0)&gt;0,1,0)</f>
        <v>0</v>
      </c>
      <c r="BE74" s="119">
        <f>IF(IFERROR(MATCH(_xlfn.CONCAT($B74,",",BE$4),'19 SpcFunc &amp; VentSpcFunc combos'!$Q$8:$Q$335,0),0)&gt;0,1,0)</f>
        <v>0</v>
      </c>
      <c r="BF74" s="119">
        <f>IF(IFERROR(MATCH(_xlfn.CONCAT($B74,",",BF$4),'19 SpcFunc &amp; VentSpcFunc combos'!$Q$8:$Q$335,0),0)&gt;0,1,0)</f>
        <v>0</v>
      </c>
      <c r="BG74" s="119">
        <f>IF(IFERROR(MATCH(_xlfn.CONCAT($B74,",",BG$4),'19 SpcFunc &amp; VentSpcFunc combos'!$Q$8:$Q$335,0),0)&gt;0,1,0)</f>
        <v>0</v>
      </c>
      <c r="BH74" s="119">
        <f>IF(IFERROR(MATCH(_xlfn.CONCAT($B74,",",BH$4),'19 SpcFunc &amp; VentSpcFunc combos'!$Q$8:$Q$335,0),0)&gt;0,1,0)</f>
        <v>0</v>
      </c>
      <c r="BI74" s="119">
        <f>IF(IFERROR(MATCH(_xlfn.CONCAT($B74,",",BI$4),'19 SpcFunc &amp; VentSpcFunc combos'!$Q$8:$Q$335,0),0)&gt;0,1,0)</f>
        <v>0</v>
      </c>
      <c r="BJ74" s="119">
        <f>IF(IFERROR(MATCH(_xlfn.CONCAT($B74,",",BJ$4),'19 SpcFunc &amp; VentSpcFunc combos'!$Q$8:$Q$335,0),0)&gt;0,1,0)</f>
        <v>0</v>
      </c>
      <c r="BK74" s="119">
        <f>IF(IFERROR(MATCH(_xlfn.CONCAT($B74,",",BK$4),'19 SpcFunc &amp; VentSpcFunc combos'!$Q$8:$Q$335,0),0)&gt;0,1,0)</f>
        <v>0</v>
      </c>
      <c r="BL74" s="119">
        <f>IF(IFERROR(MATCH(_xlfn.CONCAT($B74,",",BL$4),'19 SpcFunc &amp; VentSpcFunc combos'!$Q$8:$Q$335,0),0)&gt;0,1,0)</f>
        <v>0</v>
      </c>
      <c r="BM74" s="119">
        <f>IF(IFERROR(MATCH(_xlfn.CONCAT($B74,",",BM$4),'19 SpcFunc &amp; VentSpcFunc combos'!$Q$8:$Q$335,0),0)&gt;0,1,0)</f>
        <v>0</v>
      </c>
      <c r="BN74" s="119">
        <f>IF(IFERROR(MATCH(_xlfn.CONCAT($B74,",",BN$4),'19 SpcFunc &amp; VentSpcFunc combos'!$Q$8:$Q$335,0),0)&gt;0,1,0)</f>
        <v>0</v>
      </c>
      <c r="BO74" s="119">
        <f>IF(IFERROR(MATCH(_xlfn.CONCAT($B74,",",BO$4),'19 SpcFunc &amp; VentSpcFunc combos'!$Q$8:$Q$335,0),0)&gt;0,1,0)</f>
        <v>0</v>
      </c>
      <c r="BP74" s="119">
        <f>IF(IFERROR(MATCH(_xlfn.CONCAT($B74,",",BP$4),'19 SpcFunc &amp; VentSpcFunc combos'!$Q$8:$Q$335,0),0)&gt;0,1,0)</f>
        <v>0</v>
      </c>
      <c r="BQ74" s="119">
        <f>IF(IFERROR(MATCH(_xlfn.CONCAT($B74,",",BQ$4),'19 SpcFunc &amp; VentSpcFunc combos'!$Q$8:$Q$335,0),0)&gt;0,1,0)</f>
        <v>0</v>
      </c>
      <c r="BR74" s="119">
        <f>IF(IFERROR(MATCH(_xlfn.CONCAT($B74,",",BR$4),'19 SpcFunc &amp; VentSpcFunc combos'!$Q$8:$Q$335,0),0)&gt;0,1,0)</f>
        <v>0</v>
      </c>
      <c r="BS74" s="119">
        <f>IF(IFERROR(MATCH(_xlfn.CONCAT($B74,",",BS$4),'19 SpcFunc &amp; VentSpcFunc combos'!$Q$8:$Q$335,0),0)&gt;0,1,0)</f>
        <v>0</v>
      </c>
      <c r="BT74" s="119">
        <f>IF(IFERROR(MATCH(_xlfn.CONCAT($B74,",",BT$4),'19 SpcFunc &amp; VentSpcFunc combos'!$Q$8:$Q$335,0),0)&gt;0,1,0)</f>
        <v>0</v>
      </c>
      <c r="BU74" s="119">
        <f>IF(IFERROR(MATCH(_xlfn.CONCAT($B74,",",BU$4),'19 SpcFunc &amp; VentSpcFunc combos'!$Q$8:$Q$335,0),0)&gt;0,1,0)</f>
        <v>0</v>
      </c>
      <c r="BV74" s="119">
        <f>IF(IFERROR(MATCH(_xlfn.CONCAT($B74,",",BV$4),'19 SpcFunc &amp; VentSpcFunc combos'!$Q$8:$Q$335,0),0)&gt;0,1,0)</f>
        <v>0</v>
      </c>
      <c r="BW74" s="119">
        <f>IF(IFERROR(MATCH(_xlfn.CONCAT($B74,",",BW$4),'19 SpcFunc &amp; VentSpcFunc combos'!$Q$8:$Q$335,0),0)&gt;0,1,0)</f>
        <v>0</v>
      </c>
      <c r="BX74" s="119">
        <f>IF(IFERROR(MATCH(_xlfn.CONCAT($B74,",",BX$4),'19 SpcFunc &amp; VentSpcFunc combos'!$Q$8:$Q$335,0),0)&gt;0,1,0)</f>
        <v>0</v>
      </c>
      <c r="BY74" s="119">
        <f>IF(IFERROR(MATCH(_xlfn.CONCAT($B74,",",BY$4),'19 SpcFunc &amp; VentSpcFunc combos'!$Q$8:$Q$335,0),0)&gt;0,1,0)</f>
        <v>0</v>
      </c>
      <c r="BZ74" s="119">
        <f>IF(IFERROR(MATCH(_xlfn.CONCAT($B74,",",BZ$4),'19 SpcFunc &amp; VentSpcFunc combos'!$Q$8:$Q$335,0),0)&gt;0,1,0)</f>
        <v>0</v>
      </c>
      <c r="CA74" s="119">
        <f>IF(IFERROR(MATCH(_xlfn.CONCAT($B74,",",CA$4),'19 SpcFunc &amp; VentSpcFunc combos'!$Q$8:$Q$335,0),0)&gt;0,1,0)</f>
        <v>0</v>
      </c>
      <c r="CB74" s="119">
        <f>IF(IFERROR(MATCH(_xlfn.CONCAT($B74,",",CB$4),'19 SpcFunc &amp; VentSpcFunc combos'!$Q$8:$Q$335,0),0)&gt;0,1,0)</f>
        <v>0</v>
      </c>
      <c r="CC74" s="119">
        <f>IF(IFERROR(MATCH(_xlfn.CONCAT($B74,",",CC$4),'19 SpcFunc &amp; VentSpcFunc combos'!$Q$8:$Q$335,0),0)&gt;0,1,0)</f>
        <v>0</v>
      </c>
      <c r="CD74" s="119">
        <f>IF(IFERROR(MATCH(_xlfn.CONCAT($B74,",",CD$4),'19 SpcFunc &amp; VentSpcFunc combos'!$Q$8:$Q$335,0),0)&gt;0,1,0)</f>
        <v>0</v>
      </c>
      <c r="CE74" s="119">
        <f>IF(IFERROR(MATCH(_xlfn.CONCAT($B74,",",CE$4),'19 SpcFunc &amp; VentSpcFunc combos'!$Q$8:$Q$335,0),0)&gt;0,1,0)</f>
        <v>0</v>
      </c>
      <c r="CF74" s="119">
        <f>IF(IFERROR(MATCH(_xlfn.CONCAT($B74,",",CF$4),'19 SpcFunc &amp; VentSpcFunc combos'!$Q$8:$Q$335,0),0)&gt;0,1,0)</f>
        <v>0</v>
      </c>
      <c r="CG74" s="119">
        <f>IF(IFERROR(MATCH(_xlfn.CONCAT($B74,",",CG$4),'19 SpcFunc &amp; VentSpcFunc combos'!$Q$8:$Q$335,0),0)&gt;0,1,0)</f>
        <v>0</v>
      </c>
      <c r="CH74" s="119">
        <f>IF(IFERROR(MATCH(_xlfn.CONCAT($B74,",",CH$4),'19 SpcFunc &amp; VentSpcFunc combos'!$Q$8:$Q$335,0),0)&gt;0,1,0)</f>
        <v>0</v>
      </c>
      <c r="CI74" s="119">
        <f>IF(IFERROR(MATCH(_xlfn.CONCAT($B74,",",CI$4),'19 SpcFunc &amp; VentSpcFunc combos'!$Q$8:$Q$335,0),0)&gt;0,1,0)</f>
        <v>0</v>
      </c>
      <c r="CJ74" s="119">
        <f>IF(IFERROR(MATCH(_xlfn.CONCAT($B74,",",CJ$4),'19 SpcFunc &amp; VentSpcFunc combos'!$Q$8:$Q$335,0),0)&gt;0,1,0)</f>
        <v>0</v>
      </c>
      <c r="CK74" s="119">
        <f>IF(IFERROR(MATCH(_xlfn.CONCAT($B74,",",CK$4),'19 SpcFunc &amp; VentSpcFunc combos'!$Q$8:$Q$335,0),0)&gt;0,1,0)</f>
        <v>0</v>
      </c>
      <c r="CL74" s="119">
        <f>IF(IFERROR(MATCH(_xlfn.CONCAT($B74,",",CL$4),'19 SpcFunc &amp; VentSpcFunc combos'!$Q$8:$Q$335,0),0)&gt;0,1,0)</f>
        <v>0</v>
      </c>
      <c r="CM74" s="119">
        <f>IF(IFERROR(MATCH(_xlfn.CONCAT($B74,",",CM$4),'19 SpcFunc &amp; VentSpcFunc combos'!$Q$8:$Q$335,0),0)&gt;0,1,0)</f>
        <v>0</v>
      </c>
      <c r="CN74" s="119">
        <f>IF(IFERROR(MATCH(_xlfn.CONCAT($B74,",",CN$4),'19 SpcFunc &amp; VentSpcFunc combos'!$Q$8:$Q$335,0),0)&gt;0,1,0)</f>
        <v>0</v>
      </c>
      <c r="CO74" s="119">
        <f>IF(IFERROR(MATCH(_xlfn.CONCAT($B74,",",CO$4),'19 SpcFunc &amp; VentSpcFunc combos'!$Q$8:$Q$335,0),0)&gt;0,1,0)</f>
        <v>0</v>
      </c>
      <c r="CP74" s="119">
        <f>IF(IFERROR(MATCH(_xlfn.CONCAT($B74,",",CP$4),'19 SpcFunc &amp; VentSpcFunc combos'!$Q$8:$Q$335,0),0)&gt;0,1,0)</f>
        <v>0</v>
      </c>
      <c r="CQ74" s="119">
        <f>IF(IFERROR(MATCH(_xlfn.CONCAT($B74,",",CQ$4),'19 SpcFunc &amp; VentSpcFunc combos'!$Q$8:$Q$335,0),0)&gt;0,1,0)</f>
        <v>0</v>
      </c>
      <c r="CR74" s="119">
        <f>IF(IFERROR(MATCH(_xlfn.CONCAT($B74,",",CR$4),'19 SpcFunc &amp; VentSpcFunc combos'!$Q$8:$Q$335,0),0)&gt;0,1,0)</f>
        <v>0</v>
      </c>
      <c r="CS74" s="119">
        <f>IF(IFERROR(MATCH(_xlfn.CONCAT($B74,",",CS$4),'19 SpcFunc &amp; VentSpcFunc combos'!$Q$8:$Q$335,0),0)&gt;0,1,0)</f>
        <v>0</v>
      </c>
      <c r="CT74" s="119">
        <f>IF(IFERROR(MATCH(_xlfn.CONCAT($B74,",",CT$4),'19 SpcFunc &amp; VentSpcFunc combos'!$Q$8:$Q$335,0),0)&gt;0,1,0)</f>
        <v>0</v>
      </c>
      <c r="CU74" s="98" t="s">
        <v>938</v>
      </c>
      <c r="CV74">
        <f t="shared" si="6"/>
        <v>0</v>
      </c>
    </row>
    <row r="75" spans="2:100" x14ac:dyDescent="0.25">
      <c r="B75" t="e">
        <f>#REF!</f>
        <v>#REF!</v>
      </c>
      <c r="C75" s="119">
        <f>IF(IFERROR(MATCH(_xlfn.CONCAT($B75,",",C$4),'19 SpcFunc &amp; VentSpcFunc combos'!$Q$8:$Q$335,0),0)&gt;0,1,0)</f>
        <v>0</v>
      </c>
      <c r="D75" s="119">
        <f>IF(IFERROR(MATCH(_xlfn.CONCAT($B75,",",D$4),'19 SpcFunc &amp; VentSpcFunc combos'!$Q$8:$Q$335,0),0)&gt;0,1,0)</f>
        <v>0</v>
      </c>
      <c r="E75" s="119">
        <f>IF(IFERROR(MATCH(_xlfn.CONCAT($B75,",",E$4),'19 SpcFunc &amp; VentSpcFunc combos'!$Q$8:$Q$335,0),0)&gt;0,1,0)</f>
        <v>0</v>
      </c>
      <c r="F75" s="119">
        <f>IF(IFERROR(MATCH(_xlfn.CONCAT($B75,",",F$4),'19 SpcFunc &amp; VentSpcFunc combos'!$Q$8:$Q$335,0),0)&gt;0,1,0)</f>
        <v>0</v>
      </c>
      <c r="G75" s="119">
        <f>IF(IFERROR(MATCH(_xlfn.CONCAT($B75,",",G$4),'19 SpcFunc &amp; VentSpcFunc combos'!$Q$8:$Q$335,0),0)&gt;0,1,0)</f>
        <v>0</v>
      </c>
      <c r="H75" s="119">
        <f>IF(IFERROR(MATCH(_xlfn.CONCAT($B75,",",H$4),'19 SpcFunc &amp; VentSpcFunc combos'!$Q$8:$Q$335,0),0)&gt;0,1,0)</f>
        <v>0</v>
      </c>
      <c r="I75" s="119">
        <f>IF(IFERROR(MATCH(_xlfn.CONCAT($B75,",",I$4),'19 SpcFunc &amp; VentSpcFunc combos'!$Q$8:$Q$335,0),0)&gt;0,1,0)</f>
        <v>0</v>
      </c>
      <c r="J75" s="119">
        <f>IF(IFERROR(MATCH(_xlfn.CONCAT($B75,",",J$4),'19 SpcFunc &amp; VentSpcFunc combos'!$Q$8:$Q$335,0),0)&gt;0,1,0)</f>
        <v>0</v>
      </c>
      <c r="K75" s="119">
        <f>IF(IFERROR(MATCH(_xlfn.CONCAT($B75,",",K$4),'19 SpcFunc &amp; VentSpcFunc combos'!$Q$8:$Q$335,0),0)&gt;0,1,0)</f>
        <v>0</v>
      </c>
      <c r="L75" s="119">
        <f>IF(IFERROR(MATCH(_xlfn.CONCAT($B75,",",L$4),'19 SpcFunc &amp; VentSpcFunc combos'!$Q$8:$Q$335,0),0)&gt;0,1,0)</f>
        <v>0</v>
      </c>
      <c r="M75" s="119">
        <f>IF(IFERROR(MATCH(_xlfn.CONCAT($B75,",",M$4),'19 SpcFunc &amp; VentSpcFunc combos'!$Q$8:$Q$335,0),0)&gt;0,1,0)</f>
        <v>0</v>
      </c>
      <c r="N75" s="119">
        <f>IF(IFERROR(MATCH(_xlfn.CONCAT($B75,",",N$4),'19 SpcFunc &amp; VentSpcFunc combos'!$Q$8:$Q$335,0),0)&gt;0,1,0)</f>
        <v>0</v>
      </c>
      <c r="O75" s="119">
        <f>IF(IFERROR(MATCH(_xlfn.CONCAT($B75,",",O$4),'19 SpcFunc &amp; VentSpcFunc combos'!$Q$8:$Q$335,0),0)&gt;0,1,0)</f>
        <v>0</v>
      </c>
      <c r="P75" s="119">
        <f>IF(IFERROR(MATCH(_xlfn.CONCAT($B75,",",P$4),'19 SpcFunc &amp; VentSpcFunc combos'!$Q$8:$Q$335,0),0)&gt;0,1,0)</f>
        <v>0</v>
      </c>
      <c r="Q75" s="119">
        <f>IF(IFERROR(MATCH(_xlfn.CONCAT($B75,",",Q$4),'19 SpcFunc &amp; VentSpcFunc combos'!$Q$8:$Q$335,0),0)&gt;0,1,0)</f>
        <v>0</v>
      </c>
      <c r="R75" s="119">
        <f>IF(IFERROR(MATCH(_xlfn.CONCAT($B75,",",R$4),'19 SpcFunc &amp; VentSpcFunc combos'!$Q$8:$Q$335,0),0)&gt;0,1,0)</f>
        <v>0</v>
      </c>
      <c r="S75" s="119">
        <f>IF(IFERROR(MATCH(_xlfn.CONCAT($B75,",",S$4),'19 SpcFunc &amp; VentSpcFunc combos'!$Q$8:$Q$335,0),0)&gt;0,1,0)</f>
        <v>0</v>
      </c>
      <c r="T75" s="119">
        <f>IF(IFERROR(MATCH(_xlfn.CONCAT($B75,",",T$4),'19 SpcFunc &amp; VentSpcFunc combos'!$Q$8:$Q$335,0),0)&gt;0,1,0)</f>
        <v>0</v>
      </c>
      <c r="U75" s="119">
        <f>IF(IFERROR(MATCH(_xlfn.CONCAT($B75,",",U$4),'19 SpcFunc &amp; VentSpcFunc combos'!$Q$8:$Q$335,0),0)&gt;0,1,0)</f>
        <v>0</v>
      </c>
      <c r="V75" s="119">
        <f>IF(IFERROR(MATCH(_xlfn.CONCAT($B75,",",V$4),'19 SpcFunc &amp; VentSpcFunc combos'!$Q$8:$Q$335,0),0)&gt;0,1,0)</f>
        <v>0</v>
      </c>
      <c r="W75" s="119">
        <f>IF(IFERROR(MATCH(_xlfn.CONCAT($B75,",",W$4),'19 SpcFunc &amp; VentSpcFunc combos'!$Q$8:$Q$335,0),0)&gt;0,1,0)</f>
        <v>0</v>
      </c>
      <c r="X75" s="119">
        <f>IF(IFERROR(MATCH(_xlfn.CONCAT($B75,",",X$4),'19 SpcFunc &amp; VentSpcFunc combos'!$Q$8:$Q$335,0),0)&gt;0,1,0)</f>
        <v>0</v>
      </c>
      <c r="Y75" s="119">
        <f>IF(IFERROR(MATCH(_xlfn.CONCAT($B75,",",Y$4),'19 SpcFunc &amp; VentSpcFunc combos'!$Q$8:$Q$335,0),0)&gt;0,1,0)</f>
        <v>0</v>
      </c>
      <c r="Z75" s="119">
        <f>IF(IFERROR(MATCH(_xlfn.CONCAT($B75,",",Z$4),'19 SpcFunc &amp; VentSpcFunc combos'!$Q$8:$Q$335,0),0)&gt;0,1,0)</f>
        <v>0</v>
      </c>
      <c r="AA75" s="119">
        <f>IF(IFERROR(MATCH(_xlfn.CONCAT($B75,",",AA$4),'19 SpcFunc &amp; VentSpcFunc combos'!$Q$8:$Q$335,0),0)&gt;0,1,0)</f>
        <v>0</v>
      </c>
      <c r="AB75" s="119">
        <f>IF(IFERROR(MATCH(_xlfn.CONCAT($B75,",",AB$4),'19 SpcFunc &amp; VentSpcFunc combos'!$Q$8:$Q$335,0),0)&gt;0,1,0)</f>
        <v>0</v>
      </c>
      <c r="AC75" s="119">
        <f>IF(IFERROR(MATCH(_xlfn.CONCAT($B75,",",AC$4),'19 SpcFunc &amp; VentSpcFunc combos'!$Q$8:$Q$335,0),0)&gt;0,1,0)</f>
        <v>0</v>
      </c>
      <c r="AD75" s="119">
        <f>IF(IFERROR(MATCH(_xlfn.CONCAT($B75,",",AD$4),'19 SpcFunc &amp; VentSpcFunc combos'!$Q$8:$Q$335,0),0)&gt;0,1,0)</f>
        <v>0</v>
      </c>
      <c r="AE75" s="119">
        <f>IF(IFERROR(MATCH(_xlfn.CONCAT($B75,",",AE$4),'19 SpcFunc &amp; VentSpcFunc combos'!$Q$8:$Q$335,0),0)&gt;0,1,0)</f>
        <v>0</v>
      </c>
      <c r="AF75" s="119">
        <f>IF(IFERROR(MATCH(_xlfn.CONCAT($B75,",",AF$4),'19 SpcFunc &amp; VentSpcFunc combos'!$Q$8:$Q$335,0),0)&gt;0,1,0)</f>
        <v>0</v>
      </c>
      <c r="AG75" s="119">
        <f>IF(IFERROR(MATCH(_xlfn.CONCAT($B75,",",AG$4),'19 SpcFunc &amp; VentSpcFunc combos'!$Q$8:$Q$335,0),0)&gt;0,1,0)</f>
        <v>0</v>
      </c>
      <c r="AH75" s="119">
        <f>IF(IFERROR(MATCH(_xlfn.CONCAT($B75,",",AH$4),'19 SpcFunc &amp; VentSpcFunc combos'!$Q$8:$Q$335,0),0)&gt;0,1,0)</f>
        <v>0</v>
      </c>
      <c r="AI75" s="119">
        <f>IF(IFERROR(MATCH(_xlfn.CONCAT($B75,",",AI$4),'19 SpcFunc &amp; VentSpcFunc combos'!$Q$8:$Q$335,0),0)&gt;0,1,0)</f>
        <v>0</v>
      </c>
      <c r="AJ75" s="119">
        <f>IF(IFERROR(MATCH(_xlfn.CONCAT($B75,",",AJ$4),'19 SpcFunc &amp; VentSpcFunc combos'!$Q$8:$Q$335,0),0)&gt;0,1,0)</f>
        <v>0</v>
      </c>
      <c r="AK75" s="119">
        <f>IF(IFERROR(MATCH(_xlfn.CONCAT($B75,",",AK$4),'19 SpcFunc &amp; VentSpcFunc combos'!$Q$8:$Q$335,0),0)&gt;0,1,0)</f>
        <v>0</v>
      </c>
      <c r="AL75" s="119">
        <f>IF(IFERROR(MATCH(_xlfn.CONCAT($B75,",",AL$4),'19 SpcFunc &amp; VentSpcFunc combos'!$Q$8:$Q$335,0),0)&gt;0,1,0)</f>
        <v>0</v>
      </c>
      <c r="AM75" s="119">
        <f>IF(IFERROR(MATCH(_xlfn.CONCAT($B75,",",AM$4),'19 SpcFunc &amp; VentSpcFunc combos'!$Q$8:$Q$335,0),0)&gt;0,1,0)</f>
        <v>0</v>
      </c>
      <c r="AN75" s="119">
        <f>IF(IFERROR(MATCH(_xlfn.CONCAT($B75,",",AN$4),'19 SpcFunc &amp; VentSpcFunc combos'!$Q$8:$Q$335,0),0)&gt;0,1,0)</f>
        <v>0</v>
      </c>
      <c r="AO75" s="119">
        <f>IF(IFERROR(MATCH(_xlfn.CONCAT($B75,",",AO$4),'19 SpcFunc &amp; VentSpcFunc combos'!$Q$8:$Q$335,0),0)&gt;0,1,0)</f>
        <v>0</v>
      </c>
      <c r="AP75" s="119">
        <f>IF(IFERROR(MATCH(_xlfn.CONCAT($B75,",",AP$4),'19 SpcFunc &amp; VentSpcFunc combos'!$Q$8:$Q$335,0),0)&gt;0,1,0)</f>
        <v>0</v>
      </c>
      <c r="AQ75" s="119">
        <f>IF(IFERROR(MATCH(_xlfn.CONCAT($B75,",",AQ$4),'19 SpcFunc &amp; VentSpcFunc combos'!$Q$8:$Q$335,0),0)&gt;0,1,0)</f>
        <v>0</v>
      </c>
      <c r="AR75" s="119">
        <f>IF(IFERROR(MATCH(_xlfn.CONCAT($B75,",",AR$4),'19 SpcFunc &amp; VentSpcFunc combos'!$Q$8:$Q$335,0),0)&gt;0,1,0)</f>
        <v>0</v>
      </c>
      <c r="AS75" s="119">
        <f>IF(IFERROR(MATCH(_xlfn.CONCAT($B75,",",AS$4),'19 SpcFunc &amp; VentSpcFunc combos'!$Q$8:$Q$335,0),0)&gt;0,1,0)</f>
        <v>0</v>
      </c>
      <c r="AT75" s="119">
        <f>IF(IFERROR(MATCH(_xlfn.CONCAT($B75,",",AT$4),'19 SpcFunc &amp; VentSpcFunc combos'!$Q$8:$Q$335,0),0)&gt;0,1,0)</f>
        <v>0</v>
      </c>
      <c r="AU75" s="119">
        <f>IF(IFERROR(MATCH(_xlfn.CONCAT($B75,",",AU$4),'19 SpcFunc &amp; VentSpcFunc combos'!$Q$8:$Q$335,0),0)&gt;0,1,0)</f>
        <v>0</v>
      </c>
      <c r="AV75" s="119">
        <f>IF(IFERROR(MATCH(_xlfn.CONCAT($B75,",",AV$4),'19 SpcFunc &amp; VentSpcFunc combos'!$Q$8:$Q$335,0),0)&gt;0,1,0)</f>
        <v>0</v>
      </c>
      <c r="AW75" s="119">
        <f>IF(IFERROR(MATCH(_xlfn.CONCAT($B75,",",AW$4),'19 SpcFunc &amp; VentSpcFunc combos'!$Q$8:$Q$335,0),0)&gt;0,1,0)</f>
        <v>0</v>
      </c>
      <c r="AX75" s="119">
        <f>IF(IFERROR(MATCH(_xlfn.CONCAT($B75,",",AX$4),'19 SpcFunc &amp; VentSpcFunc combos'!$Q$8:$Q$335,0),0)&gt;0,1,0)</f>
        <v>0</v>
      </c>
      <c r="AY75" s="119">
        <f>IF(IFERROR(MATCH(_xlfn.CONCAT($B75,",",AY$4),'19 SpcFunc &amp; VentSpcFunc combos'!$Q$8:$Q$335,0),0)&gt;0,1,0)</f>
        <v>0</v>
      </c>
      <c r="AZ75" s="119">
        <f>IF(IFERROR(MATCH(_xlfn.CONCAT($B75,",",AZ$4),'19 SpcFunc &amp; VentSpcFunc combos'!$Q$8:$Q$335,0),0)&gt;0,1,0)</f>
        <v>0</v>
      </c>
      <c r="BA75" s="119">
        <f>IF(IFERROR(MATCH(_xlfn.CONCAT($B75,",",BA$4),'19 SpcFunc &amp; VentSpcFunc combos'!$Q$8:$Q$335,0),0)&gt;0,1,0)</f>
        <v>0</v>
      </c>
      <c r="BB75" s="119">
        <f>IF(IFERROR(MATCH(_xlfn.CONCAT($B75,",",BB$4),'19 SpcFunc &amp; VentSpcFunc combos'!$Q$8:$Q$335,0),0)&gt;0,1,0)</f>
        <v>0</v>
      </c>
      <c r="BC75" s="119">
        <f>IF(IFERROR(MATCH(_xlfn.CONCAT($B75,",",BC$4),'19 SpcFunc &amp; VentSpcFunc combos'!$Q$8:$Q$335,0),0)&gt;0,1,0)</f>
        <v>0</v>
      </c>
      <c r="BD75" s="119">
        <f>IF(IFERROR(MATCH(_xlfn.CONCAT($B75,",",BD$4),'19 SpcFunc &amp; VentSpcFunc combos'!$Q$8:$Q$335,0),0)&gt;0,1,0)</f>
        <v>0</v>
      </c>
      <c r="BE75" s="119">
        <f>IF(IFERROR(MATCH(_xlfn.CONCAT($B75,",",BE$4),'19 SpcFunc &amp; VentSpcFunc combos'!$Q$8:$Q$335,0),0)&gt;0,1,0)</f>
        <v>0</v>
      </c>
      <c r="BF75" s="119">
        <f>IF(IFERROR(MATCH(_xlfn.CONCAT($B75,",",BF$4),'19 SpcFunc &amp; VentSpcFunc combos'!$Q$8:$Q$335,0),0)&gt;0,1,0)</f>
        <v>0</v>
      </c>
      <c r="BG75" s="119">
        <f>IF(IFERROR(MATCH(_xlfn.CONCAT($B75,",",BG$4),'19 SpcFunc &amp; VentSpcFunc combos'!$Q$8:$Q$335,0),0)&gt;0,1,0)</f>
        <v>0</v>
      </c>
      <c r="BH75" s="119">
        <f>IF(IFERROR(MATCH(_xlfn.CONCAT($B75,",",BH$4),'19 SpcFunc &amp; VentSpcFunc combos'!$Q$8:$Q$335,0),0)&gt;0,1,0)</f>
        <v>0</v>
      </c>
      <c r="BI75" s="119">
        <f>IF(IFERROR(MATCH(_xlfn.CONCAT($B75,",",BI$4),'19 SpcFunc &amp; VentSpcFunc combos'!$Q$8:$Q$335,0),0)&gt;0,1,0)</f>
        <v>0</v>
      </c>
      <c r="BJ75" s="119">
        <f>IF(IFERROR(MATCH(_xlfn.CONCAT($B75,",",BJ$4),'19 SpcFunc &amp; VentSpcFunc combos'!$Q$8:$Q$335,0),0)&gt;0,1,0)</f>
        <v>0</v>
      </c>
      <c r="BK75" s="119">
        <f>IF(IFERROR(MATCH(_xlfn.CONCAT($B75,",",BK$4),'19 SpcFunc &amp; VentSpcFunc combos'!$Q$8:$Q$335,0),0)&gt;0,1,0)</f>
        <v>0</v>
      </c>
      <c r="BL75" s="119">
        <f>IF(IFERROR(MATCH(_xlfn.CONCAT($B75,",",BL$4),'19 SpcFunc &amp; VentSpcFunc combos'!$Q$8:$Q$335,0),0)&gt;0,1,0)</f>
        <v>0</v>
      </c>
      <c r="BM75" s="119">
        <f>IF(IFERROR(MATCH(_xlfn.CONCAT($B75,",",BM$4),'19 SpcFunc &amp; VentSpcFunc combos'!$Q$8:$Q$335,0),0)&gt;0,1,0)</f>
        <v>0</v>
      </c>
      <c r="BN75" s="119">
        <f>IF(IFERROR(MATCH(_xlfn.CONCAT($B75,",",BN$4),'19 SpcFunc &amp; VentSpcFunc combos'!$Q$8:$Q$335,0),0)&gt;0,1,0)</f>
        <v>0</v>
      </c>
      <c r="BO75" s="119">
        <f>IF(IFERROR(MATCH(_xlfn.CONCAT($B75,",",BO$4),'19 SpcFunc &amp; VentSpcFunc combos'!$Q$8:$Q$335,0),0)&gt;0,1,0)</f>
        <v>0</v>
      </c>
      <c r="BP75" s="119">
        <f>IF(IFERROR(MATCH(_xlfn.CONCAT($B75,",",BP$4),'19 SpcFunc &amp; VentSpcFunc combos'!$Q$8:$Q$335,0),0)&gt;0,1,0)</f>
        <v>0</v>
      </c>
      <c r="BQ75" s="119">
        <f>IF(IFERROR(MATCH(_xlfn.CONCAT($B75,",",BQ$4),'19 SpcFunc &amp; VentSpcFunc combos'!$Q$8:$Q$335,0),0)&gt;0,1,0)</f>
        <v>0</v>
      </c>
      <c r="BR75" s="119">
        <f>IF(IFERROR(MATCH(_xlfn.CONCAT($B75,",",BR$4),'19 SpcFunc &amp; VentSpcFunc combos'!$Q$8:$Q$335,0),0)&gt;0,1,0)</f>
        <v>0</v>
      </c>
      <c r="BS75" s="119">
        <f>IF(IFERROR(MATCH(_xlfn.CONCAT($B75,",",BS$4),'19 SpcFunc &amp; VentSpcFunc combos'!$Q$8:$Q$335,0),0)&gt;0,1,0)</f>
        <v>0</v>
      </c>
      <c r="BT75" s="119">
        <f>IF(IFERROR(MATCH(_xlfn.CONCAT($B75,",",BT$4),'19 SpcFunc &amp; VentSpcFunc combos'!$Q$8:$Q$335,0),0)&gt;0,1,0)</f>
        <v>0</v>
      </c>
      <c r="BU75" s="119">
        <f>IF(IFERROR(MATCH(_xlfn.CONCAT($B75,",",BU$4),'19 SpcFunc &amp; VentSpcFunc combos'!$Q$8:$Q$335,0),0)&gt;0,1,0)</f>
        <v>0</v>
      </c>
      <c r="BV75" s="119">
        <f>IF(IFERROR(MATCH(_xlfn.CONCAT($B75,",",BV$4),'19 SpcFunc &amp; VentSpcFunc combos'!$Q$8:$Q$335,0),0)&gt;0,1,0)</f>
        <v>0</v>
      </c>
      <c r="BW75" s="119">
        <f>IF(IFERROR(MATCH(_xlfn.CONCAT($B75,",",BW$4),'19 SpcFunc &amp; VentSpcFunc combos'!$Q$8:$Q$335,0),0)&gt;0,1,0)</f>
        <v>0</v>
      </c>
      <c r="BX75" s="119">
        <f>IF(IFERROR(MATCH(_xlfn.CONCAT($B75,",",BX$4),'19 SpcFunc &amp; VentSpcFunc combos'!$Q$8:$Q$335,0),0)&gt;0,1,0)</f>
        <v>0</v>
      </c>
      <c r="BY75" s="119">
        <f>IF(IFERROR(MATCH(_xlfn.CONCAT($B75,",",BY$4),'19 SpcFunc &amp; VentSpcFunc combos'!$Q$8:$Q$335,0),0)&gt;0,1,0)</f>
        <v>0</v>
      </c>
      <c r="BZ75" s="119">
        <f>IF(IFERROR(MATCH(_xlfn.CONCAT($B75,",",BZ$4),'19 SpcFunc &amp; VentSpcFunc combos'!$Q$8:$Q$335,0),0)&gt;0,1,0)</f>
        <v>0</v>
      </c>
      <c r="CA75" s="119">
        <f>IF(IFERROR(MATCH(_xlfn.CONCAT($B75,",",CA$4),'19 SpcFunc &amp; VentSpcFunc combos'!$Q$8:$Q$335,0),0)&gt;0,1,0)</f>
        <v>0</v>
      </c>
      <c r="CB75" s="119">
        <f>IF(IFERROR(MATCH(_xlfn.CONCAT($B75,",",CB$4),'19 SpcFunc &amp; VentSpcFunc combos'!$Q$8:$Q$335,0),0)&gt;0,1,0)</f>
        <v>0</v>
      </c>
      <c r="CC75" s="119">
        <f>IF(IFERROR(MATCH(_xlfn.CONCAT($B75,",",CC$4),'19 SpcFunc &amp; VentSpcFunc combos'!$Q$8:$Q$335,0),0)&gt;0,1,0)</f>
        <v>0</v>
      </c>
      <c r="CD75" s="119">
        <f>IF(IFERROR(MATCH(_xlfn.CONCAT($B75,",",CD$4),'19 SpcFunc &amp; VentSpcFunc combos'!$Q$8:$Q$335,0),0)&gt;0,1,0)</f>
        <v>0</v>
      </c>
      <c r="CE75" s="119">
        <f>IF(IFERROR(MATCH(_xlfn.CONCAT($B75,",",CE$4),'19 SpcFunc &amp; VentSpcFunc combos'!$Q$8:$Q$335,0),0)&gt;0,1,0)</f>
        <v>0</v>
      </c>
      <c r="CF75" s="119">
        <f>IF(IFERROR(MATCH(_xlfn.CONCAT($B75,",",CF$4),'19 SpcFunc &amp; VentSpcFunc combos'!$Q$8:$Q$335,0),0)&gt;0,1,0)</f>
        <v>0</v>
      </c>
      <c r="CG75" s="119">
        <f>IF(IFERROR(MATCH(_xlfn.CONCAT($B75,",",CG$4),'19 SpcFunc &amp; VentSpcFunc combos'!$Q$8:$Q$335,0),0)&gt;0,1,0)</f>
        <v>0</v>
      </c>
      <c r="CH75" s="119">
        <f>IF(IFERROR(MATCH(_xlfn.CONCAT($B75,",",CH$4),'19 SpcFunc &amp; VentSpcFunc combos'!$Q$8:$Q$335,0),0)&gt;0,1,0)</f>
        <v>0</v>
      </c>
      <c r="CI75" s="119">
        <f>IF(IFERROR(MATCH(_xlfn.CONCAT($B75,",",CI$4),'19 SpcFunc &amp; VentSpcFunc combos'!$Q$8:$Q$335,0),0)&gt;0,1,0)</f>
        <v>0</v>
      </c>
      <c r="CJ75" s="119">
        <f>IF(IFERROR(MATCH(_xlfn.CONCAT($B75,",",CJ$4),'19 SpcFunc &amp; VentSpcFunc combos'!$Q$8:$Q$335,0),0)&gt;0,1,0)</f>
        <v>0</v>
      </c>
      <c r="CK75" s="119">
        <f>IF(IFERROR(MATCH(_xlfn.CONCAT($B75,",",CK$4),'19 SpcFunc &amp; VentSpcFunc combos'!$Q$8:$Q$335,0),0)&gt;0,1,0)</f>
        <v>0</v>
      </c>
      <c r="CL75" s="119">
        <f>IF(IFERROR(MATCH(_xlfn.CONCAT($B75,",",CL$4),'19 SpcFunc &amp; VentSpcFunc combos'!$Q$8:$Q$335,0),0)&gt;0,1,0)</f>
        <v>0</v>
      </c>
      <c r="CM75" s="119">
        <f>IF(IFERROR(MATCH(_xlfn.CONCAT($B75,",",CM$4),'19 SpcFunc &amp; VentSpcFunc combos'!$Q$8:$Q$335,0),0)&gt;0,1,0)</f>
        <v>0</v>
      </c>
      <c r="CN75" s="119">
        <f>IF(IFERROR(MATCH(_xlfn.CONCAT($B75,",",CN$4),'19 SpcFunc &amp; VentSpcFunc combos'!$Q$8:$Q$335,0),0)&gt;0,1,0)</f>
        <v>0</v>
      </c>
      <c r="CO75" s="119">
        <f>IF(IFERROR(MATCH(_xlfn.CONCAT($B75,",",CO$4),'19 SpcFunc &amp; VentSpcFunc combos'!$Q$8:$Q$335,0),0)&gt;0,1,0)</f>
        <v>0</v>
      </c>
      <c r="CP75" s="119">
        <f>IF(IFERROR(MATCH(_xlfn.CONCAT($B75,",",CP$4),'19 SpcFunc &amp; VentSpcFunc combos'!$Q$8:$Q$335,0),0)&gt;0,1,0)</f>
        <v>0</v>
      </c>
      <c r="CQ75" s="119">
        <f>IF(IFERROR(MATCH(_xlfn.CONCAT($B75,",",CQ$4),'19 SpcFunc &amp; VentSpcFunc combos'!$Q$8:$Q$335,0),0)&gt;0,1,0)</f>
        <v>0</v>
      </c>
      <c r="CR75" s="119">
        <f>IF(IFERROR(MATCH(_xlfn.CONCAT($B75,",",CR$4),'19 SpcFunc &amp; VentSpcFunc combos'!$Q$8:$Q$335,0),0)&gt;0,1,0)</f>
        <v>0</v>
      </c>
      <c r="CS75" s="119">
        <f>IF(IFERROR(MATCH(_xlfn.CONCAT($B75,",",CS$4),'19 SpcFunc &amp; VentSpcFunc combos'!$Q$8:$Q$335,0),0)&gt;0,1,0)</f>
        <v>0</v>
      </c>
      <c r="CT75" s="119">
        <f>IF(IFERROR(MATCH(_xlfn.CONCAT($B75,",",CT$4),'19 SpcFunc &amp; VentSpcFunc combos'!$Q$8:$Q$335,0),0)&gt;0,1,0)</f>
        <v>0</v>
      </c>
      <c r="CU75" s="98" t="s">
        <v>938</v>
      </c>
      <c r="CV75">
        <f t="shared" si="6"/>
        <v>0</v>
      </c>
    </row>
    <row r="76" spans="2:100" x14ac:dyDescent="0.25">
      <c r="B76" t="e">
        <f>#REF!</f>
        <v>#REF!</v>
      </c>
      <c r="C76" s="119">
        <f>IF(IFERROR(MATCH(_xlfn.CONCAT($B76,",",C$4),'19 SpcFunc &amp; VentSpcFunc combos'!$Q$8:$Q$335,0),0)&gt;0,1,0)</f>
        <v>0</v>
      </c>
      <c r="D76" s="119">
        <f>IF(IFERROR(MATCH(_xlfn.CONCAT($B76,",",D$4),'19 SpcFunc &amp; VentSpcFunc combos'!$Q$8:$Q$335,0),0)&gt;0,1,0)</f>
        <v>0</v>
      </c>
      <c r="E76" s="119">
        <f>IF(IFERROR(MATCH(_xlfn.CONCAT($B76,",",E$4),'19 SpcFunc &amp; VentSpcFunc combos'!$Q$8:$Q$335,0),0)&gt;0,1,0)</f>
        <v>0</v>
      </c>
      <c r="F76" s="119">
        <f>IF(IFERROR(MATCH(_xlfn.CONCAT($B76,",",F$4),'19 SpcFunc &amp; VentSpcFunc combos'!$Q$8:$Q$335,0),0)&gt;0,1,0)</f>
        <v>0</v>
      </c>
      <c r="G76" s="119">
        <f>IF(IFERROR(MATCH(_xlfn.CONCAT($B76,",",G$4),'19 SpcFunc &amp; VentSpcFunc combos'!$Q$8:$Q$335,0),0)&gt;0,1,0)</f>
        <v>0</v>
      </c>
      <c r="H76" s="119">
        <f>IF(IFERROR(MATCH(_xlfn.CONCAT($B76,",",H$4),'19 SpcFunc &amp; VentSpcFunc combos'!$Q$8:$Q$335,0),0)&gt;0,1,0)</f>
        <v>0</v>
      </c>
      <c r="I76" s="119">
        <f>IF(IFERROR(MATCH(_xlfn.CONCAT($B76,",",I$4),'19 SpcFunc &amp; VentSpcFunc combos'!$Q$8:$Q$335,0),0)&gt;0,1,0)</f>
        <v>0</v>
      </c>
      <c r="J76" s="119">
        <f>IF(IFERROR(MATCH(_xlfn.CONCAT($B76,",",J$4),'19 SpcFunc &amp; VentSpcFunc combos'!$Q$8:$Q$335,0),0)&gt;0,1,0)</f>
        <v>0</v>
      </c>
      <c r="K76" s="119">
        <f>IF(IFERROR(MATCH(_xlfn.CONCAT($B76,",",K$4),'19 SpcFunc &amp; VentSpcFunc combos'!$Q$8:$Q$335,0),0)&gt;0,1,0)</f>
        <v>0</v>
      </c>
      <c r="L76" s="119">
        <f>IF(IFERROR(MATCH(_xlfn.CONCAT($B76,",",L$4),'19 SpcFunc &amp; VentSpcFunc combos'!$Q$8:$Q$335,0),0)&gt;0,1,0)</f>
        <v>0</v>
      </c>
      <c r="M76" s="119">
        <f>IF(IFERROR(MATCH(_xlfn.CONCAT($B76,",",M$4),'19 SpcFunc &amp; VentSpcFunc combos'!$Q$8:$Q$335,0),0)&gt;0,1,0)</f>
        <v>0</v>
      </c>
      <c r="N76" s="119">
        <f>IF(IFERROR(MATCH(_xlfn.CONCAT($B76,",",N$4),'19 SpcFunc &amp; VentSpcFunc combos'!$Q$8:$Q$335,0),0)&gt;0,1,0)</f>
        <v>0</v>
      </c>
      <c r="O76" s="119">
        <f>IF(IFERROR(MATCH(_xlfn.CONCAT($B76,",",O$4),'19 SpcFunc &amp; VentSpcFunc combos'!$Q$8:$Q$335,0),0)&gt;0,1,0)</f>
        <v>0</v>
      </c>
      <c r="P76" s="119">
        <f>IF(IFERROR(MATCH(_xlfn.CONCAT($B76,",",P$4),'19 SpcFunc &amp; VentSpcFunc combos'!$Q$8:$Q$335,0),0)&gt;0,1,0)</f>
        <v>0</v>
      </c>
      <c r="Q76" s="119">
        <f>IF(IFERROR(MATCH(_xlfn.CONCAT($B76,",",Q$4),'19 SpcFunc &amp; VentSpcFunc combos'!$Q$8:$Q$335,0),0)&gt;0,1,0)</f>
        <v>0</v>
      </c>
      <c r="R76" s="119">
        <f>IF(IFERROR(MATCH(_xlfn.CONCAT($B76,",",R$4),'19 SpcFunc &amp; VentSpcFunc combos'!$Q$8:$Q$335,0),0)&gt;0,1,0)</f>
        <v>0</v>
      </c>
      <c r="S76" s="119">
        <f>IF(IFERROR(MATCH(_xlfn.CONCAT($B76,",",S$4),'19 SpcFunc &amp; VentSpcFunc combos'!$Q$8:$Q$335,0),0)&gt;0,1,0)</f>
        <v>0</v>
      </c>
      <c r="T76" s="119">
        <f>IF(IFERROR(MATCH(_xlfn.CONCAT($B76,",",T$4),'19 SpcFunc &amp; VentSpcFunc combos'!$Q$8:$Q$335,0),0)&gt;0,1,0)</f>
        <v>0</v>
      </c>
      <c r="U76" s="119">
        <f>IF(IFERROR(MATCH(_xlfn.CONCAT($B76,",",U$4),'19 SpcFunc &amp; VentSpcFunc combos'!$Q$8:$Q$335,0),0)&gt;0,1,0)</f>
        <v>0</v>
      </c>
      <c r="V76" s="119">
        <f>IF(IFERROR(MATCH(_xlfn.CONCAT($B76,",",V$4),'19 SpcFunc &amp; VentSpcFunc combos'!$Q$8:$Q$335,0),0)&gt;0,1,0)</f>
        <v>0</v>
      </c>
      <c r="W76" s="119">
        <f>IF(IFERROR(MATCH(_xlfn.CONCAT($B76,",",W$4),'19 SpcFunc &amp; VentSpcFunc combos'!$Q$8:$Q$335,0),0)&gt;0,1,0)</f>
        <v>0</v>
      </c>
      <c r="X76" s="119">
        <f>IF(IFERROR(MATCH(_xlfn.CONCAT($B76,",",X$4),'19 SpcFunc &amp; VentSpcFunc combos'!$Q$8:$Q$335,0),0)&gt;0,1,0)</f>
        <v>0</v>
      </c>
      <c r="Y76" s="119">
        <f>IF(IFERROR(MATCH(_xlfn.CONCAT($B76,",",Y$4),'19 SpcFunc &amp; VentSpcFunc combos'!$Q$8:$Q$335,0),0)&gt;0,1,0)</f>
        <v>0</v>
      </c>
      <c r="Z76" s="119">
        <f>IF(IFERROR(MATCH(_xlfn.CONCAT($B76,",",Z$4),'19 SpcFunc &amp; VentSpcFunc combos'!$Q$8:$Q$335,0),0)&gt;0,1,0)</f>
        <v>0</v>
      </c>
      <c r="AA76" s="119">
        <f>IF(IFERROR(MATCH(_xlfn.CONCAT($B76,",",AA$4),'19 SpcFunc &amp; VentSpcFunc combos'!$Q$8:$Q$335,0),0)&gt;0,1,0)</f>
        <v>0</v>
      </c>
      <c r="AB76" s="119">
        <f>IF(IFERROR(MATCH(_xlfn.CONCAT($B76,",",AB$4),'19 SpcFunc &amp; VentSpcFunc combos'!$Q$8:$Q$335,0),0)&gt;0,1,0)</f>
        <v>0</v>
      </c>
      <c r="AC76" s="119">
        <f>IF(IFERROR(MATCH(_xlfn.CONCAT($B76,",",AC$4),'19 SpcFunc &amp; VentSpcFunc combos'!$Q$8:$Q$335,0),0)&gt;0,1,0)</f>
        <v>0</v>
      </c>
      <c r="AD76" s="119">
        <f>IF(IFERROR(MATCH(_xlfn.CONCAT($B76,",",AD$4),'19 SpcFunc &amp; VentSpcFunc combos'!$Q$8:$Q$335,0),0)&gt;0,1,0)</f>
        <v>0</v>
      </c>
      <c r="AE76" s="119">
        <f>IF(IFERROR(MATCH(_xlfn.CONCAT($B76,",",AE$4),'19 SpcFunc &amp; VentSpcFunc combos'!$Q$8:$Q$335,0),0)&gt;0,1,0)</f>
        <v>0</v>
      </c>
      <c r="AF76" s="119">
        <f>IF(IFERROR(MATCH(_xlfn.CONCAT($B76,",",AF$4),'19 SpcFunc &amp; VentSpcFunc combos'!$Q$8:$Q$335,0),0)&gt;0,1,0)</f>
        <v>0</v>
      </c>
      <c r="AG76" s="119">
        <f>IF(IFERROR(MATCH(_xlfn.CONCAT($B76,",",AG$4),'19 SpcFunc &amp; VentSpcFunc combos'!$Q$8:$Q$335,0),0)&gt;0,1,0)</f>
        <v>0</v>
      </c>
      <c r="AH76" s="119">
        <f>IF(IFERROR(MATCH(_xlfn.CONCAT($B76,",",AH$4),'19 SpcFunc &amp; VentSpcFunc combos'!$Q$8:$Q$335,0),0)&gt;0,1,0)</f>
        <v>0</v>
      </c>
      <c r="AI76" s="119">
        <f>IF(IFERROR(MATCH(_xlfn.CONCAT($B76,",",AI$4),'19 SpcFunc &amp; VentSpcFunc combos'!$Q$8:$Q$335,0),0)&gt;0,1,0)</f>
        <v>0</v>
      </c>
      <c r="AJ76" s="119">
        <f>IF(IFERROR(MATCH(_xlfn.CONCAT($B76,",",AJ$4),'19 SpcFunc &amp; VentSpcFunc combos'!$Q$8:$Q$335,0),0)&gt;0,1,0)</f>
        <v>0</v>
      </c>
      <c r="AK76" s="119">
        <f>IF(IFERROR(MATCH(_xlfn.CONCAT($B76,",",AK$4),'19 SpcFunc &amp; VentSpcFunc combos'!$Q$8:$Q$335,0),0)&gt;0,1,0)</f>
        <v>0</v>
      </c>
      <c r="AL76" s="119">
        <f>IF(IFERROR(MATCH(_xlfn.CONCAT($B76,",",AL$4),'19 SpcFunc &amp; VentSpcFunc combos'!$Q$8:$Q$335,0),0)&gt;0,1,0)</f>
        <v>0</v>
      </c>
      <c r="AM76" s="119">
        <f>IF(IFERROR(MATCH(_xlfn.CONCAT($B76,",",AM$4),'19 SpcFunc &amp; VentSpcFunc combos'!$Q$8:$Q$335,0),0)&gt;0,1,0)</f>
        <v>0</v>
      </c>
      <c r="AN76" s="119">
        <f>IF(IFERROR(MATCH(_xlfn.CONCAT($B76,",",AN$4),'19 SpcFunc &amp; VentSpcFunc combos'!$Q$8:$Q$335,0),0)&gt;0,1,0)</f>
        <v>0</v>
      </c>
      <c r="AO76" s="119">
        <f>IF(IFERROR(MATCH(_xlfn.CONCAT($B76,",",AO$4),'19 SpcFunc &amp; VentSpcFunc combos'!$Q$8:$Q$335,0),0)&gt;0,1,0)</f>
        <v>0</v>
      </c>
      <c r="AP76" s="119">
        <f>IF(IFERROR(MATCH(_xlfn.CONCAT($B76,",",AP$4),'19 SpcFunc &amp; VentSpcFunc combos'!$Q$8:$Q$335,0),0)&gt;0,1,0)</f>
        <v>0</v>
      </c>
      <c r="AQ76" s="119">
        <f>IF(IFERROR(MATCH(_xlfn.CONCAT($B76,",",AQ$4),'19 SpcFunc &amp; VentSpcFunc combos'!$Q$8:$Q$335,0),0)&gt;0,1,0)</f>
        <v>0</v>
      </c>
      <c r="AR76" s="119">
        <f>IF(IFERROR(MATCH(_xlfn.CONCAT($B76,",",AR$4),'19 SpcFunc &amp; VentSpcFunc combos'!$Q$8:$Q$335,0),0)&gt;0,1,0)</f>
        <v>0</v>
      </c>
      <c r="AS76" s="119">
        <f>IF(IFERROR(MATCH(_xlfn.CONCAT($B76,",",AS$4),'19 SpcFunc &amp; VentSpcFunc combos'!$Q$8:$Q$335,0),0)&gt;0,1,0)</f>
        <v>0</v>
      </c>
      <c r="AT76" s="119">
        <f>IF(IFERROR(MATCH(_xlfn.CONCAT($B76,",",AT$4),'19 SpcFunc &amp; VentSpcFunc combos'!$Q$8:$Q$335,0),0)&gt;0,1,0)</f>
        <v>0</v>
      </c>
      <c r="AU76" s="119">
        <f>IF(IFERROR(MATCH(_xlfn.CONCAT($B76,",",AU$4),'19 SpcFunc &amp; VentSpcFunc combos'!$Q$8:$Q$335,0),0)&gt;0,1,0)</f>
        <v>0</v>
      </c>
      <c r="AV76" s="119">
        <f>IF(IFERROR(MATCH(_xlfn.CONCAT($B76,",",AV$4),'19 SpcFunc &amp; VentSpcFunc combos'!$Q$8:$Q$335,0),0)&gt;0,1,0)</f>
        <v>0</v>
      </c>
      <c r="AW76" s="119">
        <f>IF(IFERROR(MATCH(_xlfn.CONCAT($B76,",",AW$4),'19 SpcFunc &amp; VentSpcFunc combos'!$Q$8:$Q$335,0),0)&gt;0,1,0)</f>
        <v>0</v>
      </c>
      <c r="AX76" s="119">
        <f>IF(IFERROR(MATCH(_xlfn.CONCAT($B76,",",AX$4),'19 SpcFunc &amp; VentSpcFunc combos'!$Q$8:$Q$335,0),0)&gt;0,1,0)</f>
        <v>0</v>
      </c>
      <c r="AY76" s="119">
        <f>IF(IFERROR(MATCH(_xlfn.CONCAT($B76,",",AY$4),'19 SpcFunc &amp; VentSpcFunc combos'!$Q$8:$Q$335,0),0)&gt;0,1,0)</f>
        <v>0</v>
      </c>
      <c r="AZ76" s="119">
        <f>IF(IFERROR(MATCH(_xlfn.CONCAT($B76,",",AZ$4),'19 SpcFunc &amp; VentSpcFunc combos'!$Q$8:$Q$335,0),0)&gt;0,1,0)</f>
        <v>0</v>
      </c>
      <c r="BA76" s="119">
        <f>IF(IFERROR(MATCH(_xlfn.CONCAT($B76,",",BA$4),'19 SpcFunc &amp; VentSpcFunc combos'!$Q$8:$Q$335,0),0)&gt;0,1,0)</f>
        <v>0</v>
      </c>
      <c r="BB76" s="119">
        <f>IF(IFERROR(MATCH(_xlfn.CONCAT($B76,",",BB$4),'19 SpcFunc &amp; VentSpcFunc combos'!$Q$8:$Q$335,0),0)&gt;0,1,0)</f>
        <v>0</v>
      </c>
      <c r="BC76" s="119">
        <f>IF(IFERROR(MATCH(_xlfn.CONCAT($B76,",",BC$4),'19 SpcFunc &amp; VentSpcFunc combos'!$Q$8:$Q$335,0),0)&gt;0,1,0)</f>
        <v>0</v>
      </c>
      <c r="BD76" s="119">
        <f>IF(IFERROR(MATCH(_xlfn.CONCAT($B76,",",BD$4),'19 SpcFunc &amp; VentSpcFunc combos'!$Q$8:$Q$335,0),0)&gt;0,1,0)</f>
        <v>0</v>
      </c>
      <c r="BE76" s="119">
        <f>IF(IFERROR(MATCH(_xlfn.CONCAT($B76,",",BE$4),'19 SpcFunc &amp; VentSpcFunc combos'!$Q$8:$Q$335,0),0)&gt;0,1,0)</f>
        <v>0</v>
      </c>
      <c r="BF76" s="119">
        <f>IF(IFERROR(MATCH(_xlfn.CONCAT($B76,",",BF$4),'19 SpcFunc &amp; VentSpcFunc combos'!$Q$8:$Q$335,0),0)&gt;0,1,0)</f>
        <v>0</v>
      </c>
      <c r="BG76" s="119">
        <f>IF(IFERROR(MATCH(_xlfn.CONCAT($B76,",",BG$4),'19 SpcFunc &amp; VentSpcFunc combos'!$Q$8:$Q$335,0),0)&gt;0,1,0)</f>
        <v>0</v>
      </c>
      <c r="BH76" s="119">
        <f>IF(IFERROR(MATCH(_xlfn.CONCAT($B76,",",BH$4),'19 SpcFunc &amp; VentSpcFunc combos'!$Q$8:$Q$335,0),0)&gt;0,1,0)</f>
        <v>0</v>
      </c>
      <c r="BI76" s="119">
        <f>IF(IFERROR(MATCH(_xlfn.CONCAT($B76,",",BI$4),'19 SpcFunc &amp; VentSpcFunc combos'!$Q$8:$Q$335,0),0)&gt;0,1,0)</f>
        <v>0</v>
      </c>
      <c r="BJ76" s="119">
        <f>IF(IFERROR(MATCH(_xlfn.CONCAT($B76,",",BJ$4),'19 SpcFunc &amp; VentSpcFunc combos'!$Q$8:$Q$335,0),0)&gt;0,1,0)</f>
        <v>0</v>
      </c>
      <c r="BK76" s="119">
        <f>IF(IFERROR(MATCH(_xlfn.CONCAT($B76,",",BK$4),'19 SpcFunc &amp; VentSpcFunc combos'!$Q$8:$Q$335,0),0)&gt;0,1,0)</f>
        <v>0</v>
      </c>
      <c r="BL76" s="119">
        <f>IF(IFERROR(MATCH(_xlfn.CONCAT($B76,",",BL$4),'19 SpcFunc &amp; VentSpcFunc combos'!$Q$8:$Q$335,0),0)&gt;0,1,0)</f>
        <v>0</v>
      </c>
      <c r="BM76" s="119">
        <f>IF(IFERROR(MATCH(_xlfn.CONCAT($B76,",",BM$4),'19 SpcFunc &amp; VentSpcFunc combos'!$Q$8:$Q$335,0),0)&gt;0,1,0)</f>
        <v>0</v>
      </c>
      <c r="BN76" s="119">
        <f>IF(IFERROR(MATCH(_xlfn.CONCAT($B76,",",BN$4),'19 SpcFunc &amp; VentSpcFunc combos'!$Q$8:$Q$335,0),0)&gt;0,1,0)</f>
        <v>0</v>
      </c>
      <c r="BO76" s="119">
        <f>IF(IFERROR(MATCH(_xlfn.CONCAT($B76,",",BO$4),'19 SpcFunc &amp; VentSpcFunc combos'!$Q$8:$Q$335,0),0)&gt;0,1,0)</f>
        <v>0</v>
      </c>
      <c r="BP76" s="119">
        <f>IF(IFERROR(MATCH(_xlfn.CONCAT($B76,",",BP$4),'19 SpcFunc &amp; VentSpcFunc combos'!$Q$8:$Q$335,0),0)&gt;0,1,0)</f>
        <v>0</v>
      </c>
      <c r="BQ76" s="119">
        <f>IF(IFERROR(MATCH(_xlfn.CONCAT($B76,",",BQ$4),'19 SpcFunc &amp; VentSpcFunc combos'!$Q$8:$Q$335,0),0)&gt;0,1,0)</f>
        <v>0</v>
      </c>
      <c r="BR76" s="119">
        <f>IF(IFERROR(MATCH(_xlfn.CONCAT($B76,",",BR$4),'19 SpcFunc &amp; VentSpcFunc combos'!$Q$8:$Q$335,0),0)&gt;0,1,0)</f>
        <v>0</v>
      </c>
      <c r="BS76" s="119">
        <f>IF(IFERROR(MATCH(_xlfn.CONCAT($B76,",",BS$4),'19 SpcFunc &amp; VentSpcFunc combos'!$Q$8:$Q$335,0),0)&gt;0,1,0)</f>
        <v>0</v>
      </c>
      <c r="BT76" s="119">
        <f>IF(IFERROR(MATCH(_xlfn.CONCAT($B76,",",BT$4),'19 SpcFunc &amp; VentSpcFunc combos'!$Q$8:$Q$335,0),0)&gt;0,1,0)</f>
        <v>0</v>
      </c>
      <c r="BU76" s="119">
        <f>IF(IFERROR(MATCH(_xlfn.CONCAT($B76,",",BU$4),'19 SpcFunc &amp; VentSpcFunc combos'!$Q$8:$Q$335,0),0)&gt;0,1,0)</f>
        <v>0</v>
      </c>
      <c r="BV76" s="119">
        <f>IF(IFERROR(MATCH(_xlfn.CONCAT($B76,",",BV$4),'19 SpcFunc &amp; VentSpcFunc combos'!$Q$8:$Q$335,0),0)&gt;0,1,0)</f>
        <v>0</v>
      </c>
      <c r="BW76" s="119">
        <f>IF(IFERROR(MATCH(_xlfn.CONCAT($B76,",",BW$4),'19 SpcFunc &amp; VentSpcFunc combos'!$Q$8:$Q$335,0),0)&gt;0,1,0)</f>
        <v>0</v>
      </c>
      <c r="BX76" s="119">
        <f>IF(IFERROR(MATCH(_xlfn.CONCAT($B76,",",BX$4),'19 SpcFunc &amp; VentSpcFunc combos'!$Q$8:$Q$335,0),0)&gt;0,1,0)</f>
        <v>0</v>
      </c>
      <c r="BY76" s="119">
        <f>IF(IFERROR(MATCH(_xlfn.CONCAT($B76,",",BY$4),'19 SpcFunc &amp; VentSpcFunc combos'!$Q$8:$Q$335,0),0)&gt;0,1,0)</f>
        <v>0</v>
      </c>
      <c r="BZ76" s="119">
        <f>IF(IFERROR(MATCH(_xlfn.CONCAT($B76,",",BZ$4),'19 SpcFunc &amp; VentSpcFunc combos'!$Q$8:$Q$335,0),0)&gt;0,1,0)</f>
        <v>0</v>
      </c>
      <c r="CA76" s="119">
        <f>IF(IFERROR(MATCH(_xlfn.CONCAT($B76,",",CA$4),'19 SpcFunc &amp; VentSpcFunc combos'!$Q$8:$Q$335,0),0)&gt;0,1,0)</f>
        <v>0</v>
      </c>
      <c r="CB76" s="119">
        <f>IF(IFERROR(MATCH(_xlfn.CONCAT($B76,",",CB$4),'19 SpcFunc &amp; VentSpcFunc combos'!$Q$8:$Q$335,0),0)&gt;0,1,0)</f>
        <v>0</v>
      </c>
      <c r="CC76" s="119">
        <f>IF(IFERROR(MATCH(_xlfn.CONCAT($B76,",",CC$4),'19 SpcFunc &amp; VentSpcFunc combos'!$Q$8:$Q$335,0),0)&gt;0,1,0)</f>
        <v>0</v>
      </c>
      <c r="CD76" s="119">
        <f>IF(IFERROR(MATCH(_xlfn.CONCAT($B76,",",CD$4),'19 SpcFunc &amp; VentSpcFunc combos'!$Q$8:$Q$335,0),0)&gt;0,1,0)</f>
        <v>0</v>
      </c>
      <c r="CE76" s="119">
        <f>IF(IFERROR(MATCH(_xlfn.CONCAT($B76,",",CE$4),'19 SpcFunc &amp; VentSpcFunc combos'!$Q$8:$Q$335,0),0)&gt;0,1,0)</f>
        <v>0</v>
      </c>
      <c r="CF76" s="119">
        <f>IF(IFERROR(MATCH(_xlfn.CONCAT($B76,",",CF$4),'19 SpcFunc &amp; VentSpcFunc combos'!$Q$8:$Q$335,0),0)&gt;0,1,0)</f>
        <v>0</v>
      </c>
      <c r="CG76" s="119">
        <f>IF(IFERROR(MATCH(_xlfn.CONCAT($B76,",",CG$4),'19 SpcFunc &amp; VentSpcFunc combos'!$Q$8:$Q$335,0),0)&gt;0,1,0)</f>
        <v>0</v>
      </c>
      <c r="CH76" s="119">
        <f>IF(IFERROR(MATCH(_xlfn.CONCAT($B76,",",CH$4),'19 SpcFunc &amp; VentSpcFunc combos'!$Q$8:$Q$335,0),0)&gt;0,1,0)</f>
        <v>0</v>
      </c>
      <c r="CI76" s="119">
        <f>IF(IFERROR(MATCH(_xlfn.CONCAT($B76,",",CI$4),'19 SpcFunc &amp; VentSpcFunc combos'!$Q$8:$Q$335,0),0)&gt;0,1,0)</f>
        <v>0</v>
      </c>
      <c r="CJ76" s="119">
        <f>IF(IFERROR(MATCH(_xlfn.CONCAT($B76,",",CJ$4),'19 SpcFunc &amp; VentSpcFunc combos'!$Q$8:$Q$335,0),0)&gt;0,1,0)</f>
        <v>0</v>
      </c>
      <c r="CK76" s="119">
        <f>IF(IFERROR(MATCH(_xlfn.CONCAT($B76,",",CK$4),'19 SpcFunc &amp; VentSpcFunc combos'!$Q$8:$Q$335,0),0)&gt;0,1,0)</f>
        <v>0</v>
      </c>
      <c r="CL76" s="119">
        <f>IF(IFERROR(MATCH(_xlfn.CONCAT($B76,",",CL$4),'19 SpcFunc &amp; VentSpcFunc combos'!$Q$8:$Q$335,0),0)&gt;0,1,0)</f>
        <v>0</v>
      </c>
      <c r="CM76" s="119">
        <f>IF(IFERROR(MATCH(_xlfn.CONCAT($B76,",",CM$4),'19 SpcFunc &amp; VentSpcFunc combos'!$Q$8:$Q$335,0),0)&gt;0,1,0)</f>
        <v>0</v>
      </c>
      <c r="CN76" s="119">
        <f>IF(IFERROR(MATCH(_xlfn.CONCAT($B76,",",CN$4),'19 SpcFunc &amp; VentSpcFunc combos'!$Q$8:$Q$335,0),0)&gt;0,1,0)</f>
        <v>0</v>
      </c>
      <c r="CO76" s="119">
        <f>IF(IFERROR(MATCH(_xlfn.CONCAT($B76,",",CO$4),'19 SpcFunc &amp; VentSpcFunc combos'!$Q$8:$Q$335,0),0)&gt;0,1,0)</f>
        <v>0</v>
      </c>
      <c r="CP76" s="119">
        <f>IF(IFERROR(MATCH(_xlfn.CONCAT($B76,",",CP$4),'19 SpcFunc &amp; VentSpcFunc combos'!$Q$8:$Q$335,0),0)&gt;0,1,0)</f>
        <v>0</v>
      </c>
      <c r="CQ76" s="119">
        <f>IF(IFERROR(MATCH(_xlfn.CONCAT($B76,",",CQ$4),'19 SpcFunc &amp; VentSpcFunc combos'!$Q$8:$Q$335,0),0)&gt;0,1,0)</f>
        <v>0</v>
      </c>
      <c r="CR76" s="119">
        <f>IF(IFERROR(MATCH(_xlfn.CONCAT($B76,",",CR$4),'19 SpcFunc &amp; VentSpcFunc combos'!$Q$8:$Q$335,0),0)&gt;0,1,0)</f>
        <v>0</v>
      </c>
      <c r="CS76" s="119">
        <f>IF(IFERROR(MATCH(_xlfn.CONCAT($B76,",",CS$4),'19 SpcFunc &amp; VentSpcFunc combos'!$Q$8:$Q$335,0),0)&gt;0,1,0)</f>
        <v>0</v>
      </c>
      <c r="CT76" s="119">
        <f>IF(IFERROR(MATCH(_xlfn.CONCAT($B76,",",CT$4),'19 SpcFunc &amp; VentSpcFunc combos'!$Q$8:$Q$335,0),0)&gt;0,1,0)</f>
        <v>0</v>
      </c>
      <c r="CU76" s="98" t="s">
        <v>938</v>
      </c>
      <c r="CV76">
        <f t="shared" si="6"/>
        <v>0</v>
      </c>
    </row>
    <row r="77" spans="2:100" x14ac:dyDescent="0.25">
      <c r="B77" t="e">
        <f>#REF!</f>
        <v>#REF!</v>
      </c>
      <c r="C77" s="119">
        <f>IF(IFERROR(MATCH(_xlfn.CONCAT($B77,",",C$4),'19 SpcFunc &amp; VentSpcFunc combos'!$Q$8:$Q$335,0),0)&gt;0,1,0)</f>
        <v>0</v>
      </c>
      <c r="D77" s="119">
        <f>IF(IFERROR(MATCH(_xlfn.CONCAT($B77,",",D$4),'19 SpcFunc &amp; VentSpcFunc combos'!$Q$8:$Q$335,0),0)&gt;0,1,0)</f>
        <v>0</v>
      </c>
      <c r="E77" s="119">
        <f>IF(IFERROR(MATCH(_xlfn.CONCAT($B77,",",E$4),'19 SpcFunc &amp; VentSpcFunc combos'!$Q$8:$Q$335,0),0)&gt;0,1,0)</f>
        <v>0</v>
      </c>
      <c r="F77" s="119">
        <f>IF(IFERROR(MATCH(_xlfn.CONCAT($B77,",",F$4),'19 SpcFunc &amp; VentSpcFunc combos'!$Q$8:$Q$335,0),0)&gt;0,1,0)</f>
        <v>0</v>
      </c>
      <c r="G77" s="119">
        <f>IF(IFERROR(MATCH(_xlfn.CONCAT($B77,",",G$4),'19 SpcFunc &amp; VentSpcFunc combos'!$Q$8:$Q$335,0),0)&gt;0,1,0)</f>
        <v>0</v>
      </c>
      <c r="H77" s="119">
        <f>IF(IFERROR(MATCH(_xlfn.CONCAT($B77,",",H$4),'19 SpcFunc &amp; VentSpcFunc combos'!$Q$8:$Q$335,0),0)&gt;0,1,0)</f>
        <v>0</v>
      </c>
      <c r="I77" s="119">
        <f>IF(IFERROR(MATCH(_xlfn.CONCAT($B77,",",I$4),'19 SpcFunc &amp; VentSpcFunc combos'!$Q$8:$Q$335,0),0)&gt;0,1,0)</f>
        <v>0</v>
      </c>
      <c r="J77" s="119">
        <f>IF(IFERROR(MATCH(_xlfn.CONCAT($B77,",",J$4),'19 SpcFunc &amp; VentSpcFunc combos'!$Q$8:$Q$335,0),0)&gt;0,1,0)</f>
        <v>0</v>
      </c>
      <c r="K77" s="119">
        <f>IF(IFERROR(MATCH(_xlfn.CONCAT($B77,",",K$4),'19 SpcFunc &amp; VentSpcFunc combos'!$Q$8:$Q$335,0),0)&gt;0,1,0)</f>
        <v>0</v>
      </c>
      <c r="L77" s="119">
        <f>IF(IFERROR(MATCH(_xlfn.CONCAT($B77,",",L$4),'19 SpcFunc &amp; VentSpcFunc combos'!$Q$8:$Q$335,0),0)&gt;0,1,0)</f>
        <v>0</v>
      </c>
      <c r="M77" s="119">
        <f>IF(IFERROR(MATCH(_xlfn.CONCAT($B77,",",M$4),'19 SpcFunc &amp; VentSpcFunc combos'!$Q$8:$Q$335,0),0)&gt;0,1,0)</f>
        <v>0</v>
      </c>
      <c r="N77" s="119">
        <f>IF(IFERROR(MATCH(_xlfn.CONCAT($B77,",",N$4),'19 SpcFunc &amp; VentSpcFunc combos'!$Q$8:$Q$335,0),0)&gt;0,1,0)</f>
        <v>0</v>
      </c>
      <c r="O77" s="119">
        <f>IF(IFERROR(MATCH(_xlfn.CONCAT($B77,",",O$4),'19 SpcFunc &amp; VentSpcFunc combos'!$Q$8:$Q$335,0),0)&gt;0,1,0)</f>
        <v>0</v>
      </c>
      <c r="P77" s="119">
        <f>IF(IFERROR(MATCH(_xlfn.CONCAT($B77,",",P$4),'19 SpcFunc &amp; VentSpcFunc combos'!$Q$8:$Q$335,0),0)&gt;0,1,0)</f>
        <v>0</v>
      </c>
      <c r="Q77" s="119">
        <f>IF(IFERROR(MATCH(_xlfn.CONCAT($B77,",",Q$4),'19 SpcFunc &amp; VentSpcFunc combos'!$Q$8:$Q$335,0),0)&gt;0,1,0)</f>
        <v>0</v>
      </c>
      <c r="R77" s="119">
        <f>IF(IFERROR(MATCH(_xlfn.CONCAT($B77,",",R$4),'19 SpcFunc &amp; VentSpcFunc combos'!$Q$8:$Q$335,0),0)&gt;0,1,0)</f>
        <v>0</v>
      </c>
      <c r="S77" s="119">
        <f>IF(IFERROR(MATCH(_xlfn.CONCAT($B77,",",S$4),'19 SpcFunc &amp; VentSpcFunc combos'!$Q$8:$Q$335,0),0)&gt;0,1,0)</f>
        <v>0</v>
      </c>
      <c r="T77" s="119">
        <f>IF(IFERROR(MATCH(_xlfn.CONCAT($B77,",",T$4),'19 SpcFunc &amp; VentSpcFunc combos'!$Q$8:$Q$335,0),0)&gt;0,1,0)</f>
        <v>0</v>
      </c>
      <c r="U77" s="119">
        <f>IF(IFERROR(MATCH(_xlfn.CONCAT($B77,",",U$4),'19 SpcFunc &amp; VentSpcFunc combos'!$Q$8:$Q$335,0),0)&gt;0,1,0)</f>
        <v>0</v>
      </c>
      <c r="V77" s="119">
        <f>IF(IFERROR(MATCH(_xlfn.CONCAT($B77,",",V$4),'19 SpcFunc &amp; VentSpcFunc combos'!$Q$8:$Q$335,0),0)&gt;0,1,0)</f>
        <v>0</v>
      </c>
      <c r="W77" s="119">
        <f>IF(IFERROR(MATCH(_xlfn.CONCAT($B77,",",W$4),'19 SpcFunc &amp; VentSpcFunc combos'!$Q$8:$Q$335,0),0)&gt;0,1,0)</f>
        <v>0</v>
      </c>
      <c r="X77" s="119">
        <f>IF(IFERROR(MATCH(_xlfn.CONCAT($B77,",",X$4),'19 SpcFunc &amp; VentSpcFunc combos'!$Q$8:$Q$335,0),0)&gt;0,1,0)</f>
        <v>0</v>
      </c>
      <c r="Y77" s="119">
        <f>IF(IFERROR(MATCH(_xlfn.CONCAT($B77,",",Y$4),'19 SpcFunc &amp; VentSpcFunc combos'!$Q$8:$Q$335,0),0)&gt;0,1,0)</f>
        <v>0</v>
      </c>
      <c r="Z77" s="119">
        <f>IF(IFERROR(MATCH(_xlfn.CONCAT($B77,",",Z$4),'19 SpcFunc &amp; VentSpcFunc combos'!$Q$8:$Q$335,0),0)&gt;0,1,0)</f>
        <v>0</v>
      </c>
      <c r="AA77" s="119">
        <f>IF(IFERROR(MATCH(_xlfn.CONCAT($B77,",",AA$4),'19 SpcFunc &amp; VentSpcFunc combos'!$Q$8:$Q$335,0),0)&gt;0,1,0)</f>
        <v>0</v>
      </c>
      <c r="AB77" s="119">
        <f>IF(IFERROR(MATCH(_xlfn.CONCAT($B77,",",AB$4),'19 SpcFunc &amp; VentSpcFunc combos'!$Q$8:$Q$335,0),0)&gt;0,1,0)</f>
        <v>0</v>
      </c>
      <c r="AC77" s="119">
        <f>IF(IFERROR(MATCH(_xlfn.CONCAT($B77,",",AC$4),'19 SpcFunc &amp; VentSpcFunc combos'!$Q$8:$Q$335,0),0)&gt;0,1,0)</f>
        <v>0</v>
      </c>
      <c r="AD77" s="119">
        <f>IF(IFERROR(MATCH(_xlfn.CONCAT($B77,",",AD$4),'19 SpcFunc &amp; VentSpcFunc combos'!$Q$8:$Q$335,0),0)&gt;0,1,0)</f>
        <v>0</v>
      </c>
      <c r="AE77" s="119">
        <f>IF(IFERROR(MATCH(_xlfn.CONCAT($B77,",",AE$4),'19 SpcFunc &amp; VentSpcFunc combos'!$Q$8:$Q$335,0),0)&gt;0,1,0)</f>
        <v>0</v>
      </c>
      <c r="AF77" s="119">
        <f>IF(IFERROR(MATCH(_xlfn.CONCAT($B77,",",AF$4),'19 SpcFunc &amp; VentSpcFunc combos'!$Q$8:$Q$335,0),0)&gt;0,1,0)</f>
        <v>0</v>
      </c>
      <c r="AG77" s="119">
        <f>IF(IFERROR(MATCH(_xlfn.CONCAT($B77,",",AG$4),'19 SpcFunc &amp; VentSpcFunc combos'!$Q$8:$Q$335,0),0)&gt;0,1,0)</f>
        <v>0</v>
      </c>
      <c r="AH77" s="119">
        <f>IF(IFERROR(MATCH(_xlfn.CONCAT($B77,",",AH$4),'19 SpcFunc &amp; VentSpcFunc combos'!$Q$8:$Q$335,0),0)&gt;0,1,0)</f>
        <v>0</v>
      </c>
      <c r="AI77" s="119">
        <f>IF(IFERROR(MATCH(_xlfn.CONCAT($B77,",",AI$4),'19 SpcFunc &amp; VentSpcFunc combos'!$Q$8:$Q$335,0),0)&gt;0,1,0)</f>
        <v>0</v>
      </c>
      <c r="AJ77" s="119">
        <f>IF(IFERROR(MATCH(_xlfn.CONCAT($B77,",",AJ$4),'19 SpcFunc &amp; VentSpcFunc combos'!$Q$8:$Q$335,0),0)&gt;0,1,0)</f>
        <v>0</v>
      </c>
      <c r="AK77" s="119">
        <f>IF(IFERROR(MATCH(_xlfn.CONCAT($B77,",",AK$4),'19 SpcFunc &amp; VentSpcFunc combos'!$Q$8:$Q$335,0),0)&gt;0,1,0)</f>
        <v>0</v>
      </c>
      <c r="AL77" s="119">
        <f>IF(IFERROR(MATCH(_xlfn.CONCAT($B77,",",AL$4),'19 SpcFunc &amp; VentSpcFunc combos'!$Q$8:$Q$335,0),0)&gt;0,1,0)</f>
        <v>0</v>
      </c>
      <c r="AM77" s="119">
        <f>IF(IFERROR(MATCH(_xlfn.CONCAT($B77,",",AM$4),'19 SpcFunc &amp; VentSpcFunc combos'!$Q$8:$Q$335,0),0)&gt;0,1,0)</f>
        <v>0</v>
      </c>
      <c r="AN77" s="119">
        <f>IF(IFERROR(MATCH(_xlfn.CONCAT($B77,",",AN$4),'19 SpcFunc &amp; VentSpcFunc combos'!$Q$8:$Q$335,0),0)&gt;0,1,0)</f>
        <v>0</v>
      </c>
      <c r="AO77" s="119">
        <f>IF(IFERROR(MATCH(_xlfn.CONCAT($B77,",",AO$4),'19 SpcFunc &amp; VentSpcFunc combos'!$Q$8:$Q$335,0),0)&gt;0,1,0)</f>
        <v>0</v>
      </c>
      <c r="AP77" s="119">
        <f>IF(IFERROR(MATCH(_xlfn.CONCAT($B77,",",AP$4),'19 SpcFunc &amp; VentSpcFunc combos'!$Q$8:$Q$335,0),0)&gt;0,1,0)</f>
        <v>0</v>
      </c>
      <c r="AQ77" s="119">
        <f>IF(IFERROR(MATCH(_xlfn.CONCAT($B77,",",AQ$4),'19 SpcFunc &amp; VentSpcFunc combos'!$Q$8:$Q$335,0),0)&gt;0,1,0)</f>
        <v>0</v>
      </c>
      <c r="AR77" s="119">
        <f>IF(IFERROR(MATCH(_xlfn.CONCAT($B77,",",AR$4),'19 SpcFunc &amp; VentSpcFunc combos'!$Q$8:$Q$335,0),0)&gt;0,1,0)</f>
        <v>0</v>
      </c>
      <c r="AS77" s="119">
        <f>IF(IFERROR(MATCH(_xlfn.CONCAT($B77,",",AS$4),'19 SpcFunc &amp; VentSpcFunc combos'!$Q$8:$Q$335,0),0)&gt;0,1,0)</f>
        <v>0</v>
      </c>
      <c r="AT77" s="119">
        <f>IF(IFERROR(MATCH(_xlfn.CONCAT($B77,",",AT$4),'19 SpcFunc &amp; VentSpcFunc combos'!$Q$8:$Q$335,0),0)&gt;0,1,0)</f>
        <v>0</v>
      </c>
      <c r="AU77" s="119">
        <f>IF(IFERROR(MATCH(_xlfn.CONCAT($B77,",",AU$4),'19 SpcFunc &amp; VentSpcFunc combos'!$Q$8:$Q$335,0),0)&gt;0,1,0)</f>
        <v>0</v>
      </c>
      <c r="AV77" s="119">
        <f>IF(IFERROR(MATCH(_xlfn.CONCAT($B77,",",AV$4),'19 SpcFunc &amp; VentSpcFunc combos'!$Q$8:$Q$335,0),0)&gt;0,1,0)</f>
        <v>0</v>
      </c>
      <c r="AW77" s="119">
        <f>IF(IFERROR(MATCH(_xlfn.CONCAT($B77,",",AW$4),'19 SpcFunc &amp; VentSpcFunc combos'!$Q$8:$Q$335,0),0)&gt;0,1,0)</f>
        <v>0</v>
      </c>
      <c r="AX77" s="119">
        <f>IF(IFERROR(MATCH(_xlfn.CONCAT($B77,",",AX$4),'19 SpcFunc &amp; VentSpcFunc combos'!$Q$8:$Q$335,0),0)&gt;0,1,0)</f>
        <v>0</v>
      </c>
      <c r="AY77" s="119">
        <f>IF(IFERROR(MATCH(_xlfn.CONCAT($B77,",",AY$4),'19 SpcFunc &amp; VentSpcFunc combos'!$Q$8:$Q$335,0),0)&gt;0,1,0)</f>
        <v>0</v>
      </c>
      <c r="AZ77" s="119">
        <f>IF(IFERROR(MATCH(_xlfn.CONCAT($B77,",",AZ$4),'19 SpcFunc &amp; VentSpcFunc combos'!$Q$8:$Q$335,0),0)&gt;0,1,0)</f>
        <v>0</v>
      </c>
      <c r="BA77" s="119">
        <f>IF(IFERROR(MATCH(_xlfn.CONCAT($B77,",",BA$4),'19 SpcFunc &amp; VentSpcFunc combos'!$Q$8:$Q$335,0),0)&gt;0,1,0)</f>
        <v>0</v>
      </c>
      <c r="BB77" s="119">
        <f>IF(IFERROR(MATCH(_xlfn.CONCAT($B77,",",BB$4),'19 SpcFunc &amp; VentSpcFunc combos'!$Q$8:$Q$335,0),0)&gt;0,1,0)</f>
        <v>0</v>
      </c>
      <c r="BC77" s="119">
        <f>IF(IFERROR(MATCH(_xlfn.CONCAT($B77,",",BC$4),'19 SpcFunc &amp; VentSpcFunc combos'!$Q$8:$Q$335,0),0)&gt;0,1,0)</f>
        <v>0</v>
      </c>
      <c r="BD77" s="119">
        <f>IF(IFERROR(MATCH(_xlfn.CONCAT($B77,",",BD$4),'19 SpcFunc &amp; VentSpcFunc combos'!$Q$8:$Q$335,0),0)&gt;0,1,0)</f>
        <v>0</v>
      </c>
      <c r="BE77" s="119">
        <f>IF(IFERROR(MATCH(_xlfn.CONCAT($B77,",",BE$4),'19 SpcFunc &amp; VentSpcFunc combos'!$Q$8:$Q$335,0),0)&gt;0,1,0)</f>
        <v>0</v>
      </c>
      <c r="BF77" s="119">
        <f>IF(IFERROR(MATCH(_xlfn.CONCAT($B77,",",BF$4),'19 SpcFunc &amp; VentSpcFunc combos'!$Q$8:$Q$335,0),0)&gt;0,1,0)</f>
        <v>0</v>
      </c>
      <c r="BG77" s="119">
        <f>IF(IFERROR(MATCH(_xlfn.CONCAT($B77,",",BG$4),'19 SpcFunc &amp; VentSpcFunc combos'!$Q$8:$Q$335,0),0)&gt;0,1,0)</f>
        <v>0</v>
      </c>
      <c r="BH77" s="119">
        <f>IF(IFERROR(MATCH(_xlfn.CONCAT($B77,",",BH$4),'19 SpcFunc &amp; VentSpcFunc combos'!$Q$8:$Q$335,0),0)&gt;0,1,0)</f>
        <v>0</v>
      </c>
      <c r="BI77" s="119">
        <f>IF(IFERROR(MATCH(_xlfn.CONCAT($B77,",",BI$4),'19 SpcFunc &amp; VentSpcFunc combos'!$Q$8:$Q$335,0),0)&gt;0,1,0)</f>
        <v>0</v>
      </c>
      <c r="BJ77" s="119">
        <f>IF(IFERROR(MATCH(_xlfn.CONCAT($B77,",",BJ$4),'19 SpcFunc &amp; VentSpcFunc combos'!$Q$8:$Q$335,0),0)&gt;0,1,0)</f>
        <v>0</v>
      </c>
      <c r="BK77" s="119">
        <f>IF(IFERROR(MATCH(_xlfn.CONCAT($B77,",",BK$4),'19 SpcFunc &amp; VentSpcFunc combos'!$Q$8:$Q$335,0),0)&gt;0,1,0)</f>
        <v>0</v>
      </c>
      <c r="BL77" s="119">
        <f>IF(IFERROR(MATCH(_xlfn.CONCAT($B77,",",BL$4),'19 SpcFunc &amp; VentSpcFunc combos'!$Q$8:$Q$335,0),0)&gt;0,1,0)</f>
        <v>0</v>
      </c>
      <c r="BM77" s="119">
        <f>IF(IFERROR(MATCH(_xlfn.CONCAT($B77,",",BM$4),'19 SpcFunc &amp; VentSpcFunc combos'!$Q$8:$Q$335,0),0)&gt;0,1,0)</f>
        <v>0</v>
      </c>
      <c r="BN77" s="119">
        <f>IF(IFERROR(MATCH(_xlfn.CONCAT($B77,",",BN$4),'19 SpcFunc &amp; VentSpcFunc combos'!$Q$8:$Q$335,0),0)&gt;0,1,0)</f>
        <v>0</v>
      </c>
      <c r="BO77" s="119">
        <f>IF(IFERROR(MATCH(_xlfn.CONCAT($B77,",",BO$4),'19 SpcFunc &amp; VentSpcFunc combos'!$Q$8:$Q$335,0),0)&gt;0,1,0)</f>
        <v>0</v>
      </c>
      <c r="BP77" s="119">
        <f>IF(IFERROR(MATCH(_xlfn.CONCAT($B77,",",BP$4),'19 SpcFunc &amp; VentSpcFunc combos'!$Q$8:$Q$335,0),0)&gt;0,1,0)</f>
        <v>0</v>
      </c>
      <c r="BQ77" s="119">
        <f>IF(IFERROR(MATCH(_xlfn.CONCAT($B77,",",BQ$4),'19 SpcFunc &amp; VentSpcFunc combos'!$Q$8:$Q$335,0),0)&gt;0,1,0)</f>
        <v>0</v>
      </c>
      <c r="BR77" s="119">
        <f>IF(IFERROR(MATCH(_xlfn.CONCAT($B77,",",BR$4),'19 SpcFunc &amp; VentSpcFunc combos'!$Q$8:$Q$335,0),0)&gt;0,1,0)</f>
        <v>0</v>
      </c>
      <c r="BS77" s="119">
        <f>IF(IFERROR(MATCH(_xlfn.CONCAT($B77,",",BS$4),'19 SpcFunc &amp; VentSpcFunc combos'!$Q$8:$Q$335,0),0)&gt;0,1,0)</f>
        <v>0</v>
      </c>
      <c r="BT77" s="119">
        <f>IF(IFERROR(MATCH(_xlfn.CONCAT($B77,",",BT$4),'19 SpcFunc &amp; VentSpcFunc combos'!$Q$8:$Q$335,0),0)&gt;0,1,0)</f>
        <v>0</v>
      </c>
      <c r="BU77" s="119">
        <f>IF(IFERROR(MATCH(_xlfn.CONCAT($B77,",",BU$4),'19 SpcFunc &amp; VentSpcFunc combos'!$Q$8:$Q$335,0),0)&gt;0,1,0)</f>
        <v>0</v>
      </c>
      <c r="BV77" s="119">
        <f>IF(IFERROR(MATCH(_xlfn.CONCAT($B77,",",BV$4),'19 SpcFunc &amp; VentSpcFunc combos'!$Q$8:$Q$335,0),0)&gt;0,1,0)</f>
        <v>0</v>
      </c>
      <c r="BW77" s="119">
        <f>IF(IFERROR(MATCH(_xlfn.CONCAT($B77,",",BW$4),'19 SpcFunc &amp; VentSpcFunc combos'!$Q$8:$Q$335,0),0)&gt;0,1,0)</f>
        <v>0</v>
      </c>
      <c r="BX77" s="119">
        <f>IF(IFERROR(MATCH(_xlfn.CONCAT($B77,",",BX$4),'19 SpcFunc &amp; VentSpcFunc combos'!$Q$8:$Q$335,0),0)&gt;0,1,0)</f>
        <v>0</v>
      </c>
      <c r="BY77" s="119">
        <f>IF(IFERROR(MATCH(_xlfn.CONCAT($B77,",",BY$4),'19 SpcFunc &amp; VentSpcFunc combos'!$Q$8:$Q$335,0),0)&gt;0,1,0)</f>
        <v>0</v>
      </c>
      <c r="BZ77" s="119">
        <f>IF(IFERROR(MATCH(_xlfn.CONCAT($B77,",",BZ$4),'19 SpcFunc &amp; VentSpcFunc combos'!$Q$8:$Q$335,0),0)&gt;0,1,0)</f>
        <v>0</v>
      </c>
      <c r="CA77" s="119">
        <f>IF(IFERROR(MATCH(_xlfn.CONCAT($B77,",",CA$4),'19 SpcFunc &amp; VentSpcFunc combos'!$Q$8:$Q$335,0),0)&gt;0,1,0)</f>
        <v>0</v>
      </c>
      <c r="CB77" s="119">
        <f>IF(IFERROR(MATCH(_xlfn.CONCAT($B77,",",CB$4),'19 SpcFunc &amp; VentSpcFunc combos'!$Q$8:$Q$335,0),0)&gt;0,1,0)</f>
        <v>0</v>
      </c>
      <c r="CC77" s="119">
        <f>IF(IFERROR(MATCH(_xlfn.CONCAT($B77,",",CC$4),'19 SpcFunc &amp; VentSpcFunc combos'!$Q$8:$Q$335,0),0)&gt;0,1,0)</f>
        <v>0</v>
      </c>
      <c r="CD77" s="119">
        <f>IF(IFERROR(MATCH(_xlfn.CONCAT($B77,",",CD$4),'19 SpcFunc &amp; VentSpcFunc combos'!$Q$8:$Q$335,0),0)&gt;0,1,0)</f>
        <v>0</v>
      </c>
      <c r="CE77" s="119">
        <f>IF(IFERROR(MATCH(_xlfn.CONCAT($B77,",",CE$4),'19 SpcFunc &amp; VentSpcFunc combos'!$Q$8:$Q$335,0),0)&gt;0,1,0)</f>
        <v>0</v>
      </c>
      <c r="CF77" s="119">
        <f>IF(IFERROR(MATCH(_xlfn.CONCAT($B77,",",CF$4),'19 SpcFunc &amp; VentSpcFunc combos'!$Q$8:$Q$335,0),0)&gt;0,1,0)</f>
        <v>0</v>
      </c>
      <c r="CG77" s="119">
        <f>IF(IFERROR(MATCH(_xlfn.CONCAT($B77,",",CG$4),'19 SpcFunc &amp; VentSpcFunc combos'!$Q$8:$Q$335,0),0)&gt;0,1,0)</f>
        <v>0</v>
      </c>
      <c r="CH77" s="119">
        <f>IF(IFERROR(MATCH(_xlfn.CONCAT($B77,",",CH$4),'19 SpcFunc &amp; VentSpcFunc combos'!$Q$8:$Q$335,0),0)&gt;0,1,0)</f>
        <v>0</v>
      </c>
      <c r="CI77" s="119">
        <f>IF(IFERROR(MATCH(_xlfn.CONCAT($B77,",",CI$4),'19 SpcFunc &amp; VentSpcFunc combos'!$Q$8:$Q$335,0),0)&gt;0,1,0)</f>
        <v>0</v>
      </c>
      <c r="CJ77" s="119">
        <f>IF(IFERROR(MATCH(_xlfn.CONCAT($B77,",",CJ$4),'19 SpcFunc &amp; VentSpcFunc combos'!$Q$8:$Q$335,0),0)&gt;0,1,0)</f>
        <v>0</v>
      </c>
      <c r="CK77" s="119">
        <f>IF(IFERROR(MATCH(_xlfn.CONCAT($B77,",",CK$4),'19 SpcFunc &amp; VentSpcFunc combos'!$Q$8:$Q$335,0),0)&gt;0,1,0)</f>
        <v>0</v>
      </c>
      <c r="CL77" s="119">
        <f>IF(IFERROR(MATCH(_xlfn.CONCAT($B77,",",CL$4),'19 SpcFunc &amp; VentSpcFunc combos'!$Q$8:$Q$335,0),0)&gt;0,1,0)</f>
        <v>0</v>
      </c>
      <c r="CM77" s="119">
        <f>IF(IFERROR(MATCH(_xlfn.CONCAT($B77,",",CM$4),'19 SpcFunc &amp; VentSpcFunc combos'!$Q$8:$Q$335,0),0)&gt;0,1,0)</f>
        <v>0</v>
      </c>
      <c r="CN77" s="119">
        <f>IF(IFERROR(MATCH(_xlfn.CONCAT($B77,",",CN$4),'19 SpcFunc &amp; VentSpcFunc combos'!$Q$8:$Q$335,0),0)&gt;0,1,0)</f>
        <v>0</v>
      </c>
      <c r="CO77" s="119">
        <f>IF(IFERROR(MATCH(_xlfn.CONCAT($B77,",",CO$4),'19 SpcFunc &amp; VentSpcFunc combos'!$Q$8:$Q$335,0),0)&gt;0,1,0)</f>
        <v>0</v>
      </c>
      <c r="CP77" s="119">
        <f>IF(IFERROR(MATCH(_xlfn.CONCAT($B77,",",CP$4),'19 SpcFunc &amp; VentSpcFunc combos'!$Q$8:$Q$335,0),0)&gt;0,1,0)</f>
        <v>0</v>
      </c>
      <c r="CQ77" s="119">
        <f>IF(IFERROR(MATCH(_xlfn.CONCAT($B77,",",CQ$4),'19 SpcFunc &amp; VentSpcFunc combos'!$Q$8:$Q$335,0),0)&gt;0,1,0)</f>
        <v>0</v>
      </c>
      <c r="CR77" s="119">
        <f>IF(IFERROR(MATCH(_xlfn.CONCAT($B77,",",CR$4),'19 SpcFunc &amp; VentSpcFunc combos'!$Q$8:$Q$335,0),0)&gt;0,1,0)</f>
        <v>0</v>
      </c>
      <c r="CS77" s="119">
        <f>IF(IFERROR(MATCH(_xlfn.CONCAT($B77,",",CS$4),'19 SpcFunc &amp; VentSpcFunc combos'!$Q$8:$Q$335,0),0)&gt;0,1,0)</f>
        <v>0</v>
      </c>
      <c r="CT77" s="119">
        <f>IF(IFERROR(MATCH(_xlfn.CONCAT($B77,",",CT$4),'19 SpcFunc &amp; VentSpcFunc combos'!$Q$8:$Q$335,0),0)&gt;0,1,0)</f>
        <v>0</v>
      </c>
      <c r="CU77" s="98" t="s">
        <v>938</v>
      </c>
      <c r="CV77">
        <f t="shared" si="6"/>
        <v>0</v>
      </c>
    </row>
    <row r="78" spans="2:100" x14ac:dyDescent="0.25">
      <c r="B78" t="e">
        <f>#REF!</f>
        <v>#REF!</v>
      </c>
      <c r="C78" s="119">
        <f>IF(IFERROR(MATCH(_xlfn.CONCAT($B78,",",C$4),'19 SpcFunc &amp; VentSpcFunc combos'!$Q$8:$Q$335,0),0)&gt;0,1,0)</f>
        <v>0</v>
      </c>
      <c r="D78" s="119">
        <f>IF(IFERROR(MATCH(_xlfn.CONCAT($B78,",",D$4),'19 SpcFunc &amp; VentSpcFunc combos'!$Q$8:$Q$335,0),0)&gt;0,1,0)</f>
        <v>0</v>
      </c>
      <c r="E78" s="119">
        <f>IF(IFERROR(MATCH(_xlfn.CONCAT($B78,",",E$4),'19 SpcFunc &amp; VentSpcFunc combos'!$Q$8:$Q$335,0),0)&gt;0,1,0)</f>
        <v>0</v>
      </c>
      <c r="F78" s="119">
        <f>IF(IFERROR(MATCH(_xlfn.CONCAT($B78,",",F$4),'19 SpcFunc &amp; VentSpcFunc combos'!$Q$8:$Q$335,0),0)&gt;0,1,0)</f>
        <v>0</v>
      </c>
      <c r="G78" s="119">
        <f>IF(IFERROR(MATCH(_xlfn.CONCAT($B78,",",G$4),'19 SpcFunc &amp; VentSpcFunc combos'!$Q$8:$Q$335,0),0)&gt;0,1,0)</f>
        <v>0</v>
      </c>
      <c r="H78" s="119">
        <f>IF(IFERROR(MATCH(_xlfn.CONCAT($B78,",",H$4),'19 SpcFunc &amp; VentSpcFunc combos'!$Q$8:$Q$335,0),0)&gt;0,1,0)</f>
        <v>0</v>
      </c>
      <c r="I78" s="119">
        <f>IF(IFERROR(MATCH(_xlfn.CONCAT($B78,",",I$4),'19 SpcFunc &amp; VentSpcFunc combos'!$Q$8:$Q$335,0),0)&gt;0,1,0)</f>
        <v>0</v>
      </c>
      <c r="J78" s="119">
        <f>IF(IFERROR(MATCH(_xlfn.CONCAT($B78,",",J$4),'19 SpcFunc &amp; VentSpcFunc combos'!$Q$8:$Q$335,0),0)&gt;0,1,0)</f>
        <v>0</v>
      </c>
      <c r="K78" s="119">
        <f>IF(IFERROR(MATCH(_xlfn.CONCAT($B78,",",K$4),'19 SpcFunc &amp; VentSpcFunc combos'!$Q$8:$Q$335,0),0)&gt;0,1,0)</f>
        <v>0</v>
      </c>
      <c r="L78" s="119">
        <f>IF(IFERROR(MATCH(_xlfn.CONCAT($B78,",",L$4),'19 SpcFunc &amp; VentSpcFunc combos'!$Q$8:$Q$335,0),0)&gt;0,1,0)</f>
        <v>0</v>
      </c>
      <c r="M78" s="119">
        <f>IF(IFERROR(MATCH(_xlfn.CONCAT($B78,",",M$4),'19 SpcFunc &amp; VentSpcFunc combos'!$Q$8:$Q$335,0),0)&gt;0,1,0)</f>
        <v>0</v>
      </c>
      <c r="N78" s="119">
        <f>IF(IFERROR(MATCH(_xlfn.CONCAT($B78,",",N$4),'19 SpcFunc &amp; VentSpcFunc combos'!$Q$8:$Q$335,0),0)&gt;0,1,0)</f>
        <v>0</v>
      </c>
      <c r="O78" s="119">
        <f>IF(IFERROR(MATCH(_xlfn.CONCAT($B78,",",O$4),'19 SpcFunc &amp; VentSpcFunc combos'!$Q$8:$Q$335,0),0)&gt;0,1,0)</f>
        <v>0</v>
      </c>
      <c r="P78" s="119">
        <f>IF(IFERROR(MATCH(_xlfn.CONCAT($B78,",",P$4),'19 SpcFunc &amp; VentSpcFunc combos'!$Q$8:$Q$335,0),0)&gt;0,1,0)</f>
        <v>0</v>
      </c>
      <c r="Q78" s="119">
        <f>IF(IFERROR(MATCH(_xlfn.CONCAT($B78,",",Q$4),'19 SpcFunc &amp; VentSpcFunc combos'!$Q$8:$Q$335,0),0)&gt;0,1,0)</f>
        <v>0</v>
      </c>
      <c r="R78" s="119">
        <f>IF(IFERROR(MATCH(_xlfn.CONCAT($B78,",",R$4),'19 SpcFunc &amp; VentSpcFunc combos'!$Q$8:$Q$335,0),0)&gt;0,1,0)</f>
        <v>0</v>
      </c>
      <c r="S78" s="119">
        <f>IF(IFERROR(MATCH(_xlfn.CONCAT($B78,",",S$4),'19 SpcFunc &amp; VentSpcFunc combos'!$Q$8:$Q$335,0),0)&gt;0,1,0)</f>
        <v>0</v>
      </c>
      <c r="T78" s="119">
        <f>IF(IFERROR(MATCH(_xlfn.CONCAT($B78,",",T$4),'19 SpcFunc &amp; VentSpcFunc combos'!$Q$8:$Q$335,0),0)&gt;0,1,0)</f>
        <v>0</v>
      </c>
      <c r="U78" s="119">
        <f>IF(IFERROR(MATCH(_xlfn.CONCAT($B78,",",U$4),'19 SpcFunc &amp; VentSpcFunc combos'!$Q$8:$Q$335,0),0)&gt;0,1,0)</f>
        <v>0</v>
      </c>
      <c r="V78" s="119">
        <f>IF(IFERROR(MATCH(_xlfn.CONCAT($B78,",",V$4),'19 SpcFunc &amp; VentSpcFunc combos'!$Q$8:$Q$335,0),0)&gt;0,1,0)</f>
        <v>0</v>
      </c>
      <c r="W78" s="119">
        <f>IF(IFERROR(MATCH(_xlfn.CONCAT($B78,",",W$4),'19 SpcFunc &amp; VentSpcFunc combos'!$Q$8:$Q$335,0),0)&gt;0,1,0)</f>
        <v>0</v>
      </c>
      <c r="X78" s="119">
        <f>IF(IFERROR(MATCH(_xlfn.CONCAT($B78,",",X$4),'19 SpcFunc &amp; VentSpcFunc combos'!$Q$8:$Q$335,0),0)&gt;0,1,0)</f>
        <v>0</v>
      </c>
      <c r="Y78" s="119">
        <f>IF(IFERROR(MATCH(_xlfn.CONCAT($B78,",",Y$4),'19 SpcFunc &amp; VentSpcFunc combos'!$Q$8:$Q$335,0),0)&gt;0,1,0)</f>
        <v>0</v>
      </c>
      <c r="Z78" s="119">
        <f>IF(IFERROR(MATCH(_xlfn.CONCAT($B78,",",Z$4),'19 SpcFunc &amp; VentSpcFunc combos'!$Q$8:$Q$335,0),0)&gt;0,1,0)</f>
        <v>0</v>
      </c>
      <c r="AA78" s="119">
        <f>IF(IFERROR(MATCH(_xlfn.CONCAT($B78,",",AA$4),'19 SpcFunc &amp; VentSpcFunc combos'!$Q$8:$Q$335,0),0)&gt;0,1,0)</f>
        <v>0</v>
      </c>
      <c r="AB78" s="119">
        <f>IF(IFERROR(MATCH(_xlfn.CONCAT($B78,",",AB$4),'19 SpcFunc &amp; VentSpcFunc combos'!$Q$8:$Q$335,0),0)&gt;0,1,0)</f>
        <v>0</v>
      </c>
      <c r="AC78" s="119">
        <f>IF(IFERROR(MATCH(_xlfn.CONCAT($B78,",",AC$4),'19 SpcFunc &amp; VentSpcFunc combos'!$Q$8:$Q$335,0),0)&gt;0,1,0)</f>
        <v>0</v>
      </c>
      <c r="AD78" s="119">
        <f>IF(IFERROR(MATCH(_xlfn.CONCAT($B78,",",AD$4),'19 SpcFunc &amp; VentSpcFunc combos'!$Q$8:$Q$335,0),0)&gt;0,1,0)</f>
        <v>0</v>
      </c>
      <c r="AE78" s="119">
        <f>IF(IFERROR(MATCH(_xlfn.CONCAT($B78,",",AE$4),'19 SpcFunc &amp; VentSpcFunc combos'!$Q$8:$Q$335,0),0)&gt;0,1,0)</f>
        <v>0</v>
      </c>
      <c r="AF78" s="119">
        <f>IF(IFERROR(MATCH(_xlfn.CONCAT($B78,",",AF$4),'19 SpcFunc &amp; VentSpcFunc combos'!$Q$8:$Q$335,0),0)&gt;0,1,0)</f>
        <v>0</v>
      </c>
      <c r="AG78" s="119">
        <f>IF(IFERROR(MATCH(_xlfn.CONCAT($B78,",",AG$4),'19 SpcFunc &amp; VentSpcFunc combos'!$Q$8:$Q$335,0),0)&gt;0,1,0)</f>
        <v>0</v>
      </c>
      <c r="AH78" s="119">
        <f>IF(IFERROR(MATCH(_xlfn.CONCAT($B78,",",AH$4),'19 SpcFunc &amp; VentSpcFunc combos'!$Q$8:$Q$335,0),0)&gt;0,1,0)</f>
        <v>0</v>
      </c>
      <c r="AI78" s="119">
        <f>IF(IFERROR(MATCH(_xlfn.CONCAT($B78,",",AI$4),'19 SpcFunc &amp; VentSpcFunc combos'!$Q$8:$Q$335,0),0)&gt;0,1,0)</f>
        <v>0</v>
      </c>
      <c r="AJ78" s="119">
        <f>IF(IFERROR(MATCH(_xlfn.CONCAT($B78,",",AJ$4),'19 SpcFunc &amp; VentSpcFunc combos'!$Q$8:$Q$335,0),0)&gt;0,1,0)</f>
        <v>0</v>
      </c>
      <c r="AK78" s="119">
        <f>IF(IFERROR(MATCH(_xlfn.CONCAT($B78,",",AK$4),'19 SpcFunc &amp; VentSpcFunc combos'!$Q$8:$Q$335,0),0)&gt;0,1,0)</f>
        <v>0</v>
      </c>
      <c r="AL78" s="119">
        <f>IF(IFERROR(MATCH(_xlfn.CONCAT($B78,",",AL$4),'19 SpcFunc &amp; VentSpcFunc combos'!$Q$8:$Q$335,0),0)&gt;0,1,0)</f>
        <v>0</v>
      </c>
      <c r="AM78" s="119">
        <f>IF(IFERROR(MATCH(_xlfn.CONCAT($B78,",",AM$4),'19 SpcFunc &amp; VentSpcFunc combos'!$Q$8:$Q$335,0),0)&gt;0,1,0)</f>
        <v>0</v>
      </c>
      <c r="AN78" s="119">
        <f>IF(IFERROR(MATCH(_xlfn.CONCAT($B78,",",AN$4),'19 SpcFunc &amp; VentSpcFunc combos'!$Q$8:$Q$335,0),0)&gt;0,1,0)</f>
        <v>0</v>
      </c>
      <c r="AO78" s="119">
        <f>IF(IFERROR(MATCH(_xlfn.CONCAT($B78,",",AO$4),'19 SpcFunc &amp; VentSpcFunc combos'!$Q$8:$Q$335,0),0)&gt;0,1,0)</f>
        <v>0</v>
      </c>
      <c r="AP78" s="119">
        <f>IF(IFERROR(MATCH(_xlfn.CONCAT($B78,",",AP$4),'19 SpcFunc &amp; VentSpcFunc combos'!$Q$8:$Q$335,0),0)&gt;0,1,0)</f>
        <v>0</v>
      </c>
      <c r="AQ78" s="119">
        <f>IF(IFERROR(MATCH(_xlfn.CONCAT($B78,",",AQ$4),'19 SpcFunc &amp; VentSpcFunc combos'!$Q$8:$Q$335,0),0)&gt;0,1,0)</f>
        <v>0</v>
      </c>
      <c r="AR78" s="119">
        <f>IF(IFERROR(MATCH(_xlfn.CONCAT($B78,",",AR$4),'19 SpcFunc &amp; VentSpcFunc combos'!$Q$8:$Q$335,0),0)&gt;0,1,0)</f>
        <v>0</v>
      </c>
      <c r="AS78" s="119">
        <f>IF(IFERROR(MATCH(_xlfn.CONCAT($B78,",",AS$4),'19 SpcFunc &amp; VentSpcFunc combos'!$Q$8:$Q$335,0),0)&gt;0,1,0)</f>
        <v>0</v>
      </c>
      <c r="AT78" s="119">
        <f>IF(IFERROR(MATCH(_xlfn.CONCAT($B78,",",AT$4),'19 SpcFunc &amp; VentSpcFunc combos'!$Q$8:$Q$335,0),0)&gt;0,1,0)</f>
        <v>0</v>
      </c>
      <c r="AU78" s="119">
        <f>IF(IFERROR(MATCH(_xlfn.CONCAT($B78,",",AU$4),'19 SpcFunc &amp; VentSpcFunc combos'!$Q$8:$Q$335,0),0)&gt;0,1,0)</f>
        <v>0</v>
      </c>
      <c r="AV78" s="119">
        <f>IF(IFERROR(MATCH(_xlfn.CONCAT($B78,",",AV$4),'19 SpcFunc &amp; VentSpcFunc combos'!$Q$8:$Q$335,0),0)&gt;0,1,0)</f>
        <v>0</v>
      </c>
      <c r="AW78" s="119">
        <f>IF(IFERROR(MATCH(_xlfn.CONCAT($B78,",",AW$4),'19 SpcFunc &amp; VentSpcFunc combos'!$Q$8:$Q$335,0),0)&gt;0,1,0)</f>
        <v>0</v>
      </c>
      <c r="AX78" s="119">
        <f>IF(IFERROR(MATCH(_xlfn.CONCAT($B78,",",AX$4),'19 SpcFunc &amp; VentSpcFunc combos'!$Q$8:$Q$335,0),0)&gt;0,1,0)</f>
        <v>0</v>
      </c>
      <c r="AY78" s="119">
        <f>IF(IFERROR(MATCH(_xlfn.CONCAT($B78,",",AY$4),'19 SpcFunc &amp; VentSpcFunc combos'!$Q$8:$Q$335,0),0)&gt;0,1,0)</f>
        <v>0</v>
      </c>
      <c r="AZ78" s="119">
        <f>IF(IFERROR(MATCH(_xlfn.CONCAT($B78,",",AZ$4),'19 SpcFunc &amp; VentSpcFunc combos'!$Q$8:$Q$335,0),0)&gt;0,1,0)</f>
        <v>0</v>
      </c>
      <c r="BA78" s="119">
        <f>IF(IFERROR(MATCH(_xlfn.CONCAT($B78,",",BA$4),'19 SpcFunc &amp; VentSpcFunc combos'!$Q$8:$Q$335,0),0)&gt;0,1,0)</f>
        <v>0</v>
      </c>
      <c r="BB78" s="119">
        <f>IF(IFERROR(MATCH(_xlfn.CONCAT($B78,",",BB$4),'19 SpcFunc &amp; VentSpcFunc combos'!$Q$8:$Q$335,0),0)&gt;0,1,0)</f>
        <v>0</v>
      </c>
      <c r="BC78" s="119">
        <f>IF(IFERROR(MATCH(_xlfn.CONCAT($B78,",",BC$4),'19 SpcFunc &amp; VentSpcFunc combos'!$Q$8:$Q$335,0),0)&gt;0,1,0)</f>
        <v>0</v>
      </c>
      <c r="BD78" s="119">
        <f>IF(IFERROR(MATCH(_xlfn.CONCAT($B78,",",BD$4),'19 SpcFunc &amp; VentSpcFunc combos'!$Q$8:$Q$335,0),0)&gt;0,1,0)</f>
        <v>0</v>
      </c>
      <c r="BE78" s="119">
        <f>IF(IFERROR(MATCH(_xlfn.CONCAT($B78,",",BE$4),'19 SpcFunc &amp; VentSpcFunc combos'!$Q$8:$Q$335,0),0)&gt;0,1,0)</f>
        <v>0</v>
      </c>
      <c r="BF78" s="119">
        <f>IF(IFERROR(MATCH(_xlfn.CONCAT($B78,",",BF$4),'19 SpcFunc &amp; VentSpcFunc combos'!$Q$8:$Q$335,0),0)&gt;0,1,0)</f>
        <v>0</v>
      </c>
      <c r="BG78" s="119">
        <f>IF(IFERROR(MATCH(_xlfn.CONCAT($B78,",",BG$4),'19 SpcFunc &amp; VentSpcFunc combos'!$Q$8:$Q$335,0),0)&gt;0,1,0)</f>
        <v>0</v>
      </c>
      <c r="BH78" s="119">
        <f>IF(IFERROR(MATCH(_xlfn.CONCAT($B78,",",BH$4),'19 SpcFunc &amp; VentSpcFunc combos'!$Q$8:$Q$335,0),0)&gt;0,1,0)</f>
        <v>0</v>
      </c>
      <c r="BI78" s="119">
        <f>IF(IFERROR(MATCH(_xlfn.CONCAT($B78,",",BI$4),'19 SpcFunc &amp; VentSpcFunc combos'!$Q$8:$Q$335,0),0)&gt;0,1,0)</f>
        <v>0</v>
      </c>
      <c r="BJ78" s="119">
        <f>IF(IFERROR(MATCH(_xlfn.CONCAT($B78,",",BJ$4),'19 SpcFunc &amp; VentSpcFunc combos'!$Q$8:$Q$335,0),0)&gt;0,1,0)</f>
        <v>0</v>
      </c>
      <c r="BK78" s="119">
        <f>IF(IFERROR(MATCH(_xlfn.CONCAT($B78,",",BK$4),'19 SpcFunc &amp; VentSpcFunc combos'!$Q$8:$Q$335,0),0)&gt;0,1,0)</f>
        <v>0</v>
      </c>
      <c r="BL78" s="119">
        <f>IF(IFERROR(MATCH(_xlfn.CONCAT($B78,",",BL$4),'19 SpcFunc &amp; VentSpcFunc combos'!$Q$8:$Q$335,0),0)&gt;0,1,0)</f>
        <v>0</v>
      </c>
      <c r="BM78" s="119">
        <f>IF(IFERROR(MATCH(_xlfn.CONCAT($B78,",",BM$4),'19 SpcFunc &amp; VentSpcFunc combos'!$Q$8:$Q$335,0),0)&gt;0,1,0)</f>
        <v>0</v>
      </c>
      <c r="BN78" s="119">
        <f>IF(IFERROR(MATCH(_xlfn.CONCAT($B78,",",BN$4),'19 SpcFunc &amp; VentSpcFunc combos'!$Q$8:$Q$335,0),0)&gt;0,1,0)</f>
        <v>0</v>
      </c>
      <c r="BO78" s="119">
        <f>IF(IFERROR(MATCH(_xlfn.CONCAT($B78,",",BO$4),'19 SpcFunc &amp; VentSpcFunc combos'!$Q$8:$Q$335,0),0)&gt;0,1,0)</f>
        <v>0</v>
      </c>
      <c r="BP78" s="119">
        <f>IF(IFERROR(MATCH(_xlfn.CONCAT($B78,",",BP$4),'19 SpcFunc &amp; VentSpcFunc combos'!$Q$8:$Q$335,0),0)&gt;0,1,0)</f>
        <v>0</v>
      </c>
      <c r="BQ78" s="119">
        <f>IF(IFERROR(MATCH(_xlfn.CONCAT($B78,",",BQ$4),'19 SpcFunc &amp; VentSpcFunc combos'!$Q$8:$Q$335,0),0)&gt;0,1,0)</f>
        <v>0</v>
      </c>
      <c r="BR78" s="119">
        <f>IF(IFERROR(MATCH(_xlfn.CONCAT($B78,",",BR$4),'19 SpcFunc &amp; VentSpcFunc combos'!$Q$8:$Q$335,0),0)&gt;0,1,0)</f>
        <v>0</v>
      </c>
      <c r="BS78" s="119">
        <f>IF(IFERROR(MATCH(_xlfn.CONCAT($B78,",",BS$4),'19 SpcFunc &amp; VentSpcFunc combos'!$Q$8:$Q$335,0),0)&gt;0,1,0)</f>
        <v>0</v>
      </c>
      <c r="BT78" s="119">
        <f>IF(IFERROR(MATCH(_xlfn.CONCAT($B78,",",BT$4),'19 SpcFunc &amp; VentSpcFunc combos'!$Q$8:$Q$335,0),0)&gt;0,1,0)</f>
        <v>0</v>
      </c>
      <c r="BU78" s="119">
        <f>IF(IFERROR(MATCH(_xlfn.CONCAT($B78,",",BU$4),'19 SpcFunc &amp; VentSpcFunc combos'!$Q$8:$Q$335,0),0)&gt;0,1,0)</f>
        <v>0</v>
      </c>
      <c r="BV78" s="119">
        <f>IF(IFERROR(MATCH(_xlfn.CONCAT($B78,",",BV$4),'19 SpcFunc &amp; VentSpcFunc combos'!$Q$8:$Q$335,0),0)&gt;0,1,0)</f>
        <v>0</v>
      </c>
      <c r="BW78" s="119">
        <f>IF(IFERROR(MATCH(_xlfn.CONCAT($B78,",",BW$4),'19 SpcFunc &amp; VentSpcFunc combos'!$Q$8:$Q$335,0),0)&gt;0,1,0)</f>
        <v>0</v>
      </c>
      <c r="BX78" s="119">
        <f>IF(IFERROR(MATCH(_xlfn.CONCAT($B78,",",BX$4),'19 SpcFunc &amp; VentSpcFunc combos'!$Q$8:$Q$335,0),0)&gt;0,1,0)</f>
        <v>0</v>
      </c>
      <c r="BY78" s="119">
        <f>IF(IFERROR(MATCH(_xlfn.CONCAT($B78,",",BY$4),'19 SpcFunc &amp; VentSpcFunc combos'!$Q$8:$Q$335,0),0)&gt;0,1,0)</f>
        <v>0</v>
      </c>
      <c r="BZ78" s="119">
        <f>IF(IFERROR(MATCH(_xlfn.CONCAT($B78,",",BZ$4),'19 SpcFunc &amp; VentSpcFunc combos'!$Q$8:$Q$335,0),0)&gt;0,1,0)</f>
        <v>0</v>
      </c>
      <c r="CA78" s="119">
        <f>IF(IFERROR(MATCH(_xlfn.CONCAT($B78,",",CA$4),'19 SpcFunc &amp; VentSpcFunc combos'!$Q$8:$Q$335,0),0)&gt;0,1,0)</f>
        <v>0</v>
      </c>
      <c r="CB78" s="119">
        <f>IF(IFERROR(MATCH(_xlfn.CONCAT($B78,",",CB$4),'19 SpcFunc &amp; VentSpcFunc combos'!$Q$8:$Q$335,0),0)&gt;0,1,0)</f>
        <v>0</v>
      </c>
      <c r="CC78" s="119">
        <f>IF(IFERROR(MATCH(_xlfn.CONCAT($B78,",",CC$4),'19 SpcFunc &amp; VentSpcFunc combos'!$Q$8:$Q$335,0),0)&gt;0,1,0)</f>
        <v>0</v>
      </c>
      <c r="CD78" s="119">
        <f>IF(IFERROR(MATCH(_xlfn.CONCAT($B78,",",CD$4),'19 SpcFunc &amp; VentSpcFunc combos'!$Q$8:$Q$335,0),0)&gt;0,1,0)</f>
        <v>0</v>
      </c>
      <c r="CE78" s="119">
        <f>IF(IFERROR(MATCH(_xlfn.CONCAT($B78,",",CE$4),'19 SpcFunc &amp; VentSpcFunc combos'!$Q$8:$Q$335,0),0)&gt;0,1,0)</f>
        <v>0</v>
      </c>
      <c r="CF78" s="119">
        <f>IF(IFERROR(MATCH(_xlfn.CONCAT($B78,",",CF$4),'19 SpcFunc &amp; VentSpcFunc combos'!$Q$8:$Q$335,0),0)&gt;0,1,0)</f>
        <v>0</v>
      </c>
      <c r="CG78" s="119">
        <f>IF(IFERROR(MATCH(_xlfn.CONCAT($B78,",",CG$4),'19 SpcFunc &amp; VentSpcFunc combos'!$Q$8:$Q$335,0),0)&gt;0,1,0)</f>
        <v>0</v>
      </c>
      <c r="CH78" s="119">
        <f>IF(IFERROR(MATCH(_xlfn.CONCAT($B78,",",CH$4),'19 SpcFunc &amp; VentSpcFunc combos'!$Q$8:$Q$335,0),0)&gt;0,1,0)</f>
        <v>0</v>
      </c>
      <c r="CI78" s="119">
        <f>IF(IFERROR(MATCH(_xlfn.CONCAT($B78,",",CI$4),'19 SpcFunc &amp; VentSpcFunc combos'!$Q$8:$Q$335,0),0)&gt;0,1,0)</f>
        <v>0</v>
      </c>
      <c r="CJ78" s="119">
        <f>IF(IFERROR(MATCH(_xlfn.CONCAT($B78,",",CJ$4),'19 SpcFunc &amp; VentSpcFunc combos'!$Q$8:$Q$335,0),0)&gt;0,1,0)</f>
        <v>0</v>
      </c>
      <c r="CK78" s="119">
        <f>IF(IFERROR(MATCH(_xlfn.CONCAT($B78,",",CK$4),'19 SpcFunc &amp; VentSpcFunc combos'!$Q$8:$Q$335,0),0)&gt;0,1,0)</f>
        <v>0</v>
      </c>
      <c r="CL78" s="119">
        <f>IF(IFERROR(MATCH(_xlfn.CONCAT($B78,",",CL$4),'19 SpcFunc &amp; VentSpcFunc combos'!$Q$8:$Q$335,0),0)&gt;0,1,0)</f>
        <v>0</v>
      </c>
      <c r="CM78" s="119">
        <f>IF(IFERROR(MATCH(_xlfn.CONCAT($B78,",",CM$4),'19 SpcFunc &amp; VentSpcFunc combos'!$Q$8:$Q$335,0),0)&gt;0,1,0)</f>
        <v>0</v>
      </c>
      <c r="CN78" s="119">
        <f>IF(IFERROR(MATCH(_xlfn.CONCAT($B78,",",CN$4),'19 SpcFunc &amp; VentSpcFunc combos'!$Q$8:$Q$335,0),0)&gt;0,1,0)</f>
        <v>0</v>
      </c>
      <c r="CO78" s="119">
        <f>IF(IFERROR(MATCH(_xlfn.CONCAT($B78,",",CO$4),'19 SpcFunc &amp; VentSpcFunc combos'!$Q$8:$Q$335,0),0)&gt;0,1,0)</f>
        <v>0</v>
      </c>
      <c r="CP78" s="119">
        <f>IF(IFERROR(MATCH(_xlfn.CONCAT($B78,",",CP$4),'19 SpcFunc &amp; VentSpcFunc combos'!$Q$8:$Q$335,0),0)&gt;0,1,0)</f>
        <v>0</v>
      </c>
      <c r="CQ78" s="119">
        <f>IF(IFERROR(MATCH(_xlfn.CONCAT($B78,",",CQ$4),'19 SpcFunc &amp; VentSpcFunc combos'!$Q$8:$Q$335,0),0)&gt;0,1,0)</f>
        <v>0</v>
      </c>
      <c r="CR78" s="119">
        <f>IF(IFERROR(MATCH(_xlfn.CONCAT($B78,",",CR$4),'19 SpcFunc &amp; VentSpcFunc combos'!$Q$8:$Q$335,0),0)&gt;0,1,0)</f>
        <v>0</v>
      </c>
      <c r="CS78" s="119">
        <f>IF(IFERROR(MATCH(_xlfn.CONCAT($B78,",",CS$4),'19 SpcFunc &amp; VentSpcFunc combos'!$Q$8:$Q$335,0),0)&gt;0,1,0)</f>
        <v>0</v>
      </c>
      <c r="CT78" s="119">
        <f>IF(IFERROR(MATCH(_xlfn.CONCAT($B78,",",CT$4),'19 SpcFunc &amp; VentSpcFunc combos'!$Q$8:$Q$335,0),0)&gt;0,1,0)</f>
        <v>0</v>
      </c>
      <c r="CU78" s="98" t="s">
        <v>938</v>
      </c>
      <c r="CV78">
        <f t="shared" si="6"/>
        <v>0</v>
      </c>
    </row>
    <row r="79" spans="2:100" x14ac:dyDescent="0.25">
      <c r="B79" t="e">
        <f>#REF!</f>
        <v>#REF!</v>
      </c>
      <c r="C79" s="119">
        <f>IF(IFERROR(MATCH(_xlfn.CONCAT($B79,",",C$4),'19 SpcFunc &amp; VentSpcFunc combos'!$Q$8:$Q$335,0),0)&gt;0,1,0)</f>
        <v>0</v>
      </c>
      <c r="D79" s="119">
        <f>IF(IFERROR(MATCH(_xlfn.CONCAT($B79,",",D$4),'19 SpcFunc &amp; VentSpcFunc combos'!$Q$8:$Q$335,0),0)&gt;0,1,0)</f>
        <v>0</v>
      </c>
      <c r="E79" s="119">
        <f>IF(IFERROR(MATCH(_xlfn.CONCAT($B79,",",E$4),'19 SpcFunc &amp; VentSpcFunc combos'!$Q$8:$Q$335,0),0)&gt;0,1,0)</f>
        <v>0</v>
      </c>
      <c r="F79" s="119">
        <f>IF(IFERROR(MATCH(_xlfn.CONCAT($B79,",",F$4),'19 SpcFunc &amp; VentSpcFunc combos'!$Q$8:$Q$335,0),0)&gt;0,1,0)</f>
        <v>0</v>
      </c>
      <c r="G79" s="119">
        <f>IF(IFERROR(MATCH(_xlfn.CONCAT($B79,",",G$4),'19 SpcFunc &amp; VentSpcFunc combos'!$Q$8:$Q$335,0),0)&gt;0,1,0)</f>
        <v>0</v>
      </c>
      <c r="H79" s="119">
        <f>IF(IFERROR(MATCH(_xlfn.CONCAT($B79,",",H$4),'19 SpcFunc &amp; VentSpcFunc combos'!$Q$8:$Q$335,0),0)&gt;0,1,0)</f>
        <v>0</v>
      </c>
      <c r="I79" s="119">
        <f>IF(IFERROR(MATCH(_xlfn.CONCAT($B79,",",I$4),'19 SpcFunc &amp; VentSpcFunc combos'!$Q$8:$Q$335,0),0)&gt;0,1,0)</f>
        <v>0</v>
      </c>
      <c r="J79" s="119">
        <f>IF(IFERROR(MATCH(_xlfn.CONCAT($B79,",",J$4),'19 SpcFunc &amp; VentSpcFunc combos'!$Q$8:$Q$335,0),0)&gt;0,1,0)</f>
        <v>0</v>
      </c>
      <c r="K79" s="119">
        <f>IF(IFERROR(MATCH(_xlfn.CONCAT($B79,",",K$4),'19 SpcFunc &amp; VentSpcFunc combos'!$Q$8:$Q$335,0),0)&gt;0,1,0)</f>
        <v>0</v>
      </c>
      <c r="L79" s="119">
        <f>IF(IFERROR(MATCH(_xlfn.CONCAT($B79,",",L$4),'19 SpcFunc &amp; VentSpcFunc combos'!$Q$8:$Q$335,0),0)&gt;0,1,0)</f>
        <v>0</v>
      </c>
      <c r="M79" s="119">
        <f>IF(IFERROR(MATCH(_xlfn.CONCAT($B79,",",M$4),'19 SpcFunc &amp; VentSpcFunc combos'!$Q$8:$Q$335,0),0)&gt;0,1,0)</f>
        <v>0</v>
      </c>
      <c r="N79" s="119">
        <f>IF(IFERROR(MATCH(_xlfn.CONCAT($B79,",",N$4),'19 SpcFunc &amp; VentSpcFunc combos'!$Q$8:$Q$335,0),0)&gt;0,1,0)</f>
        <v>0</v>
      </c>
      <c r="O79" s="119">
        <f>IF(IFERROR(MATCH(_xlfn.CONCAT($B79,",",O$4),'19 SpcFunc &amp; VentSpcFunc combos'!$Q$8:$Q$335,0),0)&gt;0,1,0)</f>
        <v>0</v>
      </c>
      <c r="P79" s="119">
        <f>IF(IFERROR(MATCH(_xlfn.CONCAT($B79,",",P$4),'19 SpcFunc &amp; VentSpcFunc combos'!$Q$8:$Q$335,0),0)&gt;0,1,0)</f>
        <v>0</v>
      </c>
      <c r="Q79" s="119">
        <f>IF(IFERROR(MATCH(_xlfn.CONCAT($B79,",",Q$4),'19 SpcFunc &amp; VentSpcFunc combos'!$Q$8:$Q$335,0),0)&gt;0,1,0)</f>
        <v>0</v>
      </c>
      <c r="R79" s="119">
        <f>IF(IFERROR(MATCH(_xlfn.CONCAT($B79,",",R$4),'19 SpcFunc &amp; VentSpcFunc combos'!$Q$8:$Q$335,0),0)&gt;0,1,0)</f>
        <v>0</v>
      </c>
      <c r="S79" s="119">
        <f>IF(IFERROR(MATCH(_xlfn.CONCAT($B79,",",S$4),'19 SpcFunc &amp; VentSpcFunc combos'!$Q$8:$Q$335,0),0)&gt;0,1,0)</f>
        <v>0</v>
      </c>
      <c r="T79" s="119">
        <f>IF(IFERROR(MATCH(_xlfn.CONCAT($B79,",",T$4),'19 SpcFunc &amp; VentSpcFunc combos'!$Q$8:$Q$335,0),0)&gt;0,1,0)</f>
        <v>0</v>
      </c>
      <c r="U79" s="119">
        <f>IF(IFERROR(MATCH(_xlfn.CONCAT($B79,",",U$4),'19 SpcFunc &amp; VentSpcFunc combos'!$Q$8:$Q$335,0),0)&gt;0,1,0)</f>
        <v>0</v>
      </c>
      <c r="V79" s="119">
        <f>IF(IFERROR(MATCH(_xlfn.CONCAT($B79,",",V$4),'19 SpcFunc &amp; VentSpcFunc combos'!$Q$8:$Q$335,0),0)&gt;0,1,0)</f>
        <v>0</v>
      </c>
      <c r="W79" s="119">
        <f>IF(IFERROR(MATCH(_xlfn.CONCAT($B79,",",W$4),'19 SpcFunc &amp; VentSpcFunc combos'!$Q$8:$Q$335,0),0)&gt;0,1,0)</f>
        <v>0</v>
      </c>
      <c r="X79" s="119">
        <f>IF(IFERROR(MATCH(_xlfn.CONCAT($B79,",",X$4),'19 SpcFunc &amp; VentSpcFunc combos'!$Q$8:$Q$335,0),0)&gt;0,1,0)</f>
        <v>0</v>
      </c>
      <c r="Y79" s="119">
        <f>IF(IFERROR(MATCH(_xlfn.CONCAT($B79,",",Y$4),'19 SpcFunc &amp; VentSpcFunc combos'!$Q$8:$Q$335,0),0)&gt;0,1,0)</f>
        <v>0</v>
      </c>
      <c r="Z79" s="119">
        <f>IF(IFERROR(MATCH(_xlfn.CONCAT($B79,",",Z$4),'19 SpcFunc &amp; VentSpcFunc combos'!$Q$8:$Q$335,0),0)&gt;0,1,0)</f>
        <v>0</v>
      </c>
      <c r="AA79" s="119">
        <f>IF(IFERROR(MATCH(_xlfn.CONCAT($B79,",",AA$4),'19 SpcFunc &amp; VentSpcFunc combos'!$Q$8:$Q$335,0),0)&gt;0,1,0)</f>
        <v>0</v>
      </c>
      <c r="AB79" s="119">
        <f>IF(IFERROR(MATCH(_xlfn.CONCAT($B79,",",AB$4),'19 SpcFunc &amp; VentSpcFunc combos'!$Q$8:$Q$335,0),0)&gt;0,1,0)</f>
        <v>0</v>
      </c>
      <c r="AC79" s="119">
        <f>IF(IFERROR(MATCH(_xlfn.CONCAT($B79,",",AC$4),'19 SpcFunc &amp; VentSpcFunc combos'!$Q$8:$Q$335,0),0)&gt;0,1,0)</f>
        <v>0</v>
      </c>
      <c r="AD79" s="119">
        <f>IF(IFERROR(MATCH(_xlfn.CONCAT($B79,",",AD$4),'19 SpcFunc &amp; VentSpcFunc combos'!$Q$8:$Q$335,0),0)&gt;0,1,0)</f>
        <v>0</v>
      </c>
      <c r="AE79" s="119">
        <f>IF(IFERROR(MATCH(_xlfn.CONCAT($B79,",",AE$4),'19 SpcFunc &amp; VentSpcFunc combos'!$Q$8:$Q$335,0),0)&gt;0,1,0)</f>
        <v>0</v>
      </c>
      <c r="AF79" s="119">
        <f>IF(IFERROR(MATCH(_xlfn.CONCAT($B79,",",AF$4),'19 SpcFunc &amp; VentSpcFunc combos'!$Q$8:$Q$335,0),0)&gt;0,1,0)</f>
        <v>0</v>
      </c>
      <c r="AG79" s="119">
        <f>IF(IFERROR(MATCH(_xlfn.CONCAT($B79,",",AG$4),'19 SpcFunc &amp; VentSpcFunc combos'!$Q$8:$Q$335,0),0)&gt;0,1,0)</f>
        <v>0</v>
      </c>
      <c r="AH79" s="119">
        <f>IF(IFERROR(MATCH(_xlfn.CONCAT($B79,",",AH$4),'19 SpcFunc &amp; VentSpcFunc combos'!$Q$8:$Q$335,0),0)&gt;0,1,0)</f>
        <v>0</v>
      </c>
      <c r="AI79" s="119">
        <f>IF(IFERROR(MATCH(_xlfn.CONCAT($B79,",",AI$4),'19 SpcFunc &amp; VentSpcFunc combos'!$Q$8:$Q$335,0),0)&gt;0,1,0)</f>
        <v>0</v>
      </c>
      <c r="AJ79" s="119">
        <f>IF(IFERROR(MATCH(_xlfn.CONCAT($B79,",",AJ$4),'19 SpcFunc &amp; VentSpcFunc combos'!$Q$8:$Q$335,0),0)&gt;0,1,0)</f>
        <v>0</v>
      </c>
      <c r="AK79" s="119">
        <f>IF(IFERROR(MATCH(_xlfn.CONCAT($B79,",",AK$4),'19 SpcFunc &amp; VentSpcFunc combos'!$Q$8:$Q$335,0),0)&gt;0,1,0)</f>
        <v>0</v>
      </c>
      <c r="AL79" s="119">
        <f>IF(IFERROR(MATCH(_xlfn.CONCAT($B79,",",AL$4),'19 SpcFunc &amp; VentSpcFunc combos'!$Q$8:$Q$335,0),0)&gt;0,1,0)</f>
        <v>0</v>
      </c>
      <c r="AM79" s="119">
        <f>IF(IFERROR(MATCH(_xlfn.CONCAT($B79,",",AM$4),'19 SpcFunc &amp; VentSpcFunc combos'!$Q$8:$Q$335,0),0)&gt;0,1,0)</f>
        <v>0</v>
      </c>
      <c r="AN79" s="119">
        <f>IF(IFERROR(MATCH(_xlfn.CONCAT($B79,",",AN$4),'19 SpcFunc &amp; VentSpcFunc combos'!$Q$8:$Q$335,0),0)&gt;0,1,0)</f>
        <v>0</v>
      </c>
      <c r="AO79" s="119">
        <f>IF(IFERROR(MATCH(_xlfn.CONCAT($B79,",",AO$4),'19 SpcFunc &amp; VentSpcFunc combos'!$Q$8:$Q$335,0),0)&gt;0,1,0)</f>
        <v>0</v>
      </c>
      <c r="AP79" s="119">
        <f>IF(IFERROR(MATCH(_xlfn.CONCAT($B79,",",AP$4),'19 SpcFunc &amp; VentSpcFunc combos'!$Q$8:$Q$335,0),0)&gt;0,1,0)</f>
        <v>0</v>
      </c>
      <c r="AQ79" s="119">
        <f>IF(IFERROR(MATCH(_xlfn.CONCAT($B79,",",AQ$4),'19 SpcFunc &amp; VentSpcFunc combos'!$Q$8:$Q$335,0),0)&gt;0,1,0)</f>
        <v>0</v>
      </c>
      <c r="AR79" s="119">
        <f>IF(IFERROR(MATCH(_xlfn.CONCAT($B79,",",AR$4),'19 SpcFunc &amp; VentSpcFunc combos'!$Q$8:$Q$335,0),0)&gt;0,1,0)</f>
        <v>0</v>
      </c>
      <c r="AS79" s="119">
        <f>IF(IFERROR(MATCH(_xlfn.CONCAT($B79,",",AS$4),'19 SpcFunc &amp; VentSpcFunc combos'!$Q$8:$Q$335,0),0)&gt;0,1,0)</f>
        <v>0</v>
      </c>
      <c r="AT79" s="119">
        <f>IF(IFERROR(MATCH(_xlfn.CONCAT($B79,",",AT$4),'19 SpcFunc &amp; VentSpcFunc combos'!$Q$8:$Q$335,0),0)&gt;0,1,0)</f>
        <v>0</v>
      </c>
      <c r="AU79" s="119">
        <f>IF(IFERROR(MATCH(_xlfn.CONCAT($B79,",",AU$4),'19 SpcFunc &amp; VentSpcFunc combos'!$Q$8:$Q$335,0),0)&gt;0,1,0)</f>
        <v>0</v>
      </c>
      <c r="AV79" s="119">
        <f>IF(IFERROR(MATCH(_xlfn.CONCAT($B79,",",AV$4),'19 SpcFunc &amp; VentSpcFunc combos'!$Q$8:$Q$335,0),0)&gt;0,1,0)</f>
        <v>0</v>
      </c>
      <c r="AW79" s="119">
        <f>IF(IFERROR(MATCH(_xlfn.CONCAT($B79,",",AW$4),'19 SpcFunc &amp; VentSpcFunc combos'!$Q$8:$Q$335,0),0)&gt;0,1,0)</f>
        <v>0</v>
      </c>
      <c r="AX79" s="119">
        <f>IF(IFERROR(MATCH(_xlfn.CONCAT($B79,",",AX$4),'19 SpcFunc &amp; VentSpcFunc combos'!$Q$8:$Q$335,0),0)&gt;0,1,0)</f>
        <v>0</v>
      </c>
      <c r="AY79" s="119">
        <f>IF(IFERROR(MATCH(_xlfn.CONCAT($B79,",",AY$4),'19 SpcFunc &amp; VentSpcFunc combos'!$Q$8:$Q$335,0),0)&gt;0,1,0)</f>
        <v>0</v>
      </c>
      <c r="AZ79" s="119">
        <f>IF(IFERROR(MATCH(_xlfn.CONCAT($B79,",",AZ$4),'19 SpcFunc &amp; VentSpcFunc combos'!$Q$8:$Q$335,0),0)&gt;0,1,0)</f>
        <v>0</v>
      </c>
      <c r="BA79" s="119">
        <f>IF(IFERROR(MATCH(_xlfn.CONCAT($B79,",",BA$4),'19 SpcFunc &amp; VentSpcFunc combos'!$Q$8:$Q$335,0),0)&gt;0,1,0)</f>
        <v>0</v>
      </c>
      <c r="BB79" s="119">
        <f>IF(IFERROR(MATCH(_xlfn.CONCAT($B79,",",BB$4),'19 SpcFunc &amp; VentSpcFunc combos'!$Q$8:$Q$335,0),0)&gt;0,1,0)</f>
        <v>0</v>
      </c>
      <c r="BC79" s="119">
        <f>IF(IFERROR(MATCH(_xlfn.CONCAT($B79,",",BC$4),'19 SpcFunc &amp; VentSpcFunc combos'!$Q$8:$Q$335,0),0)&gt;0,1,0)</f>
        <v>0</v>
      </c>
      <c r="BD79" s="119">
        <f>IF(IFERROR(MATCH(_xlfn.CONCAT($B79,",",BD$4),'19 SpcFunc &amp; VentSpcFunc combos'!$Q$8:$Q$335,0),0)&gt;0,1,0)</f>
        <v>0</v>
      </c>
      <c r="BE79" s="119">
        <f>IF(IFERROR(MATCH(_xlfn.CONCAT($B79,",",BE$4),'19 SpcFunc &amp; VentSpcFunc combos'!$Q$8:$Q$335,0),0)&gt;0,1,0)</f>
        <v>0</v>
      </c>
      <c r="BF79" s="119">
        <f>IF(IFERROR(MATCH(_xlfn.CONCAT($B79,",",BF$4),'19 SpcFunc &amp; VentSpcFunc combos'!$Q$8:$Q$335,0),0)&gt;0,1,0)</f>
        <v>0</v>
      </c>
      <c r="BG79" s="119">
        <f>IF(IFERROR(MATCH(_xlfn.CONCAT($B79,",",BG$4),'19 SpcFunc &amp; VentSpcFunc combos'!$Q$8:$Q$335,0),0)&gt;0,1,0)</f>
        <v>0</v>
      </c>
      <c r="BH79" s="119">
        <f>IF(IFERROR(MATCH(_xlfn.CONCAT($B79,",",BH$4),'19 SpcFunc &amp; VentSpcFunc combos'!$Q$8:$Q$335,0),0)&gt;0,1,0)</f>
        <v>0</v>
      </c>
      <c r="BI79" s="119">
        <f>IF(IFERROR(MATCH(_xlfn.CONCAT($B79,",",BI$4),'19 SpcFunc &amp; VentSpcFunc combos'!$Q$8:$Q$335,0),0)&gt;0,1,0)</f>
        <v>0</v>
      </c>
      <c r="BJ79" s="119">
        <f>IF(IFERROR(MATCH(_xlfn.CONCAT($B79,",",BJ$4),'19 SpcFunc &amp; VentSpcFunc combos'!$Q$8:$Q$335,0),0)&gt;0,1,0)</f>
        <v>0</v>
      </c>
      <c r="BK79" s="119">
        <f>IF(IFERROR(MATCH(_xlfn.CONCAT($B79,",",BK$4),'19 SpcFunc &amp; VentSpcFunc combos'!$Q$8:$Q$335,0),0)&gt;0,1,0)</f>
        <v>0</v>
      </c>
      <c r="BL79" s="119">
        <f>IF(IFERROR(MATCH(_xlfn.CONCAT($B79,",",BL$4),'19 SpcFunc &amp; VentSpcFunc combos'!$Q$8:$Q$335,0),0)&gt;0,1,0)</f>
        <v>0</v>
      </c>
      <c r="BM79" s="119">
        <f>IF(IFERROR(MATCH(_xlfn.CONCAT($B79,",",BM$4),'19 SpcFunc &amp; VentSpcFunc combos'!$Q$8:$Q$335,0),0)&gt;0,1,0)</f>
        <v>0</v>
      </c>
      <c r="BN79" s="119">
        <f>IF(IFERROR(MATCH(_xlfn.CONCAT($B79,",",BN$4),'19 SpcFunc &amp; VentSpcFunc combos'!$Q$8:$Q$335,0),0)&gt;0,1,0)</f>
        <v>0</v>
      </c>
      <c r="BO79" s="119">
        <f>IF(IFERROR(MATCH(_xlfn.CONCAT($B79,",",BO$4),'19 SpcFunc &amp; VentSpcFunc combos'!$Q$8:$Q$335,0),0)&gt;0,1,0)</f>
        <v>0</v>
      </c>
      <c r="BP79" s="119">
        <f>IF(IFERROR(MATCH(_xlfn.CONCAT($B79,",",BP$4),'19 SpcFunc &amp; VentSpcFunc combos'!$Q$8:$Q$335,0),0)&gt;0,1,0)</f>
        <v>0</v>
      </c>
      <c r="BQ79" s="119">
        <f>IF(IFERROR(MATCH(_xlfn.CONCAT($B79,",",BQ$4),'19 SpcFunc &amp; VentSpcFunc combos'!$Q$8:$Q$335,0),0)&gt;0,1,0)</f>
        <v>0</v>
      </c>
      <c r="BR79" s="119">
        <f>IF(IFERROR(MATCH(_xlfn.CONCAT($B79,",",BR$4),'19 SpcFunc &amp; VentSpcFunc combos'!$Q$8:$Q$335,0),0)&gt;0,1,0)</f>
        <v>0</v>
      </c>
      <c r="BS79" s="119">
        <f>IF(IFERROR(MATCH(_xlfn.CONCAT($B79,",",BS$4),'19 SpcFunc &amp; VentSpcFunc combos'!$Q$8:$Q$335,0),0)&gt;0,1,0)</f>
        <v>0</v>
      </c>
      <c r="BT79" s="119">
        <f>IF(IFERROR(MATCH(_xlfn.CONCAT($B79,",",BT$4),'19 SpcFunc &amp; VentSpcFunc combos'!$Q$8:$Q$335,0),0)&gt;0,1,0)</f>
        <v>0</v>
      </c>
      <c r="BU79" s="119">
        <f>IF(IFERROR(MATCH(_xlfn.CONCAT($B79,",",BU$4),'19 SpcFunc &amp; VentSpcFunc combos'!$Q$8:$Q$335,0),0)&gt;0,1,0)</f>
        <v>0</v>
      </c>
      <c r="BV79" s="119">
        <f>IF(IFERROR(MATCH(_xlfn.CONCAT($B79,",",BV$4),'19 SpcFunc &amp; VentSpcFunc combos'!$Q$8:$Q$335,0),0)&gt;0,1,0)</f>
        <v>0</v>
      </c>
      <c r="BW79" s="119">
        <f>IF(IFERROR(MATCH(_xlfn.CONCAT($B79,",",BW$4),'19 SpcFunc &amp; VentSpcFunc combos'!$Q$8:$Q$335,0),0)&gt;0,1,0)</f>
        <v>0</v>
      </c>
      <c r="BX79" s="119">
        <f>IF(IFERROR(MATCH(_xlfn.CONCAT($B79,",",BX$4),'19 SpcFunc &amp; VentSpcFunc combos'!$Q$8:$Q$335,0),0)&gt;0,1,0)</f>
        <v>0</v>
      </c>
      <c r="BY79" s="119">
        <f>IF(IFERROR(MATCH(_xlfn.CONCAT($B79,",",BY$4),'19 SpcFunc &amp; VentSpcFunc combos'!$Q$8:$Q$335,0),0)&gt;0,1,0)</f>
        <v>0</v>
      </c>
      <c r="BZ79" s="119">
        <f>IF(IFERROR(MATCH(_xlfn.CONCAT($B79,",",BZ$4),'19 SpcFunc &amp; VentSpcFunc combos'!$Q$8:$Q$335,0),0)&gt;0,1,0)</f>
        <v>0</v>
      </c>
      <c r="CA79" s="119">
        <f>IF(IFERROR(MATCH(_xlfn.CONCAT($B79,",",CA$4),'19 SpcFunc &amp; VentSpcFunc combos'!$Q$8:$Q$335,0),0)&gt;0,1,0)</f>
        <v>0</v>
      </c>
      <c r="CB79" s="119">
        <f>IF(IFERROR(MATCH(_xlfn.CONCAT($B79,",",CB$4),'19 SpcFunc &amp; VentSpcFunc combos'!$Q$8:$Q$335,0),0)&gt;0,1,0)</f>
        <v>0</v>
      </c>
      <c r="CC79" s="119">
        <f>IF(IFERROR(MATCH(_xlfn.CONCAT($B79,",",CC$4),'19 SpcFunc &amp; VentSpcFunc combos'!$Q$8:$Q$335,0),0)&gt;0,1,0)</f>
        <v>0</v>
      </c>
      <c r="CD79" s="119">
        <f>IF(IFERROR(MATCH(_xlfn.CONCAT($B79,",",CD$4),'19 SpcFunc &amp; VentSpcFunc combos'!$Q$8:$Q$335,0),0)&gt;0,1,0)</f>
        <v>0</v>
      </c>
      <c r="CE79" s="119">
        <f>IF(IFERROR(MATCH(_xlfn.CONCAT($B79,",",CE$4),'19 SpcFunc &amp; VentSpcFunc combos'!$Q$8:$Q$335,0),0)&gt;0,1,0)</f>
        <v>0</v>
      </c>
      <c r="CF79" s="119">
        <f>IF(IFERROR(MATCH(_xlfn.CONCAT($B79,",",CF$4),'19 SpcFunc &amp; VentSpcFunc combos'!$Q$8:$Q$335,0),0)&gt;0,1,0)</f>
        <v>0</v>
      </c>
      <c r="CG79" s="119">
        <f>IF(IFERROR(MATCH(_xlfn.CONCAT($B79,",",CG$4),'19 SpcFunc &amp; VentSpcFunc combos'!$Q$8:$Q$335,0),0)&gt;0,1,0)</f>
        <v>0</v>
      </c>
      <c r="CH79" s="119">
        <f>IF(IFERROR(MATCH(_xlfn.CONCAT($B79,",",CH$4),'19 SpcFunc &amp; VentSpcFunc combos'!$Q$8:$Q$335,0),0)&gt;0,1,0)</f>
        <v>0</v>
      </c>
      <c r="CI79" s="119">
        <f>IF(IFERROR(MATCH(_xlfn.CONCAT($B79,",",CI$4),'19 SpcFunc &amp; VentSpcFunc combos'!$Q$8:$Q$335,0),0)&gt;0,1,0)</f>
        <v>0</v>
      </c>
      <c r="CJ79" s="119">
        <f>IF(IFERROR(MATCH(_xlfn.CONCAT($B79,",",CJ$4),'19 SpcFunc &amp; VentSpcFunc combos'!$Q$8:$Q$335,0),0)&gt;0,1,0)</f>
        <v>0</v>
      </c>
      <c r="CK79" s="119">
        <f>IF(IFERROR(MATCH(_xlfn.CONCAT($B79,",",CK$4),'19 SpcFunc &amp; VentSpcFunc combos'!$Q$8:$Q$335,0),0)&gt;0,1,0)</f>
        <v>0</v>
      </c>
      <c r="CL79" s="119">
        <f>IF(IFERROR(MATCH(_xlfn.CONCAT($B79,",",CL$4),'19 SpcFunc &amp; VentSpcFunc combos'!$Q$8:$Q$335,0),0)&gt;0,1,0)</f>
        <v>0</v>
      </c>
      <c r="CM79" s="119">
        <f>IF(IFERROR(MATCH(_xlfn.CONCAT($B79,",",CM$4),'19 SpcFunc &amp; VentSpcFunc combos'!$Q$8:$Q$335,0),0)&gt;0,1,0)</f>
        <v>0</v>
      </c>
      <c r="CN79" s="119">
        <f>IF(IFERROR(MATCH(_xlfn.CONCAT($B79,",",CN$4),'19 SpcFunc &amp; VentSpcFunc combos'!$Q$8:$Q$335,0),0)&gt;0,1,0)</f>
        <v>0</v>
      </c>
      <c r="CO79" s="119">
        <f>IF(IFERROR(MATCH(_xlfn.CONCAT($B79,",",CO$4),'19 SpcFunc &amp; VentSpcFunc combos'!$Q$8:$Q$335,0),0)&gt;0,1,0)</f>
        <v>0</v>
      </c>
      <c r="CP79" s="119">
        <f>IF(IFERROR(MATCH(_xlfn.CONCAT($B79,",",CP$4),'19 SpcFunc &amp; VentSpcFunc combos'!$Q$8:$Q$335,0),0)&gt;0,1,0)</f>
        <v>0</v>
      </c>
      <c r="CQ79" s="119">
        <f>IF(IFERROR(MATCH(_xlfn.CONCAT($B79,",",CQ$4),'19 SpcFunc &amp; VentSpcFunc combos'!$Q$8:$Q$335,0),0)&gt;0,1,0)</f>
        <v>0</v>
      </c>
      <c r="CR79" s="119">
        <f>IF(IFERROR(MATCH(_xlfn.CONCAT($B79,",",CR$4),'19 SpcFunc &amp; VentSpcFunc combos'!$Q$8:$Q$335,0),0)&gt;0,1,0)</f>
        <v>0</v>
      </c>
      <c r="CS79" s="119">
        <f>IF(IFERROR(MATCH(_xlfn.CONCAT($B79,",",CS$4),'19 SpcFunc &amp; VentSpcFunc combos'!$Q$8:$Q$335,0),0)&gt;0,1,0)</f>
        <v>0</v>
      </c>
      <c r="CT79" s="119">
        <f>IF(IFERROR(MATCH(_xlfn.CONCAT($B79,",",CT$4),'19 SpcFunc &amp; VentSpcFunc combos'!$Q$8:$Q$335,0),0)&gt;0,1,0)</f>
        <v>0</v>
      </c>
      <c r="CU79" s="98" t="s">
        <v>938</v>
      </c>
      <c r="CV79">
        <f t="shared" si="6"/>
        <v>0</v>
      </c>
    </row>
    <row r="80" spans="2:100" x14ac:dyDescent="0.25">
      <c r="B80" t="e">
        <f>#REF!</f>
        <v>#REF!</v>
      </c>
      <c r="C80" s="119">
        <f>IF(IFERROR(MATCH(_xlfn.CONCAT($B80,",",C$4),'19 SpcFunc &amp; VentSpcFunc combos'!$Q$8:$Q$335,0),0)&gt;0,1,0)</f>
        <v>0</v>
      </c>
      <c r="D80" s="119">
        <f>IF(IFERROR(MATCH(_xlfn.CONCAT($B80,",",D$4),'19 SpcFunc &amp; VentSpcFunc combos'!$Q$8:$Q$335,0),0)&gt;0,1,0)</f>
        <v>0</v>
      </c>
      <c r="E80" s="119">
        <f>IF(IFERROR(MATCH(_xlfn.CONCAT($B80,",",E$4),'19 SpcFunc &amp; VentSpcFunc combos'!$Q$8:$Q$335,0),0)&gt;0,1,0)</f>
        <v>0</v>
      </c>
      <c r="F80" s="119">
        <f>IF(IFERROR(MATCH(_xlfn.CONCAT($B80,",",F$4),'19 SpcFunc &amp; VentSpcFunc combos'!$Q$8:$Q$335,0),0)&gt;0,1,0)</f>
        <v>0</v>
      </c>
      <c r="G80" s="119">
        <f>IF(IFERROR(MATCH(_xlfn.CONCAT($B80,",",G$4),'19 SpcFunc &amp; VentSpcFunc combos'!$Q$8:$Q$335,0),0)&gt;0,1,0)</f>
        <v>0</v>
      </c>
      <c r="H80" s="119">
        <f>IF(IFERROR(MATCH(_xlfn.CONCAT($B80,",",H$4),'19 SpcFunc &amp; VentSpcFunc combos'!$Q$8:$Q$335,0),0)&gt;0,1,0)</f>
        <v>0</v>
      </c>
      <c r="I80" s="119">
        <f>IF(IFERROR(MATCH(_xlfn.CONCAT($B80,",",I$4),'19 SpcFunc &amp; VentSpcFunc combos'!$Q$8:$Q$335,0),0)&gt;0,1,0)</f>
        <v>0</v>
      </c>
      <c r="J80" s="119">
        <f>IF(IFERROR(MATCH(_xlfn.CONCAT($B80,",",J$4),'19 SpcFunc &amp; VentSpcFunc combos'!$Q$8:$Q$335,0),0)&gt;0,1,0)</f>
        <v>0</v>
      </c>
      <c r="K80" s="119">
        <f>IF(IFERROR(MATCH(_xlfn.CONCAT($B80,",",K$4),'19 SpcFunc &amp; VentSpcFunc combos'!$Q$8:$Q$335,0),0)&gt;0,1,0)</f>
        <v>0</v>
      </c>
      <c r="L80" s="119">
        <f>IF(IFERROR(MATCH(_xlfn.CONCAT($B80,",",L$4),'19 SpcFunc &amp; VentSpcFunc combos'!$Q$8:$Q$335,0),0)&gt;0,1,0)</f>
        <v>0</v>
      </c>
      <c r="M80" s="119">
        <f>IF(IFERROR(MATCH(_xlfn.CONCAT($B80,",",M$4),'19 SpcFunc &amp; VentSpcFunc combos'!$Q$8:$Q$335,0),0)&gt;0,1,0)</f>
        <v>0</v>
      </c>
      <c r="N80" s="119">
        <f>IF(IFERROR(MATCH(_xlfn.CONCAT($B80,",",N$4),'19 SpcFunc &amp; VentSpcFunc combos'!$Q$8:$Q$335,0),0)&gt;0,1,0)</f>
        <v>0</v>
      </c>
      <c r="O80" s="119">
        <f>IF(IFERROR(MATCH(_xlfn.CONCAT($B80,",",O$4),'19 SpcFunc &amp; VentSpcFunc combos'!$Q$8:$Q$335,0),0)&gt;0,1,0)</f>
        <v>0</v>
      </c>
      <c r="P80" s="119">
        <f>IF(IFERROR(MATCH(_xlfn.CONCAT($B80,",",P$4),'19 SpcFunc &amp; VentSpcFunc combos'!$Q$8:$Q$335,0),0)&gt;0,1,0)</f>
        <v>0</v>
      </c>
      <c r="Q80" s="119">
        <f>IF(IFERROR(MATCH(_xlfn.CONCAT($B80,",",Q$4),'19 SpcFunc &amp; VentSpcFunc combos'!$Q$8:$Q$335,0),0)&gt;0,1,0)</f>
        <v>0</v>
      </c>
      <c r="R80" s="119">
        <f>IF(IFERROR(MATCH(_xlfn.CONCAT($B80,",",R$4),'19 SpcFunc &amp; VentSpcFunc combos'!$Q$8:$Q$335,0),0)&gt;0,1,0)</f>
        <v>0</v>
      </c>
      <c r="S80" s="119">
        <f>IF(IFERROR(MATCH(_xlfn.CONCAT($B80,",",S$4),'19 SpcFunc &amp; VentSpcFunc combos'!$Q$8:$Q$335,0),0)&gt;0,1,0)</f>
        <v>0</v>
      </c>
      <c r="T80" s="119">
        <f>IF(IFERROR(MATCH(_xlfn.CONCAT($B80,",",T$4),'19 SpcFunc &amp; VentSpcFunc combos'!$Q$8:$Q$335,0),0)&gt;0,1,0)</f>
        <v>0</v>
      </c>
      <c r="U80" s="119">
        <f>IF(IFERROR(MATCH(_xlfn.CONCAT($B80,",",U$4),'19 SpcFunc &amp; VentSpcFunc combos'!$Q$8:$Q$335,0),0)&gt;0,1,0)</f>
        <v>0</v>
      </c>
      <c r="V80" s="119">
        <f>IF(IFERROR(MATCH(_xlfn.CONCAT($B80,",",V$4),'19 SpcFunc &amp; VentSpcFunc combos'!$Q$8:$Q$335,0),0)&gt;0,1,0)</f>
        <v>0</v>
      </c>
      <c r="W80" s="119">
        <f>IF(IFERROR(MATCH(_xlfn.CONCAT($B80,",",W$4),'19 SpcFunc &amp; VentSpcFunc combos'!$Q$8:$Q$335,0),0)&gt;0,1,0)</f>
        <v>0</v>
      </c>
      <c r="X80" s="119">
        <f>IF(IFERROR(MATCH(_xlfn.CONCAT($B80,",",X$4),'19 SpcFunc &amp; VentSpcFunc combos'!$Q$8:$Q$335,0),0)&gt;0,1,0)</f>
        <v>0</v>
      </c>
      <c r="Y80" s="119">
        <f>IF(IFERROR(MATCH(_xlfn.CONCAT($B80,",",Y$4),'19 SpcFunc &amp; VentSpcFunc combos'!$Q$8:$Q$335,0),0)&gt;0,1,0)</f>
        <v>0</v>
      </c>
      <c r="Z80" s="119">
        <f>IF(IFERROR(MATCH(_xlfn.CONCAT($B80,",",Z$4),'19 SpcFunc &amp; VentSpcFunc combos'!$Q$8:$Q$335,0),0)&gt;0,1,0)</f>
        <v>0</v>
      </c>
      <c r="AA80" s="119">
        <f>IF(IFERROR(MATCH(_xlfn.CONCAT($B80,",",AA$4),'19 SpcFunc &amp; VentSpcFunc combos'!$Q$8:$Q$335,0),0)&gt;0,1,0)</f>
        <v>0</v>
      </c>
      <c r="AB80" s="119">
        <f>IF(IFERROR(MATCH(_xlfn.CONCAT($B80,",",AB$4),'19 SpcFunc &amp; VentSpcFunc combos'!$Q$8:$Q$335,0),0)&gt;0,1,0)</f>
        <v>0</v>
      </c>
      <c r="AC80" s="119">
        <f>IF(IFERROR(MATCH(_xlfn.CONCAT($B80,",",AC$4),'19 SpcFunc &amp; VentSpcFunc combos'!$Q$8:$Q$335,0),0)&gt;0,1,0)</f>
        <v>0</v>
      </c>
      <c r="AD80" s="119">
        <f>IF(IFERROR(MATCH(_xlfn.CONCAT($B80,",",AD$4),'19 SpcFunc &amp; VentSpcFunc combos'!$Q$8:$Q$335,0),0)&gt;0,1,0)</f>
        <v>0</v>
      </c>
      <c r="AE80" s="119">
        <f>IF(IFERROR(MATCH(_xlfn.CONCAT($B80,",",AE$4),'19 SpcFunc &amp; VentSpcFunc combos'!$Q$8:$Q$335,0),0)&gt;0,1,0)</f>
        <v>0</v>
      </c>
      <c r="AF80" s="119">
        <f>IF(IFERROR(MATCH(_xlfn.CONCAT($B80,",",AF$4),'19 SpcFunc &amp; VentSpcFunc combos'!$Q$8:$Q$335,0),0)&gt;0,1,0)</f>
        <v>0</v>
      </c>
      <c r="AG80" s="119">
        <f>IF(IFERROR(MATCH(_xlfn.CONCAT($B80,",",AG$4),'19 SpcFunc &amp; VentSpcFunc combos'!$Q$8:$Q$335,0),0)&gt;0,1,0)</f>
        <v>0</v>
      </c>
      <c r="AH80" s="119">
        <f>IF(IFERROR(MATCH(_xlfn.CONCAT($B80,",",AH$4),'19 SpcFunc &amp; VentSpcFunc combos'!$Q$8:$Q$335,0),0)&gt;0,1,0)</f>
        <v>0</v>
      </c>
      <c r="AI80" s="119">
        <f>IF(IFERROR(MATCH(_xlfn.CONCAT($B80,",",AI$4),'19 SpcFunc &amp; VentSpcFunc combos'!$Q$8:$Q$335,0),0)&gt;0,1,0)</f>
        <v>0</v>
      </c>
      <c r="AJ80" s="119">
        <f>IF(IFERROR(MATCH(_xlfn.CONCAT($B80,",",AJ$4),'19 SpcFunc &amp; VentSpcFunc combos'!$Q$8:$Q$335,0),0)&gt;0,1,0)</f>
        <v>0</v>
      </c>
      <c r="AK80" s="119">
        <f>IF(IFERROR(MATCH(_xlfn.CONCAT($B80,",",AK$4),'19 SpcFunc &amp; VentSpcFunc combos'!$Q$8:$Q$335,0),0)&gt;0,1,0)</f>
        <v>0</v>
      </c>
      <c r="AL80" s="119">
        <f>IF(IFERROR(MATCH(_xlfn.CONCAT($B80,",",AL$4),'19 SpcFunc &amp; VentSpcFunc combos'!$Q$8:$Q$335,0),0)&gt;0,1,0)</f>
        <v>0</v>
      </c>
      <c r="AM80" s="119">
        <f>IF(IFERROR(MATCH(_xlfn.CONCAT($B80,",",AM$4),'19 SpcFunc &amp; VentSpcFunc combos'!$Q$8:$Q$335,0),0)&gt;0,1,0)</f>
        <v>0</v>
      </c>
      <c r="AN80" s="119">
        <f>IF(IFERROR(MATCH(_xlfn.CONCAT($B80,",",AN$4),'19 SpcFunc &amp; VentSpcFunc combos'!$Q$8:$Q$335,0),0)&gt;0,1,0)</f>
        <v>0</v>
      </c>
      <c r="AO80" s="119">
        <f>IF(IFERROR(MATCH(_xlfn.CONCAT($B80,",",AO$4),'19 SpcFunc &amp; VentSpcFunc combos'!$Q$8:$Q$335,0),0)&gt;0,1,0)</f>
        <v>0</v>
      </c>
      <c r="AP80" s="119">
        <f>IF(IFERROR(MATCH(_xlfn.CONCAT($B80,",",AP$4),'19 SpcFunc &amp; VentSpcFunc combos'!$Q$8:$Q$335,0),0)&gt;0,1,0)</f>
        <v>0</v>
      </c>
      <c r="AQ80" s="119">
        <f>IF(IFERROR(MATCH(_xlfn.CONCAT($B80,",",AQ$4),'19 SpcFunc &amp; VentSpcFunc combos'!$Q$8:$Q$335,0),0)&gt;0,1,0)</f>
        <v>0</v>
      </c>
      <c r="AR80" s="119">
        <f>IF(IFERROR(MATCH(_xlfn.CONCAT($B80,",",AR$4),'19 SpcFunc &amp; VentSpcFunc combos'!$Q$8:$Q$335,0),0)&gt;0,1,0)</f>
        <v>0</v>
      </c>
      <c r="AS80" s="119">
        <f>IF(IFERROR(MATCH(_xlfn.CONCAT($B80,",",AS$4),'19 SpcFunc &amp; VentSpcFunc combos'!$Q$8:$Q$335,0),0)&gt;0,1,0)</f>
        <v>0</v>
      </c>
      <c r="AT80" s="119">
        <f>IF(IFERROR(MATCH(_xlfn.CONCAT($B80,",",AT$4),'19 SpcFunc &amp; VentSpcFunc combos'!$Q$8:$Q$335,0),0)&gt;0,1,0)</f>
        <v>0</v>
      </c>
      <c r="AU80" s="119">
        <f>IF(IFERROR(MATCH(_xlfn.CONCAT($B80,",",AU$4),'19 SpcFunc &amp; VentSpcFunc combos'!$Q$8:$Q$335,0),0)&gt;0,1,0)</f>
        <v>0</v>
      </c>
      <c r="AV80" s="119">
        <f>IF(IFERROR(MATCH(_xlfn.CONCAT($B80,",",AV$4),'19 SpcFunc &amp; VentSpcFunc combos'!$Q$8:$Q$335,0),0)&gt;0,1,0)</f>
        <v>0</v>
      </c>
      <c r="AW80" s="119">
        <f>IF(IFERROR(MATCH(_xlfn.CONCAT($B80,",",AW$4),'19 SpcFunc &amp; VentSpcFunc combos'!$Q$8:$Q$335,0),0)&gt;0,1,0)</f>
        <v>0</v>
      </c>
      <c r="AX80" s="119">
        <f>IF(IFERROR(MATCH(_xlfn.CONCAT($B80,",",AX$4),'19 SpcFunc &amp; VentSpcFunc combos'!$Q$8:$Q$335,0),0)&gt;0,1,0)</f>
        <v>0</v>
      </c>
      <c r="AY80" s="119">
        <f>IF(IFERROR(MATCH(_xlfn.CONCAT($B80,",",AY$4),'19 SpcFunc &amp; VentSpcFunc combos'!$Q$8:$Q$335,0),0)&gt;0,1,0)</f>
        <v>0</v>
      </c>
      <c r="AZ80" s="119">
        <f>IF(IFERROR(MATCH(_xlfn.CONCAT($B80,",",AZ$4),'19 SpcFunc &amp; VentSpcFunc combos'!$Q$8:$Q$335,0),0)&gt;0,1,0)</f>
        <v>0</v>
      </c>
      <c r="BA80" s="119">
        <f>IF(IFERROR(MATCH(_xlfn.CONCAT($B80,",",BA$4),'19 SpcFunc &amp; VentSpcFunc combos'!$Q$8:$Q$335,0),0)&gt;0,1,0)</f>
        <v>0</v>
      </c>
      <c r="BB80" s="119">
        <f>IF(IFERROR(MATCH(_xlfn.CONCAT($B80,",",BB$4),'19 SpcFunc &amp; VentSpcFunc combos'!$Q$8:$Q$335,0),0)&gt;0,1,0)</f>
        <v>0</v>
      </c>
      <c r="BC80" s="119">
        <f>IF(IFERROR(MATCH(_xlfn.CONCAT($B80,",",BC$4),'19 SpcFunc &amp; VentSpcFunc combos'!$Q$8:$Q$335,0),0)&gt;0,1,0)</f>
        <v>0</v>
      </c>
      <c r="BD80" s="119">
        <f>IF(IFERROR(MATCH(_xlfn.CONCAT($B80,",",BD$4),'19 SpcFunc &amp; VentSpcFunc combos'!$Q$8:$Q$335,0),0)&gt;0,1,0)</f>
        <v>0</v>
      </c>
      <c r="BE80" s="119">
        <f>IF(IFERROR(MATCH(_xlfn.CONCAT($B80,",",BE$4),'19 SpcFunc &amp; VentSpcFunc combos'!$Q$8:$Q$335,0),0)&gt;0,1,0)</f>
        <v>0</v>
      </c>
      <c r="BF80" s="119">
        <f>IF(IFERROR(MATCH(_xlfn.CONCAT($B80,",",BF$4),'19 SpcFunc &amp; VentSpcFunc combos'!$Q$8:$Q$335,0),0)&gt;0,1,0)</f>
        <v>0</v>
      </c>
      <c r="BG80" s="119">
        <f>IF(IFERROR(MATCH(_xlfn.CONCAT($B80,",",BG$4),'19 SpcFunc &amp; VentSpcFunc combos'!$Q$8:$Q$335,0),0)&gt;0,1,0)</f>
        <v>0</v>
      </c>
      <c r="BH80" s="119">
        <f>IF(IFERROR(MATCH(_xlfn.CONCAT($B80,",",BH$4),'19 SpcFunc &amp; VentSpcFunc combos'!$Q$8:$Q$335,0),0)&gt;0,1,0)</f>
        <v>0</v>
      </c>
      <c r="BI80" s="119">
        <f>IF(IFERROR(MATCH(_xlfn.CONCAT($B80,",",BI$4),'19 SpcFunc &amp; VentSpcFunc combos'!$Q$8:$Q$335,0),0)&gt;0,1,0)</f>
        <v>0</v>
      </c>
      <c r="BJ80" s="119">
        <f>IF(IFERROR(MATCH(_xlfn.CONCAT($B80,",",BJ$4),'19 SpcFunc &amp; VentSpcFunc combos'!$Q$8:$Q$335,0),0)&gt;0,1,0)</f>
        <v>0</v>
      </c>
      <c r="BK80" s="119">
        <f>IF(IFERROR(MATCH(_xlfn.CONCAT($B80,",",BK$4),'19 SpcFunc &amp; VentSpcFunc combos'!$Q$8:$Q$335,0),0)&gt;0,1,0)</f>
        <v>0</v>
      </c>
      <c r="BL80" s="119">
        <f>IF(IFERROR(MATCH(_xlfn.CONCAT($B80,",",BL$4),'19 SpcFunc &amp; VentSpcFunc combos'!$Q$8:$Q$335,0),0)&gt;0,1,0)</f>
        <v>0</v>
      </c>
      <c r="BM80" s="119">
        <f>IF(IFERROR(MATCH(_xlfn.CONCAT($B80,",",BM$4),'19 SpcFunc &amp; VentSpcFunc combos'!$Q$8:$Q$335,0),0)&gt;0,1,0)</f>
        <v>0</v>
      </c>
      <c r="BN80" s="119">
        <f>IF(IFERROR(MATCH(_xlfn.CONCAT($B80,",",BN$4),'19 SpcFunc &amp; VentSpcFunc combos'!$Q$8:$Q$335,0),0)&gt;0,1,0)</f>
        <v>0</v>
      </c>
      <c r="BO80" s="119">
        <f>IF(IFERROR(MATCH(_xlfn.CONCAT($B80,",",BO$4),'19 SpcFunc &amp; VentSpcFunc combos'!$Q$8:$Q$335,0),0)&gt;0,1,0)</f>
        <v>0</v>
      </c>
      <c r="BP80" s="119">
        <f>IF(IFERROR(MATCH(_xlfn.CONCAT($B80,",",BP$4),'19 SpcFunc &amp; VentSpcFunc combos'!$Q$8:$Q$335,0),0)&gt;0,1,0)</f>
        <v>0</v>
      </c>
      <c r="BQ80" s="119">
        <f>IF(IFERROR(MATCH(_xlfn.CONCAT($B80,",",BQ$4),'19 SpcFunc &amp; VentSpcFunc combos'!$Q$8:$Q$335,0),0)&gt;0,1,0)</f>
        <v>0</v>
      </c>
      <c r="BR80" s="119">
        <f>IF(IFERROR(MATCH(_xlfn.CONCAT($B80,",",BR$4),'19 SpcFunc &amp; VentSpcFunc combos'!$Q$8:$Q$335,0),0)&gt;0,1,0)</f>
        <v>0</v>
      </c>
      <c r="BS80" s="119">
        <f>IF(IFERROR(MATCH(_xlfn.CONCAT($B80,",",BS$4),'19 SpcFunc &amp; VentSpcFunc combos'!$Q$8:$Q$335,0),0)&gt;0,1,0)</f>
        <v>0</v>
      </c>
      <c r="BT80" s="119">
        <f>IF(IFERROR(MATCH(_xlfn.CONCAT($B80,",",BT$4),'19 SpcFunc &amp; VentSpcFunc combos'!$Q$8:$Q$335,0),0)&gt;0,1,0)</f>
        <v>0</v>
      </c>
      <c r="BU80" s="119">
        <f>IF(IFERROR(MATCH(_xlfn.CONCAT($B80,",",BU$4),'19 SpcFunc &amp; VentSpcFunc combos'!$Q$8:$Q$335,0),0)&gt;0,1,0)</f>
        <v>0</v>
      </c>
      <c r="BV80" s="119">
        <f>IF(IFERROR(MATCH(_xlfn.CONCAT($B80,",",BV$4),'19 SpcFunc &amp; VentSpcFunc combos'!$Q$8:$Q$335,0),0)&gt;0,1,0)</f>
        <v>0</v>
      </c>
      <c r="BW80" s="119">
        <f>IF(IFERROR(MATCH(_xlfn.CONCAT($B80,",",BW$4),'19 SpcFunc &amp; VentSpcFunc combos'!$Q$8:$Q$335,0),0)&gt;0,1,0)</f>
        <v>0</v>
      </c>
      <c r="BX80" s="119">
        <f>IF(IFERROR(MATCH(_xlfn.CONCAT($B80,",",BX$4),'19 SpcFunc &amp; VentSpcFunc combos'!$Q$8:$Q$335,0),0)&gt;0,1,0)</f>
        <v>0</v>
      </c>
      <c r="BY80" s="119">
        <f>IF(IFERROR(MATCH(_xlfn.CONCAT($B80,",",BY$4),'19 SpcFunc &amp; VentSpcFunc combos'!$Q$8:$Q$335,0),0)&gt;0,1,0)</f>
        <v>0</v>
      </c>
      <c r="BZ80" s="119">
        <f>IF(IFERROR(MATCH(_xlfn.CONCAT($B80,",",BZ$4),'19 SpcFunc &amp; VentSpcFunc combos'!$Q$8:$Q$335,0),0)&gt;0,1,0)</f>
        <v>0</v>
      </c>
      <c r="CA80" s="119">
        <f>IF(IFERROR(MATCH(_xlfn.CONCAT($B80,",",CA$4),'19 SpcFunc &amp; VentSpcFunc combos'!$Q$8:$Q$335,0),0)&gt;0,1,0)</f>
        <v>0</v>
      </c>
      <c r="CB80" s="119">
        <f>IF(IFERROR(MATCH(_xlfn.CONCAT($B80,",",CB$4),'19 SpcFunc &amp; VentSpcFunc combos'!$Q$8:$Q$335,0),0)&gt;0,1,0)</f>
        <v>0</v>
      </c>
      <c r="CC80" s="119">
        <f>IF(IFERROR(MATCH(_xlfn.CONCAT($B80,",",CC$4),'19 SpcFunc &amp; VentSpcFunc combos'!$Q$8:$Q$335,0),0)&gt;0,1,0)</f>
        <v>0</v>
      </c>
      <c r="CD80" s="119">
        <f>IF(IFERROR(MATCH(_xlfn.CONCAT($B80,",",CD$4),'19 SpcFunc &amp; VentSpcFunc combos'!$Q$8:$Q$335,0),0)&gt;0,1,0)</f>
        <v>0</v>
      </c>
      <c r="CE80" s="119">
        <f>IF(IFERROR(MATCH(_xlfn.CONCAT($B80,",",CE$4),'19 SpcFunc &amp; VentSpcFunc combos'!$Q$8:$Q$335,0),0)&gt;0,1,0)</f>
        <v>0</v>
      </c>
      <c r="CF80" s="119">
        <f>IF(IFERROR(MATCH(_xlfn.CONCAT($B80,",",CF$4),'19 SpcFunc &amp; VentSpcFunc combos'!$Q$8:$Q$335,0),0)&gt;0,1,0)</f>
        <v>0</v>
      </c>
      <c r="CG80" s="119">
        <f>IF(IFERROR(MATCH(_xlfn.CONCAT($B80,",",CG$4),'19 SpcFunc &amp; VentSpcFunc combos'!$Q$8:$Q$335,0),0)&gt;0,1,0)</f>
        <v>0</v>
      </c>
      <c r="CH80" s="119">
        <f>IF(IFERROR(MATCH(_xlfn.CONCAT($B80,",",CH$4),'19 SpcFunc &amp; VentSpcFunc combos'!$Q$8:$Q$335,0),0)&gt;0,1,0)</f>
        <v>0</v>
      </c>
      <c r="CI80" s="119">
        <f>IF(IFERROR(MATCH(_xlfn.CONCAT($B80,",",CI$4),'19 SpcFunc &amp; VentSpcFunc combos'!$Q$8:$Q$335,0),0)&gt;0,1,0)</f>
        <v>0</v>
      </c>
      <c r="CJ80" s="119">
        <f>IF(IFERROR(MATCH(_xlfn.CONCAT($B80,",",CJ$4),'19 SpcFunc &amp; VentSpcFunc combos'!$Q$8:$Q$335,0),0)&gt;0,1,0)</f>
        <v>0</v>
      </c>
      <c r="CK80" s="119">
        <f>IF(IFERROR(MATCH(_xlfn.CONCAT($B80,",",CK$4),'19 SpcFunc &amp; VentSpcFunc combos'!$Q$8:$Q$335,0),0)&gt;0,1,0)</f>
        <v>0</v>
      </c>
      <c r="CL80" s="119">
        <f>IF(IFERROR(MATCH(_xlfn.CONCAT($B80,",",CL$4),'19 SpcFunc &amp; VentSpcFunc combos'!$Q$8:$Q$335,0),0)&gt;0,1,0)</f>
        <v>0</v>
      </c>
      <c r="CM80" s="119">
        <f>IF(IFERROR(MATCH(_xlfn.CONCAT($B80,",",CM$4),'19 SpcFunc &amp; VentSpcFunc combos'!$Q$8:$Q$335,0),0)&gt;0,1,0)</f>
        <v>0</v>
      </c>
      <c r="CN80" s="119">
        <f>IF(IFERROR(MATCH(_xlfn.CONCAT($B80,",",CN$4),'19 SpcFunc &amp; VentSpcFunc combos'!$Q$8:$Q$335,0),0)&gt;0,1,0)</f>
        <v>0</v>
      </c>
      <c r="CO80" s="119">
        <f>IF(IFERROR(MATCH(_xlfn.CONCAT($B80,",",CO$4),'19 SpcFunc &amp; VentSpcFunc combos'!$Q$8:$Q$335,0),0)&gt;0,1,0)</f>
        <v>0</v>
      </c>
      <c r="CP80" s="119">
        <f>IF(IFERROR(MATCH(_xlfn.CONCAT($B80,",",CP$4),'19 SpcFunc &amp; VentSpcFunc combos'!$Q$8:$Q$335,0),0)&gt;0,1,0)</f>
        <v>0</v>
      </c>
      <c r="CQ80" s="119">
        <f>IF(IFERROR(MATCH(_xlfn.CONCAT($B80,",",CQ$4),'19 SpcFunc &amp; VentSpcFunc combos'!$Q$8:$Q$335,0),0)&gt;0,1,0)</f>
        <v>0</v>
      </c>
      <c r="CR80" s="119">
        <f>IF(IFERROR(MATCH(_xlfn.CONCAT($B80,",",CR$4),'19 SpcFunc &amp; VentSpcFunc combos'!$Q$8:$Q$335,0),0)&gt;0,1,0)</f>
        <v>0</v>
      </c>
      <c r="CS80" s="119">
        <f>IF(IFERROR(MATCH(_xlfn.CONCAT($B80,",",CS$4),'19 SpcFunc &amp; VentSpcFunc combos'!$Q$8:$Q$335,0),0)&gt;0,1,0)</f>
        <v>0</v>
      </c>
      <c r="CT80" s="119">
        <f>IF(IFERROR(MATCH(_xlfn.CONCAT($B80,",",CT$4),'19 SpcFunc &amp; VentSpcFunc combos'!$Q$8:$Q$335,0),0)&gt;0,1,0)</f>
        <v>0</v>
      </c>
      <c r="CU80" s="98" t="s">
        <v>938</v>
      </c>
      <c r="CV80">
        <f t="shared" si="6"/>
        <v>0</v>
      </c>
    </row>
    <row r="81" spans="2:100" x14ac:dyDescent="0.25">
      <c r="B81" t="e">
        <f>#REF!</f>
        <v>#REF!</v>
      </c>
      <c r="C81" s="119">
        <f>IF(IFERROR(MATCH(_xlfn.CONCAT($B81,",",C$4),'19 SpcFunc &amp; VentSpcFunc combos'!$Q$8:$Q$335,0),0)&gt;0,1,0)</f>
        <v>0</v>
      </c>
      <c r="D81" s="119">
        <f>IF(IFERROR(MATCH(_xlfn.CONCAT($B81,",",D$4),'19 SpcFunc &amp; VentSpcFunc combos'!$Q$8:$Q$335,0),0)&gt;0,1,0)</f>
        <v>0</v>
      </c>
      <c r="E81" s="119">
        <f>IF(IFERROR(MATCH(_xlfn.CONCAT($B81,",",E$4),'19 SpcFunc &amp; VentSpcFunc combos'!$Q$8:$Q$335,0),0)&gt;0,1,0)</f>
        <v>0</v>
      </c>
      <c r="F81" s="119">
        <f>IF(IFERROR(MATCH(_xlfn.CONCAT($B81,",",F$4),'19 SpcFunc &amp; VentSpcFunc combos'!$Q$8:$Q$335,0),0)&gt;0,1,0)</f>
        <v>0</v>
      </c>
      <c r="G81" s="119">
        <f>IF(IFERROR(MATCH(_xlfn.CONCAT($B81,",",G$4),'19 SpcFunc &amp; VentSpcFunc combos'!$Q$8:$Q$335,0),0)&gt;0,1,0)</f>
        <v>0</v>
      </c>
      <c r="H81" s="119">
        <f>IF(IFERROR(MATCH(_xlfn.CONCAT($B81,",",H$4),'19 SpcFunc &amp; VentSpcFunc combos'!$Q$8:$Q$335,0),0)&gt;0,1,0)</f>
        <v>0</v>
      </c>
      <c r="I81" s="119">
        <f>IF(IFERROR(MATCH(_xlfn.CONCAT($B81,",",I$4),'19 SpcFunc &amp; VentSpcFunc combos'!$Q$8:$Q$335,0),0)&gt;0,1,0)</f>
        <v>0</v>
      </c>
      <c r="J81" s="119">
        <f>IF(IFERROR(MATCH(_xlfn.CONCAT($B81,",",J$4),'19 SpcFunc &amp; VentSpcFunc combos'!$Q$8:$Q$335,0),0)&gt;0,1,0)</f>
        <v>0</v>
      </c>
      <c r="K81" s="119">
        <f>IF(IFERROR(MATCH(_xlfn.CONCAT($B81,",",K$4),'19 SpcFunc &amp; VentSpcFunc combos'!$Q$8:$Q$335,0),0)&gt;0,1,0)</f>
        <v>0</v>
      </c>
      <c r="L81" s="119">
        <f>IF(IFERROR(MATCH(_xlfn.CONCAT($B81,",",L$4),'19 SpcFunc &amp; VentSpcFunc combos'!$Q$8:$Q$335,0),0)&gt;0,1,0)</f>
        <v>0</v>
      </c>
      <c r="M81" s="119">
        <f>IF(IFERROR(MATCH(_xlfn.CONCAT($B81,",",M$4),'19 SpcFunc &amp; VentSpcFunc combos'!$Q$8:$Q$335,0),0)&gt;0,1,0)</f>
        <v>0</v>
      </c>
      <c r="N81" s="119">
        <f>IF(IFERROR(MATCH(_xlfn.CONCAT($B81,",",N$4),'19 SpcFunc &amp; VentSpcFunc combos'!$Q$8:$Q$335,0),0)&gt;0,1,0)</f>
        <v>0</v>
      </c>
      <c r="O81" s="119">
        <f>IF(IFERROR(MATCH(_xlfn.CONCAT($B81,",",O$4),'19 SpcFunc &amp; VentSpcFunc combos'!$Q$8:$Q$335,0),0)&gt;0,1,0)</f>
        <v>0</v>
      </c>
      <c r="P81" s="119">
        <f>IF(IFERROR(MATCH(_xlfn.CONCAT($B81,",",P$4),'19 SpcFunc &amp; VentSpcFunc combos'!$Q$8:$Q$335,0),0)&gt;0,1,0)</f>
        <v>0</v>
      </c>
      <c r="Q81" s="119">
        <f>IF(IFERROR(MATCH(_xlfn.CONCAT($B81,",",Q$4),'19 SpcFunc &amp; VentSpcFunc combos'!$Q$8:$Q$335,0),0)&gt;0,1,0)</f>
        <v>0</v>
      </c>
      <c r="R81" s="119">
        <f>IF(IFERROR(MATCH(_xlfn.CONCAT($B81,",",R$4),'19 SpcFunc &amp; VentSpcFunc combos'!$Q$8:$Q$335,0),0)&gt;0,1,0)</f>
        <v>0</v>
      </c>
      <c r="S81" s="119">
        <f>IF(IFERROR(MATCH(_xlfn.CONCAT($B81,",",S$4),'19 SpcFunc &amp; VentSpcFunc combos'!$Q$8:$Q$335,0),0)&gt;0,1,0)</f>
        <v>0</v>
      </c>
      <c r="T81" s="119">
        <f>IF(IFERROR(MATCH(_xlfn.CONCAT($B81,",",T$4),'19 SpcFunc &amp; VentSpcFunc combos'!$Q$8:$Q$335,0),0)&gt;0,1,0)</f>
        <v>0</v>
      </c>
      <c r="U81" s="119">
        <f>IF(IFERROR(MATCH(_xlfn.CONCAT($B81,",",U$4),'19 SpcFunc &amp; VentSpcFunc combos'!$Q$8:$Q$335,0),0)&gt;0,1,0)</f>
        <v>0</v>
      </c>
      <c r="V81" s="119">
        <f>IF(IFERROR(MATCH(_xlfn.CONCAT($B81,",",V$4),'19 SpcFunc &amp; VentSpcFunc combos'!$Q$8:$Q$335,0),0)&gt;0,1,0)</f>
        <v>0</v>
      </c>
      <c r="W81" s="119">
        <f>IF(IFERROR(MATCH(_xlfn.CONCAT($B81,",",W$4),'19 SpcFunc &amp; VentSpcFunc combos'!$Q$8:$Q$335,0),0)&gt;0,1,0)</f>
        <v>0</v>
      </c>
      <c r="X81" s="119">
        <f>IF(IFERROR(MATCH(_xlfn.CONCAT($B81,",",X$4),'19 SpcFunc &amp; VentSpcFunc combos'!$Q$8:$Q$335,0),0)&gt;0,1,0)</f>
        <v>0</v>
      </c>
      <c r="Y81" s="119">
        <f>IF(IFERROR(MATCH(_xlfn.CONCAT($B81,",",Y$4),'19 SpcFunc &amp; VentSpcFunc combos'!$Q$8:$Q$335,0),0)&gt;0,1,0)</f>
        <v>0</v>
      </c>
      <c r="Z81" s="119">
        <f>IF(IFERROR(MATCH(_xlfn.CONCAT($B81,",",Z$4),'19 SpcFunc &amp; VentSpcFunc combos'!$Q$8:$Q$335,0),0)&gt;0,1,0)</f>
        <v>0</v>
      </c>
      <c r="AA81" s="119">
        <f>IF(IFERROR(MATCH(_xlfn.CONCAT($B81,",",AA$4),'19 SpcFunc &amp; VentSpcFunc combos'!$Q$8:$Q$335,0),0)&gt;0,1,0)</f>
        <v>0</v>
      </c>
      <c r="AB81" s="119">
        <f>IF(IFERROR(MATCH(_xlfn.CONCAT($B81,",",AB$4),'19 SpcFunc &amp; VentSpcFunc combos'!$Q$8:$Q$335,0),0)&gt;0,1,0)</f>
        <v>0</v>
      </c>
      <c r="AC81" s="119">
        <f>IF(IFERROR(MATCH(_xlfn.CONCAT($B81,",",AC$4),'19 SpcFunc &amp; VentSpcFunc combos'!$Q$8:$Q$335,0),0)&gt;0,1,0)</f>
        <v>0</v>
      </c>
      <c r="AD81" s="119">
        <f>IF(IFERROR(MATCH(_xlfn.CONCAT($B81,",",AD$4),'19 SpcFunc &amp; VentSpcFunc combos'!$Q$8:$Q$335,0),0)&gt;0,1,0)</f>
        <v>0</v>
      </c>
      <c r="AE81" s="119">
        <f>IF(IFERROR(MATCH(_xlfn.CONCAT($B81,",",AE$4),'19 SpcFunc &amp; VentSpcFunc combos'!$Q$8:$Q$335,0),0)&gt;0,1,0)</f>
        <v>0</v>
      </c>
      <c r="AF81" s="119">
        <f>IF(IFERROR(MATCH(_xlfn.CONCAT($B81,",",AF$4),'19 SpcFunc &amp; VentSpcFunc combos'!$Q$8:$Q$335,0),0)&gt;0,1,0)</f>
        <v>0</v>
      </c>
      <c r="AG81" s="119">
        <f>IF(IFERROR(MATCH(_xlfn.CONCAT($B81,",",AG$4),'19 SpcFunc &amp; VentSpcFunc combos'!$Q$8:$Q$335,0),0)&gt;0,1,0)</f>
        <v>0</v>
      </c>
      <c r="AH81" s="119">
        <f>IF(IFERROR(MATCH(_xlfn.CONCAT($B81,",",AH$4),'19 SpcFunc &amp; VentSpcFunc combos'!$Q$8:$Q$335,0),0)&gt;0,1,0)</f>
        <v>0</v>
      </c>
      <c r="AI81" s="119">
        <f>IF(IFERROR(MATCH(_xlfn.CONCAT($B81,",",AI$4),'19 SpcFunc &amp; VentSpcFunc combos'!$Q$8:$Q$335,0),0)&gt;0,1,0)</f>
        <v>0</v>
      </c>
      <c r="AJ81" s="119">
        <f>IF(IFERROR(MATCH(_xlfn.CONCAT($B81,",",AJ$4),'19 SpcFunc &amp; VentSpcFunc combos'!$Q$8:$Q$335,0),0)&gt;0,1,0)</f>
        <v>0</v>
      </c>
      <c r="AK81" s="119">
        <f>IF(IFERROR(MATCH(_xlfn.CONCAT($B81,",",AK$4),'19 SpcFunc &amp; VentSpcFunc combos'!$Q$8:$Q$335,0),0)&gt;0,1,0)</f>
        <v>0</v>
      </c>
      <c r="AL81" s="119">
        <f>IF(IFERROR(MATCH(_xlfn.CONCAT($B81,",",AL$4),'19 SpcFunc &amp; VentSpcFunc combos'!$Q$8:$Q$335,0),0)&gt;0,1,0)</f>
        <v>0</v>
      </c>
      <c r="AM81" s="119">
        <f>IF(IFERROR(MATCH(_xlfn.CONCAT($B81,",",AM$4),'19 SpcFunc &amp; VentSpcFunc combos'!$Q$8:$Q$335,0),0)&gt;0,1,0)</f>
        <v>0</v>
      </c>
      <c r="AN81" s="119">
        <f>IF(IFERROR(MATCH(_xlfn.CONCAT($B81,",",AN$4),'19 SpcFunc &amp; VentSpcFunc combos'!$Q$8:$Q$335,0),0)&gt;0,1,0)</f>
        <v>0</v>
      </c>
      <c r="AO81" s="119">
        <f>IF(IFERROR(MATCH(_xlfn.CONCAT($B81,",",AO$4),'19 SpcFunc &amp; VentSpcFunc combos'!$Q$8:$Q$335,0),0)&gt;0,1,0)</f>
        <v>0</v>
      </c>
      <c r="AP81" s="119">
        <f>IF(IFERROR(MATCH(_xlfn.CONCAT($B81,",",AP$4),'19 SpcFunc &amp; VentSpcFunc combos'!$Q$8:$Q$335,0),0)&gt;0,1,0)</f>
        <v>0</v>
      </c>
      <c r="AQ81" s="119">
        <f>IF(IFERROR(MATCH(_xlfn.CONCAT($B81,",",AQ$4),'19 SpcFunc &amp; VentSpcFunc combos'!$Q$8:$Q$335,0),0)&gt;0,1,0)</f>
        <v>0</v>
      </c>
      <c r="AR81" s="119">
        <f>IF(IFERROR(MATCH(_xlfn.CONCAT($B81,",",AR$4),'19 SpcFunc &amp; VentSpcFunc combos'!$Q$8:$Q$335,0),0)&gt;0,1,0)</f>
        <v>0</v>
      </c>
      <c r="AS81" s="119">
        <f>IF(IFERROR(MATCH(_xlfn.CONCAT($B81,",",AS$4),'19 SpcFunc &amp; VentSpcFunc combos'!$Q$8:$Q$335,0),0)&gt;0,1,0)</f>
        <v>0</v>
      </c>
      <c r="AT81" s="119">
        <f>IF(IFERROR(MATCH(_xlfn.CONCAT($B81,",",AT$4),'19 SpcFunc &amp; VentSpcFunc combos'!$Q$8:$Q$335,0),0)&gt;0,1,0)</f>
        <v>0</v>
      </c>
      <c r="AU81" s="119">
        <f>IF(IFERROR(MATCH(_xlfn.CONCAT($B81,",",AU$4),'19 SpcFunc &amp; VentSpcFunc combos'!$Q$8:$Q$335,0),0)&gt;0,1,0)</f>
        <v>0</v>
      </c>
      <c r="AV81" s="119">
        <f>IF(IFERROR(MATCH(_xlfn.CONCAT($B81,",",AV$4),'19 SpcFunc &amp; VentSpcFunc combos'!$Q$8:$Q$335,0),0)&gt;0,1,0)</f>
        <v>0</v>
      </c>
      <c r="AW81" s="119">
        <f>IF(IFERROR(MATCH(_xlfn.CONCAT($B81,",",AW$4),'19 SpcFunc &amp; VentSpcFunc combos'!$Q$8:$Q$335,0),0)&gt;0,1,0)</f>
        <v>0</v>
      </c>
      <c r="AX81" s="119">
        <f>IF(IFERROR(MATCH(_xlfn.CONCAT($B81,",",AX$4),'19 SpcFunc &amp; VentSpcFunc combos'!$Q$8:$Q$335,0),0)&gt;0,1,0)</f>
        <v>0</v>
      </c>
      <c r="AY81" s="119">
        <f>IF(IFERROR(MATCH(_xlfn.CONCAT($B81,",",AY$4),'19 SpcFunc &amp; VentSpcFunc combos'!$Q$8:$Q$335,0),0)&gt;0,1,0)</f>
        <v>0</v>
      </c>
      <c r="AZ81" s="119">
        <f>IF(IFERROR(MATCH(_xlfn.CONCAT($B81,",",AZ$4),'19 SpcFunc &amp; VentSpcFunc combos'!$Q$8:$Q$335,0),0)&gt;0,1,0)</f>
        <v>0</v>
      </c>
      <c r="BA81" s="119">
        <f>IF(IFERROR(MATCH(_xlfn.CONCAT($B81,",",BA$4),'19 SpcFunc &amp; VentSpcFunc combos'!$Q$8:$Q$335,0),0)&gt;0,1,0)</f>
        <v>0</v>
      </c>
      <c r="BB81" s="119">
        <f>IF(IFERROR(MATCH(_xlfn.CONCAT($B81,",",BB$4),'19 SpcFunc &amp; VentSpcFunc combos'!$Q$8:$Q$335,0),0)&gt;0,1,0)</f>
        <v>0</v>
      </c>
      <c r="BC81" s="119">
        <f>IF(IFERROR(MATCH(_xlfn.CONCAT($B81,",",BC$4),'19 SpcFunc &amp; VentSpcFunc combos'!$Q$8:$Q$335,0),0)&gt;0,1,0)</f>
        <v>0</v>
      </c>
      <c r="BD81" s="119">
        <f>IF(IFERROR(MATCH(_xlfn.CONCAT($B81,",",BD$4),'19 SpcFunc &amp; VentSpcFunc combos'!$Q$8:$Q$335,0),0)&gt;0,1,0)</f>
        <v>0</v>
      </c>
      <c r="BE81" s="119">
        <f>IF(IFERROR(MATCH(_xlfn.CONCAT($B81,",",BE$4),'19 SpcFunc &amp; VentSpcFunc combos'!$Q$8:$Q$335,0),0)&gt;0,1,0)</f>
        <v>0</v>
      </c>
      <c r="BF81" s="119">
        <f>IF(IFERROR(MATCH(_xlfn.CONCAT($B81,",",BF$4),'19 SpcFunc &amp; VentSpcFunc combos'!$Q$8:$Q$335,0),0)&gt;0,1,0)</f>
        <v>0</v>
      </c>
      <c r="BG81" s="119">
        <f>IF(IFERROR(MATCH(_xlfn.CONCAT($B81,",",BG$4),'19 SpcFunc &amp; VentSpcFunc combos'!$Q$8:$Q$335,0),0)&gt;0,1,0)</f>
        <v>0</v>
      </c>
      <c r="BH81" s="119">
        <f>IF(IFERROR(MATCH(_xlfn.CONCAT($B81,",",BH$4),'19 SpcFunc &amp; VentSpcFunc combos'!$Q$8:$Q$335,0),0)&gt;0,1,0)</f>
        <v>0</v>
      </c>
      <c r="BI81" s="119">
        <f>IF(IFERROR(MATCH(_xlfn.CONCAT($B81,",",BI$4),'19 SpcFunc &amp; VentSpcFunc combos'!$Q$8:$Q$335,0),0)&gt;0,1,0)</f>
        <v>0</v>
      </c>
      <c r="BJ81" s="119">
        <f>IF(IFERROR(MATCH(_xlfn.CONCAT($B81,",",BJ$4),'19 SpcFunc &amp; VentSpcFunc combos'!$Q$8:$Q$335,0),0)&gt;0,1,0)</f>
        <v>0</v>
      </c>
      <c r="BK81" s="119">
        <f>IF(IFERROR(MATCH(_xlfn.CONCAT($B81,",",BK$4),'19 SpcFunc &amp; VentSpcFunc combos'!$Q$8:$Q$335,0),0)&gt;0,1,0)</f>
        <v>0</v>
      </c>
      <c r="BL81" s="119">
        <f>IF(IFERROR(MATCH(_xlfn.CONCAT($B81,",",BL$4),'19 SpcFunc &amp; VentSpcFunc combos'!$Q$8:$Q$335,0),0)&gt;0,1,0)</f>
        <v>0</v>
      </c>
      <c r="BM81" s="119">
        <f>IF(IFERROR(MATCH(_xlfn.CONCAT($B81,",",BM$4),'19 SpcFunc &amp; VentSpcFunc combos'!$Q$8:$Q$335,0),0)&gt;0,1,0)</f>
        <v>0</v>
      </c>
      <c r="BN81" s="119">
        <f>IF(IFERROR(MATCH(_xlfn.CONCAT($B81,",",BN$4),'19 SpcFunc &amp; VentSpcFunc combos'!$Q$8:$Q$335,0),0)&gt;0,1,0)</f>
        <v>0</v>
      </c>
      <c r="BO81" s="119">
        <f>IF(IFERROR(MATCH(_xlfn.CONCAT($B81,",",BO$4),'19 SpcFunc &amp; VentSpcFunc combos'!$Q$8:$Q$335,0),0)&gt;0,1,0)</f>
        <v>0</v>
      </c>
      <c r="BP81" s="119">
        <f>IF(IFERROR(MATCH(_xlfn.CONCAT($B81,",",BP$4),'19 SpcFunc &amp; VentSpcFunc combos'!$Q$8:$Q$335,0),0)&gt;0,1,0)</f>
        <v>0</v>
      </c>
      <c r="BQ81" s="119">
        <f>IF(IFERROR(MATCH(_xlfn.CONCAT($B81,",",BQ$4),'19 SpcFunc &amp; VentSpcFunc combos'!$Q$8:$Q$335,0),0)&gt;0,1,0)</f>
        <v>0</v>
      </c>
      <c r="BR81" s="119">
        <f>IF(IFERROR(MATCH(_xlfn.CONCAT($B81,",",BR$4),'19 SpcFunc &amp; VentSpcFunc combos'!$Q$8:$Q$335,0),0)&gt;0,1,0)</f>
        <v>0</v>
      </c>
      <c r="BS81" s="119">
        <f>IF(IFERROR(MATCH(_xlfn.CONCAT($B81,",",BS$4),'19 SpcFunc &amp; VentSpcFunc combos'!$Q$8:$Q$335,0),0)&gt;0,1,0)</f>
        <v>0</v>
      </c>
      <c r="BT81" s="119">
        <f>IF(IFERROR(MATCH(_xlfn.CONCAT($B81,",",BT$4),'19 SpcFunc &amp; VentSpcFunc combos'!$Q$8:$Q$335,0),0)&gt;0,1,0)</f>
        <v>0</v>
      </c>
      <c r="BU81" s="119">
        <f>IF(IFERROR(MATCH(_xlfn.CONCAT($B81,",",BU$4),'19 SpcFunc &amp; VentSpcFunc combos'!$Q$8:$Q$335,0),0)&gt;0,1,0)</f>
        <v>0</v>
      </c>
      <c r="BV81" s="119">
        <f>IF(IFERROR(MATCH(_xlfn.CONCAT($B81,",",BV$4),'19 SpcFunc &amp; VentSpcFunc combos'!$Q$8:$Q$335,0),0)&gt;0,1,0)</f>
        <v>0</v>
      </c>
      <c r="BW81" s="119">
        <f>IF(IFERROR(MATCH(_xlfn.CONCAT($B81,",",BW$4),'19 SpcFunc &amp; VentSpcFunc combos'!$Q$8:$Q$335,0),0)&gt;0,1,0)</f>
        <v>0</v>
      </c>
      <c r="BX81" s="119">
        <f>IF(IFERROR(MATCH(_xlfn.CONCAT($B81,",",BX$4),'19 SpcFunc &amp; VentSpcFunc combos'!$Q$8:$Q$335,0),0)&gt;0,1,0)</f>
        <v>0</v>
      </c>
      <c r="BY81" s="119">
        <f>IF(IFERROR(MATCH(_xlfn.CONCAT($B81,",",BY$4),'19 SpcFunc &amp; VentSpcFunc combos'!$Q$8:$Q$335,0),0)&gt;0,1,0)</f>
        <v>0</v>
      </c>
      <c r="BZ81" s="119">
        <f>IF(IFERROR(MATCH(_xlfn.CONCAT($B81,",",BZ$4),'19 SpcFunc &amp; VentSpcFunc combos'!$Q$8:$Q$335,0),0)&gt;0,1,0)</f>
        <v>0</v>
      </c>
      <c r="CA81" s="119">
        <f>IF(IFERROR(MATCH(_xlfn.CONCAT($B81,",",CA$4),'19 SpcFunc &amp; VentSpcFunc combos'!$Q$8:$Q$335,0),0)&gt;0,1,0)</f>
        <v>0</v>
      </c>
      <c r="CB81" s="119">
        <f>IF(IFERROR(MATCH(_xlfn.CONCAT($B81,",",CB$4),'19 SpcFunc &amp; VentSpcFunc combos'!$Q$8:$Q$335,0),0)&gt;0,1,0)</f>
        <v>0</v>
      </c>
      <c r="CC81" s="119">
        <f>IF(IFERROR(MATCH(_xlfn.CONCAT($B81,",",CC$4),'19 SpcFunc &amp; VentSpcFunc combos'!$Q$8:$Q$335,0),0)&gt;0,1,0)</f>
        <v>0</v>
      </c>
      <c r="CD81" s="119">
        <f>IF(IFERROR(MATCH(_xlfn.CONCAT($B81,",",CD$4),'19 SpcFunc &amp; VentSpcFunc combos'!$Q$8:$Q$335,0),0)&gt;0,1,0)</f>
        <v>0</v>
      </c>
      <c r="CE81" s="119">
        <f>IF(IFERROR(MATCH(_xlfn.CONCAT($B81,",",CE$4),'19 SpcFunc &amp; VentSpcFunc combos'!$Q$8:$Q$335,0),0)&gt;0,1,0)</f>
        <v>0</v>
      </c>
      <c r="CF81" s="119">
        <f>IF(IFERROR(MATCH(_xlfn.CONCAT($B81,",",CF$4),'19 SpcFunc &amp; VentSpcFunc combos'!$Q$8:$Q$335,0),0)&gt;0,1,0)</f>
        <v>0</v>
      </c>
      <c r="CG81" s="119">
        <f>IF(IFERROR(MATCH(_xlfn.CONCAT($B81,",",CG$4),'19 SpcFunc &amp; VentSpcFunc combos'!$Q$8:$Q$335,0),0)&gt;0,1,0)</f>
        <v>0</v>
      </c>
      <c r="CH81" s="119">
        <f>IF(IFERROR(MATCH(_xlfn.CONCAT($B81,",",CH$4),'19 SpcFunc &amp; VentSpcFunc combos'!$Q$8:$Q$335,0),0)&gt;0,1,0)</f>
        <v>0</v>
      </c>
      <c r="CI81" s="119">
        <f>IF(IFERROR(MATCH(_xlfn.CONCAT($B81,",",CI$4),'19 SpcFunc &amp; VentSpcFunc combos'!$Q$8:$Q$335,0),0)&gt;0,1,0)</f>
        <v>0</v>
      </c>
      <c r="CJ81" s="119">
        <f>IF(IFERROR(MATCH(_xlfn.CONCAT($B81,",",CJ$4),'19 SpcFunc &amp; VentSpcFunc combos'!$Q$8:$Q$335,0),0)&gt;0,1,0)</f>
        <v>0</v>
      </c>
      <c r="CK81" s="119">
        <f>IF(IFERROR(MATCH(_xlfn.CONCAT($B81,",",CK$4),'19 SpcFunc &amp; VentSpcFunc combos'!$Q$8:$Q$335,0),0)&gt;0,1,0)</f>
        <v>0</v>
      </c>
      <c r="CL81" s="119">
        <f>IF(IFERROR(MATCH(_xlfn.CONCAT($B81,",",CL$4),'19 SpcFunc &amp; VentSpcFunc combos'!$Q$8:$Q$335,0),0)&gt;0,1,0)</f>
        <v>0</v>
      </c>
      <c r="CM81" s="119">
        <f>IF(IFERROR(MATCH(_xlfn.CONCAT($B81,",",CM$4),'19 SpcFunc &amp; VentSpcFunc combos'!$Q$8:$Q$335,0),0)&gt;0,1,0)</f>
        <v>0</v>
      </c>
      <c r="CN81" s="119">
        <f>IF(IFERROR(MATCH(_xlfn.CONCAT($B81,",",CN$4),'19 SpcFunc &amp; VentSpcFunc combos'!$Q$8:$Q$335,0),0)&gt;0,1,0)</f>
        <v>0</v>
      </c>
      <c r="CO81" s="119">
        <f>IF(IFERROR(MATCH(_xlfn.CONCAT($B81,",",CO$4),'19 SpcFunc &amp; VentSpcFunc combos'!$Q$8:$Q$335,0),0)&gt;0,1,0)</f>
        <v>0</v>
      </c>
      <c r="CP81" s="119">
        <f>IF(IFERROR(MATCH(_xlfn.CONCAT($B81,",",CP$4),'19 SpcFunc &amp; VentSpcFunc combos'!$Q$8:$Q$335,0),0)&gt;0,1,0)</f>
        <v>0</v>
      </c>
      <c r="CQ81" s="119">
        <f>IF(IFERROR(MATCH(_xlfn.CONCAT($B81,",",CQ$4),'19 SpcFunc &amp; VentSpcFunc combos'!$Q$8:$Q$335,0),0)&gt;0,1,0)</f>
        <v>0</v>
      </c>
      <c r="CR81" s="119">
        <f>IF(IFERROR(MATCH(_xlfn.CONCAT($B81,",",CR$4),'19 SpcFunc &amp; VentSpcFunc combos'!$Q$8:$Q$335,0),0)&gt;0,1,0)</f>
        <v>0</v>
      </c>
      <c r="CS81" s="119">
        <f>IF(IFERROR(MATCH(_xlfn.CONCAT($B81,",",CS$4),'19 SpcFunc &amp; VentSpcFunc combos'!$Q$8:$Q$335,0),0)&gt;0,1,0)</f>
        <v>0</v>
      </c>
      <c r="CT81" s="119">
        <f>IF(IFERROR(MATCH(_xlfn.CONCAT($B81,",",CT$4),'19 SpcFunc &amp; VentSpcFunc combos'!$Q$8:$Q$335,0),0)&gt;0,1,0)</f>
        <v>0</v>
      </c>
      <c r="CU81" s="98" t="s">
        <v>938</v>
      </c>
      <c r="CV81">
        <f t="shared" si="6"/>
        <v>0</v>
      </c>
    </row>
    <row r="82" spans="2:100" x14ac:dyDescent="0.25">
      <c r="B82" t="e">
        <f>#REF!</f>
        <v>#REF!</v>
      </c>
      <c r="C82" s="119">
        <f>IF(IFERROR(MATCH(_xlfn.CONCAT($B82,",",C$4),'19 SpcFunc &amp; VentSpcFunc combos'!$Q$8:$Q$335,0),0)&gt;0,1,0)</f>
        <v>0</v>
      </c>
      <c r="D82" s="119">
        <f>IF(IFERROR(MATCH(_xlfn.CONCAT($B82,",",D$4),'19 SpcFunc &amp; VentSpcFunc combos'!$Q$8:$Q$335,0),0)&gt;0,1,0)</f>
        <v>0</v>
      </c>
      <c r="E82" s="119">
        <f>IF(IFERROR(MATCH(_xlfn.CONCAT($B82,",",E$4),'19 SpcFunc &amp; VentSpcFunc combos'!$Q$8:$Q$335,0),0)&gt;0,1,0)</f>
        <v>0</v>
      </c>
      <c r="F82" s="119">
        <f>IF(IFERROR(MATCH(_xlfn.CONCAT($B82,",",F$4),'19 SpcFunc &amp; VentSpcFunc combos'!$Q$8:$Q$335,0),0)&gt;0,1,0)</f>
        <v>0</v>
      </c>
      <c r="G82" s="119">
        <f>IF(IFERROR(MATCH(_xlfn.CONCAT($B82,",",G$4),'19 SpcFunc &amp; VentSpcFunc combos'!$Q$8:$Q$335,0),0)&gt;0,1,0)</f>
        <v>0</v>
      </c>
      <c r="H82" s="119">
        <f>IF(IFERROR(MATCH(_xlfn.CONCAT($B82,",",H$4),'19 SpcFunc &amp; VentSpcFunc combos'!$Q$8:$Q$335,0),0)&gt;0,1,0)</f>
        <v>0</v>
      </c>
      <c r="I82" s="119">
        <f>IF(IFERROR(MATCH(_xlfn.CONCAT($B82,",",I$4),'19 SpcFunc &amp; VentSpcFunc combos'!$Q$8:$Q$335,0),0)&gt;0,1,0)</f>
        <v>0</v>
      </c>
      <c r="J82" s="119">
        <f>IF(IFERROR(MATCH(_xlfn.CONCAT($B82,",",J$4),'19 SpcFunc &amp; VentSpcFunc combos'!$Q$8:$Q$335,0),0)&gt;0,1,0)</f>
        <v>0</v>
      </c>
      <c r="K82" s="119">
        <f>IF(IFERROR(MATCH(_xlfn.CONCAT($B82,",",K$4),'19 SpcFunc &amp; VentSpcFunc combos'!$Q$8:$Q$335,0),0)&gt;0,1,0)</f>
        <v>0</v>
      </c>
      <c r="L82" s="119">
        <f>IF(IFERROR(MATCH(_xlfn.CONCAT($B82,",",L$4),'19 SpcFunc &amp; VentSpcFunc combos'!$Q$8:$Q$335,0),0)&gt;0,1,0)</f>
        <v>0</v>
      </c>
      <c r="M82" s="119">
        <f>IF(IFERROR(MATCH(_xlfn.CONCAT($B82,",",M$4),'19 SpcFunc &amp; VentSpcFunc combos'!$Q$8:$Q$335,0),0)&gt;0,1,0)</f>
        <v>0</v>
      </c>
      <c r="N82" s="119">
        <f>IF(IFERROR(MATCH(_xlfn.CONCAT($B82,",",N$4),'19 SpcFunc &amp; VentSpcFunc combos'!$Q$8:$Q$335,0),0)&gt;0,1,0)</f>
        <v>0</v>
      </c>
      <c r="O82" s="119">
        <f>IF(IFERROR(MATCH(_xlfn.CONCAT($B82,",",O$4),'19 SpcFunc &amp; VentSpcFunc combos'!$Q$8:$Q$335,0),0)&gt;0,1,0)</f>
        <v>0</v>
      </c>
      <c r="P82" s="119">
        <f>IF(IFERROR(MATCH(_xlfn.CONCAT($B82,",",P$4),'19 SpcFunc &amp; VentSpcFunc combos'!$Q$8:$Q$335,0),0)&gt;0,1,0)</f>
        <v>0</v>
      </c>
      <c r="Q82" s="119">
        <f>IF(IFERROR(MATCH(_xlfn.CONCAT($B82,",",Q$4),'19 SpcFunc &amp; VentSpcFunc combos'!$Q$8:$Q$335,0),0)&gt;0,1,0)</f>
        <v>0</v>
      </c>
      <c r="R82" s="119">
        <f>IF(IFERROR(MATCH(_xlfn.CONCAT($B82,",",R$4),'19 SpcFunc &amp; VentSpcFunc combos'!$Q$8:$Q$335,0),0)&gt;0,1,0)</f>
        <v>0</v>
      </c>
      <c r="S82" s="119">
        <f>IF(IFERROR(MATCH(_xlfn.CONCAT($B82,",",S$4),'19 SpcFunc &amp; VentSpcFunc combos'!$Q$8:$Q$335,0),0)&gt;0,1,0)</f>
        <v>0</v>
      </c>
      <c r="T82" s="119">
        <f>IF(IFERROR(MATCH(_xlfn.CONCAT($B82,",",T$4),'19 SpcFunc &amp; VentSpcFunc combos'!$Q$8:$Q$335,0),0)&gt;0,1,0)</f>
        <v>0</v>
      </c>
      <c r="U82" s="119">
        <f>IF(IFERROR(MATCH(_xlfn.CONCAT($B82,",",U$4),'19 SpcFunc &amp; VentSpcFunc combos'!$Q$8:$Q$335,0),0)&gt;0,1,0)</f>
        <v>0</v>
      </c>
      <c r="V82" s="119">
        <f>IF(IFERROR(MATCH(_xlfn.CONCAT($B82,",",V$4),'19 SpcFunc &amp; VentSpcFunc combos'!$Q$8:$Q$335,0),0)&gt;0,1,0)</f>
        <v>0</v>
      </c>
      <c r="W82" s="119">
        <f>IF(IFERROR(MATCH(_xlfn.CONCAT($B82,",",W$4),'19 SpcFunc &amp; VentSpcFunc combos'!$Q$8:$Q$335,0),0)&gt;0,1,0)</f>
        <v>0</v>
      </c>
      <c r="X82" s="119">
        <f>IF(IFERROR(MATCH(_xlfn.CONCAT($B82,",",X$4),'19 SpcFunc &amp; VentSpcFunc combos'!$Q$8:$Q$335,0),0)&gt;0,1,0)</f>
        <v>0</v>
      </c>
      <c r="Y82" s="119">
        <f>IF(IFERROR(MATCH(_xlfn.CONCAT($B82,",",Y$4),'19 SpcFunc &amp; VentSpcFunc combos'!$Q$8:$Q$335,0),0)&gt;0,1,0)</f>
        <v>0</v>
      </c>
      <c r="Z82" s="119">
        <f>IF(IFERROR(MATCH(_xlfn.CONCAT($B82,",",Z$4),'19 SpcFunc &amp; VentSpcFunc combos'!$Q$8:$Q$335,0),0)&gt;0,1,0)</f>
        <v>0</v>
      </c>
      <c r="AA82" s="119">
        <f>IF(IFERROR(MATCH(_xlfn.CONCAT($B82,",",AA$4),'19 SpcFunc &amp; VentSpcFunc combos'!$Q$8:$Q$335,0),0)&gt;0,1,0)</f>
        <v>0</v>
      </c>
      <c r="AB82" s="119">
        <f>IF(IFERROR(MATCH(_xlfn.CONCAT($B82,",",AB$4),'19 SpcFunc &amp; VentSpcFunc combos'!$Q$8:$Q$335,0),0)&gt;0,1,0)</f>
        <v>0</v>
      </c>
      <c r="AC82" s="119">
        <f>IF(IFERROR(MATCH(_xlfn.CONCAT($B82,",",AC$4),'19 SpcFunc &amp; VentSpcFunc combos'!$Q$8:$Q$335,0),0)&gt;0,1,0)</f>
        <v>0</v>
      </c>
      <c r="AD82" s="119">
        <f>IF(IFERROR(MATCH(_xlfn.CONCAT($B82,",",AD$4),'19 SpcFunc &amp; VentSpcFunc combos'!$Q$8:$Q$335,0),0)&gt;0,1,0)</f>
        <v>0</v>
      </c>
      <c r="AE82" s="119">
        <f>IF(IFERROR(MATCH(_xlfn.CONCAT($B82,",",AE$4),'19 SpcFunc &amp; VentSpcFunc combos'!$Q$8:$Q$335,0),0)&gt;0,1,0)</f>
        <v>0</v>
      </c>
      <c r="AF82" s="119">
        <f>IF(IFERROR(MATCH(_xlfn.CONCAT($B82,",",AF$4),'19 SpcFunc &amp; VentSpcFunc combos'!$Q$8:$Q$335,0),0)&gt;0,1,0)</f>
        <v>0</v>
      </c>
      <c r="AG82" s="119">
        <f>IF(IFERROR(MATCH(_xlfn.CONCAT($B82,",",AG$4),'19 SpcFunc &amp; VentSpcFunc combos'!$Q$8:$Q$335,0),0)&gt;0,1,0)</f>
        <v>0</v>
      </c>
      <c r="AH82" s="119">
        <f>IF(IFERROR(MATCH(_xlfn.CONCAT($B82,",",AH$4),'19 SpcFunc &amp; VentSpcFunc combos'!$Q$8:$Q$335,0),0)&gt;0,1,0)</f>
        <v>0</v>
      </c>
      <c r="AI82" s="119">
        <f>IF(IFERROR(MATCH(_xlfn.CONCAT($B82,",",AI$4),'19 SpcFunc &amp; VentSpcFunc combos'!$Q$8:$Q$335,0),0)&gt;0,1,0)</f>
        <v>0</v>
      </c>
      <c r="AJ82" s="119">
        <f>IF(IFERROR(MATCH(_xlfn.CONCAT($B82,",",AJ$4),'19 SpcFunc &amp; VentSpcFunc combos'!$Q$8:$Q$335,0),0)&gt;0,1,0)</f>
        <v>0</v>
      </c>
      <c r="AK82" s="119">
        <f>IF(IFERROR(MATCH(_xlfn.CONCAT($B82,",",AK$4),'19 SpcFunc &amp; VentSpcFunc combos'!$Q$8:$Q$335,0),0)&gt;0,1,0)</f>
        <v>0</v>
      </c>
      <c r="AL82" s="119">
        <f>IF(IFERROR(MATCH(_xlfn.CONCAT($B82,",",AL$4),'19 SpcFunc &amp; VentSpcFunc combos'!$Q$8:$Q$335,0),0)&gt;0,1,0)</f>
        <v>0</v>
      </c>
      <c r="AM82" s="119">
        <f>IF(IFERROR(MATCH(_xlfn.CONCAT($B82,",",AM$4),'19 SpcFunc &amp; VentSpcFunc combos'!$Q$8:$Q$335,0),0)&gt;0,1,0)</f>
        <v>0</v>
      </c>
      <c r="AN82" s="119">
        <f>IF(IFERROR(MATCH(_xlfn.CONCAT($B82,",",AN$4),'19 SpcFunc &amp; VentSpcFunc combos'!$Q$8:$Q$335,0),0)&gt;0,1,0)</f>
        <v>0</v>
      </c>
      <c r="AO82" s="119">
        <f>IF(IFERROR(MATCH(_xlfn.CONCAT($B82,",",AO$4),'19 SpcFunc &amp; VentSpcFunc combos'!$Q$8:$Q$335,0),0)&gt;0,1,0)</f>
        <v>0</v>
      </c>
      <c r="AP82" s="119">
        <f>IF(IFERROR(MATCH(_xlfn.CONCAT($B82,",",AP$4),'19 SpcFunc &amp; VentSpcFunc combos'!$Q$8:$Q$335,0),0)&gt;0,1,0)</f>
        <v>0</v>
      </c>
      <c r="AQ82" s="119">
        <f>IF(IFERROR(MATCH(_xlfn.CONCAT($B82,",",AQ$4),'19 SpcFunc &amp; VentSpcFunc combos'!$Q$8:$Q$335,0),0)&gt;0,1,0)</f>
        <v>0</v>
      </c>
      <c r="AR82" s="119">
        <f>IF(IFERROR(MATCH(_xlfn.CONCAT($B82,",",AR$4),'19 SpcFunc &amp; VentSpcFunc combos'!$Q$8:$Q$335,0),0)&gt;0,1,0)</f>
        <v>0</v>
      </c>
      <c r="AS82" s="119">
        <f>IF(IFERROR(MATCH(_xlfn.CONCAT($B82,",",AS$4),'19 SpcFunc &amp; VentSpcFunc combos'!$Q$8:$Q$335,0),0)&gt;0,1,0)</f>
        <v>0</v>
      </c>
      <c r="AT82" s="119">
        <f>IF(IFERROR(MATCH(_xlfn.CONCAT($B82,",",AT$4),'19 SpcFunc &amp; VentSpcFunc combos'!$Q$8:$Q$335,0),0)&gt;0,1,0)</f>
        <v>0</v>
      </c>
      <c r="AU82" s="119">
        <f>IF(IFERROR(MATCH(_xlfn.CONCAT($B82,",",AU$4),'19 SpcFunc &amp; VentSpcFunc combos'!$Q$8:$Q$335,0),0)&gt;0,1,0)</f>
        <v>0</v>
      </c>
      <c r="AV82" s="119">
        <f>IF(IFERROR(MATCH(_xlfn.CONCAT($B82,",",AV$4),'19 SpcFunc &amp; VentSpcFunc combos'!$Q$8:$Q$335,0),0)&gt;0,1,0)</f>
        <v>0</v>
      </c>
      <c r="AW82" s="119">
        <f>IF(IFERROR(MATCH(_xlfn.CONCAT($B82,",",AW$4),'19 SpcFunc &amp; VentSpcFunc combos'!$Q$8:$Q$335,0),0)&gt;0,1,0)</f>
        <v>0</v>
      </c>
      <c r="AX82" s="119">
        <f>IF(IFERROR(MATCH(_xlfn.CONCAT($B82,",",AX$4),'19 SpcFunc &amp; VentSpcFunc combos'!$Q$8:$Q$335,0),0)&gt;0,1,0)</f>
        <v>0</v>
      </c>
      <c r="AY82" s="119">
        <f>IF(IFERROR(MATCH(_xlfn.CONCAT($B82,",",AY$4),'19 SpcFunc &amp; VentSpcFunc combos'!$Q$8:$Q$335,0),0)&gt;0,1,0)</f>
        <v>0</v>
      </c>
      <c r="AZ82" s="119">
        <f>IF(IFERROR(MATCH(_xlfn.CONCAT($B82,",",AZ$4),'19 SpcFunc &amp; VentSpcFunc combos'!$Q$8:$Q$335,0),0)&gt;0,1,0)</f>
        <v>0</v>
      </c>
      <c r="BA82" s="119">
        <f>IF(IFERROR(MATCH(_xlfn.CONCAT($B82,",",BA$4),'19 SpcFunc &amp; VentSpcFunc combos'!$Q$8:$Q$335,0),0)&gt;0,1,0)</f>
        <v>0</v>
      </c>
      <c r="BB82" s="119">
        <f>IF(IFERROR(MATCH(_xlfn.CONCAT($B82,",",BB$4),'19 SpcFunc &amp; VentSpcFunc combos'!$Q$8:$Q$335,0),0)&gt;0,1,0)</f>
        <v>0</v>
      </c>
      <c r="BC82" s="119">
        <f>IF(IFERROR(MATCH(_xlfn.CONCAT($B82,",",BC$4),'19 SpcFunc &amp; VentSpcFunc combos'!$Q$8:$Q$335,0),0)&gt;0,1,0)</f>
        <v>0</v>
      </c>
      <c r="BD82" s="119">
        <f>IF(IFERROR(MATCH(_xlfn.CONCAT($B82,",",BD$4),'19 SpcFunc &amp; VentSpcFunc combos'!$Q$8:$Q$335,0),0)&gt;0,1,0)</f>
        <v>0</v>
      </c>
      <c r="BE82" s="119">
        <f>IF(IFERROR(MATCH(_xlfn.CONCAT($B82,",",BE$4),'19 SpcFunc &amp; VentSpcFunc combos'!$Q$8:$Q$335,0),0)&gt;0,1,0)</f>
        <v>0</v>
      </c>
      <c r="BF82" s="119">
        <f>IF(IFERROR(MATCH(_xlfn.CONCAT($B82,",",BF$4),'19 SpcFunc &amp; VentSpcFunc combos'!$Q$8:$Q$335,0),0)&gt;0,1,0)</f>
        <v>0</v>
      </c>
      <c r="BG82" s="119">
        <f>IF(IFERROR(MATCH(_xlfn.CONCAT($B82,",",BG$4),'19 SpcFunc &amp; VentSpcFunc combos'!$Q$8:$Q$335,0),0)&gt;0,1,0)</f>
        <v>0</v>
      </c>
      <c r="BH82" s="119">
        <f>IF(IFERROR(MATCH(_xlfn.CONCAT($B82,",",BH$4),'19 SpcFunc &amp; VentSpcFunc combos'!$Q$8:$Q$335,0),0)&gt;0,1,0)</f>
        <v>0</v>
      </c>
      <c r="BI82" s="119">
        <f>IF(IFERROR(MATCH(_xlfn.CONCAT($B82,",",BI$4),'19 SpcFunc &amp; VentSpcFunc combos'!$Q$8:$Q$335,0),0)&gt;0,1,0)</f>
        <v>0</v>
      </c>
      <c r="BJ82" s="119">
        <f>IF(IFERROR(MATCH(_xlfn.CONCAT($B82,",",BJ$4),'19 SpcFunc &amp; VentSpcFunc combos'!$Q$8:$Q$335,0),0)&gt;0,1,0)</f>
        <v>0</v>
      </c>
      <c r="BK82" s="119">
        <f>IF(IFERROR(MATCH(_xlfn.CONCAT($B82,",",BK$4),'19 SpcFunc &amp; VentSpcFunc combos'!$Q$8:$Q$335,0),0)&gt;0,1,0)</f>
        <v>0</v>
      </c>
      <c r="BL82" s="119">
        <f>IF(IFERROR(MATCH(_xlfn.CONCAT($B82,",",BL$4),'19 SpcFunc &amp; VentSpcFunc combos'!$Q$8:$Q$335,0),0)&gt;0,1,0)</f>
        <v>0</v>
      </c>
      <c r="BM82" s="119">
        <f>IF(IFERROR(MATCH(_xlfn.CONCAT($B82,",",BM$4),'19 SpcFunc &amp; VentSpcFunc combos'!$Q$8:$Q$335,0),0)&gt;0,1,0)</f>
        <v>0</v>
      </c>
      <c r="BN82" s="119">
        <f>IF(IFERROR(MATCH(_xlfn.CONCAT($B82,",",BN$4),'19 SpcFunc &amp; VentSpcFunc combos'!$Q$8:$Q$335,0),0)&gt;0,1,0)</f>
        <v>0</v>
      </c>
      <c r="BO82" s="119">
        <f>IF(IFERROR(MATCH(_xlfn.CONCAT($B82,",",BO$4),'19 SpcFunc &amp; VentSpcFunc combos'!$Q$8:$Q$335,0),0)&gt;0,1,0)</f>
        <v>0</v>
      </c>
      <c r="BP82" s="119">
        <f>IF(IFERROR(MATCH(_xlfn.CONCAT($B82,",",BP$4),'19 SpcFunc &amp; VentSpcFunc combos'!$Q$8:$Q$335,0),0)&gt;0,1,0)</f>
        <v>0</v>
      </c>
      <c r="BQ82" s="119">
        <f>IF(IFERROR(MATCH(_xlfn.CONCAT($B82,",",BQ$4),'19 SpcFunc &amp; VentSpcFunc combos'!$Q$8:$Q$335,0),0)&gt;0,1,0)</f>
        <v>0</v>
      </c>
      <c r="BR82" s="119">
        <f>IF(IFERROR(MATCH(_xlfn.CONCAT($B82,",",BR$4),'19 SpcFunc &amp; VentSpcFunc combos'!$Q$8:$Q$335,0),0)&gt;0,1,0)</f>
        <v>0</v>
      </c>
      <c r="BS82" s="119">
        <f>IF(IFERROR(MATCH(_xlfn.CONCAT($B82,",",BS$4),'19 SpcFunc &amp; VentSpcFunc combos'!$Q$8:$Q$335,0),0)&gt;0,1,0)</f>
        <v>0</v>
      </c>
      <c r="BT82" s="119">
        <f>IF(IFERROR(MATCH(_xlfn.CONCAT($B82,",",BT$4),'19 SpcFunc &amp; VentSpcFunc combos'!$Q$8:$Q$335,0),0)&gt;0,1,0)</f>
        <v>0</v>
      </c>
      <c r="BU82" s="119">
        <f>IF(IFERROR(MATCH(_xlfn.CONCAT($B82,",",BU$4),'19 SpcFunc &amp; VentSpcFunc combos'!$Q$8:$Q$335,0),0)&gt;0,1,0)</f>
        <v>0</v>
      </c>
      <c r="BV82" s="119">
        <f>IF(IFERROR(MATCH(_xlfn.CONCAT($B82,",",BV$4),'19 SpcFunc &amp; VentSpcFunc combos'!$Q$8:$Q$335,0),0)&gt;0,1,0)</f>
        <v>0</v>
      </c>
      <c r="BW82" s="119">
        <f>IF(IFERROR(MATCH(_xlfn.CONCAT($B82,",",BW$4),'19 SpcFunc &amp; VentSpcFunc combos'!$Q$8:$Q$335,0),0)&gt;0,1,0)</f>
        <v>0</v>
      </c>
      <c r="BX82" s="119">
        <f>IF(IFERROR(MATCH(_xlfn.CONCAT($B82,",",BX$4),'19 SpcFunc &amp; VentSpcFunc combos'!$Q$8:$Q$335,0),0)&gt;0,1,0)</f>
        <v>0</v>
      </c>
      <c r="BY82" s="119">
        <f>IF(IFERROR(MATCH(_xlfn.CONCAT($B82,",",BY$4),'19 SpcFunc &amp; VentSpcFunc combos'!$Q$8:$Q$335,0),0)&gt;0,1,0)</f>
        <v>0</v>
      </c>
      <c r="BZ82" s="119">
        <f>IF(IFERROR(MATCH(_xlfn.CONCAT($B82,",",BZ$4),'19 SpcFunc &amp; VentSpcFunc combos'!$Q$8:$Q$335,0),0)&gt;0,1,0)</f>
        <v>0</v>
      </c>
      <c r="CA82" s="119">
        <f>IF(IFERROR(MATCH(_xlfn.CONCAT($B82,",",CA$4),'19 SpcFunc &amp; VentSpcFunc combos'!$Q$8:$Q$335,0),0)&gt;0,1,0)</f>
        <v>0</v>
      </c>
      <c r="CB82" s="119">
        <f>IF(IFERROR(MATCH(_xlfn.CONCAT($B82,",",CB$4),'19 SpcFunc &amp; VentSpcFunc combos'!$Q$8:$Q$335,0),0)&gt;0,1,0)</f>
        <v>0</v>
      </c>
      <c r="CC82" s="119">
        <f>IF(IFERROR(MATCH(_xlfn.CONCAT($B82,",",CC$4),'19 SpcFunc &amp; VentSpcFunc combos'!$Q$8:$Q$335,0),0)&gt;0,1,0)</f>
        <v>0</v>
      </c>
      <c r="CD82" s="119">
        <f>IF(IFERROR(MATCH(_xlfn.CONCAT($B82,",",CD$4),'19 SpcFunc &amp; VentSpcFunc combos'!$Q$8:$Q$335,0),0)&gt;0,1,0)</f>
        <v>0</v>
      </c>
      <c r="CE82" s="119">
        <f>IF(IFERROR(MATCH(_xlfn.CONCAT($B82,",",CE$4),'19 SpcFunc &amp; VentSpcFunc combos'!$Q$8:$Q$335,0),0)&gt;0,1,0)</f>
        <v>0</v>
      </c>
      <c r="CF82" s="119">
        <f>IF(IFERROR(MATCH(_xlfn.CONCAT($B82,",",CF$4),'19 SpcFunc &amp; VentSpcFunc combos'!$Q$8:$Q$335,0),0)&gt;0,1,0)</f>
        <v>0</v>
      </c>
      <c r="CG82" s="119">
        <f>IF(IFERROR(MATCH(_xlfn.CONCAT($B82,",",CG$4),'19 SpcFunc &amp; VentSpcFunc combos'!$Q$8:$Q$335,0),0)&gt;0,1,0)</f>
        <v>0</v>
      </c>
      <c r="CH82" s="119">
        <f>IF(IFERROR(MATCH(_xlfn.CONCAT($B82,",",CH$4),'19 SpcFunc &amp; VentSpcFunc combos'!$Q$8:$Q$335,0),0)&gt;0,1,0)</f>
        <v>0</v>
      </c>
      <c r="CI82" s="119">
        <f>IF(IFERROR(MATCH(_xlfn.CONCAT($B82,",",CI$4),'19 SpcFunc &amp; VentSpcFunc combos'!$Q$8:$Q$335,0),0)&gt;0,1,0)</f>
        <v>0</v>
      </c>
      <c r="CJ82" s="119">
        <f>IF(IFERROR(MATCH(_xlfn.CONCAT($B82,",",CJ$4),'19 SpcFunc &amp; VentSpcFunc combos'!$Q$8:$Q$335,0),0)&gt;0,1,0)</f>
        <v>0</v>
      </c>
      <c r="CK82" s="119">
        <f>IF(IFERROR(MATCH(_xlfn.CONCAT($B82,",",CK$4),'19 SpcFunc &amp; VentSpcFunc combos'!$Q$8:$Q$335,0),0)&gt;0,1,0)</f>
        <v>0</v>
      </c>
      <c r="CL82" s="119">
        <f>IF(IFERROR(MATCH(_xlfn.CONCAT($B82,",",CL$4),'19 SpcFunc &amp; VentSpcFunc combos'!$Q$8:$Q$335,0),0)&gt;0,1,0)</f>
        <v>0</v>
      </c>
      <c r="CM82" s="119">
        <f>IF(IFERROR(MATCH(_xlfn.CONCAT($B82,",",CM$4),'19 SpcFunc &amp; VentSpcFunc combos'!$Q$8:$Q$335,0),0)&gt;0,1,0)</f>
        <v>0</v>
      </c>
      <c r="CN82" s="119">
        <f>IF(IFERROR(MATCH(_xlfn.CONCAT($B82,",",CN$4),'19 SpcFunc &amp; VentSpcFunc combos'!$Q$8:$Q$335,0),0)&gt;0,1,0)</f>
        <v>0</v>
      </c>
      <c r="CO82" s="119">
        <f>IF(IFERROR(MATCH(_xlfn.CONCAT($B82,",",CO$4),'19 SpcFunc &amp; VentSpcFunc combos'!$Q$8:$Q$335,0),0)&gt;0,1,0)</f>
        <v>0</v>
      </c>
      <c r="CP82" s="119">
        <f>IF(IFERROR(MATCH(_xlfn.CONCAT($B82,",",CP$4),'19 SpcFunc &amp; VentSpcFunc combos'!$Q$8:$Q$335,0),0)&gt;0,1,0)</f>
        <v>0</v>
      </c>
      <c r="CQ82" s="119">
        <f>IF(IFERROR(MATCH(_xlfn.CONCAT($B82,",",CQ$4),'19 SpcFunc &amp; VentSpcFunc combos'!$Q$8:$Q$335,0),0)&gt;0,1,0)</f>
        <v>0</v>
      </c>
      <c r="CR82" s="119">
        <f>IF(IFERROR(MATCH(_xlfn.CONCAT($B82,",",CR$4),'19 SpcFunc &amp; VentSpcFunc combos'!$Q$8:$Q$335,0),0)&gt;0,1,0)</f>
        <v>0</v>
      </c>
      <c r="CS82" s="119">
        <f>IF(IFERROR(MATCH(_xlfn.CONCAT($B82,",",CS$4),'19 SpcFunc &amp; VentSpcFunc combos'!$Q$8:$Q$335,0),0)&gt;0,1,0)</f>
        <v>0</v>
      </c>
      <c r="CT82" s="119">
        <f>IF(IFERROR(MATCH(_xlfn.CONCAT($B82,",",CT$4),'19 SpcFunc &amp; VentSpcFunc combos'!$Q$8:$Q$335,0),0)&gt;0,1,0)</f>
        <v>0</v>
      </c>
      <c r="CU82" s="98" t="s">
        <v>938</v>
      </c>
      <c r="CV82">
        <f t="shared" si="6"/>
        <v>0</v>
      </c>
    </row>
    <row r="83" spans="2:100" x14ac:dyDescent="0.25">
      <c r="B83" t="e">
        <f>#REF!</f>
        <v>#REF!</v>
      </c>
      <c r="C83" s="119">
        <f>IF(IFERROR(MATCH(_xlfn.CONCAT($B83,",",C$4),'19 SpcFunc &amp; VentSpcFunc combos'!$Q$8:$Q$335,0),0)&gt;0,1,0)</f>
        <v>0</v>
      </c>
      <c r="D83" s="119">
        <f>IF(IFERROR(MATCH(_xlfn.CONCAT($B83,",",D$4),'19 SpcFunc &amp; VentSpcFunc combos'!$Q$8:$Q$335,0),0)&gt;0,1,0)</f>
        <v>0</v>
      </c>
      <c r="E83" s="119">
        <f>IF(IFERROR(MATCH(_xlfn.CONCAT($B83,",",E$4),'19 SpcFunc &amp; VentSpcFunc combos'!$Q$8:$Q$335,0),0)&gt;0,1,0)</f>
        <v>0</v>
      </c>
      <c r="F83" s="119">
        <f>IF(IFERROR(MATCH(_xlfn.CONCAT($B83,",",F$4),'19 SpcFunc &amp; VentSpcFunc combos'!$Q$8:$Q$335,0),0)&gt;0,1,0)</f>
        <v>0</v>
      </c>
      <c r="G83" s="119">
        <f>IF(IFERROR(MATCH(_xlfn.CONCAT($B83,",",G$4),'19 SpcFunc &amp; VentSpcFunc combos'!$Q$8:$Q$335,0),0)&gt;0,1,0)</f>
        <v>0</v>
      </c>
      <c r="H83" s="119">
        <f>IF(IFERROR(MATCH(_xlfn.CONCAT($B83,",",H$4),'19 SpcFunc &amp; VentSpcFunc combos'!$Q$8:$Q$335,0),0)&gt;0,1,0)</f>
        <v>0</v>
      </c>
      <c r="I83" s="119">
        <f>IF(IFERROR(MATCH(_xlfn.CONCAT($B83,",",I$4),'19 SpcFunc &amp; VentSpcFunc combos'!$Q$8:$Q$335,0),0)&gt;0,1,0)</f>
        <v>0</v>
      </c>
      <c r="J83" s="119">
        <f>IF(IFERROR(MATCH(_xlfn.CONCAT($B83,",",J$4),'19 SpcFunc &amp; VentSpcFunc combos'!$Q$8:$Q$335,0),0)&gt;0,1,0)</f>
        <v>0</v>
      </c>
      <c r="K83" s="119">
        <f>IF(IFERROR(MATCH(_xlfn.CONCAT($B83,",",K$4),'19 SpcFunc &amp; VentSpcFunc combos'!$Q$8:$Q$335,0),0)&gt;0,1,0)</f>
        <v>0</v>
      </c>
      <c r="L83" s="119">
        <f>IF(IFERROR(MATCH(_xlfn.CONCAT($B83,",",L$4),'19 SpcFunc &amp; VentSpcFunc combos'!$Q$8:$Q$335,0),0)&gt;0,1,0)</f>
        <v>0</v>
      </c>
      <c r="M83" s="119">
        <f>IF(IFERROR(MATCH(_xlfn.CONCAT($B83,",",M$4),'19 SpcFunc &amp; VentSpcFunc combos'!$Q$8:$Q$335,0),0)&gt;0,1,0)</f>
        <v>0</v>
      </c>
      <c r="N83" s="119">
        <f>IF(IFERROR(MATCH(_xlfn.CONCAT($B83,",",N$4),'19 SpcFunc &amp; VentSpcFunc combos'!$Q$8:$Q$335,0),0)&gt;0,1,0)</f>
        <v>0</v>
      </c>
      <c r="O83" s="119">
        <f>IF(IFERROR(MATCH(_xlfn.CONCAT($B83,",",O$4),'19 SpcFunc &amp; VentSpcFunc combos'!$Q$8:$Q$335,0),0)&gt;0,1,0)</f>
        <v>0</v>
      </c>
      <c r="P83" s="119">
        <f>IF(IFERROR(MATCH(_xlfn.CONCAT($B83,",",P$4),'19 SpcFunc &amp; VentSpcFunc combos'!$Q$8:$Q$335,0),0)&gt;0,1,0)</f>
        <v>0</v>
      </c>
      <c r="Q83" s="119">
        <f>IF(IFERROR(MATCH(_xlfn.CONCAT($B83,",",Q$4),'19 SpcFunc &amp; VentSpcFunc combos'!$Q$8:$Q$335,0),0)&gt;0,1,0)</f>
        <v>0</v>
      </c>
      <c r="R83" s="119">
        <f>IF(IFERROR(MATCH(_xlfn.CONCAT($B83,",",R$4),'19 SpcFunc &amp; VentSpcFunc combos'!$Q$8:$Q$335,0),0)&gt;0,1,0)</f>
        <v>0</v>
      </c>
      <c r="S83" s="119">
        <f>IF(IFERROR(MATCH(_xlfn.CONCAT($B83,",",S$4),'19 SpcFunc &amp; VentSpcFunc combos'!$Q$8:$Q$335,0),0)&gt;0,1,0)</f>
        <v>0</v>
      </c>
      <c r="T83" s="119">
        <f>IF(IFERROR(MATCH(_xlfn.CONCAT($B83,",",T$4),'19 SpcFunc &amp; VentSpcFunc combos'!$Q$8:$Q$335,0),0)&gt;0,1,0)</f>
        <v>0</v>
      </c>
      <c r="U83" s="119">
        <f>IF(IFERROR(MATCH(_xlfn.CONCAT($B83,",",U$4),'19 SpcFunc &amp; VentSpcFunc combos'!$Q$8:$Q$335,0),0)&gt;0,1,0)</f>
        <v>0</v>
      </c>
      <c r="V83" s="119">
        <f>IF(IFERROR(MATCH(_xlfn.CONCAT($B83,",",V$4),'19 SpcFunc &amp; VentSpcFunc combos'!$Q$8:$Q$335,0),0)&gt;0,1,0)</f>
        <v>0</v>
      </c>
      <c r="W83" s="119">
        <f>IF(IFERROR(MATCH(_xlfn.CONCAT($B83,",",W$4),'19 SpcFunc &amp; VentSpcFunc combos'!$Q$8:$Q$335,0),0)&gt;0,1,0)</f>
        <v>0</v>
      </c>
      <c r="X83" s="119">
        <f>IF(IFERROR(MATCH(_xlfn.CONCAT($B83,",",X$4),'19 SpcFunc &amp; VentSpcFunc combos'!$Q$8:$Q$335,0),0)&gt;0,1,0)</f>
        <v>0</v>
      </c>
      <c r="Y83" s="119">
        <f>IF(IFERROR(MATCH(_xlfn.CONCAT($B83,",",Y$4),'19 SpcFunc &amp; VentSpcFunc combos'!$Q$8:$Q$335,0),0)&gt;0,1,0)</f>
        <v>0</v>
      </c>
      <c r="Z83" s="119">
        <f>IF(IFERROR(MATCH(_xlfn.CONCAT($B83,",",Z$4),'19 SpcFunc &amp; VentSpcFunc combos'!$Q$8:$Q$335,0),0)&gt;0,1,0)</f>
        <v>0</v>
      </c>
      <c r="AA83" s="119">
        <f>IF(IFERROR(MATCH(_xlfn.CONCAT($B83,",",AA$4),'19 SpcFunc &amp; VentSpcFunc combos'!$Q$8:$Q$335,0),0)&gt;0,1,0)</f>
        <v>0</v>
      </c>
      <c r="AB83" s="119">
        <f>IF(IFERROR(MATCH(_xlfn.CONCAT($B83,",",AB$4),'19 SpcFunc &amp; VentSpcFunc combos'!$Q$8:$Q$335,0),0)&gt;0,1,0)</f>
        <v>0</v>
      </c>
      <c r="AC83" s="119">
        <f>IF(IFERROR(MATCH(_xlfn.CONCAT($B83,",",AC$4),'19 SpcFunc &amp; VentSpcFunc combos'!$Q$8:$Q$335,0),0)&gt;0,1,0)</f>
        <v>0</v>
      </c>
      <c r="AD83" s="119">
        <f>IF(IFERROR(MATCH(_xlfn.CONCAT($B83,",",AD$4),'19 SpcFunc &amp; VentSpcFunc combos'!$Q$8:$Q$335,0),0)&gt;0,1,0)</f>
        <v>0</v>
      </c>
      <c r="AE83" s="119">
        <f>IF(IFERROR(MATCH(_xlfn.CONCAT($B83,",",AE$4),'19 SpcFunc &amp; VentSpcFunc combos'!$Q$8:$Q$335,0),0)&gt;0,1,0)</f>
        <v>0</v>
      </c>
      <c r="AF83" s="119">
        <f>IF(IFERROR(MATCH(_xlfn.CONCAT($B83,",",AF$4),'19 SpcFunc &amp; VentSpcFunc combos'!$Q$8:$Q$335,0),0)&gt;0,1,0)</f>
        <v>0</v>
      </c>
      <c r="AG83" s="119">
        <f>IF(IFERROR(MATCH(_xlfn.CONCAT($B83,",",AG$4),'19 SpcFunc &amp; VentSpcFunc combos'!$Q$8:$Q$335,0),0)&gt;0,1,0)</f>
        <v>0</v>
      </c>
      <c r="AH83" s="119">
        <f>IF(IFERROR(MATCH(_xlfn.CONCAT($B83,",",AH$4),'19 SpcFunc &amp; VentSpcFunc combos'!$Q$8:$Q$335,0),0)&gt;0,1,0)</f>
        <v>0</v>
      </c>
      <c r="AI83" s="119">
        <f>IF(IFERROR(MATCH(_xlfn.CONCAT($B83,",",AI$4),'19 SpcFunc &amp; VentSpcFunc combos'!$Q$8:$Q$335,0),0)&gt;0,1,0)</f>
        <v>0</v>
      </c>
      <c r="AJ83" s="119">
        <f>IF(IFERROR(MATCH(_xlfn.CONCAT($B83,",",AJ$4),'19 SpcFunc &amp; VentSpcFunc combos'!$Q$8:$Q$335,0),0)&gt;0,1,0)</f>
        <v>0</v>
      </c>
      <c r="AK83" s="119">
        <f>IF(IFERROR(MATCH(_xlfn.CONCAT($B83,",",AK$4),'19 SpcFunc &amp; VentSpcFunc combos'!$Q$8:$Q$335,0),0)&gt;0,1,0)</f>
        <v>0</v>
      </c>
      <c r="AL83" s="119">
        <f>IF(IFERROR(MATCH(_xlfn.CONCAT($B83,",",AL$4),'19 SpcFunc &amp; VentSpcFunc combos'!$Q$8:$Q$335,0),0)&gt;0,1,0)</f>
        <v>0</v>
      </c>
      <c r="AM83" s="119">
        <f>IF(IFERROR(MATCH(_xlfn.CONCAT($B83,",",AM$4),'19 SpcFunc &amp; VentSpcFunc combos'!$Q$8:$Q$335,0),0)&gt;0,1,0)</f>
        <v>0</v>
      </c>
      <c r="AN83" s="119">
        <f>IF(IFERROR(MATCH(_xlfn.CONCAT($B83,",",AN$4),'19 SpcFunc &amp; VentSpcFunc combos'!$Q$8:$Q$335,0),0)&gt;0,1,0)</f>
        <v>0</v>
      </c>
      <c r="AO83" s="119">
        <f>IF(IFERROR(MATCH(_xlfn.CONCAT($B83,",",AO$4),'19 SpcFunc &amp; VentSpcFunc combos'!$Q$8:$Q$335,0),0)&gt;0,1,0)</f>
        <v>0</v>
      </c>
      <c r="AP83" s="119">
        <f>IF(IFERROR(MATCH(_xlfn.CONCAT($B83,",",AP$4),'19 SpcFunc &amp; VentSpcFunc combos'!$Q$8:$Q$335,0),0)&gt;0,1,0)</f>
        <v>0</v>
      </c>
      <c r="AQ83" s="119">
        <f>IF(IFERROR(MATCH(_xlfn.CONCAT($B83,",",AQ$4),'19 SpcFunc &amp; VentSpcFunc combos'!$Q$8:$Q$335,0),0)&gt;0,1,0)</f>
        <v>0</v>
      </c>
      <c r="AR83" s="119">
        <f>IF(IFERROR(MATCH(_xlfn.CONCAT($B83,",",AR$4),'19 SpcFunc &amp; VentSpcFunc combos'!$Q$8:$Q$335,0),0)&gt;0,1,0)</f>
        <v>0</v>
      </c>
      <c r="AS83" s="119">
        <f>IF(IFERROR(MATCH(_xlfn.CONCAT($B83,",",AS$4),'19 SpcFunc &amp; VentSpcFunc combos'!$Q$8:$Q$335,0),0)&gt;0,1,0)</f>
        <v>0</v>
      </c>
      <c r="AT83" s="119">
        <f>IF(IFERROR(MATCH(_xlfn.CONCAT($B83,",",AT$4),'19 SpcFunc &amp; VentSpcFunc combos'!$Q$8:$Q$335,0),0)&gt;0,1,0)</f>
        <v>0</v>
      </c>
      <c r="AU83" s="119">
        <f>IF(IFERROR(MATCH(_xlfn.CONCAT($B83,",",AU$4),'19 SpcFunc &amp; VentSpcFunc combos'!$Q$8:$Q$335,0),0)&gt;0,1,0)</f>
        <v>0</v>
      </c>
      <c r="AV83" s="119">
        <f>IF(IFERROR(MATCH(_xlfn.CONCAT($B83,",",AV$4),'19 SpcFunc &amp; VentSpcFunc combos'!$Q$8:$Q$335,0),0)&gt;0,1,0)</f>
        <v>0</v>
      </c>
      <c r="AW83" s="119">
        <f>IF(IFERROR(MATCH(_xlfn.CONCAT($B83,",",AW$4),'19 SpcFunc &amp; VentSpcFunc combos'!$Q$8:$Q$335,0),0)&gt;0,1,0)</f>
        <v>0</v>
      </c>
      <c r="AX83" s="119">
        <f>IF(IFERROR(MATCH(_xlfn.CONCAT($B83,",",AX$4),'19 SpcFunc &amp; VentSpcFunc combos'!$Q$8:$Q$335,0),0)&gt;0,1,0)</f>
        <v>0</v>
      </c>
      <c r="AY83" s="119">
        <f>IF(IFERROR(MATCH(_xlfn.CONCAT($B83,",",AY$4),'19 SpcFunc &amp; VentSpcFunc combos'!$Q$8:$Q$335,0),0)&gt;0,1,0)</f>
        <v>0</v>
      </c>
      <c r="AZ83" s="119">
        <f>IF(IFERROR(MATCH(_xlfn.CONCAT($B83,",",AZ$4),'19 SpcFunc &amp; VentSpcFunc combos'!$Q$8:$Q$335,0),0)&gt;0,1,0)</f>
        <v>0</v>
      </c>
      <c r="BA83" s="119">
        <f>IF(IFERROR(MATCH(_xlfn.CONCAT($B83,",",BA$4),'19 SpcFunc &amp; VentSpcFunc combos'!$Q$8:$Q$335,0),0)&gt;0,1,0)</f>
        <v>0</v>
      </c>
      <c r="BB83" s="119">
        <f>IF(IFERROR(MATCH(_xlfn.CONCAT($B83,",",BB$4),'19 SpcFunc &amp; VentSpcFunc combos'!$Q$8:$Q$335,0),0)&gt;0,1,0)</f>
        <v>0</v>
      </c>
      <c r="BC83" s="119">
        <f>IF(IFERROR(MATCH(_xlfn.CONCAT($B83,",",BC$4),'19 SpcFunc &amp; VentSpcFunc combos'!$Q$8:$Q$335,0),0)&gt;0,1,0)</f>
        <v>0</v>
      </c>
      <c r="BD83" s="119">
        <f>IF(IFERROR(MATCH(_xlfn.CONCAT($B83,",",BD$4),'19 SpcFunc &amp; VentSpcFunc combos'!$Q$8:$Q$335,0),0)&gt;0,1,0)</f>
        <v>0</v>
      </c>
      <c r="BE83" s="119">
        <f>IF(IFERROR(MATCH(_xlfn.CONCAT($B83,",",BE$4),'19 SpcFunc &amp; VentSpcFunc combos'!$Q$8:$Q$335,0),0)&gt;0,1,0)</f>
        <v>0</v>
      </c>
      <c r="BF83" s="119">
        <f>IF(IFERROR(MATCH(_xlfn.CONCAT($B83,",",BF$4),'19 SpcFunc &amp; VentSpcFunc combos'!$Q$8:$Q$335,0),0)&gt;0,1,0)</f>
        <v>0</v>
      </c>
      <c r="BG83" s="119">
        <f>IF(IFERROR(MATCH(_xlfn.CONCAT($B83,",",BG$4),'19 SpcFunc &amp; VentSpcFunc combos'!$Q$8:$Q$335,0),0)&gt;0,1,0)</f>
        <v>0</v>
      </c>
      <c r="BH83" s="119">
        <f>IF(IFERROR(MATCH(_xlfn.CONCAT($B83,",",BH$4),'19 SpcFunc &amp; VentSpcFunc combos'!$Q$8:$Q$335,0),0)&gt;0,1,0)</f>
        <v>0</v>
      </c>
      <c r="BI83" s="119">
        <f>IF(IFERROR(MATCH(_xlfn.CONCAT($B83,",",BI$4),'19 SpcFunc &amp; VentSpcFunc combos'!$Q$8:$Q$335,0),0)&gt;0,1,0)</f>
        <v>0</v>
      </c>
      <c r="BJ83" s="119">
        <f>IF(IFERROR(MATCH(_xlfn.CONCAT($B83,",",BJ$4),'19 SpcFunc &amp; VentSpcFunc combos'!$Q$8:$Q$335,0),0)&gt;0,1,0)</f>
        <v>0</v>
      </c>
      <c r="BK83" s="119">
        <f>IF(IFERROR(MATCH(_xlfn.CONCAT($B83,",",BK$4),'19 SpcFunc &amp; VentSpcFunc combos'!$Q$8:$Q$335,0),0)&gt;0,1,0)</f>
        <v>0</v>
      </c>
      <c r="BL83" s="119">
        <f>IF(IFERROR(MATCH(_xlfn.CONCAT($B83,",",BL$4),'19 SpcFunc &amp; VentSpcFunc combos'!$Q$8:$Q$335,0),0)&gt;0,1,0)</f>
        <v>0</v>
      </c>
      <c r="BM83" s="119">
        <f>IF(IFERROR(MATCH(_xlfn.CONCAT($B83,",",BM$4),'19 SpcFunc &amp; VentSpcFunc combos'!$Q$8:$Q$335,0),0)&gt;0,1,0)</f>
        <v>0</v>
      </c>
      <c r="BN83" s="119">
        <f>IF(IFERROR(MATCH(_xlfn.CONCAT($B83,",",BN$4),'19 SpcFunc &amp; VentSpcFunc combos'!$Q$8:$Q$335,0),0)&gt;0,1,0)</f>
        <v>0</v>
      </c>
      <c r="BO83" s="119">
        <f>IF(IFERROR(MATCH(_xlfn.CONCAT($B83,",",BO$4),'19 SpcFunc &amp; VentSpcFunc combos'!$Q$8:$Q$335,0),0)&gt;0,1,0)</f>
        <v>0</v>
      </c>
      <c r="BP83" s="119">
        <f>IF(IFERROR(MATCH(_xlfn.CONCAT($B83,",",BP$4),'19 SpcFunc &amp; VentSpcFunc combos'!$Q$8:$Q$335,0),0)&gt;0,1,0)</f>
        <v>0</v>
      </c>
      <c r="BQ83" s="119">
        <f>IF(IFERROR(MATCH(_xlfn.CONCAT($B83,",",BQ$4),'19 SpcFunc &amp; VentSpcFunc combos'!$Q$8:$Q$335,0),0)&gt;0,1,0)</f>
        <v>0</v>
      </c>
      <c r="BR83" s="119">
        <f>IF(IFERROR(MATCH(_xlfn.CONCAT($B83,",",BR$4),'19 SpcFunc &amp; VentSpcFunc combos'!$Q$8:$Q$335,0),0)&gt;0,1,0)</f>
        <v>0</v>
      </c>
      <c r="BS83" s="119">
        <f>IF(IFERROR(MATCH(_xlfn.CONCAT($B83,",",BS$4),'19 SpcFunc &amp; VentSpcFunc combos'!$Q$8:$Q$335,0),0)&gt;0,1,0)</f>
        <v>0</v>
      </c>
      <c r="BT83" s="119">
        <f>IF(IFERROR(MATCH(_xlfn.CONCAT($B83,",",BT$4),'19 SpcFunc &amp; VentSpcFunc combos'!$Q$8:$Q$335,0),0)&gt;0,1,0)</f>
        <v>0</v>
      </c>
      <c r="BU83" s="119">
        <f>IF(IFERROR(MATCH(_xlfn.CONCAT($B83,",",BU$4),'19 SpcFunc &amp; VentSpcFunc combos'!$Q$8:$Q$335,0),0)&gt;0,1,0)</f>
        <v>0</v>
      </c>
      <c r="BV83" s="119">
        <f>IF(IFERROR(MATCH(_xlfn.CONCAT($B83,",",BV$4),'19 SpcFunc &amp; VentSpcFunc combos'!$Q$8:$Q$335,0),0)&gt;0,1,0)</f>
        <v>0</v>
      </c>
      <c r="BW83" s="119">
        <f>IF(IFERROR(MATCH(_xlfn.CONCAT($B83,",",BW$4),'19 SpcFunc &amp; VentSpcFunc combos'!$Q$8:$Q$335,0),0)&gt;0,1,0)</f>
        <v>0</v>
      </c>
      <c r="BX83" s="119">
        <f>IF(IFERROR(MATCH(_xlfn.CONCAT($B83,",",BX$4),'19 SpcFunc &amp; VentSpcFunc combos'!$Q$8:$Q$335,0),0)&gt;0,1,0)</f>
        <v>0</v>
      </c>
      <c r="BY83" s="119">
        <f>IF(IFERROR(MATCH(_xlfn.CONCAT($B83,",",BY$4),'19 SpcFunc &amp; VentSpcFunc combos'!$Q$8:$Q$335,0),0)&gt;0,1,0)</f>
        <v>0</v>
      </c>
      <c r="BZ83" s="119">
        <f>IF(IFERROR(MATCH(_xlfn.CONCAT($B83,",",BZ$4),'19 SpcFunc &amp; VentSpcFunc combos'!$Q$8:$Q$335,0),0)&gt;0,1,0)</f>
        <v>0</v>
      </c>
      <c r="CA83" s="119">
        <f>IF(IFERROR(MATCH(_xlfn.CONCAT($B83,",",CA$4),'19 SpcFunc &amp; VentSpcFunc combos'!$Q$8:$Q$335,0),0)&gt;0,1,0)</f>
        <v>0</v>
      </c>
      <c r="CB83" s="119">
        <f>IF(IFERROR(MATCH(_xlfn.CONCAT($B83,",",CB$4),'19 SpcFunc &amp; VentSpcFunc combos'!$Q$8:$Q$335,0),0)&gt;0,1,0)</f>
        <v>0</v>
      </c>
      <c r="CC83" s="119">
        <f>IF(IFERROR(MATCH(_xlfn.CONCAT($B83,",",CC$4),'19 SpcFunc &amp; VentSpcFunc combos'!$Q$8:$Q$335,0),0)&gt;0,1,0)</f>
        <v>0</v>
      </c>
      <c r="CD83" s="119">
        <f>IF(IFERROR(MATCH(_xlfn.CONCAT($B83,",",CD$4),'19 SpcFunc &amp; VentSpcFunc combos'!$Q$8:$Q$335,0),0)&gt;0,1,0)</f>
        <v>0</v>
      </c>
      <c r="CE83" s="119">
        <f>IF(IFERROR(MATCH(_xlfn.CONCAT($B83,",",CE$4),'19 SpcFunc &amp; VentSpcFunc combos'!$Q$8:$Q$335,0),0)&gt;0,1,0)</f>
        <v>0</v>
      </c>
      <c r="CF83" s="119">
        <f>IF(IFERROR(MATCH(_xlfn.CONCAT($B83,",",CF$4),'19 SpcFunc &amp; VentSpcFunc combos'!$Q$8:$Q$335,0),0)&gt;0,1,0)</f>
        <v>0</v>
      </c>
      <c r="CG83" s="119">
        <f>IF(IFERROR(MATCH(_xlfn.CONCAT($B83,",",CG$4),'19 SpcFunc &amp; VentSpcFunc combos'!$Q$8:$Q$335,0),0)&gt;0,1,0)</f>
        <v>0</v>
      </c>
      <c r="CH83" s="119">
        <f>IF(IFERROR(MATCH(_xlfn.CONCAT($B83,",",CH$4),'19 SpcFunc &amp; VentSpcFunc combos'!$Q$8:$Q$335,0),0)&gt;0,1,0)</f>
        <v>0</v>
      </c>
      <c r="CI83" s="119">
        <f>IF(IFERROR(MATCH(_xlfn.CONCAT($B83,",",CI$4),'19 SpcFunc &amp; VentSpcFunc combos'!$Q$8:$Q$335,0),0)&gt;0,1,0)</f>
        <v>0</v>
      </c>
      <c r="CJ83" s="119">
        <f>IF(IFERROR(MATCH(_xlfn.CONCAT($B83,",",CJ$4),'19 SpcFunc &amp; VentSpcFunc combos'!$Q$8:$Q$335,0),0)&gt;0,1,0)</f>
        <v>0</v>
      </c>
      <c r="CK83" s="119">
        <f>IF(IFERROR(MATCH(_xlfn.CONCAT($B83,",",CK$4),'19 SpcFunc &amp; VentSpcFunc combos'!$Q$8:$Q$335,0),0)&gt;0,1,0)</f>
        <v>0</v>
      </c>
      <c r="CL83" s="119">
        <f>IF(IFERROR(MATCH(_xlfn.CONCAT($B83,",",CL$4),'19 SpcFunc &amp; VentSpcFunc combos'!$Q$8:$Q$335,0),0)&gt;0,1,0)</f>
        <v>0</v>
      </c>
      <c r="CM83" s="119">
        <f>IF(IFERROR(MATCH(_xlfn.CONCAT($B83,",",CM$4),'19 SpcFunc &amp; VentSpcFunc combos'!$Q$8:$Q$335,0),0)&gt;0,1,0)</f>
        <v>0</v>
      </c>
      <c r="CN83" s="119">
        <f>IF(IFERROR(MATCH(_xlfn.CONCAT($B83,",",CN$4),'19 SpcFunc &amp; VentSpcFunc combos'!$Q$8:$Q$335,0),0)&gt;0,1,0)</f>
        <v>0</v>
      </c>
      <c r="CO83" s="119">
        <f>IF(IFERROR(MATCH(_xlfn.CONCAT($B83,",",CO$4),'19 SpcFunc &amp; VentSpcFunc combos'!$Q$8:$Q$335,0),0)&gt;0,1,0)</f>
        <v>0</v>
      </c>
      <c r="CP83" s="119">
        <f>IF(IFERROR(MATCH(_xlfn.CONCAT($B83,",",CP$4),'19 SpcFunc &amp; VentSpcFunc combos'!$Q$8:$Q$335,0),0)&gt;0,1,0)</f>
        <v>0</v>
      </c>
      <c r="CQ83" s="119">
        <f>IF(IFERROR(MATCH(_xlfn.CONCAT($B83,",",CQ$4),'19 SpcFunc &amp; VentSpcFunc combos'!$Q$8:$Q$335,0),0)&gt;0,1,0)</f>
        <v>0</v>
      </c>
      <c r="CR83" s="119">
        <f>IF(IFERROR(MATCH(_xlfn.CONCAT($B83,",",CR$4),'19 SpcFunc &amp; VentSpcFunc combos'!$Q$8:$Q$335,0),0)&gt;0,1,0)</f>
        <v>0</v>
      </c>
      <c r="CS83" s="119">
        <f>IF(IFERROR(MATCH(_xlfn.CONCAT($B83,",",CS$4),'19 SpcFunc &amp; VentSpcFunc combos'!$Q$8:$Q$335,0),0)&gt;0,1,0)</f>
        <v>0</v>
      </c>
      <c r="CT83" s="119">
        <f>IF(IFERROR(MATCH(_xlfn.CONCAT($B83,",",CT$4),'19 SpcFunc &amp; VentSpcFunc combos'!$Q$8:$Q$335,0),0)&gt;0,1,0)</f>
        <v>0</v>
      </c>
      <c r="CU83" s="98" t="s">
        <v>938</v>
      </c>
      <c r="CV83">
        <f t="shared" si="6"/>
        <v>0</v>
      </c>
    </row>
    <row r="84" spans="2:100" x14ac:dyDescent="0.25">
      <c r="B84" t="e">
        <f>#REF!</f>
        <v>#REF!</v>
      </c>
      <c r="C84" s="119">
        <f>IF(IFERROR(MATCH(_xlfn.CONCAT($B84,",",C$4),'19 SpcFunc &amp; VentSpcFunc combos'!$Q$8:$Q$335,0),0)&gt;0,1,0)</f>
        <v>0</v>
      </c>
      <c r="D84" s="119">
        <f>IF(IFERROR(MATCH(_xlfn.CONCAT($B84,",",D$4),'19 SpcFunc &amp; VentSpcFunc combos'!$Q$8:$Q$335,0),0)&gt;0,1,0)</f>
        <v>0</v>
      </c>
      <c r="E84" s="119">
        <f>IF(IFERROR(MATCH(_xlfn.CONCAT($B84,",",E$4),'19 SpcFunc &amp; VentSpcFunc combos'!$Q$8:$Q$335,0),0)&gt;0,1,0)</f>
        <v>0</v>
      </c>
      <c r="F84" s="119">
        <f>IF(IFERROR(MATCH(_xlfn.CONCAT($B84,",",F$4),'19 SpcFunc &amp; VentSpcFunc combos'!$Q$8:$Q$335,0),0)&gt;0,1,0)</f>
        <v>0</v>
      </c>
      <c r="G84" s="119">
        <f>IF(IFERROR(MATCH(_xlfn.CONCAT($B84,",",G$4),'19 SpcFunc &amp; VentSpcFunc combos'!$Q$8:$Q$335,0),0)&gt;0,1,0)</f>
        <v>0</v>
      </c>
      <c r="H84" s="119">
        <f>IF(IFERROR(MATCH(_xlfn.CONCAT($B84,",",H$4),'19 SpcFunc &amp; VentSpcFunc combos'!$Q$8:$Q$335,0),0)&gt;0,1,0)</f>
        <v>0</v>
      </c>
      <c r="I84" s="119">
        <f>IF(IFERROR(MATCH(_xlfn.CONCAT($B84,",",I$4),'19 SpcFunc &amp; VentSpcFunc combos'!$Q$8:$Q$335,0),0)&gt;0,1,0)</f>
        <v>0</v>
      </c>
      <c r="J84" s="119">
        <f>IF(IFERROR(MATCH(_xlfn.CONCAT($B84,",",J$4),'19 SpcFunc &amp; VentSpcFunc combos'!$Q$8:$Q$335,0),0)&gt;0,1,0)</f>
        <v>0</v>
      </c>
      <c r="K84" s="119">
        <f>IF(IFERROR(MATCH(_xlfn.CONCAT($B84,",",K$4),'19 SpcFunc &amp; VentSpcFunc combos'!$Q$8:$Q$335,0),0)&gt;0,1,0)</f>
        <v>0</v>
      </c>
      <c r="L84" s="119">
        <f>IF(IFERROR(MATCH(_xlfn.CONCAT($B84,",",L$4),'19 SpcFunc &amp; VentSpcFunc combos'!$Q$8:$Q$335,0),0)&gt;0,1,0)</f>
        <v>0</v>
      </c>
      <c r="M84" s="119">
        <f>IF(IFERROR(MATCH(_xlfn.CONCAT($B84,",",M$4),'19 SpcFunc &amp; VentSpcFunc combos'!$Q$8:$Q$335,0),0)&gt;0,1,0)</f>
        <v>0</v>
      </c>
      <c r="N84" s="119">
        <f>IF(IFERROR(MATCH(_xlfn.CONCAT($B84,",",N$4),'19 SpcFunc &amp; VentSpcFunc combos'!$Q$8:$Q$335,0),0)&gt;0,1,0)</f>
        <v>0</v>
      </c>
      <c r="O84" s="119">
        <f>IF(IFERROR(MATCH(_xlfn.CONCAT($B84,",",O$4),'19 SpcFunc &amp; VentSpcFunc combos'!$Q$8:$Q$335,0),0)&gt;0,1,0)</f>
        <v>0</v>
      </c>
      <c r="P84" s="119">
        <f>IF(IFERROR(MATCH(_xlfn.CONCAT($B84,",",P$4),'19 SpcFunc &amp; VentSpcFunc combos'!$Q$8:$Q$335,0),0)&gt;0,1,0)</f>
        <v>0</v>
      </c>
      <c r="Q84" s="119">
        <f>IF(IFERROR(MATCH(_xlfn.CONCAT($B84,",",Q$4),'19 SpcFunc &amp; VentSpcFunc combos'!$Q$8:$Q$335,0),0)&gt;0,1,0)</f>
        <v>0</v>
      </c>
      <c r="R84" s="119">
        <f>IF(IFERROR(MATCH(_xlfn.CONCAT($B84,",",R$4),'19 SpcFunc &amp; VentSpcFunc combos'!$Q$8:$Q$335,0),0)&gt;0,1,0)</f>
        <v>0</v>
      </c>
      <c r="S84" s="119">
        <f>IF(IFERROR(MATCH(_xlfn.CONCAT($B84,",",S$4),'19 SpcFunc &amp; VentSpcFunc combos'!$Q$8:$Q$335,0),0)&gt;0,1,0)</f>
        <v>0</v>
      </c>
      <c r="T84" s="119">
        <f>IF(IFERROR(MATCH(_xlfn.CONCAT($B84,",",T$4),'19 SpcFunc &amp; VentSpcFunc combos'!$Q$8:$Q$335,0),0)&gt;0,1,0)</f>
        <v>0</v>
      </c>
      <c r="U84" s="119">
        <f>IF(IFERROR(MATCH(_xlfn.CONCAT($B84,",",U$4),'19 SpcFunc &amp; VentSpcFunc combos'!$Q$8:$Q$335,0),0)&gt;0,1,0)</f>
        <v>0</v>
      </c>
      <c r="V84" s="119">
        <f>IF(IFERROR(MATCH(_xlfn.CONCAT($B84,",",V$4),'19 SpcFunc &amp; VentSpcFunc combos'!$Q$8:$Q$335,0),0)&gt;0,1,0)</f>
        <v>0</v>
      </c>
      <c r="W84" s="119">
        <f>IF(IFERROR(MATCH(_xlfn.CONCAT($B84,",",W$4),'19 SpcFunc &amp; VentSpcFunc combos'!$Q$8:$Q$335,0),0)&gt;0,1,0)</f>
        <v>0</v>
      </c>
      <c r="X84" s="119">
        <f>IF(IFERROR(MATCH(_xlfn.CONCAT($B84,",",X$4),'19 SpcFunc &amp; VentSpcFunc combos'!$Q$8:$Q$335,0),0)&gt;0,1,0)</f>
        <v>0</v>
      </c>
      <c r="Y84" s="119">
        <f>IF(IFERROR(MATCH(_xlfn.CONCAT($B84,",",Y$4),'19 SpcFunc &amp; VentSpcFunc combos'!$Q$8:$Q$335,0),0)&gt;0,1,0)</f>
        <v>0</v>
      </c>
      <c r="Z84" s="119">
        <f>IF(IFERROR(MATCH(_xlfn.CONCAT($B84,",",Z$4),'19 SpcFunc &amp; VentSpcFunc combos'!$Q$8:$Q$335,0),0)&gt;0,1,0)</f>
        <v>0</v>
      </c>
      <c r="AA84" s="119">
        <f>IF(IFERROR(MATCH(_xlfn.CONCAT($B84,",",AA$4),'19 SpcFunc &amp; VentSpcFunc combos'!$Q$8:$Q$335,0),0)&gt;0,1,0)</f>
        <v>0</v>
      </c>
      <c r="AB84" s="119">
        <f>IF(IFERROR(MATCH(_xlfn.CONCAT($B84,",",AB$4),'19 SpcFunc &amp; VentSpcFunc combos'!$Q$8:$Q$335,0),0)&gt;0,1,0)</f>
        <v>0</v>
      </c>
      <c r="AC84" s="119">
        <f>IF(IFERROR(MATCH(_xlfn.CONCAT($B84,",",AC$4),'19 SpcFunc &amp; VentSpcFunc combos'!$Q$8:$Q$335,0),0)&gt;0,1,0)</f>
        <v>0</v>
      </c>
      <c r="AD84" s="119">
        <f>IF(IFERROR(MATCH(_xlfn.CONCAT($B84,",",AD$4),'19 SpcFunc &amp; VentSpcFunc combos'!$Q$8:$Q$335,0),0)&gt;0,1,0)</f>
        <v>0</v>
      </c>
      <c r="AE84" s="119">
        <f>IF(IFERROR(MATCH(_xlfn.CONCAT($B84,",",AE$4),'19 SpcFunc &amp; VentSpcFunc combos'!$Q$8:$Q$335,0),0)&gt;0,1,0)</f>
        <v>0</v>
      </c>
      <c r="AF84" s="119">
        <f>IF(IFERROR(MATCH(_xlfn.CONCAT($B84,",",AF$4),'19 SpcFunc &amp; VentSpcFunc combos'!$Q$8:$Q$335,0),0)&gt;0,1,0)</f>
        <v>0</v>
      </c>
      <c r="AG84" s="119">
        <f>IF(IFERROR(MATCH(_xlfn.CONCAT($B84,",",AG$4),'19 SpcFunc &amp; VentSpcFunc combos'!$Q$8:$Q$335,0),0)&gt;0,1,0)</f>
        <v>0</v>
      </c>
      <c r="AH84" s="119">
        <f>IF(IFERROR(MATCH(_xlfn.CONCAT($B84,",",AH$4),'19 SpcFunc &amp; VentSpcFunc combos'!$Q$8:$Q$335,0),0)&gt;0,1,0)</f>
        <v>0</v>
      </c>
      <c r="AI84" s="119">
        <f>IF(IFERROR(MATCH(_xlfn.CONCAT($B84,",",AI$4),'19 SpcFunc &amp; VentSpcFunc combos'!$Q$8:$Q$335,0),0)&gt;0,1,0)</f>
        <v>0</v>
      </c>
      <c r="AJ84" s="119">
        <f>IF(IFERROR(MATCH(_xlfn.CONCAT($B84,",",AJ$4),'19 SpcFunc &amp; VentSpcFunc combos'!$Q$8:$Q$335,0),0)&gt;0,1,0)</f>
        <v>0</v>
      </c>
      <c r="AK84" s="119">
        <f>IF(IFERROR(MATCH(_xlfn.CONCAT($B84,",",AK$4),'19 SpcFunc &amp; VentSpcFunc combos'!$Q$8:$Q$335,0),0)&gt;0,1,0)</f>
        <v>0</v>
      </c>
      <c r="AL84" s="119">
        <f>IF(IFERROR(MATCH(_xlfn.CONCAT($B84,",",AL$4),'19 SpcFunc &amp; VentSpcFunc combos'!$Q$8:$Q$335,0),0)&gt;0,1,0)</f>
        <v>0</v>
      </c>
      <c r="AM84" s="119">
        <f>IF(IFERROR(MATCH(_xlfn.CONCAT($B84,",",AM$4),'19 SpcFunc &amp; VentSpcFunc combos'!$Q$8:$Q$335,0),0)&gt;0,1,0)</f>
        <v>0</v>
      </c>
      <c r="AN84" s="119">
        <f>IF(IFERROR(MATCH(_xlfn.CONCAT($B84,",",AN$4),'19 SpcFunc &amp; VentSpcFunc combos'!$Q$8:$Q$335,0),0)&gt;0,1,0)</f>
        <v>0</v>
      </c>
      <c r="AO84" s="119">
        <f>IF(IFERROR(MATCH(_xlfn.CONCAT($B84,",",AO$4),'19 SpcFunc &amp; VentSpcFunc combos'!$Q$8:$Q$335,0),0)&gt;0,1,0)</f>
        <v>0</v>
      </c>
      <c r="AP84" s="119">
        <f>IF(IFERROR(MATCH(_xlfn.CONCAT($B84,",",AP$4),'19 SpcFunc &amp; VentSpcFunc combos'!$Q$8:$Q$335,0),0)&gt;0,1,0)</f>
        <v>0</v>
      </c>
      <c r="AQ84" s="119">
        <f>IF(IFERROR(MATCH(_xlfn.CONCAT($B84,",",AQ$4),'19 SpcFunc &amp; VentSpcFunc combos'!$Q$8:$Q$335,0),0)&gt;0,1,0)</f>
        <v>0</v>
      </c>
      <c r="AR84" s="119">
        <f>IF(IFERROR(MATCH(_xlfn.CONCAT($B84,",",AR$4),'19 SpcFunc &amp; VentSpcFunc combos'!$Q$8:$Q$335,0),0)&gt;0,1,0)</f>
        <v>0</v>
      </c>
      <c r="AS84" s="119">
        <f>IF(IFERROR(MATCH(_xlfn.CONCAT($B84,",",AS$4),'19 SpcFunc &amp; VentSpcFunc combos'!$Q$8:$Q$335,0),0)&gt;0,1,0)</f>
        <v>0</v>
      </c>
      <c r="AT84" s="119">
        <f>IF(IFERROR(MATCH(_xlfn.CONCAT($B84,",",AT$4),'19 SpcFunc &amp; VentSpcFunc combos'!$Q$8:$Q$335,0),0)&gt;0,1,0)</f>
        <v>0</v>
      </c>
      <c r="AU84" s="119">
        <f>IF(IFERROR(MATCH(_xlfn.CONCAT($B84,",",AU$4),'19 SpcFunc &amp; VentSpcFunc combos'!$Q$8:$Q$335,0),0)&gt;0,1,0)</f>
        <v>0</v>
      </c>
      <c r="AV84" s="119">
        <f>IF(IFERROR(MATCH(_xlfn.CONCAT($B84,",",AV$4),'19 SpcFunc &amp; VentSpcFunc combos'!$Q$8:$Q$335,0),0)&gt;0,1,0)</f>
        <v>0</v>
      </c>
      <c r="AW84" s="119">
        <f>IF(IFERROR(MATCH(_xlfn.CONCAT($B84,",",AW$4),'19 SpcFunc &amp; VentSpcFunc combos'!$Q$8:$Q$335,0),0)&gt;0,1,0)</f>
        <v>0</v>
      </c>
      <c r="AX84" s="119">
        <f>IF(IFERROR(MATCH(_xlfn.CONCAT($B84,",",AX$4),'19 SpcFunc &amp; VentSpcFunc combos'!$Q$8:$Q$335,0),0)&gt;0,1,0)</f>
        <v>0</v>
      </c>
      <c r="AY84" s="119">
        <f>IF(IFERROR(MATCH(_xlfn.CONCAT($B84,",",AY$4),'19 SpcFunc &amp; VentSpcFunc combos'!$Q$8:$Q$335,0),0)&gt;0,1,0)</f>
        <v>0</v>
      </c>
      <c r="AZ84" s="119">
        <f>IF(IFERROR(MATCH(_xlfn.CONCAT($B84,",",AZ$4),'19 SpcFunc &amp; VentSpcFunc combos'!$Q$8:$Q$335,0),0)&gt;0,1,0)</f>
        <v>0</v>
      </c>
      <c r="BA84" s="119">
        <f>IF(IFERROR(MATCH(_xlfn.CONCAT($B84,",",BA$4),'19 SpcFunc &amp; VentSpcFunc combos'!$Q$8:$Q$335,0),0)&gt;0,1,0)</f>
        <v>0</v>
      </c>
      <c r="BB84" s="119">
        <f>IF(IFERROR(MATCH(_xlfn.CONCAT($B84,",",BB$4),'19 SpcFunc &amp; VentSpcFunc combos'!$Q$8:$Q$335,0),0)&gt;0,1,0)</f>
        <v>0</v>
      </c>
      <c r="BC84" s="119">
        <f>IF(IFERROR(MATCH(_xlfn.CONCAT($B84,",",BC$4),'19 SpcFunc &amp; VentSpcFunc combos'!$Q$8:$Q$335,0),0)&gt;0,1,0)</f>
        <v>0</v>
      </c>
      <c r="BD84" s="119">
        <f>IF(IFERROR(MATCH(_xlfn.CONCAT($B84,",",BD$4),'19 SpcFunc &amp; VentSpcFunc combos'!$Q$8:$Q$335,0),0)&gt;0,1,0)</f>
        <v>0</v>
      </c>
      <c r="BE84" s="119">
        <f>IF(IFERROR(MATCH(_xlfn.CONCAT($B84,",",BE$4),'19 SpcFunc &amp; VentSpcFunc combos'!$Q$8:$Q$335,0),0)&gt;0,1,0)</f>
        <v>0</v>
      </c>
      <c r="BF84" s="119">
        <f>IF(IFERROR(MATCH(_xlfn.CONCAT($B84,",",BF$4),'19 SpcFunc &amp; VentSpcFunc combos'!$Q$8:$Q$335,0),0)&gt;0,1,0)</f>
        <v>0</v>
      </c>
      <c r="BG84" s="119">
        <f>IF(IFERROR(MATCH(_xlfn.CONCAT($B84,",",BG$4),'19 SpcFunc &amp; VentSpcFunc combos'!$Q$8:$Q$335,0),0)&gt;0,1,0)</f>
        <v>0</v>
      </c>
      <c r="BH84" s="119">
        <f>IF(IFERROR(MATCH(_xlfn.CONCAT($B84,",",BH$4),'19 SpcFunc &amp; VentSpcFunc combos'!$Q$8:$Q$335,0),0)&gt;0,1,0)</f>
        <v>0</v>
      </c>
      <c r="BI84" s="119">
        <f>IF(IFERROR(MATCH(_xlfn.CONCAT($B84,",",BI$4),'19 SpcFunc &amp; VentSpcFunc combos'!$Q$8:$Q$335,0),0)&gt;0,1,0)</f>
        <v>0</v>
      </c>
      <c r="BJ84" s="119">
        <f>IF(IFERROR(MATCH(_xlfn.CONCAT($B84,",",BJ$4),'19 SpcFunc &amp; VentSpcFunc combos'!$Q$8:$Q$335,0),0)&gt;0,1,0)</f>
        <v>0</v>
      </c>
      <c r="BK84" s="119">
        <f>IF(IFERROR(MATCH(_xlfn.CONCAT($B84,",",BK$4),'19 SpcFunc &amp; VentSpcFunc combos'!$Q$8:$Q$335,0),0)&gt;0,1,0)</f>
        <v>0</v>
      </c>
      <c r="BL84" s="119">
        <f>IF(IFERROR(MATCH(_xlfn.CONCAT($B84,",",BL$4),'19 SpcFunc &amp; VentSpcFunc combos'!$Q$8:$Q$335,0),0)&gt;0,1,0)</f>
        <v>0</v>
      </c>
      <c r="BM84" s="119">
        <f>IF(IFERROR(MATCH(_xlfn.CONCAT($B84,",",BM$4),'19 SpcFunc &amp; VentSpcFunc combos'!$Q$8:$Q$335,0),0)&gt;0,1,0)</f>
        <v>0</v>
      </c>
      <c r="BN84" s="119">
        <f>IF(IFERROR(MATCH(_xlfn.CONCAT($B84,",",BN$4),'19 SpcFunc &amp; VentSpcFunc combos'!$Q$8:$Q$335,0),0)&gt;0,1,0)</f>
        <v>0</v>
      </c>
      <c r="BO84" s="119">
        <f>IF(IFERROR(MATCH(_xlfn.CONCAT($B84,",",BO$4),'19 SpcFunc &amp; VentSpcFunc combos'!$Q$8:$Q$335,0),0)&gt;0,1,0)</f>
        <v>0</v>
      </c>
      <c r="BP84" s="119">
        <f>IF(IFERROR(MATCH(_xlfn.CONCAT($B84,",",BP$4),'19 SpcFunc &amp; VentSpcFunc combos'!$Q$8:$Q$335,0),0)&gt;0,1,0)</f>
        <v>0</v>
      </c>
      <c r="BQ84" s="119">
        <f>IF(IFERROR(MATCH(_xlfn.CONCAT($B84,",",BQ$4),'19 SpcFunc &amp; VentSpcFunc combos'!$Q$8:$Q$335,0),0)&gt;0,1,0)</f>
        <v>0</v>
      </c>
      <c r="BR84" s="119">
        <f>IF(IFERROR(MATCH(_xlfn.CONCAT($B84,",",BR$4),'19 SpcFunc &amp; VentSpcFunc combos'!$Q$8:$Q$335,0),0)&gt;0,1,0)</f>
        <v>0</v>
      </c>
      <c r="BS84" s="119">
        <f>IF(IFERROR(MATCH(_xlfn.CONCAT($B84,",",BS$4),'19 SpcFunc &amp; VentSpcFunc combos'!$Q$8:$Q$335,0),0)&gt;0,1,0)</f>
        <v>0</v>
      </c>
      <c r="BT84" s="119">
        <f>IF(IFERROR(MATCH(_xlfn.CONCAT($B84,",",BT$4),'19 SpcFunc &amp; VentSpcFunc combos'!$Q$8:$Q$335,0),0)&gt;0,1,0)</f>
        <v>0</v>
      </c>
      <c r="BU84" s="119">
        <f>IF(IFERROR(MATCH(_xlfn.CONCAT($B84,",",BU$4),'19 SpcFunc &amp; VentSpcFunc combos'!$Q$8:$Q$335,0),0)&gt;0,1,0)</f>
        <v>0</v>
      </c>
      <c r="BV84" s="119">
        <f>IF(IFERROR(MATCH(_xlfn.CONCAT($B84,",",BV$4),'19 SpcFunc &amp; VentSpcFunc combos'!$Q$8:$Q$335,0),0)&gt;0,1,0)</f>
        <v>0</v>
      </c>
      <c r="BW84" s="119">
        <f>IF(IFERROR(MATCH(_xlfn.CONCAT($B84,",",BW$4),'19 SpcFunc &amp; VentSpcFunc combos'!$Q$8:$Q$335,0),0)&gt;0,1,0)</f>
        <v>0</v>
      </c>
      <c r="BX84" s="119">
        <f>IF(IFERROR(MATCH(_xlfn.CONCAT($B84,",",BX$4),'19 SpcFunc &amp; VentSpcFunc combos'!$Q$8:$Q$335,0),0)&gt;0,1,0)</f>
        <v>0</v>
      </c>
      <c r="BY84" s="119">
        <f>IF(IFERROR(MATCH(_xlfn.CONCAT($B84,",",BY$4),'19 SpcFunc &amp; VentSpcFunc combos'!$Q$8:$Q$335,0),0)&gt;0,1,0)</f>
        <v>0</v>
      </c>
      <c r="BZ84" s="119">
        <f>IF(IFERROR(MATCH(_xlfn.CONCAT($B84,",",BZ$4),'19 SpcFunc &amp; VentSpcFunc combos'!$Q$8:$Q$335,0),0)&gt;0,1,0)</f>
        <v>0</v>
      </c>
      <c r="CA84" s="119">
        <f>IF(IFERROR(MATCH(_xlfn.CONCAT($B84,",",CA$4),'19 SpcFunc &amp; VentSpcFunc combos'!$Q$8:$Q$335,0),0)&gt;0,1,0)</f>
        <v>0</v>
      </c>
      <c r="CB84" s="119">
        <f>IF(IFERROR(MATCH(_xlfn.CONCAT($B84,",",CB$4),'19 SpcFunc &amp; VentSpcFunc combos'!$Q$8:$Q$335,0),0)&gt;0,1,0)</f>
        <v>0</v>
      </c>
      <c r="CC84" s="119">
        <f>IF(IFERROR(MATCH(_xlfn.CONCAT($B84,",",CC$4),'19 SpcFunc &amp; VentSpcFunc combos'!$Q$8:$Q$335,0),0)&gt;0,1,0)</f>
        <v>0</v>
      </c>
      <c r="CD84" s="119">
        <f>IF(IFERROR(MATCH(_xlfn.CONCAT($B84,",",CD$4),'19 SpcFunc &amp; VentSpcFunc combos'!$Q$8:$Q$335,0),0)&gt;0,1,0)</f>
        <v>0</v>
      </c>
      <c r="CE84" s="119">
        <f>IF(IFERROR(MATCH(_xlfn.CONCAT($B84,",",CE$4),'19 SpcFunc &amp; VentSpcFunc combos'!$Q$8:$Q$335,0),0)&gt;0,1,0)</f>
        <v>0</v>
      </c>
      <c r="CF84" s="119">
        <f>IF(IFERROR(MATCH(_xlfn.CONCAT($B84,",",CF$4),'19 SpcFunc &amp; VentSpcFunc combos'!$Q$8:$Q$335,0),0)&gt;0,1,0)</f>
        <v>0</v>
      </c>
      <c r="CG84" s="119">
        <f>IF(IFERROR(MATCH(_xlfn.CONCAT($B84,",",CG$4),'19 SpcFunc &amp; VentSpcFunc combos'!$Q$8:$Q$335,0),0)&gt;0,1,0)</f>
        <v>0</v>
      </c>
      <c r="CH84" s="119">
        <f>IF(IFERROR(MATCH(_xlfn.CONCAT($B84,",",CH$4),'19 SpcFunc &amp; VentSpcFunc combos'!$Q$8:$Q$335,0),0)&gt;0,1,0)</f>
        <v>0</v>
      </c>
      <c r="CI84" s="119">
        <f>IF(IFERROR(MATCH(_xlfn.CONCAT($B84,",",CI$4),'19 SpcFunc &amp; VentSpcFunc combos'!$Q$8:$Q$335,0),0)&gt;0,1,0)</f>
        <v>0</v>
      </c>
      <c r="CJ84" s="119">
        <f>IF(IFERROR(MATCH(_xlfn.CONCAT($B84,",",CJ$4),'19 SpcFunc &amp; VentSpcFunc combos'!$Q$8:$Q$335,0),0)&gt;0,1,0)</f>
        <v>0</v>
      </c>
      <c r="CK84" s="119">
        <f>IF(IFERROR(MATCH(_xlfn.CONCAT($B84,",",CK$4),'19 SpcFunc &amp; VentSpcFunc combos'!$Q$8:$Q$335,0),0)&gt;0,1,0)</f>
        <v>0</v>
      </c>
      <c r="CL84" s="119">
        <f>IF(IFERROR(MATCH(_xlfn.CONCAT($B84,",",CL$4),'19 SpcFunc &amp; VentSpcFunc combos'!$Q$8:$Q$335,0),0)&gt;0,1,0)</f>
        <v>0</v>
      </c>
      <c r="CM84" s="119">
        <f>IF(IFERROR(MATCH(_xlfn.CONCAT($B84,",",CM$4),'19 SpcFunc &amp; VentSpcFunc combos'!$Q$8:$Q$335,0),0)&gt;0,1,0)</f>
        <v>0</v>
      </c>
      <c r="CN84" s="119">
        <f>IF(IFERROR(MATCH(_xlfn.CONCAT($B84,",",CN$4),'19 SpcFunc &amp; VentSpcFunc combos'!$Q$8:$Q$335,0),0)&gt;0,1,0)</f>
        <v>0</v>
      </c>
      <c r="CO84" s="119">
        <f>IF(IFERROR(MATCH(_xlfn.CONCAT($B84,",",CO$4),'19 SpcFunc &amp; VentSpcFunc combos'!$Q$8:$Q$335,0),0)&gt;0,1,0)</f>
        <v>0</v>
      </c>
      <c r="CP84" s="119">
        <f>IF(IFERROR(MATCH(_xlfn.CONCAT($B84,",",CP$4),'19 SpcFunc &amp; VentSpcFunc combos'!$Q$8:$Q$335,0),0)&gt;0,1,0)</f>
        <v>0</v>
      </c>
      <c r="CQ84" s="119">
        <f>IF(IFERROR(MATCH(_xlfn.CONCAT($B84,",",CQ$4),'19 SpcFunc &amp; VentSpcFunc combos'!$Q$8:$Q$335,0),0)&gt;0,1,0)</f>
        <v>0</v>
      </c>
      <c r="CR84" s="119">
        <f>IF(IFERROR(MATCH(_xlfn.CONCAT($B84,",",CR$4),'19 SpcFunc &amp; VentSpcFunc combos'!$Q$8:$Q$335,0),0)&gt;0,1,0)</f>
        <v>0</v>
      </c>
      <c r="CS84" s="119">
        <f>IF(IFERROR(MATCH(_xlfn.CONCAT($B84,",",CS$4),'19 SpcFunc &amp; VentSpcFunc combos'!$Q$8:$Q$335,0),0)&gt;0,1,0)</f>
        <v>0</v>
      </c>
      <c r="CT84" s="119">
        <f>IF(IFERROR(MATCH(_xlfn.CONCAT($B84,",",CT$4),'19 SpcFunc &amp; VentSpcFunc combos'!$Q$8:$Q$335,0),0)&gt;0,1,0)</f>
        <v>0</v>
      </c>
      <c r="CU84" s="98" t="s">
        <v>938</v>
      </c>
      <c r="CV84">
        <f t="shared" si="6"/>
        <v>0</v>
      </c>
    </row>
    <row r="85" spans="2:100" x14ac:dyDescent="0.25">
      <c r="B85" t="e">
        <f>#REF!</f>
        <v>#REF!</v>
      </c>
      <c r="C85" s="119">
        <f>IF(IFERROR(MATCH(_xlfn.CONCAT($B85,",",C$4),'19 SpcFunc &amp; VentSpcFunc combos'!$Q$8:$Q$335,0),0)&gt;0,1,0)</f>
        <v>0</v>
      </c>
      <c r="D85" s="119">
        <f>IF(IFERROR(MATCH(_xlfn.CONCAT($B85,",",D$4),'19 SpcFunc &amp; VentSpcFunc combos'!$Q$8:$Q$335,0),0)&gt;0,1,0)</f>
        <v>0</v>
      </c>
      <c r="E85" s="119">
        <f>IF(IFERROR(MATCH(_xlfn.CONCAT($B85,",",E$4),'19 SpcFunc &amp; VentSpcFunc combos'!$Q$8:$Q$335,0),0)&gt;0,1,0)</f>
        <v>0</v>
      </c>
      <c r="F85" s="119">
        <f>IF(IFERROR(MATCH(_xlfn.CONCAT($B85,",",F$4),'19 SpcFunc &amp; VentSpcFunc combos'!$Q$8:$Q$335,0),0)&gt;0,1,0)</f>
        <v>0</v>
      </c>
      <c r="G85" s="119">
        <f>IF(IFERROR(MATCH(_xlfn.CONCAT($B85,",",G$4),'19 SpcFunc &amp; VentSpcFunc combos'!$Q$8:$Q$335,0),0)&gt;0,1,0)</f>
        <v>0</v>
      </c>
      <c r="H85" s="119">
        <f>IF(IFERROR(MATCH(_xlfn.CONCAT($B85,",",H$4),'19 SpcFunc &amp; VentSpcFunc combos'!$Q$8:$Q$335,0),0)&gt;0,1,0)</f>
        <v>0</v>
      </c>
      <c r="I85" s="119">
        <f>IF(IFERROR(MATCH(_xlfn.CONCAT($B85,",",I$4),'19 SpcFunc &amp; VentSpcFunc combos'!$Q$8:$Q$335,0),0)&gt;0,1,0)</f>
        <v>0</v>
      </c>
      <c r="J85" s="119">
        <f>IF(IFERROR(MATCH(_xlfn.CONCAT($B85,",",J$4),'19 SpcFunc &amp; VentSpcFunc combos'!$Q$8:$Q$335,0),0)&gt;0,1,0)</f>
        <v>0</v>
      </c>
      <c r="K85" s="119">
        <f>IF(IFERROR(MATCH(_xlfn.CONCAT($B85,",",K$4),'19 SpcFunc &amp; VentSpcFunc combos'!$Q$8:$Q$335,0),0)&gt;0,1,0)</f>
        <v>0</v>
      </c>
      <c r="L85" s="119">
        <f>IF(IFERROR(MATCH(_xlfn.CONCAT($B85,",",L$4),'19 SpcFunc &amp; VentSpcFunc combos'!$Q$8:$Q$335,0),0)&gt;0,1,0)</f>
        <v>0</v>
      </c>
      <c r="M85" s="119">
        <f>IF(IFERROR(MATCH(_xlfn.CONCAT($B85,",",M$4),'19 SpcFunc &amp; VentSpcFunc combos'!$Q$8:$Q$335,0),0)&gt;0,1,0)</f>
        <v>0</v>
      </c>
      <c r="N85" s="119">
        <f>IF(IFERROR(MATCH(_xlfn.CONCAT($B85,",",N$4),'19 SpcFunc &amp; VentSpcFunc combos'!$Q$8:$Q$335,0),0)&gt;0,1,0)</f>
        <v>0</v>
      </c>
      <c r="O85" s="119">
        <f>IF(IFERROR(MATCH(_xlfn.CONCAT($B85,",",O$4),'19 SpcFunc &amp; VentSpcFunc combos'!$Q$8:$Q$335,0),0)&gt;0,1,0)</f>
        <v>0</v>
      </c>
      <c r="P85" s="119">
        <f>IF(IFERROR(MATCH(_xlfn.CONCAT($B85,",",P$4),'19 SpcFunc &amp; VentSpcFunc combos'!$Q$8:$Q$335,0),0)&gt;0,1,0)</f>
        <v>0</v>
      </c>
      <c r="Q85" s="119">
        <f>IF(IFERROR(MATCH(_xlfn.CONCAT($B85,",",Q$4),'19 SpcFunc &amp; VentSpcFunc combos'!$Q$8:$Q$335,0),0)&gt;0,1,0)</f>
        <v>0</v>
      </c>
      <c r="R85" s="119">
        <f>IF(IFERROR(MATCH(_xlfn.CONCAT($B85,",",R$4),'19 SpcFunc &amp; VentSpcFunc combos'!$Q$8:$Q$335,0),0)&gt;0,1,0)</f>
        <v>0</v>
      </c>
      <c r="S85" s="119">
        <f>IF(IFERROR(MATCH(_xlfn.CONCAT($B85,",",S$4),'19 SpcFunc &amp; VentSpcFunc combos'!$Q$8:$Q$335,0),0)&gt;0,1,0)</f>
        <v>0</v>
      </c>
      <c r="T85" s="119">
        <f>IF(IFERROR(MATCH(_xlfn.CONCAT($B85,",",T$4),'19 SpcFunc &amp; VentSpcFunc combos'!$Q$8:$Q$335,0),0)&gt;0,1,0)</f>
        <v>0</v>
      </c>
      <c r="U85" s="119">
        <f>IF(IFERROR(MATCH(_xlfn.CONCAT($B85,",",U$4),'19 SpcFunc &amp; VentSpcFunc combos'!$Q$8:$Q$335,0),0)&gt;0,1,0)</f>
        <v>0</v>
      </c>
      <c r="V85" s="119">
        <f>IF(IFERROR(MATCH(_xlfn.CONCAT($B85,",",V$4),'19 SpcFunc &amp; VentSpcFunc combos'!$Q$8:$Q$335,0),0)&gt;0,1,0)</f>
        <v>0</v>
      </c>
      <c r="W85" s="119">
        <f>IF(IFERROR(MATCH(_xlfn.CONCAT($B85,",",W$4),'19 SpcFunc &amp; VentSpcFunc combos'!$Q$8:$Q$335,0),0)&gt;0,1,0)</f>
        <v>0</v>
      </c>
      <c r="X85" s="119">
        <f>IF(IFERROR(MATCH(_xlfn.CONCAT($B85,",",X$4),'19 SpcFunc &amp; VentSpcFunc combos'!$Q$8:$Q$335,0),0)&gt;0,1,0)</f>
        <v>0</v>
      </c>
      <c r="Y85" s="119">
        <f>IF(IFERROR(MATCH(_xlfn.CONCAT($B85,",",Y$4),'19 SpcFunc &amp; VentSpcFunc combos'!$Q$8:$Q$335,0),0)&gt;0,1,0)</f>
        <v>0</v>
      </c>
      <c r="Z85" s="119">
        <f>IF(IFERROR(MATCH(_xlfn.CONCAT($B85,",",Z$4),'19 SpcFunc &amp; VentSpcFunc combos'!$Q$8:$Q$335,0),0)&gt;0,1,0)</f>
        <v>0</v>
      </c>
      <c r="AA85" s="119">
        <f>IF(IFERROR(MATCH(_xlfn.CONCAT($B85,",",AA$4),'19 SpcFunc &amp; VentSpcFunc combos'!$Q$8:$Q$335,0),0)&gt;0,1,0)</f>
        <v>0</v>
      </c>
      <c r="AB85" s="119">
        <f>IF(IFERROR(MATCH(_xlfn.CONCAT($B85,",",AB$4),'19 SpcFunc &amp; VentSpcFunc combos'!$Q$8:$Q$335,0),0)&gt;0,1,0)</f>
        <v>0</v>
      </c>
      <c r="AC85" s="119">
        <f>IF(IFERROR(MATCH(_xlfn.CONCAT($B85,",",AC$4),'19 SpcFunc &amp; VentSpcFunc combos'!$Q$8:$Q$335,0),0)&gt;0,1,0)</f>
        <v>0</v>
      </c>
      <c r="AD85" s="119">
        <f>IF(IFERROR(MATCH(_xlfn.CONCAT($B85,",",AD$4),'19 SpcFunc &amp; VentSpcFunc combos'!$Q$8:$Q$335,0),0)&gt;0,1,0)</f>
        <v>0</v>
      </c>
      <c r="AE85" s="119">
        <f>IF(IFERROR(MATCH(_xlfn.CONCAT($B85,",",AE$4),'19 SpcFunc &amp; VentSpcFunc combos'!$Q$8:$Q$335,0),0)&gt;0,1,0)</f>
        <v>0</v>
      </c>
      <c r="AF85" s="119">
        <f>IF(IFERROR(MATCH(_xlfn.CONCAT($B85,",",AF$4),'19 SpcFunc &amp; VentSpcFunc combos'!$Q$8:$Q$335,0),0)&gt;0,1,0)</f>
        <v>0</v>
      </c>
      <c r="AG85" s="119">
        <f>IF(IFERROR(MATCH(_xlfn.CONCAT($B85,",",AG$4),'19 SpcFunc &amp; VentSpcFunc combos'!$Q$8:$Q$335,0),0)&gt;0,1,0)</f>
        <v>0</v>
      </c>
      <c r="AH85" s="119">
        <f>IF(IFERROR(MATCH(_xlfn.CONCAT($B85,",",AH$4),'19 SpcFunc &amp; VentSpcFunc combos'!$Q$8:$Q$335,0),0)&gt;0,1,0)</f>
        <v>0</v>
      </c>
      <c r="AI85" s="119">
        <f>IF(IFERROR(MATCH(_xlfn.CONCAT($B85,",",AI$4),'19 SpcFunc &amp; VentSpcFunc combos'!$Q$8:$Q$335,0),0)&gt;0,1,0)</f>
        <v>0</v>
      </c>
      <c r="AJ85" s="119">
        <f>IF(IFERROR(MATCH(_xlfn.CONCAT($B85,",",AJ$4),'19 SpcFunc &amp; VentSpcFunc combos'!$Q$8:$Q$335,0),0)&gt;0,1,0)</f>
        <v>0</v>
      </c>
      <c r="AK85" s="119">
        <f>IF(IFERROR(MATCH(_xlfn.CONCAT($B85,",",AK$4),'19 SpcFunc &amp; VentSpcFunc combos'!$Q$8:$Q$335,0),0)&gt;0,1,0)</f>
        <v>0</v>
      </c>
      <c r="AL85" s="119">
        <f>IF(IFERROR(MATCH(_xlfn.CONCAT($B85,",",AL$4),'19 SpcFunc &amp; VentSpcFunc combos'!$Q$8:$Q$335,0),0)&gt;0,1,0)</f>
        <v>0</v>
      </c>
      <c r="AM85" s="119">
        <f>IF(IFERROR(MATCH(_xlfn.CONCAT($B85,",",AM$4),'19 SpcFunc &amp; VentSpcFunc combos'!$Q$8:$Q$335,0),0)&gt;0,1,0)</f>
        <v>0</v>
      </c>
      <c r="AN85" s="119">
        <f>IF(IFERROR(MATCH(_xlfn.CONCAT($B85,",",AN$4),'19 SpcFunc &amp; VentSpcFunc combos'!$Q$8:$Q$335,0),0)&gt;0,1,0)</f>
        <v>0</v>
      </c>
      <c r="AO85" s="119">
        <f>IF(IFERROR(MATCH(_xlfn.CONCAT($B85,",",AO$4),'19 SpcFunc &amp; VentSpcFunc combos'!$Q$8:$Q$335,0),0)&gt;0,1,0)</f>
        <v>0</v>
      </c>
      <c r="AP85" s="119">
        <f>IF(IFERROR(MATCH(_xlfn.CONCAT($B85,",",AP$4),'19 SpcFunc &amp; VentSpcFunc combos'!$Q$8:$Q$335,0),0)&gt;0,1,0)</f>
        <v>0</v>
      </c>
      <c r="AQ85" s="119">
        <f>IF(IFERROR(MATCH(_xlfn.CONCAT($B85,",",AQ$4),'19 SpcFunc &amp; VentSpcFunc combos'!$Q$8:$Q$335,0),0)&gt;0,1,0)</f>
        <v>0</v>
      </c>
      <c r="AR85" s="119">
        <f>IF(IFERROR(MATCH(_xlfn.CONCAT($B85,",",AR$4),'19 SpcFunc &amp; VentSpcFunc combos'!$Q$8:$Q$335,0),0)&gt;0,1,0)</f>
        <v>0</v>
      </c>
      <c r="AS85" s="119">
        <f>IF(IFERROR(MATCH(_xlfn.CONCAT($B85,",",AS$4),'19 SpcFunc &amp; VentSpcFunc combos'!$Q$8:$Q$335,0),0)&gt;0,1,0)</f>
        <v>0</v>
      </c>
      <c r="AT85" s="119">
        <f>IF(IFERROR(MATCH(_xlfn.CONCAT($B85,",",AT$4),'19 SpcFunc &amp; VentSpcFunc combos'!$Q$8:$Q$335,0),0)&gt;0,1,0)</f>
        <v>0</v>
      </c>
      <c r="AU85" s="119">
        <f>IF(IFERROR(MATCH(_xlfn.CONCAT($B85,",",AU$4),'19 SpcFunc &amp; VentSpcFunc combos'!$Q$8:$Q$335,0),0)&gt;0,1,0)</f>
        <v>0</v>
      </c>
      <c r="AV85" s="119">
        <f>IF(IFERROR(MATCH(_xlfn.CONCAT($B85,",",AV$4),'19 SpcFunc &amp; VentSpcFunc combos'!$Q$8:$Q$335,0),0)&gt;0,1,0)</f>
        <v>0</v>
      </c>
      <c r="AW85" s="119">
        <f>IF(IFERROR(MATCH(_xlfn.CONCAT($B85,",",AW$4),'19 SpcFunc &amp; VentSpcFunc combos'!$Q$8:$Q$335,0),0)&gt;0,1,0)</f>
        <v>0</v>
      </c>
      <c r="AX85" s="119">
        <f>IF(IFERROR(MATCH(_xlfn.CONCAT($B85,",",AX$4),'19 SpcFunc &amp; VentSpcFunc combos'!$Q$8:$Q$335,0),0)&gt;0,1,0)</f>
        <v>0</v>
      </c>
      <c r="AY85" s="119">
        <f>IF(IFERROR(MATCH(_xlfn.CONCAT($B85,",",AY$4),'19 SpcFunc &amp; VentSpcFunc combos'!$Q$8:$Q$335,0),0)&gt;0,1,0)</f>
        <v>0</v>
      </c>
      <c r="AZ85" s="119">
        <f>IF(IFERROR(MATCH(_xlfn.CONCAT($B85,",",AZ$4),'19 SpcFunc &amp; VentSpcFunc combos'!$Q$8:$Q$335,0),0)&gt;0,1,0)</f>
        <v>0</v>
      </c>
      <c r="BA85" s="119">
        <f>IF(IFERROR(MATCH(_xlfn.CONCAT($B85,",",BA$4),'19 SpcFunc &amp; VentSpcFunc combos'!$Q$8:$Q$335,0),0)&gt;0,1,0)</f>
        <v>0</v>
      </c>
      <c r="BB85" s="119">
        <f>IF(IFERROR(MATCH(_xlfn.CONCAT($B85,",",BB$4),'19 SpcFunc &amp; VentSpcFunc combos'!$Q$8:$Q$335,0),0)&gt;0,1,0)</f>
        <v>0</v>
      </c>
      <c r="BC85" s="119">
        <f>IF(IFERROR(MATCH(_xlfn.CONCAT($B85,",",BC$4),'19 SpcFunc &amp; VentSpcFunc combos'!$Q$8:$Q$335,0),0)&gt;0,1,0)</f>
        <v>0</v>
      </c>
      <c r="BD85" s="119">
        <f>IF(IFERROR(MATCH(_xlfn.CONCAT($B85,",",BD$4),'19 SpcFunc &amp; VentSpcFunc combos'!$Q$8:$Q$335,0),0)&gt;0,1,0)</f>
        <v>0</v>
      </c>
      <c r="BE85" s="119">
        <f>IF(IFERROR(MATCH(_xlfn.CONCAT($B85,",",BE$4),'19 SpcFunc &amp; VentSpcFunc combos'!$Q$8:$Q$335,0),0)&gt;0,1,0)</f>
        <v>0</v>
      </c>
      <c r="BF85" s="119">
        <f>IF(IFERROR(MATCH(_xlfn.CONCAT($B85,",",BF$4),'19 SpcFunc &amp; VentSpcFunc combos'!$Q$8:$Q$335,0),0)&gt;0,1,0)</f>
        <v>0</v>
      </c>
      <c r="BG85" s="119">
        <f>IF(IFERROR(MATCH(_xlfn.CONCAT($B85,",",BG$4),'19 SpcFunc &amp; VentSpcFunc combos'!$Q$8:$Q$335,0),0)&gt;0,1,0)</f>
        <v>0</v>
      </c>
      <c r="BH85" s="119">
        <f>IF(IFERROR(MATCH(_xlfn.CONCAT($B85,",",BH$4),'19 SpcFunc &amp; VentSpcFunc combos'!$Q$8:$Q$335,0),0)&gt;0,1,0)</f>
        <v>0</v>
      </c>
      <c r="BI85" s="119">
        <f>IF(IFERROR(MATCH(_xlfn.CONCAT($B85,",",BI$4),'19 SpcFunc &amp; VentSpcFunc combos'!$Q$8:$Q$335,0),0)&gt;0,1,0)</f>
        <v>0</v>
      </c>
      <c r="BJ85" s="119">
        <f>IF(IFERROR(MATCH(_xlfn.CONCAT($B85,",",BJ$4),'19 SpcFunc &amp; VentSpcFunc combos'!$Q$8:$Q$335,0),0)&gt;0,1,0)</f>
        <v>0</v>
      </c>
      <c r="BK85" s="119">
        <f>IF(IFERROR(MATCH(_xlfn.CONCAT($B85,",",BK$4),'19 SpcFunc &amp; VentSpcFunc combos'!$Q$8:$Q$335,0),0)&gt;0,1,0)</f>
        <v>0</v>
      </c>
      <c r="BL85" s="119">
        <f>IF(IFERROR(MATCH(_xlfn.CONCAT($B85,",",BL$4),'19 SpcFunc &amp; VentSpcFunc combos'!$Q$8:$Q$335,0),0)&gt;0,1,0)</f>
        <v>0</v>
      </c>
      <c r="BM85" s="119">
        <f>IF(IFERROR(MATCH(_xlfn.CONCAT($B85,",",BM$4),'19 SpcFunc &amp; VentSpcFunc combos'!$Q$8:$Q$335,0),0)&gt;0,1,0)</f>
        <v>0</v>
      </c>
      <c r="BN85" s="119">
        <f>IF(IFERROR(MATCH(_xlfn.CONCAT($B85,",",BN$4),'19 SpcFunc &amp; VentSpcFunc combos'!$Q$8:$Q$335,0),0)&gt;0,1,0)</f>
        <v>0</v>
      </c>
      <c r="BO85" s="119">
        <f>IF(IFERROR(MATCH(_xlfn.CONCAT($B85,",",BO$4),'19 SpcFunc &amp; VentSpcFunc combos'!$Q$8:$Q$335,0),0)&gt;0,1,0)</f>
        <v>0</v>
      </c>
      <c r="BP85" s="119">
        <f>IF(IFERROR(MATCH(_xlfn.CONCAT($B85,",",BP$4),'19 SpcFunc &amp; VentSpcFunc combos'!$Q$8:$Q$335,0),0)&gt;0,1,0)</f>
        <v>0</v>
      </c>
      <c r="BQ85" s="119">
        <f>IF(IFERROR(MATCH(_xlfn.CONCAT($B85,",",BQ$4),'19 SpcFunc &amp; VentSpcFunc combos'!$Q$8:$Q$335,0),0)&gt;0,1,0)</f>
        <v>0</v>
      </c>
      <c r="BR85" s="119">
        <f>IF(IFERROR(MATCH(_xlfn.CONCAT($B85,",",BR$4),'19 SpcFunc &amp; VentSpcFunc combos'!$Q$8:$Q$335,0),0)&gt;0,1,0)</f>
        <v>0</v>
      </c>
      <c r="BS85" s="119">
        <f>IF(IFERROR(MATCH(_xlfn.CONCAT($B85,",",BS$4),'19 SpcFunc &amp; VentSpcFunc combos'!$Q$8:$Q$335,0),0)&gt;0,1,0)</f>
        <v>0</v>
      </c>
      <c r="BT85" s="119">
        <f>IF(IFERROR(MATCH(_xlfn.CONCAT($B85,",",BT$4),'19 SpcFunc &amp; VentSpcFunc combos'!$Q$8:$Q$335,0),0)&gt;0,1,0)</f>
        <v>0</v>
      </c>
      <c r="BU85" s="119">
        <f>IF(IFERROR(MATCH(_xlfn.CONCAT($B85,",",BU$4),'19 SpcFunc &amp; VentSpcFunc combos'!$Q$8:$Q$335,0),0)&gt;0,1,0)</f>
        <v>0</v>
      </c>
      <c r="BV85" s="119">
        <f>IF(IFERROR(MATCH(_xlfn.CONCAT($B85,",",BV$4),'19 SpcFunc &amp; VentSpcFunc combos'!$Q$8:$Q$335,0),0)&gt;0,1,0)</f>
        <v>0</v>
      </c>
      <c r="BW85" s="119">
        <f>IF(IFERROR(MATCH(_xlfn.CONCAT($B85,",",BW$4),'19 SpcFunc &amp; VentSpcFunc combos'!$Q$8:$Q$335,0),0)&gt;0,1,0)</f>
        <v>0</v>
      </c>
      <c r="BX85" s="119">
        <f>IF(IFERROR(MATCH(_xlfn.CONCAT($B85,",",BX$4),'19 SpcFunc &amp; VentSpcFunc combos'!$Q$8:$Q$335,0),0)&gt;0,1,0)</f>
        <v>0</v>
      </c>
      <c r="BY85" s="119">
        <f>IF(IFERROR(MATCH(_xlfn.CONCAT($B85,",",BY$4),'19 SpcFunc &amp; VentSpcFunc combos'!$Q$8:$Q$335,0),0)&gt;0,1,0)</f>
        <v>0</v>
      </c>
      <c r="BZ85" s="119">
        <f>IF(IFERROR(MATCH(_xlfn.CONCAT($B85,",",BZ$4),'19 SpcFunc &amp; VentSpcFunc combos'!$Q$8:$Q$335,0),0)&gt;0,1,0)</f>
        <v>0</v>
      </c>
      <c r="CA85" s="119">
        <f>IF(IFERROR(MATCH(_xlfn.CONCAT($B85,",",CA$4),'19 SpcFunc &amp; VentSpcFunc combos'!$Q$8:$Q$335,0),0)&gt;0,1,0)</f>
        <v>0</v>
      </c>
      <c r="CB85" s="119">
        <f>IF(IFERROR(MATCH(_xlfn.CONCAT($B85,",",CB$4),'19 SpcFunc &amp; VentSpcFunc combos'!$Q$8:$Q$335,0),0)&gt;0,1,0)</f>
        <v>0</v>
      </c>
      <c r="CC85" s="119">
        <f>IF(IFERROR(MATCH(_xlfn.CONCAT($B85,",",CC$4),'19 SpcFunc &amp; VentSpcFunc combos'!$Q$8:$Q$335,0),0)&gt;0,1,0)</f>
        <v>0</v>
      </c>
      <c r="CD85" s="119">
        <f>IF(IFERROR(MATCH(_xlfn.CONCAT($B85,",",CD$4),'19 SpcFunc &amp; VentSpcFunc combos'!$Q$8:$Q$335,0),0)&gt;0,1,0)</f>
        <v>0</v>
      </c>
      <c r="CE85" s="119">
        <f>IF(IFERROR(MATCH(_xlfn.CONCAT($B85,",",CE$4),'19 SpcFunc &amp; VentSpcFunc combos'!$Q$8:$Q$335,0),0)&gt;0,1,0)</f>
        <v>0</v>
      </c>
      <c r="CF85" s="119">
        <f>IF(IFERROR(MATCH(_xlfn.CONCAT($B85,",",CF$4),'19 SpcFunc &amp; VentSpcFunc combos'!$Q$8:$Q$335,0),0)&gt;0,1,0)</f>
        <v>0</v>
      </c>
      <c r="CG85" s="119">
        <f>IF(IFERROR(MATCH(_xlfn.CONCAT($B85,",",CG$4),'19 SpcFunc &amp; VentSpcFunc combos'!$Q$8:$Q$335,0),0)&gt;0,1,0)</f>
        <v>0</v>
      </c>
      <c r="CH85" s="119">
        <f>IF(IFERROR(MATCH(_xlfn.CONCAT($B85,",",CH$4),'19 SpcFunc &amp; VentSpcFunc combos'!$Q$8:$Q$335,0),0)&gt;0,1,0)</f>
        <v>0</v>
      </c>
      <c r="CI85" s="119">
        <f>IF(IFERROR(MATCH(_xlfn.CONCAT($B85,",",CI$4),'19 SpcFunc &amp; VentSpcFunc combos'!$Q$8:$Q$335,0),0)&gt;0,1,0)</f>
        <v>0</v>
      </c>
      <c r="CJ85" s="119">
        <f>IF(IFERROR(MATCH(_xlfn.CONCAT($B85,",",CJ$4),'19 SpcFunc &amp; VentSpcFunc combos'!$Q$8:$Q$335,0),0)&gt;0,1,0)</f>
        <v>0</v>
      </c>
      <c r="CK85" s="119">
        <f>IF(IFERROR(MATCH(_xlfn.CONCAT($B85,",",CK$4),'19 SpcFunc &amp; VentSpcFunc combos'!$Q$8:$Q$335,0),0)&gt;0,1,0)</f>
        <v>0</v>
      </c>
      <c r="CL85" s="119">
        <f>IF(IFERROR(MATCH(_xlfn.CONCAT($B85,",",CL$4),'19 SpcFunc &amp; VentSpcFunc combos'!$Q$8:$Q$335,0),0)&gt;0,1,0)</f>
        <v>0</v>
      </c>
      <c r="CM85" s="119">
        <f>IF(IFERROR(MATCH(_xlfn.CONCAT($B85,",",CM$4),'19 SpcFunc &amp; VentSpcFunc combos'!$Q$8:$Q$335,0),0)&gt;0,1,0)</f>
        <v>0</v>
      </c>
      <c r="CN85" s="119">
        <f>IF(IFERROR(MATCH(_xlfn.CONCAT($B85,",",CN$4),'19 SpcFunc &amp; VentSpcFunc combos'!$Q$8:$Q$335,0),0)&gt;0,1,0)</f>
        <v>0</v>
      </c>
      <c r="CO85" s="119">
        <f>IF(IFERROR(MATCH(_xlfn.CONCAT($B85,",",CO$4),'19 SpcFunc &amp; VentSpcFunc combos'!$Q$8:$Q$335,0),0)&gt;0,1,0)</f>
        <v>0</v>
      </c>
      <c r="CP85" s="119">
        <f>IF(IFERROR(MATCH(_xlfn.CONCAT($B85,",",CP$4),'19 SpcFunc &amp; VentSpcFunc combos'!$Q$8:$Q$335,0),0)&gt;0,1,0)</f>
        <v>0</v>
      </c>
      <c r="CQ85" s="119">
        <f>IF(IFERROR(MATCH(_xlfn.CONCAT($B85,",",CQ$4),'19 SpcFunc &amp; VentSpcFunc combos'!$Q$8:$Q$335,0),0)&gt;0,1,0)</f>
        <v>0</v>
      </c>
      <c r="CR85" s="119">
        <f>IF(IFERROR(MATCH(_xlfn.CONCAT($B85,",",CR$4),'19 SpcFunc &amp; VentSpcFunc combos'!$Q$8:$Q$335,0),0)&gt;0,1,0)</f>
        <v>0</v>
      </c>
      <c r="CS85" s="119">
        <f>IF(IFERROR(MATCH(_xlfn.CONCAT($B85,",",CS$4),'19 SpcFunc &amp; VentSpcFunc combos'!$Q$8:$Q$335,0),0)&gt;0,1,0)</f>
        <v>0</v>
      </c>
      <c r="CT85" s="119">
        <f>IF(IFERROR(MATCH(_xlfn.CONCAT($B85,",",CT$4),'19 SpcFunc &amp; VentSpcFunc combos'!$Q$8:$Q$335,0),0)&gt;0,1,0)</f>
        <v>0</v>
      </c>
      <c r="CU85" s="98" t="s">
        <v>938</v>
      </c>
      <c r="CV85">
        <f t="shared" si="6"/>
        <v>0</v>
      </c>
    </row>
    <row r="86" spans="2:100" x14ac:dyDescent="0.25">
      <c r="B86" t="e">
        <f>#REF!</f>
        <v>#REF!</v>
      </c>
      <c r="C86" s="119">
        <f>IF(IFERROR(MATCH(_xlfn.CONCAT($B86,",",C$4),'19 SpcFunc &amp; VentSpcFunc combos'!$Q$8:$Q$335,0),0)&gt;0,1,0)</f>
        <v>0</v>
      </c>
      <c r="D86" s="119">
        <f>IF(IFERROR(MATCH(_xlfn.CONCAT($B86,",",D$4),'19 SpcFunc &amp; VentSpcFunc combos'!$Q$8:$Q$335,0),0)&gt;0,1,0)</f>
        <v>0</v>
      </c>
      <c r="E86" s="119">
        <f>IF(IFERROR(MATCH(_xlfn.CONCAT($B86,",",E$4),'19 SpcFunc &amp; VentSpcFunc combos'!$Q$8:$Q$335,0),0)&gt;0,1,0)</f>
        <v>0</v>
      </c>
      <c r="F86" s="119">
        <f>IF(IFERROR(MATCH(_xlfn.CONCAT($B86,",",F$4),'19 SpcFunc &amp; VentSpcFunc combos'!$Q$8:$Q$335,0),0)&gt;0,1,0)</f>
        <v>0</v>
      </c>
      <c r="G86" s="119">
        <f>IF(IFERROR(MATCH(_xlfn.CONCAT($B86,",",G$4),'19 SpcFunc &amp; VentSpcFunc combos'!$Q$8:$Q$335,0),0)&gt;0,1,0)</f>
        <v>0</v>
      </c>
      <c r="H86" s="119">
        <f>IF(IFERROR(MATCH(_xlfn.CONCAT($B86,",",H$4),'19 SpcFunc &amp; VentSpcFunc combos'!$Q$8:$Q$335,0),0)&gt;0,1,0)</f>
        <v>0</v>
      </c>
      <c r="I86" s="119">
        <f>IF(IFERROR(MATCH(_xlfn.CONCAT($B86,",",I$4),'19 SpcFunc &amp; VentSpcFunc combos'!$Q$8:$Q$335,0),0)&gt;0,1,0)</f>
        <v>0</v>
      </c>
      <c r="J86" s="119">
        <f>IF(IFERROR(MATCH(_xlfn.CONCAT($B86,",",J$4),'19 SpcFunc &amp; VentSpcFunc combos'!$Q$8:$Q$335,0),0)&gt;0,1,0)</f>
        <v>0</v>
      </c>
      <c r="K86" s="119">
        <f>IF(IFERROR(MATCH(_xlfn.CONCAT($B86,",",K$4),'19 SpcFunc &amp; VentSpcFunc combos'!$Q$8:$Q$335,0),0)&gt;0,1,0)</f>
        <v>0</v>
      </c>
      <c r="L86" s="119">
        <f>IF(IFERROR(MATCH(_xlfn.CONCAT($B86,",",L$4),'19 SpcFunc &amp; VentSpcFunc combos'!$Q$8:$Q$335,0),0)&gt;0,1,0)</f>
        <v>0</v>
      </c>
      <c r="M86" s="119">
        <f>IF(IFERROR(MATCH(_xlfn.CONCAT($B86,",",M$4),'19 SpcFunc &amp; VentSpcFunc combos'!$Q$8:$Q$335,0),0)&gt;0,1,0)</f>
        <v>0</v>
      </c>
      <c r="N86" s="119">
        <f>IF(IFERROR(MATCH(_xlfn.CONCAT($B86,",",N$4),'19 SpcFunc &amp; VentSpcFunc combos'!$Q$8:$Q$335,0),0)&gt;0,1,0)</f>
        <v>0</v>
      </c>
      <c r="O86" s="119">
        <f>IF(IFERROR(MATCH(_xlfn.CONCAT($B86,",",O$4),'19 SpcFunc &amp; VentSpcFunc combos'!$Q$8:$Q$335,0),0)&gt;0,1,0)</f>
        <v>0</v>
      </c>
      <c r="P86" s="119">
        <f>IF(IFERROR(MATCH(_xlfn.CONCAT($B86,",",P$4),'19 SpcFunc &amp; VentSpcFunc combos'!$Q$8:$Q$335,0),0)&gt;0,1,0)</f>
        <v>0</v>
      </c>
      <c r="Q86" s="119">
        <f>IF(IFERROR(MATCH(_xlfn.CONCAT($B86,",",Q$4),'19 SpcFunc &amp; VentSpcFunc combos'!$Q$8:$Q$335,0),0)&gt;0,1,0)</f>
        <v>0</v>
      </c>
      <c r="R86" s="119">
        <f>IF(IFERROR(MATCH(_xlfn.CONCAT($B86,",",R$4),'19 SpcFunc &amp; VentSpcFunc combos'!$Q$8:$Q$335,0),0)&gt;0,1,0)</f>
        <v>0</v>
      </c>
      <c r="S86" s="119">
        <f>IF(IFERROR(MATCH(_xlfn.CONCAT($B86,",",S$4),'19 SpcFunc &amp; VentSpcFunc combos'!$Q$8:$Q$335,0),0)&gt;0,1,0)</f>
        <v>0</v>
      </c>
      <c r="T86" s="119">
        <f>IF(IFERROR(MATCH(_xlfn.CONCAT($B86,",",T$4),'19 SpcFunc &amp; VentSpcFunc combos'!$Q$8:$Q$335,0),0)&gt;0,1,0)</f>
        <v>0</v>
      </c>
      <c r="U86" s="119">
        <f>IF(IFERROR(MATCH(_xlfn.CONCAT($B86,",",U$4),'19 SpcFunc &amp; VentSpcFunc combos'!$Q$8:$Q$335,0),0)&gt;0,1,0)</f>
        <v>0</v>
      </c>
      <c r="V86" s="119">
        <f>IF(IFERROR(MATCH(_xlfn.CONCAT($B86,",",V$4),'19 SpcFunc &amp; VentSpcFunc combos'!$Q$8:$Q$335,0),0)&gt;0,1,0)</f>
        <v>0</v>
      </c>
      <c r="W86" s="119">
        <f>IF(IFERROR(MATCH(_xlfn.CONCAT($B86,",",W$4),'19 SpcFunc &amp; VentSpcFunc combos'!$Q$8:$Q$335,0),0)&gt;0,1,0)</f>
        <v>0</v>
      </c>
      <c r="X86" s="119">
        <f>IF(IFERROR(MATCH(_xlfn.CONCAT($B86,",",X$4),'19 SpcFunc &amp; VentSpcFunc combos'!$Q$8:$Q$335,0),0)&gt;0,1,0)</f>
        <v>0</v>
      </c>
      <c r="Y86" s="119">
        <f>IF(IFERROR(MATCH(_xlfn.CONCAT($B86,",",Y$4),'19 SpcFunc &amp; VentSpcFunc combos'!$Q$8:$Q$335,0),0)&gt;0,1,0)</f>
        <v>0</v>
      </c>
      <c r="Z86" s="119">
        <f>IF(IFERROR(MATCH(_xlfn.CONCAT($B86,",",Z$4),'19 SpcFunc &amp; VentSpcFunc combos'!$Q$8:$Q$335,0),0)&gt;0,1,0)</f>
        <v>0</v>
      </c>
      <c r="AA86" s="119">
        <f>IF(IFERROR(MATCH(_xlfn.CONCAT($B86,",",AA$4),'19 SpcFunc &amp; VentSpcFunc combos'!$Q$8:$Q$335,0),0)&gt;0,1,0)</f>
        <v>0</v>
      </c>
      <c r="AB86" s="119">
        <f>IF(IFERROR(MATCH(_xlfn.CONCAT($B86,",",AB$4),'19 SpcFunc &amp; VentSpcFunc combos'!$Q$8:$Q$335,0),0)&gt;0,1,0)</f>
        <v>0</v>
      </c>
      <c r="AC86" s="119">
        <f>IF(IFERROR(MATCH(_xlfn.CONCAT($B86,",",AC$4),'19 SpcFunc &amp; VentSpcFunc combos'!$Q$8:$Q$335,0),0)&gt;0,1,0)</f>
        <v>0</v>
      </c>
      <c r="AD86" s="119">
        <f>IF(IFERROR(MATCH(_xlfn.CONCAT($B86,",",AD$4),'19 SpcFunc &amp; VentSpcFunc combos'!$Q$8:$Q$335,0),0)&gt;0,1,0)</f>
        <v>0</v>
      </c>
      <c r="AE86" s="119">
        <f>IF(IFERROR(MATCH(_xlfn.CONCAT($B86,",",AE$4),'19 SpcFunc &amp; VentSpcFunc combos'!$Q$8:$Q$335,0),0)&gt;0,1,0)</f>
        <v>0</v>
      </c>
      <c r="AF86" s="119">
        <f>IF(IFERROR(MATCH(_xlfn.CONCAT($B86,",",AF$4),'19 SpcFunc &amp; VentSpcFunc combos'!$Q$8:$Q$335,0),0)&gt;0,1,0)</f>
        <v>0</v>
      </c>
      <c r="AG86" s="119">
        <f>IF(IFERROR(MATCH(_xlfn.CONCAT($B86,",",AG$4),'19 SpcFunc &amp; VentSpcFunc combos'!$Q$8:$Q$335,0),0)&gt;0,1,0)</f>
        <v>0</v>
      </c>
      <c r="AH86" s="119">
        <f>IF(IFERROR(MATCH(_xlfn.CONCAT($B86,",",AH$4),'19 SpcFunc &amp; VentSpcFunc combos'!$Q$8:$Q$335,0),0)&gt;0,1,0)</f>
        <v>0</v>
      </c>
      <c r="AI86" s="119">
        <f>IF(IFERROR(MATCH(_xlfn.CONCAT($B86,",",AI$4),'19 SpcFunc &amp; VentSpcFunc combos'!$Q$8:$Q$335,0),0)&gt;0,1,0)</f>
        <v>0</v>
      </c>
      <c r="AJ86" s="119">
        <f>IF(IFERROR(MATCH(_xlfn.CONCAT($B86,",",AJ$4),'19 SpcFunc &amp; VentSpcFunc combos'!$Q$8:$Q$335,0),0)&gt;0,1,0)</f>
        <v>0</v>
      </c>
      <c r="AK86" s="119">
        <f>IF(IFERROR(MATCH(_xlfn.CONCAT($B86,",",AK$4),'19 SpcFunc &amp; VentSpcFunc combos'!$Q$8:$Q$335,0),0)&gt;0,1,0)</f>
        <v>0</v>
      </c>
      <c r="AL86" s="119">
        <f>IF(IFERROR(MATCH(_xlfn.CONCAT($B86,",",AL$4),'19 SpcFunc &amp; VentSpcFunc combos'!$Q$8:$Q$335,0),0)&gt;0,1,0)</f>
        <v>0</v>
      </c>
      <c r="AM86" s="119">
        <f>IF(IFERROR(MATCH(_xlfn.CONCAT($B86,",",AM$4),'19 SpcFunc &amp; VentSpcFunc combos'!$Q$8:$Q$335,0),0)&gt;0,1,0)</f>
        <v>0</v>
      </c>
      <c r="AN86" s="119">
        <f>IF(IFERROR(MATCH(_xlfn.CONCAT($B86,",",AN$4),'19 SpcFunc &amp; VentSpcFunc combos'!$Q$8:$Q$335,0),0)&gt;0,1,0)</f>
        <v>0</v>
      </c>
      <c r="AO86" s="119">
        <f>IF(IFERROR(MATCH(_xlfn.CONCAT($B86,",",AO$4),'19 SpcFunc &amp; VentSpcFunc combos'!$Q$8:$Q$335,0),0)&gt;0,1,0)</f>
        <v>0</v>
      </c>
      <c r="AP86" s="119">
        <f>IF(IFERROR(MATCH(_xlfn.CONCAT($B86,",",AP$4),'19 SpcFunc &amp; VentSpcFunc combos'!$Q$8:$Q$335,0),0)&gt;0,1,0)</f>
        <v>0</v>
      </c>
      <c r="AQ86" s="119">
        <f>IF(IFERROR(MATCH(_xlfn.CONCAT($B86,",",AQ$4),'19 SpcFunc &amp; VentSpcFunc combos'!$Q$8:$Q$335,0),0)&gt;0,1,0)</f>
        <v>0</v>
      </c>
      <c r="AR86" s="119">
        <f>IF(IFERROR(MATCH(_xlfn.CONCAT($B86,",",AR$4),'19 SpcFunc &amp; VentSpcFunc combos'!$Q$8:$Q$335,0),0)&gt;0,1,0)</f>
        <v>0</v>
      </c>
      <c r="AS86" s="119">
        <f>IF(IFERROR(MATCH(_xlfn.CONCAT($B86,",",AS$4),'19 SpcFunc &amp; VentSpcFunc combos'!$Q$8:$Q$335,0),0)&gt;0,1,0)</f>
        <v>0</v>
      </c>
      <c r="AT86" s="119">
        <f>IF(IFERROR(MATCH(_xlfn.CONCAT($B86,",",AT$4),'19 SpcFunc &amp; VentSpcFunc combos'!$Q$8:$Q$335,0),0)&gt;0,1,0)</f>
        <v>0</v>
      </c>
      <c r="AU86" s="119">
        <f>IF(IFERROR(MATCH(_xlfn.CONCAT($B86,",",AU$4),'19 SpcFunc &amp; VentSpcFunc combos'!$Q$8:$Q$335,0),0)&gt;0,1,0)</f>
        <v>0</v>
      </c>
      <c r="AV86" s="119">
        <f>IF(IFERROR(MATCH(_xlfn.CONCAT($B86,",",AV$4),'19 SpcFunc &amp; VentSpcFunc combos'!$Q$8:$Q$335,0),0)&gt;0,1,0)</f>
        <v>0</v>
      </c>
      <c r="AW86" s="119">
        <f>IF(IFERROR(MATCH(_xlfn.CONCAT($B86,",",AW$4),'19 SpcFunc &amp; VentSpcFunc combos'!$Q$8:$Q$335,0),0)&gt;0,1,0)</f>
        <v>0</v>
      </c>
      <c r="AX86" s="119">
        <f>IF(IFERROR(MATCH(_xlfn.CONCAT($B86,",",AX$4),'19 SpcFunc &amp; VentSpcFunc combos'!$Q$8:$Q$335,0),0)&gt;0,1,0)</f>
        <v>0</v>
      </c>
      <c r="AY86" s="119">
        <f>IF(IFERROR(MATCH(_xlfn.CONCAT($B86,",",AY$4),'19 SpcFunc &amp; VentSpcFunc combos'!$Q$8:$Q$335,0),0)&gt;0,1,0)</f>
        <v>0</v>
      </c>
      <c r="AZ86" s="119">
        <f>IF(IFERROR(MATCH(_xlfn.CONCAT($B86,",",AZ$4),'19 SpcFunc &amp; VentSpcFunc combos'!$Q$8:$Q$335,0),0)&gt;0,1,0)</f>
        <v>0</v>
      </c>
      <c r="BA86" s="119">
        <f>IF(IFERROR(MATCH(_xlfn.CONCAT($B86,",",BA$4),'19 SpcFunc &amp; VentSpcFunc combos'!$Q$8:$Q$335,0),0)&gt;0,1,0)</f>
        <v>0</v>
      </c>
      <c r="BB86" s="119">
        <f>IF(IFERROR(MATCH(_xlfn.CONCAT($B86,",",BB$4),'19 SpcFunc &amp; VentSpcFunc combos'!$Q$8:$Q$335,0),0)&gt;0,1,0)</f>
        <v>0</v>
      </c>
      <c r="BC86" s="119">
        <f>IF(IFERROR(MATCH(_xlfn.CONCAT($B86,",",BC$4),'19 SpcFunc &amp; VentSpcFunc combos'!$Q$8:$Q$335,0),0)&gt;0,1,0)</f>
        <v>0</v>
      </c>
      <c r="BD86" s="119">
        <f>IF(IFERROR(MATCH(_xlfn.CONCAT($B86,",",BD$4),'19 SpcFunc &amp; VentSpcFunc combos'!$Q$8:$Q$335,0),0)&gt;0,1,0)</f>
        <v>0</v>
      </c>
      <c r="BE86" s="119">
        <f>IF(IFERROR(MATCH(_xlfn.CONCAT($B86,",",BE$4),'19 SpcFunc &amp; VentSpcFunc combos'!$Q$8:$Q$335,0),0)&gt;0,1,0)</f>
        <v>0</v>
      </c>
      <c r="BF86" s="119">
        <f>IF(IFERROR(MATCH(_xlfn.CONCAT($B86,",",BF$4),'19 SpcFunc &amp; VentSpcFunc combos'!$Q$8:$Q$335,0),0)&gt;0,1,0)</f>
        <v>0</v>
      </c>
      <c r="BG86" s="119">
        <f>IF(IFERROR(MATCH(_xlfn.CONCAT($B86,",",BG$4),'19 SpcFunc &amp; VentSpcFunc combos'!$Q$8:$Q$335,0),0)&gt;0,1,0)</f>
        <v>0</v>
      </c>
      <c r="BH86" s="119">
        <f>IF(IFERROR(MATCH(_xlfn.CONCAT($B86,",",BH$4),'19 SpcFunc &amp; VentSpcFunc combos'!$Q$8:$Q$335,0),0)&gt;0,1,0)</f>
        <v>0</v>
      </c>
      <c r="BI86" s="119">
        <f>IF(IFERROR(MATCH(_xlfn.CONCAT($B86,",",BI$4),'19 SpcFunc &amp; VentSpcFunc combos'!$Q$8:$Q$335,0),0)&gt;0,1,0)</f>
        <v>0</v>
      </c>
      <c r="BJ86" s="119">
        <f>IF(IFERROR(MATCH(_xlfn.CONCAT($B86,",",BJ$4),'19 SpcFunc &amp; VentSpcFunc combos'!$Q$8:$Q$335,0),0)&gt;0,1,0)</f>
        <v>0</v>
      </c>
      <c r="BK86" s="119">
        <f>IF(IFERROR(MATCH(_xlfn.CONCAT($B86,",",BK$4),'19 SpcFunc &amp; VentSpcFunc combos'!$Q$8:$Q$335,0),0)&gt;0,1,0)</f>
        <v>0</v>
      </c>
      <c r="BL86" s="119">
        <f>IF(IFERROR(MATCH(_xlfn.CONCAT($B86,",",BL$4),'19 SpcFunc &amp; VentSpcFunc combos'!$Q$8:$Q$335,0),0)&gt;0,1,0)</f>
        <v>0</v>
      </c>
      <c r="BM86" s="119">
        <f>IF(IFERROR(MATCH(_xlfn.CONCAT($B86,",",BM$4),'19 SpcFunc &amp; VentSpcFunc combos'!$Q$8:$Q$335,0),0)&gt;0,1,0)</f>
        <v>0</v>
      </c>
      <c r="BN86" s="119">
        <f>IF(IFERROR(MATCH(_xlfn.CONCAT($B86,",",BN$4),'19 SpcFunc &amp; VentSpcFunc combos'!$Q$8:$Q$335,0),0)&gt;0,1,0)</f>
        <v>0</v>
      </c>
      <c r="BO86" s="119">
        <f>IF(IFERROR(MATCH(_xlfn.CONCAT($B86,",",BO$4),'19 SpcFunc &amp; VentSpcFunc combos'!$Q$8:$Q$335,0),0)&gt;0,1,0)</f>
        <v>0</v>
      </c>
      <c r="BP86" s="119">
        <f>IF(IFERROR(MATCH(_xlfn.CONCAT($B86,",",BP$4),'19 SpcFunc &amp; VentSpcFunc combos'!$Q$8:$Q$335,0),0)&gt;0,1,0)</f>
        <v>0</v>
      </c>
      <c r="BQ86" s="119">
        <f>IF(IFERROR(MATCH(_xlfn.CONCAT($B86,",",BQ$4),'19 SpcFunc &amp; VentSpcFunc combos'!$Q$8:$Q$335,0),0)&gt;0,1,0)</f>
        <v>0</v>
      </c>
      <c r="BR86" s="119">
        <f>IF(IFERROR(MATCH(_xlfn.CONCAT($B86,",",BR$4),'19 SpcFunc &amp; VentSpcFunc combos'!$Q$8:$Q$335,0),0)&gt;0,1,0)</f>
        <v>0</v>
      </c>
      <c r="BS86" s="119">
        <f>IF(IFERROR(MATCH(_xlfn.CONCAT($B86,",",BS$4),'19 SpcFunc &amp; VentSpcFunc combos'!$Q$8:$Q$335,0),0)&gt;0,1,0)</f>
        <v>0</v>
      </c>
      <c r="BT86" s="119">
        <f>IF(IFERROR(MATCH(_xlfn.CONCAT($B86,",",BT$4),'19 SpcFunc &amp; VentSpcFunc combos'!$Q$8:$Q$335,0),0)&gt;0,1,0)</f>
        <v>0</v>
      </c>
      <c r="BU86" s="119">
        <f>IF(IFERROR(MATCH(_xlfn.CONCAT($B86,",",BU$4),'19 SpcFunc &amp; VentSpcFunc combos'!$Q$8:$Q$335,0),0)&gt;0,1,0)</f>
        <v>0</v>
      </c>
      <c r="BV86" s="119">
        <f>IF(IFERROR(MATCH(_xlfn.CONCAT($B86,",",BV$4),'19 SpcFunc &amp; VentSpcFunc combos'!$Q$8:$Q$335,0),0)&gt;0,1,0)</f>
        <v>0</v>
      </c>
      <c r="BW86" s="119">
        <f>IF(IFERROR(MATCH(_xlfn.CONCAT($B86,",",BW$4),'19 SpcFunc &amp; VentSpcFunc combos'!$Q$8:$Q$335,0),0)&gt;0,1,0)</f>
        <v>0</v>
      </c>
      <c r="BX86" s="119">
        <f>IF(IFERROR(MATCH(_xlfn.CONCAT($B86,",",BX$4),'19 SpcFunc &amp; VentSpcFunc combos'!$Q$8:$Q$335,0),0)&gt;0,1,0)</f>
        <v>0</v>
      </c>
      <c r="BY86" s="119">
        <f>IF(IFERROR(MATCH(_xlfn.CONCAT($B86,",",BY$4),'19 SpcFunc &amp; VentSpcFunc combos'!$Q$8:$Q$335,0),0)&gt;0,1,0)</f>
        <v>0</v>
      </c>
      <c r="BZ86" s="119">
        <f>IF(IFERROR(MATCH(_xlfn.CONCAT($B86,",",BZ$4),'19 SpcFunc &amp; VentSpcFunc combos'!$Q$8:$Q$335,0),0)&gt;0,1,0)</f>
        <v>0</v>
      </c>
      <c r="CA86" s="119">
        <f>IF(IFERROR(MATCH(_xlfn.CONCAT($B86,",",CA$4),'19 SpcFunc &amp; VentSpcFunc combos'!$Q$8:$Q$335,0),0)&gt;0,1,0)</f>
        <v>0</v>
      </c>
      <c r="CB86" s="119">
        <f>IF(IFERROR(MATCH(_xlfn.CONCAT($B86,",",CB$4),'19 SpcFunc &amp; VentSpcFunc combos'!$Q$8:$Q$335,0),0)&gt;0,1,0)</f>
        <v>0</v>
      </c>
      <c r="CC86" s="119">
        <f>IF(IFERROR(MATCH(_xlfn.CONCAT($B86,",",CC$4),'19 SpcFunc &amp; VentSpcFunc combos'!$Q$8:$Q$335,0),0)&gt;0,1,0)</f>
        <v>0</v>
      </c>
      <c r="CD86" s="119">
        <f>IF(IFERROR(MATCH(_xlfn.CONCAT($B86,",",CD$4),'19 SpcFunc &amp; VentSpcFunc combos'!$Q$8:$Q$335,0),0)&gt;0,1,0)</f>
        <v>0</v>
      </c>
      <c r="CE86" s="119">
        <f>IF(IFERROR(MATCH(_xlfn.CONCAT($B86,",",CE$4),'19 SpcFunc &amp; VentSpcFunc combos'!$Q$8:$Q$335,0),0)&gt;0,1,0)</f>
        <v>0</v>
      </c>
      <c r="CF86" s="119">
        <f>IF(IFERROR(MATCH(_xlfn.CONCAT($B86,",",CF$4),'19 SpcFunc &amp; VentSpcFunc combos'!$Q$8:$Q$335,0),0)&gt;0,1,0)</f>
        <v>0</v>
      </c>
      <c r="CG86" s="119">
        <f>IF(IFERROR(MATCH(_xlfn.CONCAT($B86,",",CG$4),'19 SpcFunc &amp; VentSpcFunc combos'!$Q$8:$Q$335,0),0)&gt;0,1,0)</f>
        <v>0</v>
      </c>
      <c r="CH86" s="119">
        <f>IF(IFERROR(MATCH(_xlfn.CONCAT($B86,",",CH$4),'19 SpcFunc &amp; VentSpcFunc combos'!$Q$8:$Q$335,0),0)&gt;0,1,0)</f>
        <v>0</v>
      </c>
      <c r="CI86" s="119">
        <f>IF(IFERROR(MATCH(_xlfn.CONCAT($B86,",",CI$4),'19 SpcFunc &amp; VentSpcFunc combos'!$Q$8:$Q$335,0),0)&gt;0,1,0)</f>
        <v>0</v>
      </c>
      <c r="CJ86" s="119">
        <f>IF(IFERROR(MATCH(_xlfn.CONCAT($B86,",",CJ$4),'19 SpcFunc &amp; VentSpcFunc combos'!$Q$8:$Q$335,0),0)&gt;0,1,0)</f>
        <v>0</v>
      </c>
      <c r="CK86" s="119">
        <f>IF(IFERROR(MATCH(_xlfn.CONCAT($B86,",",CK$4),'19 SpcFunc &amp; VentSpcFunc combos'!$Q$8:$Q$335,0),0)&gt;0,1,0)</f>
        <v>0</v>
      </c>
      <c r="CL86" s="119">
        <f>IF(IFERROR(MATCH(_xlfn.CONCAT($B86,",",CL$4),'19 SpcFunc &amp; VentSpcFunc combos'!$Q$8:$Q$335,0),0)&gt;0,1,0)</f>
        <v>0</v>
      </c>
      <c r="CM86" s="119">
        <f>IF(IFERROR(MATCH(_xlfn.CONCAT($B86,",",CM$4),'19 SpcFunc &amp; VentSpcFunc combos'!$Q$8:$Q$335,0),0)&gt;0,1,0)</f>
        <v>0</v>
      </c>
      <c r="CN86" s="119">
        <f>IF(IFERROR(MATCH(_xlfn.CONCAT($B86,",",CN$4),'19 SpcFunc &amp; VentSpcFunc combos'!$Q$8:$Q$335,0),0)&gt;0,1,0)</f>
        <v>0</v>
      </c>
      <c r="CO86" s="119">
        <f>IF(IFERROR(MATCH(_xlfn.CONCAT($B86,",",CO$4),'19 SpcFunc &amp; VentSpcFunc combos'!$Q$8:$Q$335,0),0)&gt;0,1,0)</f>
        <v>0</v>
      </c>
      <c r="CP86" s="119">
        <f>IF(IFERROR(MATCH(_xlfn.CONCAT($B86,",",CP$4),'19 SpcFunc &amp; VentSpcFunc combos'!$Q$8:$Q$335,0),0)&gt;0,1,0)</f>
        <v>0</v>
      </c>
      <c r="CQ86" s="119">
        <f>IF(IFERROR(MATCH(_xlfn.CONCAT($B86,",",CQ$4),'19 SpcFunc &amp; VentSpcFunc combos'!$Q$8:$Q$335,0),0)&gt;0,1,0)</f>
        <v>0</v>
      </c>
      <c r="CR86" s="119">
        <f>IF(IFERROR(MATCH(_xlfn.CONCAT($B86,",",CR$4),'19 SpcFunc &amp; VentSpcFunc combos'!$Q$8:$Q$335,0),0)&gt;0,1,0)</f>
        <v>0</v>
      </c>
      <c r="CS86" s="119">
        <f>IF(IFERROR(MATCH(_xlfn.CONCAT($B86,",",CS$4),'19 SpcFunc &amp; VentSpcFunc combos'!$Q$8:$Q$335,0),0)&gt;0,1,0)</f>
        <v>0</v>
      </c>
      <c r="CT86" s="119">
        <f>IF(IFERROR(MATCH(_xlfn.CONCAT($B86,",",CT$4),'19 SpcFunc &amp; VentSpcFunc combos'!$Q$8:$Q$335,0),0)&gt;0,1,0)</f>
        <v>0</v>
      </c>
      <c r="CU86" s="98" t="s">
        <v>938</v>
      </c>
      <c r="CV86">
        <f t="shared" si="6"/>
        <v>0</v>
      </c>
    </row>
    <row r="87" spans="2:100" x14ac:dyDescent="0.25">
      <c r="B87" t="e">
        <f>#REF!</f>
        <v>#REF!</v>
      </c>
      <c r="C87" s="119">
        <f>IF(IFERROR(MATCH(_xlfn.CONCAT($B87,",",C$4),'19 SpcFunc &amp; VentSpcFunc combos'!$Q$8:$Q$335,0),0)&gt;0,1,0)</f>
        <v>0</v>
      </c>
      <c r="D87" s="119">
        <f>IF(IFERROR(MATCH(_xlfn.CONCAT($B87,",",D$4),'19 SpcFunc &amp; VentSpcFunc combos'!$Q$8:$Q$335,0),0)&gt;0,1,0)</f>
        <v>0</v>
      </c>
      <c r="E87" s="119">
        <f>IF(IFERROR(MATCH(_xlfn.CONCAT($B87,",",E$4),'19 SpcFunc &amp; VentSpcFunc combos'!$Q$8:$Q$335,0),0)&gt;0,1,0)</f>
        <v>0</v>
      </c>
      <c r="F87" s="119">
        <f>IF(IFERROR(MATCH(_xlfn.CONCAT($B87,",",F$4),'19 SpcFunc &amp; VentSpcFunc combos'!$Q$8:$Q$335,0),0)&gt;0,1,0)</f>
        <v>0</v>
      </c>
      <c r="G87" s="119">
        <f>IF(IFERROR(MATCH(_xlfn.CONCAT($B87,",",G$4),'19 SpcFunc &amp; VentSpcFunc combos'!$Q$8:$Q$335,0),0)&gt;0,1,0)</f>
        <v>0</v>
      </c>
      <c r="H87" s="119">
        <f>IF(IFERROR(MATCH(_xlfn.CONCAT($B87,",",H$4),'19 SpcFunc &amp; VentSpcFunc combos'!$Q$8:$Q$335,0),0)&gt;0,1,0)</f>
        <v>0</v>
      </c>
      <c r="I87" s="119">
        <f>IF(IFERROR(MATCH(_xlfn.CONCAT($B87,",",I$4),'19 SpcFunc &amp; VentSpcFunc combos'!$Q$8:$Q$335,0),0)&gt;0,1,0)</f>
        <v>0</v>
      </c>
      <c r="J87" s="119">
        <f>IF(IFERROR(MATCH(_xlfn.CONCAT($B87,",",J$4),'19 SpcFunc &amp; VentSpcFunc combos'!$Q$8:$Q$335,0),0)&gt;0,1,0)</f>
        <v>0</v>
      </c>
      <c r="K87" s="119">
        <f>IF(IFERROR(MATCH(_xlfn.CONCAT($B87,",",K$4),'19 SpcFunc &amp; VentSpcFunc combos'!$Q$8:$Q$335,0),0)&gt;0,1,0)</f>
        <v>0</v>
      </c>
      <c r="L87" s="119">
        <f>IF(IFERROR(MATCH(_xlfn.CONCAT($B87,",",L$4),'19 SpcFunc &amp; VentSpcFunc combos'!$Q$8:$Q$335,0),0)&gt;0,1,0)</f>
        <v>0</v>
      </c>
      <c r="M87" s="119">
        <f>IF(IFERROR(MATCH(_xlfn.CONCAT($B87,",",M$4),'19 SpcFunc &amp; VentSpcFunc combos'!$Q$8:$Q$335,0),0)&gt;0,1,0)</f>
        <v>0</v>
      </c>
      <c r="N87" s="119">
        <f>IF(IFERROR(MATCH(_xlfn.CONCAT($B87,",",N$4),'19 SpcFunc &amp; VentSpcFunc combos'!$Q$8:$Q$335,0),0)&gt;0,1,0)</f>
        <v>0</v>
      </c>
      <c r="O87" s="119">
        <f>IF(IFERROR(MATCH(_xlfn.CONCAT($B87,",",O$4),'19 SpcFunc &amp; VentSpcFunc combos'!$Q$8:$Q$335,0),0)&gt;0,1,0)</f>
        <v>0</v>
      </c>
      <c r="P87" s="119">
        <f>IF(IFERROR(MATCH(_xlfn.CONCAT($B87,",",P$4),'19 SpcFunc &amp; VentSpcFunc combos'!$Q$8:$Q$335,0),0)&gt;0,1,0)</f>
        <v>0</v>
      </c>
      <c r="Q87" s="119">
        <f>IF(IFERROR(MATCH(_xlfn.CONCAT($B87,",",Q$4),'19 SpcFunc &amp; VentSpcFunc combos'!$Q$8:$Q$335,0),0)&gt;0,1,0)</f>
        <v>0</v>
      </c>
      <c r="R87" s="119">
        <f>IF(IFERROR(MATCH(_xlfn.CONCAT($B87,",",R$4),'19 SpcFunc &amp; VentSpcFunc combos'!$Q$8:$Q$335,0),0)&gt;0,1,0)</f>
        <v>0</v>
      </c>
      <c r="S87" s="119">
        <f>IF(IFERROR(MATCH(_xlfn.CONCAT($B87,",",S$4),'19 SpcFunc &amp; VentSpcFunc combos'!$Q$8:$Q$335,0),0)&gt;0,1,0)</f>
        <v>0</v>
      </c>
      <c r="T87" s="119">
        <f>IF(IFERROR(MATCH(_xlfn.CONCAT($B87,",",T$4),'19 SpcFunc &amp; VentSpcFunc combos'!$Q$8:$Q$335,0),0)&gt;0,1,0)</f>
        <v>0</v>
      </c>
      <c r="U87" s="119">
        <f>IF(IFERROR(MATCH(_xlfn.CONCAT($B87,",",U$4),'19 SpcFunc &amp; VentSpcFunc combos'!$Q$8:$Q$335,0),0)&gt;0,1,0)</f>
        <v>0</v>
      </c>
      <c r="V87" s="119">
        <f>IF(IFERROR(MATCH(_xlfn.CONCAT($B87,",",V$4),'19 SpcFunc &amp; VentSpcFunc combos'!$Q$8:$Q$335,0),0)&gt;0,1,0)</f>
        <v>0</v>
      </c>
      <c r="W87" s="119">
        <f>IF(IFERROR(MATCH(_xlfn.CONCAT($B87,",",W$4),'19 SpcFunc &amp; VentSpcFunc combos'!$Q$8:$Q$335,0),0)&gt;0,1,0)</f>
        <v>0</v>
      </c>
      <c r="X87" s="119">
        <f>IF(IFERROR(MATCH(_xlfn.CONCAT($B87,",",X$4),'19 SpcFunc &amp; VentSpcFunc combos'!$Q$8:$Q$335,0),0)&gt;0,1,0)</f>
        <v>0</v>
      </c>
      <c r="Y87" s="119">
        <f>IF(IFERROR(MATCH(_xlfn.CONCAT($B87,",",Y$4),'19 SpcFunc &amp; VentSpcFunc combos'!$Q$8:$Q$335,0),0)&gt;0,1,0)</f>
        <v>0</v>
      </c>
      <c r="Z87" s="119">
        <f>IF(IFERROR(MATCH(_xlfn.CONCAT($B87,",",Z$4),'19 SpcFunc &amp; VentSpcFunc combos'!$Q$8:$Q$335,0),0)&gt;0,1,0)</f>
        <v>0</v>
      </c>
      <c r="AA87" s="119">
        <f>IF(IFERROR(MATCH(_xlfn.CONCAT($B87,",",AA$4),'19 SpcFunc &amp; VentSpcFunc combos'!$Q$8:$Q$335,0),0)&gt;0,1,0)</f>
        <v>0</v>
      </c>
      <c r="AB87" s="119">
        <f>IF(IFERROR(MATCH(_xlfn.CONCAT($B87,",",AB$4),'19 SpcFunc &amp; VentSpcFunc combos'!$Q$8:$Q$335,0),0)&gt;0,1,0)</f>
        <v>0</v>
      </c>
      <c r="AC87" s="119">
        <f>IF(IFERROR(MATCH(_xlfn.CONCAT($B87,",",AC$4),'19 SpcFunc &amp; VentSpcFunc combos'!$Q$8:$Q$335,0),0)&gt;0,1,0)</f>
        <v>0</v>
      </c>
      <c r="AD87" s="119">
        <f>IF(IFERROR(MATCH(_xlfn.CONCAT($B87,",",AD$4),'19 SpcFunc &amp; VentSpcFunc combos'!$Q$8:$Q$335,0),0)&gt;0,1,0)</f>
        <v>0</v>
      </c>
      <c r="AE87" s="119">
        <f>IF(IFERROR(MATCH(_xlfn.CONCAT($B87,",",AE$4),'19 SpcFunc &amp; VentSpcFunc combos'!$Q$8:$Q$335,0),0)&gt;0,1,0)</f>
        <v>0</v>
      </c>
      <c r="AF87" s="119">
        <f>IF(IFERROR(MATCH(_xlfn.CONCAT($B87,",",AF$4),'19 SpcFunc &amp; VentSpcFunc combos'!$Q$8:$Q$335,0),0)&gt;0,1,0)</f>
        <v>0</v>
      </c>
      <c r="AG87" s="119">
        <f>IF(IFERROR(MATCH(_xlfn.CONCAT($B87,",",AG$4),'19 SpcFunc &amp; VentSpcFunc combos'!$Q$8:$Q$335,0),0)&gt;0,1,0)</f>
        <v>0</v>
      </c>
      <c r="AH87" s="119">
        <f>IF(IFERROR(MATCH(_xlfn.CONCAT($B87,",",AH$4),'19 SpcFunc &amp; VentSpcFunc combos'!$Q$8:$Q$335,0),0)&gt;0,1,0)</f>
        <v>0</v>
      </c>
      <c r="AI87" s="119">
        <f>IF(IFERROR(MATCH(_xlfn.CONCAT($B87,",",AI$4),'19 SpcFunc &amp; VentSpcFunc combos'!$Q$8:$Q$335,0),0)&gt;0,1,0)</f>
        <v>0</v>
      </c>
      <c r="AJ87" s="119">
        <f>IF(IFERROR(MATCH(_xlfn.CONCAT($B87,",",AJ$4),'19 SpcFunc &amp; VentSpcFunc combos'!$Q$8:$Q$335,0),0)&gt;0,1,0)</f>
        <v>0</v>
      </c>
      <c r="AK87" s="119">
        <f>IF(IFERROR(MATCH(_xlfn.CONCAT($B87,",",AK$4),'19 SpcFunc &amp; VentSpcFunc combos'!$Q$8:$Q$335,0),0)&gt;0,1,0)</f>
        <v>0</v>
      </c>
      <c r="AL87" s="119">
        <f>IF(IFERROR(MATCH(_xlfn.CONCAT($B87,",",AL$4),'19 SpcFunc &amp; VentSpcFunc combos'!$Q$8:$Q$335,0),0)&gt;0,1,0)</f>
        <v>0</v>
      </c>
      <c r="AM87" s="119">
        <f>IF(IFERROR(MATCH(_xlfn.CONCAT($B87,",",AM$4),'19 SpcFunc &amp; VentSpcFunc combos'!$Q$8:$Q$335,0),0)&gt;0,1,0)</f>
        <v>0</v>
      </c>
      <c r="AN87" s="119">
        <f>IF(IFERROR(MATCH(_xlfn.CONCAT($B87,",",AN$4),'19 SpcFunc &amp; VentSpcFunc combos'!$Q$8:$Q$335,0),0)&gt;0,1,0)</f>
        <v>0</v>
      </c>
      <c r="AO87" s="119">
        <f>IF(IFERROR(MATCH(_xlfn.CONCAT($B87,",",AO$4),'19 SpcFunc &amp; VentSpcFunc combos'!$Q$8:$Q$335,0),0)&gt;0,1,0)</f>
        <v>0</v>
      </c>
      <c r="AP87" s="119">
        <f>IF(IFERROR(MATCH(_xlfn.CONCAT($B87,",",AP$4),'19 SpcFunc &amp; VentSpcFunc combos'!$Q$8:$Q$335,0),0)&gt;0,1,0)</f>
        <v>0</v>
      </c>
      <c r="AQ87" s="119">
        <f>IF(IFERROR(MATCH(_xlfn.CONCAT($B87,",",AQ$4),'19 SpcFunc &amp; VentSpcFunc combos'!$Q$8:$Q$335,0),0)&gt;0,1,0)</f>
        <v>0</v>
      </c>
      <c r="AR87" s="119">
        <f>IF(IFERROR(MATCH(_xlfn.CONCAT($B87,",",AR$4),'19 SpcFunc &amp; VentSpcFunc combos'!$Q$8:$Q$335,0),0)&gt;0,1,0)</f>
        <v>0</v>
      </c>
      <c r="AS87" s="119">
        <f>IF(IFERROR(MATCH(_xlfn.CONCAT($B87,",",AS$4),'19 SpcFunc &amp; VentSpcFunc combos'!$Q$8:$Q$335,0),0)&gt;0,1,0)</f>
        <v>0</v>
      </c>
      <c r="AT87" s="119">
        <f>IF(IFERROR(MATCH(_xlfn.CONCAT($B87,",",AT$4),'19 SpcFunc &amp; VentSpcFunc combos'!$Q$8:$Q$335,0),0)&gt;0,1,0)</f>
        <v>0</v>
      </c>
      <c r="AU87" s="119">
        <f>IF(IFERROR(MATCH(_xlfn.CONCAT($B87,",",AU$4),'19 SpcFunc &amp; VentSpcFunc combos'!$Q$8:$Q$335,0),0)&gt;0,1,0)</f>
        <v>0</v>
      </c>
      <c r="AV87" s="119">
        <f>IF(IFERROR(MATCH(_xlfn.CONCAT($B87,",",AV$4),'19 SpcFunc &amp; VentSpcFunc combos'!$Q$8:$Q$335,0),0)&gt;0,1,0)</f>
        <v>0</v>
      </c>
      <c r="AW87" s="119">
        <f>IF(IFERROR(MATCH(_xlfn.CONCAT($B87,",",AW$4),'19 SpcFunc &amp; VentSpcFunc combos'!$Q$8:$Q$335,0),0)&gt;0,1,0)</f>
        <v>0</v>
      </c>
      <c r="AX87" s="119">
        <f>IF(IFERROR(MATCH(_xlfn.CONCAT($B87,",",AX$4),'19 SpcFunc &amp; VentSpcFunc combos'!$Q$8:$Q$335,0),0)&gt;0,1,0)</f>
        <v>0</v>
      </c>
      <c r="AY87" s="119">
        <f>IF(IFERROR(MATCH(_xlfn.CONCAT($B87,",",AY$4),'19 SpcFunc &amp; VentSpcFunc combos'!$Q$8:$Q$335,0),0)&gt;0,1,0)</f>
        <v>0</v>
      </c>
      <c r="AZ87" s="119">
        <f>IF(IFERROR(MATCH(_xlfn.CONCAT($B87,",",AZ$4),'19 SpcFunc &amp; VentSpcFunc combos'!$Q$8:$Q$335,0),0)&gt;0,1,0)</f>
        <v>0</v>
      </c>
      <c r="BA87" s="119">
        <f>IF(IFERROR(MATCH(_xlfn.CONCAT($B87,",",BA$4),'19 SpcFunc &amp; VentSpcFunc combos'!$Q$8:$Q$335,0),0)&gt;0,1,0)</f>
        <v>0</v>
      </c>
      <c r="BB87" s="119">
        <f>IF(IFERROR(MATCH(_xlfn.CONCAT($B87,",",BB$4),'19 SpcFunc &amp; VentSpcFunc combos'!$Q$8:$Q$335,0),0)&gt;0,1,0)</f>
        <v>0</v>
      </c>
      <c r="BC87" s="119">
        <f>IF(IFERROR(MATCH(_xlfn.CONCAT($B87,",",BC$4),'19 SpcFunc &amp; VentSpcFunc combos'!$Q$8:$Q$335,0),0)&gt;0,1,0)</f>
        <v>0</v>
      </c>
      <c r="BD87" s="119">
        <f>IF(IFERROR(MATCH(_xlfn.CONCAT($B87,",",BD$4),'19 SpcFunc &amp; VentSpcFunc combos'!$Q$8:$Q$335,0),0)&gt;0,1,0)</f>
        <v>0</v>
      </c>
      <c r="BE87" s="119">
        <f>IF(IFERROR(MATCH(_xlfn.CONCAT($B87,",",BE$4),'19 SpcFunc &amp; VentSpcFunc combos'!$Q$8:$Q$335,0),0)&gt;0,1,0)</f>
        <v>0</v>
      </c>
      <c r="BF87" s="119">
        <f>IF(IFERROR(MATCH(_xlfn.CONCAT($B87,",",BF$4),'19 SpcFunc &amp; VentSpcFunc combos'!$Q$8:$Q$335,0),0)&gt;0,1,0)</f>
        <v>0</v>
      </c>
      <c r="BG87" s="119">
        <f>IF(IFERROR(MATCH(_xlfn.CONCAT($B87,",",BG$4),'19 SpcFunc &amp; VentSpcFunc combos'!$Q$8:$Q$335,0),0)&gt;0,1,0)</f>
        <v>0</v>
      </c>
      <c r="BH87" s="119">
        <f>IF(IFERROR(MATCH(_xlfn.CONCAT($B87,",",BH$4),'19 SpcFunc &amp; VentSpcFunc combos'!$Q$8:$Q$335,0),0)&gt;0,1,0)</f>
        <v>0</v>
      </c>
      <c r="BI87" s="119">
        <f>IF(IFERROR(MATCH(_xlfn.CONCAT($B87,",",BI$4),'19 SpcFunc &amp; VentSpcFunc combos'!$Q$8:$Q$335,0),0)&gt;0,1,0)</f>
        <v>0</v>
      </c>
      <c r="BJ87" s="119">
        <f>IF(IFERROR(MATCH(_xlfn.CONCAT($B87,",",BJ$4),'19 SpcFunc &amp; VentSpcFunc combos'!$Q$8:$Q$335,0),0)&gt;0,1,0)</f>
        <v>0</v>
      </c>
      <c r="BK87" s="119">
        <f>IF(IFERROR(MATCH(_xlfn.CONCAT($B87,",",BK$4),'19 SpcFunc &amp; VentSpcFunc combos'!$Q$8:$Q$335,0),0)&gt;0,1,0)</f>
        <v>0</v>
      </c>
      <c r="BL87" s="119">
        <f>IF(IFERROR(MATCH(_xlfn.CONCAT($B87,",",BL$4),'19 SpcFunc &amp; VentSpcFunc combos'!$Q$8:$Q$335,0),0)&gt;0,1,0)</f>
        <v>0</v>
      </c>
      <c r="BM87" s="119">
        <f>IF(IFERROR(MATCH(_xlfn.CONCAT($B87,",",BM$4),'19 SpcFunc &amp; VentSpcFunc combos'!$Q$8:$Q$335,0),0)&gt;0,1,0)</f>
        <v>0</v>
      </c>
      <c r="BN87" s="119">
        <f>IF(IFERROR(MATCH(_xlfn.CONCAT($B87,",",BN$4),'19 SpcFunc &amp; VentSpcFunc combos'!$Q$8:$Q$335,0),0)&gt;0,1,0)</f>
        <v>0</v>
      </c>
      <c r="BO87" s="119">
        <f>IF(IFERROR(MATCH(_xlfn.CONCAT($B87,",",BO$4),'19 SpcFunc &amp; VentSpcFunc combos'!$Q$8:$Q$335,0),0)&gt;0,1,0)</f>
        <v>0</v>
      </c>
      <c r="BP87" s="119">
        <f>IF(IFERROR(MATCH(_xlfn.CONCAT($B87,",",BP$4),'19 SpcFunc &amp; VentSpcFunc combos'!$Q$8:$Q$335,0),0)&gt;0,1,0)</f>
        <v>0</v>
      </c>
      <c r="BQ87" s="119">
        <f>IF(IFERROR(MATCH(_xlfn.CONCAT($B87,",",BQ$4),'19 SpcFunc &amp; VentSpcFunc combos'!$Q$8:$Q$335,0),0)&gt;0,1,0)</f>
        <v>0</v>
      </c>
      <c r="BR87" s="119">
        <f>IF(IFERROR(MATCH(_xlfn.CONCAT($B87,",",BR$4),'19 SpcFunc &amp; VentSpcFunc combos'!$Q$8:$Q$335,0),0)&gt;0,1,0)</f>
        <v>0</v>
      </c>
      <c r="BS87" s="119">
        <f>IF(IFERROR(MATCH(_xlfn.CONCAT($B87,",",BS$4),'19 SpcFunc &amp; VentSpcFunc combos'!$Q$8:$Q$335,0),0)&gt;0,1,0)</f>
        <v>0</v>
      </c>
      <c r="BT87" s="119">
        <f>IF(IFERROR(MATCH(_xlfn.CONCAT($B87,",",BT$4),'19 SpcFunc &amp; VentSpcFunc combos'!$Q$8:$Q$335,0),0)&gt;0,1,0)</f>
        <v>0</v>
      </c>
      <c r="BU87" s="119">
        <f>IF(IFERROR(MATCH(_xlfn.CONCAT($B87,",",BU$4),'19 SpcFunc &amp; VentSpcFunc combos'!$Q$8:$Q$335,0),0)&gt;0,1,0)</f>
        <v>0</v>
      </c>
      <c r="BV87" s="119">
        <f>IF(IFERROR(MATCH(_xlfn.CONCAT($B87,",",BV$4),'19 SpcFunc &amp; VentSpcFunc combos'!$Q$8:$Q$335,0),0)&gt;0,1,0)</f>
        <v>0</v>
      </c>
      <c r="BW87" s="119">
        <f>IF(IFERROR(MATCH(_xlfn.CONCAT($B87,",",BW$4),'19 SpcFunc &amp; VentSpcFunc combos'!$Q$8:$Q$335,0),0)&gt;0,1,0)</f>
        <v>0</v>
      </c>
      <c r="BX87" s="119">
        <f>IF(IFERROR(MATCH(_xlfn.CONCAT($B87,",",BX$4),'19 SpcFunc &amp; VentSpcFunc combos'!$Q$8:$Q$335,0),0)&gt;0,1,0)</f>
        <v>0</v>
      </c>
      <c r="BY87" s="119">
        <f>IF(IFERROR(MATCH(_xlfn.CONCAT($B87,",",BY$4),'19 SpcFunc &amp; VentSpcFunc combos'!$Q$8:$Q$335,0),0)&gt;0,1,0)</f>
        <v>0</v>
      </c>
      <c r="BZ87" s="119">
        <f>IF(IFERROR(MATCH(_xlfn.CONCAT($B87,",",BZ$4),'19 SpcFunc &amp; VentSpcFunc combos'!$Q$8:$Q$335,0),0)&gt;0,1,0)</f>
        <v>0</v>
      </c>
      <c r="CA87" s="119">
        <f>IF(IFERROR(MATCH(_xlfn.CONCAT($B87,",",CA$4),'19 SpcFunc &amp; VentSpcFunc combos'!$Q$8:$Q$335,0),0)&gt;0,1,0)</f>
        <v>0</v>
      </c>
      <c r="CB87" s="119">
        <f>IF(IFERROR(MATCH(_xlfn.CONCAT($B87,",",CB$4),'19 SpcFunc &amp; VentSpcFunc combos'!$Q$8:$Q$335,0),0)&gt;0,1,0)</f>
        <v>0</v>
      </c>
      <c r="CC87" s="119">
        <f>IF(IFERROR(MATCH(_xlfn.CONCAT($B87,",",CC$4),'19 SpcFunc &amp; VentSpcFunc combos'!$Q$8:$Q$335,0),0)&gt;0,1,0)</f>
        <v>0</v>
      </c>
      <c r="CD87" s="119">
        <f>IF(IFERROR(MATCH(_xlfn.CONCAT($B87,",",CD$4),'19 SpcFunc &amp; VentSpcFunc combos'!$Q$8:$Q$335,0),0)&gt;0,1,0)</f>
        <v>0</v>
      </c>
      <c r="CE87" s="119">
        <f>IF(IFERROR(MATCH(_xlfn.CONCAT($B87,",",CE$4),'19 SpcFunc &amp; VentSpcFunc combos'!$Q$8:$Q$335,0),0)&gt;0,1,0)</f>
        <v>0</v>
      </c>
      <c r="CF87" s="119">
        <f>IF(IFERROR(MATCH(_xlfn.CONCAT($B87,",",CF$4),'19 SpcFunc &amp; VentSpcFunc combos'!$Q$8:$Q$335,0),0)&gt;0,1,0)</f>
        <v>0</v>
      </c>
      <c r="CG87" s="119">
        <f>IF(IFERROR(MATCH(_xlfn.CONCAT($B87,",",CG$4),'19 SpcFunc &amp; VentSpcFunc combos'!$Q$8:$Q$335,0),0)&gt;0,1,0)</f>
        <v>0</v>
      </c>
      <c r="CH87" s="119">
        <f>IF(IFERROR(MATCH(_xlfn.CONCAT($B87,",",CH$4),'19 SpcFunc &amp; VentSpcFunc combos'!$Q$8:$Q$335,0),0)&gt;0,1,0)</f>
        <v>0</v>
      </c>
      <c r="CI87" s="119">
        <f>IF(IFERROR(MATCH(_xlfn.CONCAT($B87,",",CI$4),'19 SpcFunc &amp; VentSpcFunc combos'!$Q$8:$Q$335,0),0)&gt;0,1,0)</f>
        <v>0</v>
      </c>
      <c r="CJ87" s="119">
        <f>IF(IFERROR(MATCH(_xlfn.CONCAT($B87,",",CJ$4),'19 SpcFunc &amp; VentSpcFunc combos'!$Q$8:$Q$335,0),0)&gt;0,1,0)</f>
        <v>0</v>
      </c>
      <c r="CK87" s="119">
        <f>IF(IFERROR(MATCH(_xlfn.CONCAT($B87,",",CK$4),'19 SpcFunc &amp; VentSpcFunc combos'!$Q$8:$Q$335,0),0)&gt;0,1,0)</f>
        <v>0</v>
      </c>
      <c r="CL87" s="119">
        <f>IF(IFERROR(MATCH(_xlfn.CONCAT($B87,",",CL$4),'19 SpcFunc &amp; VentSpcFunc combos'!$Q$8:$Q$335,0),0)&gt;0,1,0)</f>
        <v>0</v>
      </c>
      <c r="CM87" s="119">
        <f>IF(IFERROR(MATCH(_xlfn.CONCAT($B87,",",CM$4),'19 SpcFunc &amp; VentSpcFunc combos'!$Q$8:$Q$335,0),0)&gt;0,1,0)</f>
        <v>0</v>
      </c>
      <c r="CN87" s="119">
        <f>IF(IFERROR(MATCH(_xlfn.CONCAT($B87,",",CN$4),'19 SpcFunc &amp; VentSpcFunc combos'!$Q$8:$Q$335,0),0)&gt;0,1,0)</f>
        <v>0</v>
      </c>
      <c r="CO87" s="119">
        <f>IF(IFERROR(MATCH(_xlfn.CONCAT($B87,",",CO$4),'19 SpcFunc &amp; VentSpcFunc combos'!$Q$8:$Q$335,0),0)&gt;0,1,0)</f>
        <v>0</v>
      </c>
      <c r="CP87" s="119">
        <f>IF(IFERROR(MATCH(_xlfn.CONCAT($B87,",",CP$4),'19 SpcFunc &amp; VentSpcFunc combos'!$Q$8:$Q$335,0),0)&gt;0,1,0)</f>
        <v>0</v>
      </c>
      <c r="CQ87" s="119">
        <f>IF(IFERROR(MATCH(_xlfn.CONCAT($B87,",",CQ$4),'19 SpcFunc &amp; VentSpcFunc combos'!$Q$8:$Q$335,0),0)&gt;0,1,0)</f>
        <v>0</v>
      </c>
      <c r="CR87" s="119">
        <f>IF(IFERROR(MATCH(_xlfn.CONCAT($B87,",",CR$4),'19 SpcFunc &amp; VentSpcFunc combos'!$Q$8:$Q$335,0),0)&gt;0,1,0)</f>
        <v>0</v>
      </c>
      <c r="CS87" s="119">
        <f>IF(IFERROR(MATCH(_xlfn.CONCAT($B87,",",CS$4),'19 SpcFunc &amp; VentSpcFunc combos'!$Q$8:$Q$335,0),0)&gt;0,1,0)</f>
        <v>0</v>
      </c>
      <c r="CT87" s="119">
        <f>IF(IFERROR(MATCH(_xlfn.CONCAT($B87,",",CT$4),'19 SpcFunc &amp; VentSpcFunc combos'!$Q$8:$Q$335,0),0)&gt;0,1,0)</f>
        <v>0</v>
      </c>
      <c r="CU87" s="98" t="s">
        <v>938</v>
      </c>
      <c r="CV87">
        <f t="shared" si="6"/>
        <v>0</v>
      </c>
    </row>
    <row r="88" spans="2:100" x14ac:dyDescent="0.25">
      <c r="B88" t="e">
        <f>#REF!</f>
        <v>#REF!</v>
      </c>
      <c r="C88" s="119">
        <f>IF(IFERROR(MATCH(_xlfn.CONCAT($B88,",",C$4),'19 SpcFunc &amp; VentSpcFunc combos'!$Q$8:$Q$335,0),0)&gt;0,1,0)</f>
        <v>0</v>
      </c>
      <c r="D88" s="119">
        <f>IF(IFERROR(MATCH(_xlfn.CONCAT($B88,",",D$4),'19 SpcFunc &amp; VentSpcFunc combos'!$Q$8:$Q$335,0),0)&gt;0,1,0)</f>
        <v>0</v>
      </c>
      <c r="E88" s="119">
        <f>IF(IFERROR(MATCH(_xlfn.CONCAT($B88,",",E$4),'19 SpcFunc &amp; VentSpcFunc combos'!$Q$8:$Q$335,0),0)&gt;0,1,0)</f>
        <v>0</v>
      </c>
      <c r="F88" s="119">
        <f>IF(IFERROR(MATCH(_xlfn.CONCAT($B88,",",F$4),'19 SpcFunc &amp; VentSpcFunc combos'!$Q$8:$Q$335,0),0)&gt;0,1,0)</f>
        <v>0</v>
      </c>
      <c r="G88" s="119">
        <f>IF(IFERROR(MATCH(_xlfn.CONCAT($B88,",",G$4),'19 SpcFunc &amp; VentSpcFunc combos'!$Q$8:$Q$335,0),0)&gt;0,1,0)</f>
        <v>0</v>
      </c>
      <c r="H88" s="119">
        <f>IF(IFERROR(MATCH(_xlfn.CONCAT($B88,",",H$4),'19 SpcFunc &amp; VentSpcFunc combos'!$Q$8:$Q$335,0),0)&gt;0,1,0)</f>
        <v>0</v>
      </c>
      <c r="I88" s="119">
        <f>IF(IFERROR(MATCH(_xlfn.CONCAT($B88,",",I$4),'19 SpcFunc &amp; VentSpcFunc combos'!$Q$8:$Q$335,0),0)&gt;0,1,0)</f>
        <v>0</v>
      </c>
      <c r="J88" s="119">
        <f>IF(IFERROR(MATCH(_xlfn.CONCAT($B88,",",J$4),'19 SpcFunc &amp; VentSpcFunc combos'!$Q$8:$Q$335,0),0)&gt;0,1,0)</f>
        <v>0</v>
      </c>
      <c r="K88" s="119">
        <f>IF(IFERROR(MATCH(_xlfn.CONCAT($B88,",",K$4),'19 SpcFunc &amp; VentSpcFunc combos'!$Q$8:$Q$335,0),0)&gt;0,1,0)</f>
        <v>0</v>
      </c>
      <c r="L88" s="119">
        <f>IF(IFERROR(MATCH(_xlfn.CONCAT($B88,",",L$4),'19 SpcFunc &amp; VentSpcFunc combos'!$Q$8:$Q$335,0),0)&gt;0,1,0)</f>
        <v>0</v>
      </c>
      <c r="M88" s="119">
        <f>IF(IFERROR(MATCH(_xlfn.CONCAT($B88,",",M$4),'19 SpcFunc &amp; VentSpcFunc combos'!$Q$8:$Q$335,0),0)&gt;0,1,0)</f>
        <v>0</v>
      </c>
      <c r="N88" s="119">
        <f>IF(IFERROR(MATCH(_xlfn.CONCAT($B88,",",N$4),'19 SpcFunc &amp; VentSpcFunc combos'!$Q$8:$Q$335,0),0)&gt;0,1,0)</f>
        <v>0</v>
      </c>
      <c r="O88" s="119">
        <f>IF(IFERROR(MATCH(_xlfn.CONCAT($B88,",",O$4),'19 SpcFunc &amp; VentSpcFunc combos'!$Q$8:$Q$335,0),0)&gt;0,1,0)</f>
        <v>0</v>
      </c>
      <c r="P88" s="119">
        <f>IF(IFERROR(MATCH(_xlfn.CONCAT($B88,",",P$4),'19 SpcFunc &amp; VentSpcFunc combos'!$Q$8:$Q$335,0),0)&gt;0,1,0)</f>
        <v>0</v>
      </c>
      <c r="Q88" s="119">
        <f>IF(IFERROR(MATCH(_xlfn.CONCAT($B88,",",Q$4),'19 SpcFunc &amp; VentSpcFunc combos'!$Q$8:$Q$335,0),0)&gt;0,1,0)</f>
        <v>0</v>
      </c>
      <c r="R88" s="119">
        <f>IF(IFERROR(MATCH(_xlfn.CONCAT($B88,",",R$4),'19 SpcFunc &amp; VentSpcFunc combos'!$Q$8:$Q$335,0),0)&gt;0,1,0)</f>
        <v>0</v>
      </c>
      <c r="S88" s="119">
        <f>IF(IFERROR(MATCH(_xlfn.CONCAT($B88,",",S$4),'19 SpcFunc &amp; VentSpcFunc combos'!$Q$8:$Q$335,0),0)&gt;0,1,0)</f>
        <v>0</v>
      </c>
      <c r="T88" s="119">
        <f>IF(IFERROR(MATCH(_xlfn.CONCAT($B88,",",T$4),'19 SpcFunc &amp; VentSpcFunc combos'!$Q$8:$Q$335,0),0)&gt;0,1,0)</f>
        <v>0</v>
      </c>
      <c r="U88" s="119">
        <f>IF(IFERROR(MATCH(_xlfn.CONCAT($B88,",",U$4),'19 SpcFunc &amp; VentSpcFunc combos'!$Q$8:$Q$335,0),0)&gt;0,1,0)</f>
        <v>0</v>
      </c>
      <c r="V88" s="119">
        <f>IF(IFERROR(MATCH(_xlfn.CONCAT($B88,",",V$4),'19 SpcFunc &amp; VentSpcFunc combos'!$Q$8:$Q$335,0),0)&gt;0,1,0)</f>
        <v>0</v>
      </c>
      <c r="W88" s="119">
        <f>IF(IFERROR(MATCH(_xlfn.CONCAT($B88,",",W$4),'19 SpcFunc &amp; VentSpcFunc combos'!$Q$8:$Q$335,0),0)&gt;0,1,0)</f>
        <v>0</v>
      </c>
      <c r="X88" s="119">
        <f>IF(IFERROR(MATCH(_xlfn.CONCAT($B88,",",X$4),'19 SpcFunc &amp; VentSpcFunc combos'!$Q$8:$Q$335,0),0)&gt;0,1,0)</f>
        <v>0</v>
      </c>
      <c r="Y88" s="119">
        <f>IF(IFERROR(MATCH(_xlfn.CONCAT($B88,",",Y$4),'19 SpcFunc &amp; VentSpcFunc combos'!$Q$8:$Q$335,0),0)&gt;0,1,0)</f>
        <v>0</v>
      </c>
      <c r="Z88" s="119">
        <f>IF(IFERROR(MATCH(_xlfn.CONCAT($B88,",",Z$4),'19 SpcFunc &amp; VentSpcFunc combos'!$Q$8:$Q$335,0),0)&gt;0,1,0)</f>
        <v>0</v>
      </c>
      <c r="AA88" s="119">
        <f>IF(IFERROR(MATCH(_xlfn.CONCAT($B88,",",AA$4),'19 SpcFunc &amp; VentSpcFunc combos'!$Q$8:$Q$335,0),0)&gt;0,1,0)</f>
        <v>0</v>
      </c>
      <c r="AB88" s="119">
        <f>IF(IFERROR(MATCH(_xlfn.CONCAT($B88,",",AB$4),'19 SpcFunc &amp; VentSpcFunc combos'!$Q$8:$Q$335,0),0)&gt;0,1,0)</f>
        <v>0</v>
      </c>
      <c r="AC88" s="119">
        <f>IF(IFERROR(MATCH(_xlfn.CONCAT($B88,",",AC$4),'19 SpcFunc &amp; VentSpcFunc combos'!$Q$8:$Q$335,0),0)&gt;0,1,0)</f>
        <v>0</v>
      </c>
      <c r="AD88" s="119">
        <f>IF(IFERROR(MATCH(_xlfn.CONCAT($B88,",",AD$4),'19 SpcFunc &amp; VentSpcFunc combos'!$Q$8:$Q$335,0),0)&gt;0,1,0)</f>
        <v>0</v>
      </c>
      <c r="AE88" s="119">
        <f>IF(IFERROR(MATCH(_xlfn.CONCAT($B88,",",AE$4),'19 SpcFunc &amp; VentSpcFunc combos'!$Q$8:$Q$335,0),0)&gt;0,1,0)</f>
        <v>0</v>
      </c>
      <c r="AF88" s="119">
        <f>IF(IFERROR(MATCH(_xlfn.CONCAT($B88,",",AF$4),'19 SpcFunc &amp; VentSpcFunc combos'!$Q$8:$Q$335,0),0)&gt;0,1,0)</f>
        <v>0</v>
      </c>
      <c r="AG88" s="119">
        <f>IF(IFERROR(MATCH(_xlfn.CONCAT($B88,",",AG$4),'19 SpcFunc &amp; VentSpcFunc combos'!$Q$8:$Q$335,0),0)&gt;0,1,0)</f>
        <v>0</v>
      </c>
      <c r="AH88" s="119">
        <f>IF(IFERROR(MATCH(_xlfn.CONCAT($B88,",",AH$4),'19 SpcFunc &amp; VentSpcFunc combos'!$Q$8:$Q$335,0),0)&gt;0,1,0)</f>
        <v>0</v>
      </c>
      <c r="AI88" s="119">
        <f>IF(IFERROR(MATCH(_xlfn.CONCAT($B88,",",AI$4),'19 SpcFunc &amp; VentSpcFunc combos'!$Q$8:$Q$335,0),0)&gt;0,1,0)</f>
        <v>0</v>
      </c>
      <c r="AJ88" s="119">
        <f>IF(IFERROR(MATCH(_xlfn.CONCAT($B88,",",AJ$4),'19 SpcFunc &amp; VentSpcFunc combos'!$Q$8:$Q$335,0),0)&gt;0,1,0)</f>
        <v>0</v>
      </c>
      <c r="AK88" s="119">
        <f>IF(IFERROR(MATCH(_xlfn.CONCAT($B88,",",AK$4),'19 SpcFunc &amp; VentSpcFunc combos'!$Q$8:$Q$335,0),0)&gt;0,1,0)</f>
        <v>0</v>
      </c>
      <c r="AL88" s="119">
        <f>IF(IFERROR(MATCH(_xlfn.CONCAT($B88,",",AL$4),'19 SpcFunc &amp; VentSpcFunc combos'!$Q$8:$Q$335,0),0)&gt;0,1,0)</f>
        <v>0</v>
      </c>
      <c r="AM88" s="119">
        <f>IF(IFERROR(MATCH(_xlfn.CONCAT($B88,",",AM$4),'19 SpcFunc &amp; VentSpcFunc combos'!$Q$8:$Q$335,0),0)&gt;0,1,0)</f>
        <v>0</v>
      </c>
      <c r="AN88" s="119">
        <f>IF(IFERROR(MATCH(_xlfn.CONCAT($B88,",",AN$4),'19 SpcFunc &amp; VentSpcFunc combos'!$Q$8:$Q$335,0),0)&gt;0,1,0)</f>
        <v>0</v>
      </c>
      <c r="AO88" s="119">
        <f>IF(IFERROR(MATCH(_xlfn.CONCAT($B88,",",AO$4),'19 SpcFunc &amp; VentSpcFunc combos'!$Q$8:$Q$335,0),0)&gt;0,1,0)</f>
        <v>0</v>
      </c>
      <c r="AP88" s="119">
        <f>IF(IFERROR(MATCH(_xlfn.CONCAT($B88,",",AP$4),'19 SpcFunc &amp; VentSpcFunc combos'!$Q$8:$Q$335,0),0)&gt;0,1,0)</f>
        <v>0</v>
      </c>
      <c r="AQ88" s="119">
        <f>IF(IFERROR(MATCH(_xlfn.CONCAT($B88,",",AQ$4),'19 SpcFunc &amp; VentSpcFunc combos'!$Q$8:$Q$335,0),0)&gt;0,1,0)</f>
        <v>0</v>
      </c>
      <c r="AR88" s="119">
        <f>IF(IFERROR(MATCH(_xlfn.CONCAT($B88,",",AR$4),'19 SpcFunc &amp; VentSpcFunc combos'!$Q$8:$Q$335,0),0)&gt;0,1,0)</f>
        <v>0</v>
      </c>
      <c r="AS88" s="119">
        <f>IF(IFERROR(MATCH(_xlfn.CONCAT($B88,",",AS$4),'19 SpcFunc &amp; VentSpcFunc combos'!$Q$8:$Q$335,0),0)&gt;0,1,0)</f>
        <v>0</v>
      </c>
      <c r="AT88" s="119">
        <f>IF(IFERROR(MATCH(_xlfn.CONCAT($B88,",",AT$4),'19 SpcFunc &amp; VentSpcFunc combos'!$Q$8:$Q$335,0),0)&gt;0,1,0)</f>
        <v>0</v>
      </c>
      <c r="AU88" s="119">
        <f>IF(IFERROR(MATCH(_xlfn.CONCAT($B88,",",AU$4),'19 SpcFunc &amp; VentSpcFunc combos'!$Q$8:$Q$335,0),0)&gt;0,1,0)</f>
        <v>0</v>
      </c>
      <c r="AV88" s="119">
        <f>IF(IFERROR(MATCH(_xlfn.CONCAT($B88,",",AV$4),'19 SpcFunc &amp; VentSpcFunc combos'!$Q$8:$Q$335,0),0)&gt;0,1,0)</f>
        <v>0</v>
      </c>
      <c r="AW88" s="119">
        <f>IF(IFERROR(MATCH(_xlfn.CONCAT($B88,",",AW$4),'19 SpcFunc &amp; VentSpcFunc combos'!$Q$8:$Q$335,0),0)&gt;0,1,0)</f>
        <v>0</v>
      </c>
      <c r="AX88" s="119">
        <f>IF(IFERROR(MATCH(_xlfn.CONCAT($B88,",",AX$4),'19 SpcFunc &amp; VentSpcFunc combos'!$Q$8:$Q$335,0),0)&gt;0,1,0)</f>
        <v>0</v>
      </c>
      <c r="AY88" s="119">
        <f>IF(IFERROR(MATCH(_xlfn.CONCAT($B88,",",AY$4),'19 SpcFunc &amp; VentSpcFunc combos'!$Q$8:$Q$335,0),0)&gt;0,1,0)</f>
        <v>0</v>
      </c>
      <c r="AZ88" s="119">
        <f>IF(IFERROR(MATCH(_xlfn.CONCAT($B88,",",AZ$4),'19 SpcFunc &amp; VentSpcFunc combos'!$Q$8:$Q$335,0),0)&gt;0,1,0)</f>
        <v>0</v>
      </c>
      <c r="BA88" s="119">
        <f>IF(IFERROR(MATCH(_xlfn.CONCAT($B88,",",BA$4),'19 SpcFunc &amp; VentSpcFunc combos'!$Q$8:$Q$335,0),0)&gt;0,1,0)</f>
        <v>0</v>
      </c>
      <c r="BB88" s="119">
        <f>IF(IFERROR(MATCH(_xlfn.CONCAT($B88,",",BB$4),'19 SpcFunc &amp; VentSpcFunc combos'!$Q$8:$Q$335,0),0)&gt;0,1,0)</f>
        <v>0</v>
      </c>
      <c r="BC88" s="119">
        <f>IF(IFERROR(MATCH(_xlfn.CONCAT($B88,",",BC$4),'19 SpcFunc &amp; VentSpcFunc combos'!$Q$8:$Q$335,0),0)&gt;0,1,0)</f>
        <v>0</v>
      </c>
      <c r="BD88" s="119">
        <f>IF(IFERROR(MATCH(_xlfn.CONCAT($B88,",",BD$4),'19 SpcFunc &amp; VentSpcFunc combos'!$Q$8:$Q$335,0),0)&gt;0,1,0)</f>
        <v>0</v>
      </c>
      <c r="BE88" s="119">
        <f>IF(IFERROR(MATCH(_xlfn.CONCAT($B88,",",BE$4),'19 SpcFunc &amp; VentSpcFunc combos'!$Q$8:$Q$335,0),0)&gt;0,1,0)</f>
        <v>0</v>
      </c>
      <c r="BF88" s="119">
        <f>IF(IFERROR(MATCH(_xlfn.CONCAT($B88,",",BF$4),'19 SpcFunc &amp; VentSpcFunc combos'!$Q$8:$Q$335,0),0)&gt;0,1,0)</f>
        <v>0</v>
      </c>
      <c r="BG88" s="119">
        <f>IF(IFERROR(MATCH(_xlfn.CONCAT($B88,",",BG$4),'19 SpcFunc &amp; VentSpcFunc combos'!$Q$8:$Q$335,0),0)&gt;0,1,0)</f>
        <v>0</v>
      </c>
      <c r="BH88" s="119">
        <f>IF(IFERROR(MATCH(_xlfn.CONCAT($B88,",",BH$4),'19 SpcFunc &amp; VentSpcFunc combos'!$Q$8:$Q$335,0),0)&gt;0,1,0)</f>
        <v>0</v>
      </c>
      <c r="BI88" s="119">
        <f>IF(IFERROR(MATCH(_xlfn.CONCAT($B88,",",BI$4),'19 SpcFunc &amp; VentSpcFunc combos'!$Q$8:$Q$335,0),0)&gt;0,1,0)</f>
        <v>0</v>
      </c>
      <c r="BJ88" s="119">
        <f>IF(IFERROR(MATCH(_xlfn.CONCAT($B88,",",BJ$4),'19 SpcFunc &amp; VentSpcFunc combos'!$Q$8:$Q$335,0),0)&gt;0,1,0)</f>
        <v>0</v>
      </c>
      <c r="BK88" s="119">
        <f>IF(IFERROR(MATCH(_xlfn.CONCAT($B88,",",BK$4),'19 SpcFunc &amp; VentSpcFunc combos'!$Q$8:$Q$335,0),0)&gt;0,1,0)</f>
        <v>0</v>
      </c>
      <c r="BL88" s="119">
        <f>IF(IFERROR(MATCH(_xlfn.CONCAT($B88,",",BL$4),'19 SpcFunc &amp; VentSpcFunc combos'!$Q$8:$Q$335,0),0)&gt;0,1,0)</f>
        <v>0</v>
      </c>
      <c r="BM88" s="119">
        <f>IF(IFERROR(MATCH(_xlfn.CONCAT($B88,",",BM$4),'19 SpcFunc &amp; VentSpcFunc combos'!$Q$8:$Q$335,0),0)&gt;0,1,0)</f>
        <v>0</v>
      </c>
      <c r="BN88" s="119">
        <f>IF(IFERROR(MATCH(_xlfn.CONCAT($B88,",",BN$4),'19 SpcFunc &amp; VentSpcFunc combos'!$Q$8:$Q$335,0),0)&gt;0,1,0)</f>
        <v>0</v>
      </c>
      <c r="BO88" s="119">
        <f>IF(IFERROR(MATCH(_xlfn.CONCAT($B88,",",BO$4),'19 SpcFunc &amp; VentSpcFunc combos'!$Q$8:$Q$335,0),0)&gt;0,1,0)</f>
        <v>0</v>
      </c>
      <c r="BP88" s="119">
        <f>IF(IFERROR(MATCH(_xlfn.CONCAT($B88,",",BP$4),'19 SpcFunc &amp; VentSpcFunc combos'!$Q$8:$Q$335,0),0)&gt;0,1,0)</f>
        <v>0</v>
      </c>
      <c r="BQ88" s="119">
        <f>IF(IFERROR(MATCH(_xlfn.CONCAT($B88,",",BQ$4),'19 SpcFunc &amp; VentSpcFunc combos'!$Q$8:$Q$335,0),0)&gt;0,1,0)</f>
        <v>0</v>
      </c>
      <c r="BR88" s="119">
        <f>IF(IFERROR(MATCH(_xlfn.CONCAT($B88,",",BR$4),'19 SpcFunc &amp; VentSpcFunc combos'!$Q$8:$Q$335,0),0)&gt;0,1,0)</f>
        <v>0</v>
      </c>
      <c r="BS88" s="119">
        <f>IF(IFERROR(MATCH(_xlfn.CONCAT($B88,",",BS$4),'19 SpcFunc &amp; VentSpcFunc combos'!$Q$8:$Q$335,0),0)&gt;0,1,0)</f>
        <v>0</v>
      </c>
      <c r="BT88" s="119">
        <f>IF(IFERROR(MATCH(_xlfn.CONCAT($B88,",",BT$4),'19 SpcFunc &amp; VentSpcFunc combos'!$Q$8:$Q$335,0),0)&gt;0,1,0)</f>
        <v>0</v>
      </c>
      <c r="BU88" s="119">
        <f>IF(IFERROR(MATCH(_xlfn.CONCAT($B88,",",BU$4),'19 SpcFunc &amp; VentSpcFunc combos'!$Q$8:$Q$335,0),0)&gt;0,1,0)</f>
        <v>0</v>
      </c>
      <c r="BV88" s="119">
        <f>IF(IFERROR(MATCH(_xlfn.CONCAT($B88,",",BV$4),'19 SpcFunc &amp; VentSpcFunc combos'!$Q$8:$Q$335,0),0)&gt;0,1,0)</f>
        <v>0</v>
      </c>
      <c r="BW88" s="119">
        <f>IF(IFERROR(MATCH(_xlfn.CONCAT($B88,",",BW$4),'19 SpcFunc &amp; VentSpcFunc combos'!$Q$8:$Q$335,0),0)&gt;0,1,0)</f>
        <v>0</v>
      </c>
      <c r="BX88" s="119">
        <f>IF(IFERROR(MATCH(_xlfn.CONCAT($B88,",",BX$4),'19 SpcFunc &amp; VentSpcFunc combos'!$Q$8:$Q$335,0),0)&gt;0,1,0)</f>
        <v>0</v>
      </c>
      <c r="BY88" s="119">
        <f>IF(IFERROR(MATCH(_xlfn.CONCAT($B88,",",BY$4),'19 SpcFunc &amp; VentSpcFunc combos'!$Q$8:$Q$335,0),0)&gt;0,1,0)</f>
        <v>0</v>
      </c>
      <c r="BZ88" s="119">
        <f>IF(IFERROR(MATCH(_xlfn.CONCAT($B88,",",BZ$4),'19 SpcFunc &amp; VentSpcFunc combos'!$Q$8:$Q$335,0),0)&gt;0,1,0)</f>
        <v>0</v>
      </c>
      <c r="CA88" s="119">
        <f>IF(IFERROR(MATCH(_xlfn.CONCAT($B88,",",CA$4),'19 SpcFunc &amp; VentSpcFunc combos'!$Q$8:$Q$335,0),0)&gt;0,1,0)</f>
        <v>0</v>
      </c>
      <c r="CB88" s="119">
        <f>IF(IFERROR(MATCH(_xlfn.CONCAT($B88,",",CB$4),'19 SpcFunc &amp; VentSpcFunc combos'!$Q$8:$Q$335,0),0)&gt;0,1,0)</f>
        <v>0</v>
      </c>
      <c r="CC88" s="119">
        <f>IF(IFERROR(MATCH(_xlfn.CONCAT($B88,",",CC$4),'19 SpcFunc &amp; VentSpcFunc combos'!$Q$8:$Q$335,0),0)&gt;0,1,0)</f>
        <v>0</v>
      </c>
      <c r="CD88" s="119">
        <f>IF(IFERROR(MATCH(_xlfn.CONCAT($B88,",",CD$4),'19 SpcFunc &amp; VentSpcFunc combos'!$Q$8:$Q$335,0),0)&gt;0,1,0)</f>
        <v>0</v>
      </c>
      <c r="CE88" s="119">
        <f>IF(IFERROR(MATCH(_xlfn.CONCAT($B88,",",CE$4),'19 SpcFunc &amp; VentSpcFunc combos'!$Q$8:$Q$335,0),0)&gt;0,1,0)</f>
        <v>0</v>
      </c>
      <c r="CF88" s="119">
        <f>IF(IFERROR(MATCH(_xlfn.CONCAT($B88,",",CF$4),'19 SpcFunc &amp; VentSpcFunc combos'!$Q$8:$Q$335,0),0)&gt;0,1,0)</f>
        <v>0</v>
      </c>
      <c r="CG88" s="119">
        <f>IF(IFERROR(MATCH(_xlfn.CONCAT($B88,",",CG$4),'19 SpcFunc &amp; VentSpcFunc combos'!$Q$8:$Q$335,0),0)&gt;0,1,0)</f>
        <v>0</v>
      </c>
      <c r="CH88" s="119">
        <f>IF(IFERROR(MATCH(_xlfn.CONCAT($B88,",",CH$4),'19 SpcFunc &amp; VentSpcFunc combos'!$Q$8:$Q$335,0),0)&gt;0,1,0)</f>
        <v>0</v>
      </c>
      <c r="CI88" s="119">
        <f>IF(IFERROR(MATCH(_xlfn.CONCAT($B88,",",CI$4),'19 SpcFunc &amp; VentSpcFunc combos'!$Q$8:$Q$335,0),0)&gt;0,1,0)</f>
        <v>0</v>
      </c>
      <c r="CJ88" s="119">
        <f>IF(IFERROR(MATCH(_xlfn.CONCAT($B88,",",CJ$4),'19 SpcFunc &amp; VentSpcFunc combos'!$Q$8:$Q$335,0),0)&gt;0,1,0)</f>
        <v>0</v>
      </c>
      <c r="CK88" s="119">
        <f>IF(IFERROR(MATCH(_xlfn.CONCAT($B88,",",CK$4),'19 SpcFunc &amp; VentSpcFunc combos'!$Q$8:$Q$335,0),0)&gt;0,1,0)</f>
        <v>0</v>
      </c>
      <c r="CL88" s="119">
        <f>IF(IFERROR(MATCH(_xlfn.CONCAT($B88,",",CL$4),'19 SpcFunc &amp; VentSpcFunc combos'!$Q$8:$Q$335,0),0)&gt;0,1,0)</f>
        <v>0</v>
      </c>
      <c r="CM88" s="119">
        <f>IF(IFERROR(MATCH(_xlfn.CONCAT($B88,",",CM$4),'19 SpcFunc &amp; VentSpcFunc combos'!$Q$8:$Q$335,0),0)&gt;0,1,0)</f>
        <v>0</v>
      </c>
      <c r="CN88" s="119">
        <f>IF(IFERROR(MATCH(_xlfn.CONCAT($B88,",",CN$4),'19 SpcFunc &amp; VentSpcFunc combos'!$Q$8:$Q$335,0),0)&gt;0,1,0)</f>
        <v>0</v>
      </c>
      <c r="CO88" s="119">
        <f>IF(IFERROR(MATCH(_xlfn.CONCAT($B88,",",CO$4),'19 SpcFunc &amp; VentSpcFunc combos'!$Q$8:$Q$335,0),0)&gt;0,1,0)</f>
        <v>0</v>
      </c>
      <c r="CP88" s="119">
        <f>IF(IFERROR(MATCH(_xlfn.CONCAT($B88,",",CP$4),'19 SpcFunc &amp; VentSpcFunc combos'!$Q$8:$Q$335,0),0)&gt;0,1,0)</f>
        <v>0</v>
      </c>
      <c r="CQ88" s="119">
        <f>IF(IFERROR(MATCH(_xlfn.CONCAT($B88,",",CQ$4),'19 SpcFunc &amp; VentSpcFunc combos'!$Q$8:$Q$335,0),0)&gt;0,1,0)</f>
        <v>0</v>
      </c>
      <c r="CR88" s="119">
        <f>IF(IFERROR(MATCH(_xlfn.CONCAT($B88,",",CR$4),'19 SpcFunc &amp; VentSpcFunc combos'!$Q$8:$Q$335,0),0)&gt;0,1,0)</f>
        <v>0</v>
      </c>
      <c r="CS88" s="119">
        <f>IF(IFERROR(MATCH(_xlfn.CONCAT($B88,",",CS$4),'19 SpcFunc &amp; VentSpcFunc combos'!$Q$8:$Q$335,0),0)&gt;0,1,0)</f>
        <v>0</v>
      </c>
      <c r="CT88" s="119">
        <f>IF(IFERROR(MATCH(_xlfn.CONCAT($B88,",",CT$4),'19 SpcFunc &amp; VentSpcFunc combos'!$Q$8:$Q$335,0),0)&gt;0,1,0)</f>
        <v>0</v>
      </c>
      <c r="CU88" s="98" t="s">
        <v>938</v>
      </c>
      <c r="CV88">
        <f t="shared" si="6"/>
        <v>0</v>
      </c>
    </row>
    <row r="89" spans="2:100" x14ac:dyDescent="0.25">
      <c r="B89" t="e">
        <f>#REF!</f>
        <v>#REF!</v>
      </c>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c r="AF89" s="119"/>
      <c r="AG89" s="119"/>
      <c r="AH89" s="119"/>
      <c r="AI89" s="119"/>
      <c r="AJ89" s="119"/>
      <c r="AK89" s="119"/>
      <c r="AL89" s="119"/>
      <c r="AM89" s="119"/>
      <c r="AN89" s="119"/>
      <c r="AO89" s="119"/>
      <c r="AP89" s="119"/>
      <c r="AQ89" s="119"/>
      <c r="AR89" s="119"/>
      <c r="AS89" s="119"/>
      <c r="AT89" s="119"/>
      <c r="AU89" s="119"/>
      <c r="AV89" s="119"/>
      <c r="AW89" s="119"/>
      <c r="AX89" s="119"/>
      <c r="AY89" s="119"/>
      <c r="AZ89" s="119"/>
      <c r="BA89" s="119"/>
      <c r="BB89" s="119"/>
      <c r="BC89" s="119"/>
      <c r="BD89" s="119"/>
      <c r="BE89" s="119"/>
      <c r="BF89" s="119"/>
      <c r="BG89" s="119"/>
      <c r="BH89" s="119"/>
      <c r="BI89" s="119"/>
      <c r="BJ89" s="119"/>
      <c r="BK89" s="119"/>
      <c r="BL89" s="119"/>
      <c r="BM89" s="119"/>
      <c r="BN89" s="119"/>
      <c r="BO89" s="119"/>
      <c r="BP89" s="119"/>
      <c r="BQ89" s="119"/>
      <c r="BR89" s="119"/>
      <c r="BS89" s="119"/>
      <c r="BT89" s="119"/>
      <c r="BU89" s="119"/>
      <c r="BV89" s="119"/>
      <c r="BW89" s="119"/>
      <c r="BX89" s="119"/>
      <c r="BY89" s="119"/>
      <c r="BZ89" s="119"/>
      <c r="CA89" s="119"/>
      <c r="CB89" s="119"/>
      <c r="CC89" s="119"/>
      <c r="CD89" s="119"/>
      <c r="CE89" s="119"/>
      <c r="CF89" s="119"/>
      <c r="CG89" s="119"/>
      <c r="CH89" s="119"/>
      <c r="CI89" s="119"/>
      <c r="CJ89" s="119"/>
      <c r="CK89" s="119"/>
      <c r="CL89" s="119"/>
      <c r="CM89" s="119"/>
      <c r="CN89" s="119"/>
      <c r="CO89" s="119"/>
      <c r="CP89" s="119"/>
      <c r="CQ89" s="119"/>
      <c r="CR89" s="119"/>
      <c r="CS89" s="119"/>
      <c r="CT89" s="119"/>
    </row>
    <row r="90" spans="2:100" x14ac:dyDescent="0.25">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119"/>
      <c r="BD90" s="119"/>
      <c r="BE90" s="119"/>
      <c r="BF90" s="119"/>
      <c r="BG90" s="119"/>
      <c r="BH90" s="119"/>
      <c r="BI90" s="119"/>
      <c r="BJ90" s="119"/>
      <c r="BK90" s="119"/>
      <c r="BL90" s="119"/>
      <c r="BM90" s="119"/>
      <c r="BN90" s="119"/>
      <c r="BO90" s="119"/>
      <c r="BP90" s="119"/>
      <c r="BQ90" s="119"/>
      <c r="BR90" s="119"/>
      <c r="BS90" s="119"/>
      <c r="BT90" s="119"/>
      <c r="BU90" s="119"/>
      <c r="BV90" s="119"/>
      <c r="BW90" s="119"/>
      <c r="BX90" s="119"/>
      <c r="BY90" s="119"/>
      <c r="BZ90" s="119"/>
      <c r="CA90" s="119"/>
      <c r="CB90" s="119"/>
      <c r="CC90" s="119"/>
      <c r="CD90" s="119"/>
      <c r="CE90" s="119"/>
      <c r="CF90" s="119"/>
      <c r="CG90" s="119"/>
      <c r="CH90" s="119"/>
      <c r="CI90" s="119"/>
      <c r="CJ90" s="119"/>
      <c r="CK90" s="119"/>
      <c r="CL90" s="119"/>
      <c r="CM90" s="119"/>
      <c r="CN90" s="119"/>
      <c r="CO90" s="119"/>
      <c r="CP90" s="119"/>
      <c r="CQ90" s="119"/>
      <c r="CR90" s="119"/>
      <c r="CS90" s="119"/>
      <c r="CT90" s="119"/>
    </row>
    <row r="91" spans="2:100" x14ac:dyDescent="0.25">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c r="AF91" s="119"/>
      <c r="AG91" s="119"/>
      <c r="AH91" s="119"/>
      <c r="AI91" s="119"/>
      <c r="AJ91" s="119"/>
      <c r="AK91" s="119"/>
      <c r="AL91" s="119"/>
      <c r="AM91" s="119"/>
      <c r="AN91" s="119"/>
      <c r="AO91" s="119"/>
      <c r="AP91" s="119"/>
      <c r="AQ91" s="119"/>
      <c r="AR91" s="119"/>
      <c r="AS91" s="119"/>
      <c r="AT91" s="119"/>
      <c r="AU91" s="119"/>
      <c r="AV91" s="119"/>
      <c r="AW91" s="119"/>
      <c r="AX91" s="119"/>
      <c r="AY91" s="119"/>
      <c r="AZ91" s="119"/>
      <c r="BA91" s="119"/>
      <c r="BB91" s="119"/>
      <c r="BC91" s="119"/>
      <c r="BD91" s="119"/>
      <c r="BE91" s="119"/>
      <c r="BF91" s="119"/>
      <c r="BG91" s="119"/>
      <c r="BH91" s="119"/>
      <c r="BI91" s="119"/>
      <c r="BJ91" s="119"/>
      <c r="BK91" s="119"/>
      <c r="BL91" s="119"/>
      <c r="BM91" s="119"/>
      <c r="BN91" s="119"/>
      <c r="BO91" s="119"/>
      <c r="BP91" s="119"/>
      <c r="BQ91" s="119"/>
      <c r="BR91" s="119"/>
      <c r="BS91" s="119"/>
      <c r="BT91" s="119"/>
      <c r="BU91" s="119"/>
      <c r="BV91" s="119"/>
      <c r="BW91" s="119"/>
      <c r="BX91" s="119"/>
      <c r="BY91" s="119"/>
      <c r="BZ91" s="119"/>
      <c r="CA91" s="119"/>
      <c r="CB91" s="119"/>
      <c r="CC91" s="119"/>
      <c r="CD91" s="119"/>
      <c r="CE91" s="119"/>
      <c r="CF91" s="119"/>
      <c r="CG91" s="119"/>
      <c r="CH91" s="119"/>
      <c r="CI91" s="119"/>
      <c r="CJ91" s="119"/>
      <c r="CK91" s="119"/>
      <c r="CL91" s="119"/>
      <c r="CM91" s="119"/>
      <c r="CN91" s="119"/>
      <c r="CO91" s="119"/>
      <c r="CP91" s="119"/>
      <c r="CQ91" s="119"/>
      <c r="CR91" s="119"/>
      <c r="CS91" s="119"/>
      <c r="CT91" s="119"/>
    </row>
    <row r="92" spans="2:100" x14ac:dyDescent="0.25">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19"/>
      <c r="AC92" s="119"/>
      <c r="AD92" s="119"/>
      <c r="AE92" s="119"/>
      <c r="AF92" s="119"/>
      <c r="AG92" s="119"/>
      <c r="AH92" s="119"/>
      <c r="AI92" s="119"/>
      <c r="AJ92" s="119"/>
      <c r="AK92" s="119"/>
      <c r="AL92" s="119"/>
      <c r="AM92" s="119"/>
      <c r="AN92" s="119"/>
      <c r="AO92" s="119"/>
      <c r="AP92" s="119"/>
      <c r="AQ92" s="119"/>
      <c r="AR92" s="119"/>
      <c r="AS92" s="119"/>
      <c r="AT92" s="119"/>
      <c r="AU92" s="119"/>
      <c r="AV92" s="119"/>
      <c r="AW92" s="119"/>
      <c r="AX92" s="119"/>
      <c r="AY92" s="119"/>
      <c r="AZ92" s="119"/>
      <c r="BA92" s="119"/>
      <c r="BB92" s="119"/>
      <c r="BC92" s="119"/>
      <c r="BD92" s="119"/>
      <c r="BE92" s="119"/>
      <c r="BF92" s="119"/>
      <c r="BG92" s="119"/>
      <c r="BH92" s="119"/>
      <c r="BI92" s="119"/>
      <c r="BJ92" s="119"/>
      <c r="BK92" s="119"/>
      <c r="BL92" s="119"/>
      <c r="BM92" s="119"/>
      <c r="BN92" s="119"/>
      <c r="BO92" s="119"/>
      <c r="BP92" s="119"/>
      <c r="BQ92" s="119"/>
      <c r="BR92" s="119"/>
      <c r="BS92" s="119"/>
      <c r="BT92" s="119"/>
      <c r="BU92" s="119"/>
      <c r="BV92" s="119"/>
      <c r="BW92" s="119"/>
      <c r="BX92" s="119"/>
      <c r="BY92" s="119"/>
      <c r="BZ92" s="119"/>
      <c r="CA92" s="119"/>
      <c r="CB92" s="119"/>
      <c r="CC92" s="119"/>
      <c r="CD92" s="119"/>
      <c r="CE92" s="119"/>
      <c r="CF92" s="119"/>
      <c r="CG92" s="119"/>
      <c r="CH92" s="119"/>
      <c r="CI92" s="119"/>
      <c r="CJ92" s="119"/>
      <c r="CK92" s="119"/>
      <c r="CL92" s="119"/>
      <c r="CM92" s="119"/>
      <c r="CN92" s="119"/>
      <c r="CO92" s="119"/>
      <c r="CP92" s="119"/>
      <c r="CQ92" s="119"/>
      <c r="CR92" s="119"/>
      <c r="CS92" s="119"/>
      <c r="CT92" s="119"/>
    </row>
  </sheetData>
  <conditionalFormatting sqref="C5:CT88">
    <cfRule type="cellIs" dxfId="10" priority="2" operator="equal">
      <formula>0</formula>
    </cfRule>
  </conditionalFormatting>
  <conditionalFormatting sqref="C2:CU2 CV5:CV88">
    <cfRule type="cellIs" dxfId="9" priority="184" operator="equal">
      <formula>0</formula>
    </cfRule>
  </conditionalFormatting>
  <conditionalFormatting sqref="CT82:CT92">
    <cfRule type="cellIs" dxfId="8" priority="3" operator="greaterThan">
      <formula>0</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0DB73-5DFF-4674-A347-24EB39C57198}">
  <dimension ref="A1:CV92"/>
  <sheetViews>
    <sheetView zoomScale="70" zoomScaleNormal="70" workbookViewId="0">
      <pane xSplit="2" ySplit="4" topLeftCell="C5" activePane="bottomRight" state="frozen"/>
      <selection pane="topRight" activeCell="C1" sqref="C1"/>
      <selection pane="bottomLeft" activeCell="A4" sqref="A4"/>
      <selection pane="bottomRight" activeCell="AY64" sqref="AY64"/>
    </sheetView>
  </sheetViews>
  <sheetFormatPr defaultRowHeight="12.5" x14ac:dyDescent="0.25"/>
  <cols>
    <col min="1" max="1" width="3.54296875" customWidth="1"/>
    <col min="2" max="2" width="54" customWidth="1"/>
    <col min="3" max="96" width="3.36328125" bestFit="1" customWidth="1"/>
    <col min="97" max="97" width="3.08984375" customWidth="1"/>
    <col min="98" max="98" width="2.90625" customWidth="1"/>
    <col min="99" max="99" width="3.36328125" customWidth="1"/>
    <col min="100" max="100" width="4.54296875" bestFit="1" customWidth="1"/>
  </cols>
  <sheetData>
    <row r="1" spans="1:100" s="98" customFormat="1" ht="13" x14ac:dyDescent="0.25">
      <c r="A1" s="111" t="s">
        <v>938</v>
      </c>
      <c r="B1" s="80"/>
      <c r="C1" s="98">
        <v>1</v>
      </c>
      <c r="D1" s="98">
        <f>C1+1</f>
        <v>2</v>
      </c>
      <c r="E1" s="98">
        <f t="shared" ref="E1:BP1" si="0">D1+1</f>
        <v>3</v>
      </c>
      <c r="F1" s="98">
        <f t="shared" si="0"/>
        <v>4</v>
      </c>
      <c r="G1" s="98">
        <f t="shared" si="0"/>
        <v>5</v>
      </c>
      <c r="H1" s="98">
        <f t="shared" si="0"/>
        <v>6</v>
      </c>
      <c r="I1" s="98">
        <f t="shared" si="0"/>
        <v>7</v>
      </c>
      <c r="J1" s="98">
        <f t="shared" si="0"/>
        <v>8</v>
      </c>
      <c r="K1" s="98">
        <f t="shared" si="0"/>
        <v>9</v>
      </c>
      <c r="L1" s="98">
        <f t="shared" si="0"/>
        <v>10</v>
      </c>
      <c r="M1" s="98">
        <f t="shared" si="0"/>
        <v>11</v>
      </c>
      <c r="N1" s="98">
        <f t="shared" si="0"/>
        <v>12</v>
      </c>
      <c r="O1" s="98">
        <f t="shared" si="0"/>
        <v>13</v>
      </c>
      <c r="P1" s="98">
        <f t="shared" si="0"/>
        <v>14</v>
      </c>
      <c r="Q1" s="98">
        <f t="shared" si="0"/>
        <v>15</v>
      </c>
      <c r="R1" s="98">
        <f t="shared" si="0"/>
        <v>16</v>
      </c>
      <c r="S1" s="98">
        <f t="shared" si="0"/>
        <v>17</v>
      </c>
      <c r="T1" s="98">
        <f t="shared" si="0"/>
        <v>18</v>
      </c>
      <c r="U1" s="98">
        <f t="shared" si="0"/>
        <v>19</v>
      </c>
      <c r="V1" s="98">
        <f t="shared" si="0"/>
        <v>20</v>
      </c>
      <c r="W1" s="98">
        <f t="shared" si="0"/>
        <v>21</v>
      </c>
      <c r="X1" s="98">
        <f t="shared" si="0"/>
        <v>22</v>
      </c>
      <c r="Y1" s="98">
        <f t="shared" si="0"/>
        <v>23</v>
      </c>
      <c r="Z1" s="98">
        <f t="shared" si="0"/>
        <v>24</v>
      </c>
      <c r="AA1" s="98">
        <f t="shared" si="0"/>
        <v>25</v>
      </c>
      <c r="AB1" s="98">
        <f t="shared" si="0"/>
        <v>26</v>
      </c>
      <c r="AC1" s="98">
        <f t="shared" si="0"/>
        <v>27</v>
      </c>
      <c r="AD1" s="98">
        <f t="shared" si="0"/>
        <v>28</v>
      </c>
      <c r="AE1" s="98">
        <f t="shared" si="0"/>
        <v>29</v>
      </c>
      <c r="AF1" s="98">
        <f t="shared" si="0"/>
        <v>30</v>
      </c>
      <c r="AG1" s="98">
        <f t="shared" si="0"/>
        <v>31</v>
      </c>
      <c r="AH1" s="98">
        <f t="shared" si="0"/>
        <v>32</v>
      </c>
      <c r="AI1" s="98">
        <f t="shared" si="0"/>
        <v>33</v>
      </c>
      <c r="AJ1" s="98">
        <f t="shared" si="0"/>
        <v>34</v>
      </c>
      <c r="AK1" s="98">
        <f t="shared" si="0"/>
        <v>35</v>
      </c>
      <c r="AL1" s="98">
        <f t="shared" si="0"/>
        <v>36</v>
      </c>
      <c r="AM1" s="98">
        <f t="shared" si="0"/>
        <v>37</v>
      </c>
      <c r="AN1" s="98">
        <f t="shared" si="0"/>
        <v>38</v>
      </c>
      <c r="AO1" s="98">
        <f t="shared" si="0"/>
        <v>39</v>
      </c>
      <c r="AP1" s="98">
        <f t="shared" si="0"/>
        <v>40</v>
      </c>
      <c r="AQ1" s="98">
        <f t="shared" si="0"/>
        <v>41</v>
      </c>
      <c r="AR1" s="98">
        <f t="shared" si="0"/>
        <v>42</v>
      </c>
      <c r="AS1" s="98">
        <f t="shared" si="0"/>
        <v>43</v>
      </c>
      <c r="AT1" s="98">
        <f t="shared" si="0"/>
        <v>44</v>
      </c>
      <c r="AU1" s="98">
        <f t="shared" si="0"/>
        <v>45</v>
      </c>
      <c r="AV1" s="98">
        <f t="shared" si="0"/>
        <v>46</v>
      </c>
      <c r="AW1" s="98">
        <f t="shared" si="0"/>
        <v>47</v>
      </c>
      <c r="AX1" s="98">
        <f t="shared" si="0"/>
        <v>48</v>
      </c>
      <c r="AY1" s="98">
        <f t="shared" si="0"/>
        <v>49</v>
      </c>
      <c r="AZ1" s="98">
        <f t="shared" si="0"/>
        <v>50</v>
      </c>
      <c r="BA1" s="98">
        <f t="shared" si="0"/>
        <v>51</v>
      </c>
      <c r="BB1" s="98">
        <f t="shared" si="0"/>
        <v>52</v>
      </c>
      <c r="BC1" s="98">
        <f t="shared" si="0"/>
        <v>53</v>
      </c>
      <c r="BD1" s="98">
        <f t="shared" si="0"/>
        <v>54</v>
      </c>
      <c r="BE1" s="98">
        <f t="shared" si="0"/>
        <v>55</v>
      </c>
      <c r="BF1" s="98">
        <f t="shared" si="0"/>
        <v>56</v>
      </c>
      <c r="BG1" s="98">
        <f t="shared" si="0"/>
        <v>57</v>
      </c>
      <c r="BH1" s="98">
        <f t="shared" si="0"/>
        <v>58</v>
      </c>
      <c r="BI1" s="98">
        <f t="shared" si="0"/>
        <v>59</v>
      </c>
      <c r="BJ1" s="98">
        <f t="shared" si="0"/>
        <v>60</v>
      </c>
      <c r="BK1" s="98">
        <f t="shared" si="0"/>
        <v>61</v>
      </c>
      <c r="BL1" s="98">
        <f t="shared" si="0"/>
        <v>62</v>
      </c>
      <c r="BM1" s="98">
        <f t="shared" si="0"/>
        <v>63</v>
      </c>
      <c r="BN1" s="98">
        <f t="shared" si="0"/>
        <v>64</v>
      </c>
      <c r="BO1" s="98">
        <f t="shared" si="0"/>
        <v>65</v>
      </c>
      <c r="BP1" s="98">
        <f t="shared" si="0"/>
        <v>66</v>
      </c>
      <c r="BQ1" s="98">
        <f t="shared" ref="BQ1:CT1" si="1">BP1+1</f>
        <v>67</v>
      </c>
      <c r="BR1" s="98">
        <f t="shared" si="1"/>
        <v>68</v>
      </c>
      <c r="BS1" s="98">
        <f t="shared" si="1"/>
        <v>69</v>
      </c>
      <c r="BT1" s="98">
        <f t="shared" si="1"/>
        <v>70</v>
      </c>
      <c r="BU1" s="98">
        <f t="shared" si="1"/>
        <v>71</v>
      </c>
      <c r="BV1" s="98">
        <f t="shared" si="1"/>
        <v>72</v>
      </c>
      <c r="BW1" s="98">
        <f t="shared" si="1"/>
        <v>73</v>
      </c>
      <c r="BX1" s="98">
        <f t="shared" si="1"/>
        <v>74</v>
      </c>
      <c r="BY1" s="98">
        <f t="shared" si="1"/>
        <v>75</v>
      </c>
      <c r="BZ1" s="98">
        <f t="shared" si="1"/>
        <v>76</v>
      </c>
      <c r="CA1" s="98">
        <f t="shared" si="1"/>
        <v>77</v>
      </c>
      <c r="CB1" s="98">
        <f t="shared" si="1"/>
        <v>78</v>
      </c>
      <c r="CC1" s="98">
        <f t="shared" si="1"/>
        <v>79</v>
      </c>
      <c r="CD1" s="98">
        <f t="shared" si="1"/>
        <v>80</v>
      </c>
      <c r="CE1" s="98">
        <f t="shared" si="1"/>
        <v>81</v>
      </c>
      <c r="CF1" s="98">
        <f t="shared" si="1"/>
        <v>82</v>
      </c>
      <c r="CG1" s="98">
        <f t="shared" si="1"/>
        <v>83</v>
      </c>
      <c r="CH1" s="98">
        <f t="shared" si="1"/>
        <v>84</v>
      </c>
      <c r="CI1" s="98">
        <f t="shared" si="1"/>
        <v>85</v>
      </c>
      <c r="CJ1" s="98">
        <f t="shared" si="1"/>
        <v>86</v>
      </c>
      <c r="CK1" s="98">
        <f t="shared" si="1"/>
        <v>87</v>
      </c>
      <c r="CL1" s="98">
        <f t="shared" si="1"/>
        <v>88</v>
      </c>
      <c r="CM1" s="98">
        <f t="shared" si="1"/>
        <v>89</v>
      </c>
      <c r="CN1" s="98">
        <f t="shared" si="1"/>
        <v>90</v>
      </c>
      <c r="CO1" s="98">
        <f t="shared" si="1"/>
        <v>91</v>
      </c>
      <c r="CP1" s="98">
        <f t="shared" si="1"/>
        <v>92</v>
      </c>
      <c r="CQ1" s="98">
        <f t="shared" si="1"/>
        <v>93</v>
      </c>
      <c r="CR1" s="98">
        <f t="shared" si="1"/>
        <v>94</v>
      </c>
      <c r="CS1" s="98">
        <f t="shared" si="1"/>
        <v>95</v>
      </c>
      <c r="CT1" s="98">
        <f t="shared" si="1"/>
        <v>96</v>
      </c>
    </row>
    <row r="2" spans="1:100" s="98" customFormat="1" ht="13" x14ac:dyDescent="0.25">
      <c r="A2" s="111" t="s">
        <v>938</v>
      </c>
      <c r="B2" s="80" t="s">
        <v>999</v>
      </c>
      <c r="C2" s="98">
        <f t="shared" ref="C2:AH2" ca="1" si="2">SUM(C5:C89)</f>
        <v>4</v>
      </c>
      <c r="D2" s="98">
        <f t="shared" ca="1" si="2"/>
        <v>4</v>
      </c>
      <c r="E2" s="98">
        <f t="shared" ca="1" si="2"/>
        <v>4</v>
      </c>
      <c r="F2" s="98">
        <f t="shared" ca="1" si="2"/>
        <v>2</v>
      </c>
      <c r="G2" s="98">
        <f t="shared" ca="1" si="2"/>
        <v>3</v>
      </c>
      <c r="H2" s="98">
        <f t="shared" ca="1" si="2"/>
        <v>1</v>
      </c>
      <c r="I2" s="98">
        <f t="shared" ca="1" si="2"/>
        <v>1</v>
      </c>
      <c r="J2" s="98">
        <f t="shared" ca="1" si="2"/>
        <v>3</v>
      </c>
      <c r="K2" s="98">
        <f t="shared" ca="1" si="2"/>
        <v>2</v>
      </c>
      <c r="L2" s="98">
        <f t="shared" ca="1" si="2"/>
        <v>1</v>
      </c>
      <c r="M2" s="98">
        <f t="shared" ca="1" si="2"/>
        <v>1</v>
      </c>
      <c r="N2" s="98">
        <f t="shared" ca="1" si="2"/>
        <v>2</v>
      </c>
      <c r="O2" s="98">
        <f t="shared" ca="1" si="2"/>
        <v>1</v>
      </c>
      <c r="P2" s="98">
        <f t="shared" ca="1" si="2"/>
        <v>1</v>
      </c>
      <c r="Q2" s="98">
        <f t="shared" ca="1" si="2"/>
        <v>2</v>
      </c>
      <c r="R2" s="98">
        <f t="shared" ca="1" si="2"/>
        <v>1</v>
      </c>
      <c r="S2" s="98">
        <f t="shared" ca="1" si="2"/>
        <v>2</v>
      </c>
      <c r="T2" s="98">
        <f t="shared" ca="1" si="2"/>
        <v>1</v>
      </c>
      <c r="U2" s="98">
        <f t="shared" ca="1" si="2"/>
        <v>3</v>
      </c>
      <c r="V2" s="98">
        <f t="shared" ca="1" si="2"/>
        <v>3</v>
      </c>
      <c r="W2" s="98">
        <f t="shared" ca="1" si="2"/>
        <v>3</v>
      </c>
      <c r="X2" s="98">
        <f t="shared" ca="1" si="2"/>
        <v>3</v>
      </c>
      <c r="Y2" s="98">
        <f t="shared" ca="1" si="2"/>
        <v>2</v>
      </c>
      <c r="Z2" s="98">
        <f t="shared" ca="1" si="2"/>
        <v>1</v>
      </c>
      <c r="AA2" s="98">
        <f t="shared" ca="1" si="2"/>
        <v>1</v>
      </c>
      <c r="AB2" s="98">
        <f t="shared" ca="1" si="2"/>
        <v>1</v>
      </c>
      <c r="AC2" s="98">
        <f t="shared" ca="1" si="2"/>
        <v>1</v>
      </c>
      <c r="AD2" s="98">
        <f t="shared" ca="1" si="2"/>
        <v>1</v>
      </c>
      <c r="AE2" s="98">
        <f t="shared" ca="1" si="2"/>
        <v>1</v>
      </c>
      <c r="AF2" s="98">
        <f t="shared" ca="1" si="2"/>
        <v>1</v>
      </c>
      <c r="AG2" s="98">
        <f t="shared" ca="1" si="2"/>
        <v>1</v>
      </c>
      <c r="AH2" s="98">
        <f t="shared" ca="1" si="2"/>
        <v>5</v>
      </c>
      <c r="AI2" s="98">
        <f t="shared" ref="AI2:CT2" ca="1" si="3">SUM(AI5:AI89)</f>
        <v>2</v>
      </c>
      <c r="AJ2" s="98">
        <f t="shared" ca="1" si="3"/>
        <v>1</v>
      </c>
      <c r="AK2" s="98">
        <f t="shared" ca="1" si="3"/>
        <v>5</v>
      </c>
      <c r="AL2" s="98">
        <f t="shared" ca="1" si="3"/>
        <v>4</v>
      </c>
      <c r="AM2" s="98">
        <f t="shared" ca="1" si="3"/>
        <v>1</v>
      </c>
      <c r="AN2" s="98">
        <f t="shared" ca="1" si="3"/>
        <v>1</v>
      </c>
      <c r="AO2" s="98">
        <f t="shared" ca="1" si="3"/>
        <v>1</v>
      </c>
      <c r="AP2" s="98">
        <f t="shared" ca="1" si="3"/>
        <v>1</v>
      </c>
      <c r="AQ2" s="98">
        <f t="shared" ca="1" si="3"/>
        <v>3</v>
      </c>
      <c r="AR2" s="98">
        <f t="shared" ca="1" si="3"/>
        <v>2</v>
      </c>
      <c r="AS2" s="98">
        <f t="shared" ca="1" si="3"/>
        <v>2</v>
      </c>
      <c r="AT2" s="98">
        <f t="shared" ca="1" si="3"/>
        <v>2</v>
      </c>
      <c r="AU2" s="98">
        <f t="shared" ca="1" si="3"/>
        <v>1</v>
      </c>
      <c r="AV2" s="98">
        <f t="shared" ca="1" si="3"/>
        <v>1</v>
      </c>
      <c r="AW2" s="98">
        <f t="shared" ca="1" si="3"/>
        <v>1</v>
      </c>
      <c r="AX2" s="98">
        <f t="shared" ca="1" si="3"/>
        <v>2</v>
      </c>
      <c r="AY2" s="98">
        <f t="shared" ca="1" si="3"/>
        <v>1</v>
      </c>
      <c r="AZ2" s="98">
        <f t="shared" ca="1" si="3"/>
        <v>2</v>
      </c>
      <c r="BA2" s="98">
        <f t="shared" ca="1" si="3"/>
        <v>5</v>
      </c>
      <c r="BB2" s="98">
        <f t="shared" ca="1" si="3"/>
        <v>2</v>
      </c>
      <c r="BC2" s="98">
        <f t="shared" ca="1" si="3"/>
        <v>4</v>
      </c>
      <c r="BD2" s="98">
        <f t="shared" ca="1" si="3"/>
        <v>2</v>
      </c>
      <c r="BE2" s="98">
        <f t="shared" ca="1" si="3"/>
        <v>3</v>
      </c>
      <c r="BF2" s="98">
        <f t="shared" ca="1" si="3"/>
        <v>2</v>
      </c>
      <c r="BG2" s="98">
        <f t="shared" ca="1" si="3"/>
        <v>1</v>
      </c>
      <c r="BH2" s="98">
        <f t="shared" ca="1" si="3"/>
        <v>5</v>
      </c>
      <c r="BI2" s="98">
        <f t="shared" ca="1" si="3"/>
        <v>5</v>
      </c>
      <c r="BJ2" s="98">
        <f t="shared" ca="1" si="3"/>
        <v>3</v>
      </c>
      <c r="BK2" s="98">
        <f t="shared" ca="1" si="3"/>
        <v>3</v>
      </c>
      <c r="BL2" s="98">
        <f t="shared" ca="1" si="3"/>
        <v>1</v>
      </c>
      <c r="BM2" s="98">
        <f t="shared" ca="1" si="3"/>
        <v>1</v>
      </c>
      <c r="BN2" s="98">
        <f t="shared" ca="1" si="3"/>
        <v>1</v>
      </c>
      <c r="BO2" s="98">
        <f t="shared" ca="1" si="3"/>
        <v>2</v>
      </c>
      <c r="BP2" s="98">
        <f t="shared" ca="1" si="3"/>
        <v>4</v>
      </c>
      <c r="BQ2" s="98">
        <f t="shared" ca="1" si="3"/>
        <v>2</v>
      </c>
      <c r="BR2" s="98">
        <f t="shared" ca="1" si="3"/>
        <v>32</v>
      </c>
      <c r="BS2" s="98">
        <f t="shared" ca="1" si="3"/>
        <v>1</v>
      </c>
      <c r="BT2" s="98">
        <f t="shared" ca="1" si="3"/>
        <v>2</v>
      </c>
      <c r="BU2" s="98">
        <f t="shared" ca="1" si="3"/>
        <v>1</v>
      </c>
      <c r="BV2" s="98">
        <f t="shared" ca="1" si="3"/>
        <v>1</v>
      </c>
      <c r="BW2" s="98">
        <f t="shared" ca="1" si="3"/>
        <v>5</v>
      </c>
      <c r="BX2" s="98">
        <f t="shared" ca="1" si="3"/>
        <v>2</v>
      </c>
      <c r="BY2" s="98">
        <f t="shared" ca="1" si="3"/>
        <v>1</v>
      </c>
      <c r="BZ2" s="98">
        <f t="shared" ca="1" si="3"/>
        <v>1</v>
      </c>
      <c r="CA2" s="98">
        <f t="shared" ca="1" si="3"/>
        <v>5</v>
      </c>
      <c r="CB2" s="98">
        <f t="shared" ca="1" si="3"/>
        <v>1</v>
      </c>
      <c r="CC2" s="98">
        <f t="shared" ca="1" si="3"/>
        <v>5</v>
      </c>
      <c r="CD2" s="98">
        <f t="shared" ca="1" si="3"/>
        <v>2</v>
      </c>
      <c r="CE2" s="98">
        <f t="shared" ca="1" si="3"/>
        <v>1</v>
      </c>
      <c r="CF2" s="98">
        <f t="shared" ca="1" si="3"/>
        <v>3</v>
      </c>
      <c r="CG2" s="98">
        <f t="shared" ca="1" si="3"/>
        <v>1</v>
      </c>
      <c r="CH2" s="98">
        <f t="shared" ca="1" si="3"/>
        <v>4</v>
      </c>
      <c r="CI2" s="98">
        <f t="shared" ca="1" si="3"/>
        <v>1</v>
      </c>
      <c r="CJ2" s="98">
        <f t="shared" ca="1" si="3"/>
        <v>1</v>
      </c>
      <c r="CK2" s="98">
        <f t="shared" ca="1" si="3"/>
        <v>2</v>
      </c>
      <c r="CL2" s="98">
        <f t="shared" ca="1" si="3"/>
        <v>2</v>
      </c>
      <c r="CM2" s="98">
        <f t="shared" ca="1" si="3"/>
        <v>2</v>
      </c>
      <c r="CN2" s="98">
        <f t="shared" ca="1" si="3"/>
        <v>1</v>
      </c>
      <c r="CO2" s="98">
        <f t="shared" ca="1" si="3"/>
        <v>2</v>
      </c>
      <c r="CP2" s="98">
        <f t="shared" ca="1" si="3"/>
        <v>1</v>
      </c>
      <c r="CQ2" s="98">
        <f t="shared" ca="1" si="3"/>
        <v>3</v>
      </c>
      <c r="CR2" s="98">
        <f t="shared" ca="1" si="3"/>
        <v>1</v>
      </c>
      <c r="CS2" s="98">
        <f t="shared" ca="1" si="3"/>
        <v>1</v>
      </c>
      <c r="CT2" s="98">
        <f t="shared" ca="1" si="3"/>
        <v>1</v>
      </c>
    </row>
    <row r="3" spans="1:100" s="98" customFormat="1" x14ac:dyDescent="0.25">
      <c r="A3" s="80" t="s">
        <v>875</v>
      </c>
      <c r="B3" s="80"/>
      <c r="CU3" s="98" t="s">
        <v>938</v>
      </c>
    </row>
    <row r="4" spans="1:100" ht="387.5" x14ac:dyDescent="0.25">
      <c r="B4" s="8" t="s">
        <v>876</v>
      </c>
      <c r="C4" s="144" t="str">
        <f ca="1">OFFSET('For CSV - 2025 VentSpcFuncData'!$B$5,'ForCSV-22ValidVentSpcFuncEnums'!C1,0)</f>
        <v>Assembly - Auditorium seating area</v>
      </c>
      <c r="D4" s="144" t="str">
        <f ca="1">OFFSET('For CSV - 2025 VentSpcFuncData'!$B$5,'ForCSV-22ValidVentSpcFuncEnums'!D1,0)</f>
        <v>Assembly - Courtrooms</v>
      </c>
      <c r="E4" s="144" t="str">
        <f ca="1">OFFSET('For CSV - 2025 VentSpcFuncData'!$B$5,'ForCSV-22ValidVentSpcFuncEnums'!E1,0)</f>
        <v>Assembly - Legislative chambers</v>
      </c>
      <c r="F4" s="144" t="str">
        <f ca="1">OFFSET('For CSV - 2025 VentSpcFuncData'!$B$5,'ForCSV-22ValidVentSpcFuncEnums'!F1,0)</f>
        <v>Assembly - Libraries (reading rooms and stack areas)</v>
      </c>
      <c r="G4" s="144" t="str">
        <f ca="1">OFFSET('For CSV - 2025 VentSpcFuncData'!$B$5,'ForCSV-22ValidVentSpcFuncEnums'!G1,0)</f>
        <v>Assembly - Lobbies</v>
      </c>
      <c r="H4" s="144" t="str">
        <f ca="1">OFFSET('For CSV - 2025 VentSpcFuncData'!$B$5,'ForCSV-22ValidVentSpcFuncEnums'!H1,0)</f>
        <v>Assembly - Museums (childrens)</v>
      </c>
      <c r="I4" s="144" t="str">
        <f ca="1">OFFSET('For CSV - 2025 VentSpcFuncData'!$B$5,'ForCSV-22ValidVentSpcFuncEnums'!I1,0)</f>
        <v>Assembly - Museums/galleries</v>
      </c>
      <c r="J4" s="144" t="str">
        <f ca="1">OFFSET('For CSV - 2025 VentSpcFuncData'!$B$5,'ForCSV-22ValidVentSpcFuncEnums'!J1,0)</f>
        <v>Assembly - Places of religious worship</v>
      </c>
      <c r="K4" s="144" t="str">
        <f ca="1">OFFSET('For CSV - 2025 VentSpcFuncData'!$B$5,'ForCSV-22ValidVentSpcFuncEnums'!K1,0)</f>
        <v>Education - Art classroom</v>
      </c>
      <c r="L4" s="144" t="str">
        <f ca="1">OFFSET('For CSV - 2025 VentSpcFuncData'!$B$5,'ForCSV-22ValidVentSpcFuncEnums'!L1,0)</f>
        <v>Education - Classrooms (ages 9-18)</v>
      </c>
      <c r="M4" s="144" t="str">
        <f ca="1">OFFSET('For CSV - 2025 VentSpcFuncData'!$B$5,'ForCSV-22ValidVentSpcFuncEnums'!M1,0)</f>
        <v>Education - Classrooms (ages 5-8)</v>
      </c>
      <c r="N4" s="144" t="str">
        <f ca="1">OFFSET('For CSV - 2025 VentSpcFuncData'!$B$5,'ForCSV-22ValidVentSpcFuncEnums'!N1,0)</f>
        <v>Education - Computer lab</v>
      </c>
      <c r="O4" s="144" t="str">
        <f ca="1">OFFSET('For CSV - 2025 VentSpcFuncData'!$B$5,'ForCSV-22ValidVentSpcFuncEnums'!O1,0)</f>
        <v>Education - Daycare (through age 4)</v>
      </c>
      <c r="P4" s="144" t="str">
        <f ca="1">OFFSET('For CSV - 2025 VentSpcFuncData'!$B$5,'ForCSV-22ValidVentSpcFuncEnums'!P1,0)</f>
        <v>Education - Daycare sickroom</v>
      </c>
      <c r="Q4" s="144" t="str">
        <f ca="1">OFFSET('For CSV - 2025 VentSpcFuncData'!$B$5,'ForCSV-22ValidVentSpcFuncEnums'!Q1,0)</f>
        <v>Education - Lecture hall (fixed seats)</v>
      </c>
      <c r="R4" s="144" t="str">
        <f ca="1">OFFSET('For CSV - 2025 VentSpcFuncData'!$B$5,'ForCSV-22ValidVentSpcFuncEnums'!R1,0)</f>
        <v>Education - Lecture/postsecondary classroom</v>
      </c>
      <c r="S4" s="144" t="str">
        <f ca="1">OFFSET('For CSV - 2025 VentSpcFuncData'!$B$5,'ForCSV-22ValidVentSpcFuncEnums'!S1,0)</f>
        <v>Education - Media center</v>
      </c>
      <c r="T4" s="144" t="str">
        <f ca="1">OFFSET('For CSV - 2025 VentSpcFuncData'!$B$5,'ForCSV-22ValidVentSpcFuncEnums'!T1,0)</f>
        <v>Education - Metal shop</v>
      </c>
      <c r="U4" s="144" t="str">
        <f ca="1">OFFSET('For CSV - 2025 VentSpcFuncData'!$B$5,'ForCSV-22ValidVentSpcFuncEnums'!U1,0)</f>
        <v>Education - Multiuse assembly</v>
      </c>
      <c r="V4" s="144" t="str">
        <f ca="1">OFFSET('For CSV - 2025 VentSpcFuncData'!$B$5,'ForCSV-22ValidVentSpcFuncEnums'!V1,0)</f>
        <v>Education - Music/theater/dance</v>
      </c>
      <c r="W4" s="144" t="str">
        <f ca="1">OFFSET('For CSV - 2025 VentSpcFuncData'!$B$5,'ForCSV-22ValidVentSpcFuncEnums'!W1,0)</f>
        <v>Education - Science laboratories</v>
      </c>
      <c r="X4" s="144" t="str">
        <f ca="1">OFFSET('For CSV - 2025 VentSpcFuncData'!$B$5,'ForCSV-22ValidVentSpcFuncEnums'!X1,0)</f>
        <v>Education - University/college laboratories</v>
      </c>
      <c r="Y4" s="144" t="str">
        <f ca="1">OFFSET('For CSV - 2025 VentSpcFuncData'!$B$5,'ForCSV-22ValidVentSpcFuncEnums'!Y1,0)</f>
        <v>Education - Wood shop</v>
      </c>
      <c r="Z4" s="144" t="str">
        <f ca="1">OFFSET('For CSV - 2025 VentSpcFuncData'!$B$5,'ForCSV-22ValidVentSpcFuncEnums'!Z1,0)</f>
        <v>Exhaust - All other locker rooms</v>
      </c>
      <c r="AA4" s="144" t="str">
        <f ca="1">OFFSET('For CSV - 2025 VentSpcFuncData'!$B$5,'ForCSV-22ValidVentSpcFuncEnums'!AA1,0)</f>
        <v>Exhaust - Animal imaging(MRI/CT/PET)</v>
      </c>
      <c r="AB4" s="144" t="str">
        <f ca="1">OFFSET('For CSV - 2025 VentSpcFuncData'!$B$5,'ForCSV-22ValidVentSpcFuncEnums'!AB1,0)</f>
        <v>Exhaust - Animal operating rooms</v>
      </c>
      <c r="AC4" s="144" t="str">
        <f ca="1">OFFSET('For CSV - 2025 VentSpcFuncData'!$B$5,'ForCSV-22ValidVentSpcFuncEnums'!AC1,0)</f>
        <v>Exhaust - Animal postoperative recovery room</v>
      </c>
      <c r="AD4" s="144" t="str">
        <f ca="1">OFFSET('For CSV - 2025 VentSpcFuncData'!$B$5,'ForCSV-22ValidVentSpcFuncEnums'!AD1,0)</f>
        <v>Exhaust - Animal preparation rooms</v>
      </c>
      <c r="AE4" s="144" t="str">
        <f ca="1">OFFSET('For CSV - 2025 VentSpcFuncData'!$B$5,'ForCSV-22ValidVentSpcFuncEnums'!AE1,0)</f>
        <v>Exhaust - Animal procedure room</v>
      </c>
      <c r="AF4" s="144" t="str">
        <f ca="1">OFFSET('For CSV - 2025 VentSpcFuncData'!$B$5,'ForCSV-22ValidVentSpcFuncEnums'!AF1,0)</f>
        <v>Exhaust - Animal surgery scrub</v>
      </c>
      <c r="AG4" s="144" t="str">
        <f ca="1">OFFSET('For CSV - 2025 VentSpcFuncData'!$B$5,'ForCSV-22ValidVentSpcFuncEnums'!AG1,0)</f>
        <v>Exhaust - Animal Necropsy</v>
      </c>
      <c r="AH4" s="144" t="str">
        <f ca="1">OFFSET('For CSV - 2025 VentSpcFuncData'!$B$5,'ForCSV-22ValidVentSpcFuncEnums'!AH1,0)</f>
        <v>Exhaust - Arenas</v>
      </c>
      <c r="AI4" s="144" t="str">
        <f ca="1">OFFSET('For CSV - 2025 VentSpcFuncData'!$B$5,'ForCSV-22ValidVentSpcFuncEnums'!AI1,0)</f>
        <v>Exhaust - Auto repair rooms</v>
      </c>
      <c r="AJ4" s="144" t="str">
        <f ca="1">OFFSET('For CSV - 2025 VentSpcFuncData'!$B$5,'ForCSV-22ValidVentSpcFuncEnums'!AJ1,0)</f>
        <v>Exhaust - Cells with toilet</v>
      </c>
      <c r="AK4" s="144" t="str">
        <f ca="1">OFFSET('For CSV - 2025 VentSpcFuncData'!$B$5,'ForCSV-22ValidVentSpcFuncEnums'!AK1,0)</f>
        <v>Exhaust - Copy, printing rooms</v>
      </c>
      <c r="AL4" s="144" t="str">
        <f ca="1">OFFSET('For CSV - 2025 VentSpcFuncData'!$B$5,'ForCSV-22ValidVentSpcFuncEnums'!AL1,0)</f>
        <v>Exhaust - Darkrooms</v>
      </c>
      <c r="AM4" s="144" t="str">
        <f ca="1">OFFSET('For CSV - 2025 VentSpcFuncData'!$B$5,'ForCSV-22ValidVentSpcFuncEnums'!AM1,0)</f>
        <v>Exhaust - Janitor closets, trash rooms, recycling</v>
      </c>
      <c r="AN4" s="144" t="str">
        <f ca="1">OFFSET('For CSV - 2025 VentSpcFuncData'!$B$5,'ForCSV-22ValidVentSpcFuncEnums'!AN1,0)</f>
        <v>Exhaust - Kitchenettes</v>
      </c>
      <c r="AO4" s="144" t="str">
        <f ca="1">OFFSET('For CSV - 2025 VentSpcFuncData'!$B$5,'ForCSV-22ValidVentSpcFuncEnums'!AO1,0)</f>
        <v>Exhaust - Large-animal holding room</v>
      </c>
      <c r="AP4" s="144" t="str">
        <f ca="1">OFFSET('For CSV - 2025 VentSpcFuncData'!$B$5,'ForCSV-22ValidVentSpcFuncEnums'!AP1,0)</f>
        <v>Exhaust - Locker rooms for athletic or industrial facilities</v>
      </c>
      <c r="AQ4" s="144" t="str">
        <f ca="1">OFFSET('For CSV - 2025 VentSpcFuncData'!$B$5,'ForCSV-22ValidVentSpcFuncEnums'!AQ1,0)</f>
        <v>Exhaust - Paint spray booths</v>
      </c>
      <c r="AR4" s="144" t="str">
        <f ca="1">OFFSET('For CSV - 2025 VentSpcFuncData'!$B$5,'ForCSV-22ValidVentSpcFuncEnums'!AR1,0)</f>
        <v>Exhaust - Parking garages</v>
      </c>
      <c r="AS4" s="144" t="str">
        <f ca="1">OFFSET('For CSV - 2025 VentSpcFuncData'!$B$5,'ForCSV-22ValidVentSpcFuncEnums'!AS1,0)</f>
        <v>Exhaust - Refrigerating machinery rooms</v>
      </c>
      <c r="AT4" s="144" t="str">
        <f ca="1">OFFSET('For CSV - 2025 VentSpcFuncData'!$B$5,'ForCSV-22ValidVentSpcFuncEnums'!AT1,0)</f>
        <v>Exhaust - Shower rooms</v>
      </c>
      <c r="AU4" s="144" t="str">
        <f ca="1">OFFSET('For CSV - 2025 VentSpcFuncData'!$B$5,'ForCSV-22ValidVentSpcFuncEnums'!AU1,0)</f>
        <v>Exhaust - Small-animal-cage room (static cages)</v>
      </c>
      <c r="AV4" s="144" t="str">
        <f ca="1">OFFSET('For CSV - 2025 VentSpcFuncData'!$B$5,'ForCSV-22ValidVentSpcFuncEnums'!AV1,0)</f>
        <v>Exhaust - Small-animal-cage room (ventilated cages)</v>
      </c>
      <c r="AW4" s="144" t="str">
        <f ca="1">OFFSET('For CSV - 2025 VentSpcFuncData'!$B$5,'ForCSV-22ValidVentSpcFuncEnums'!AW1,0)</f>
        <v>Exhaust - Soiled laundry storage rooms</v>
      </c>
      <c r="AX4" s="144" t="str">
        <f ca="1">OFFSET('For CSV - 2025 VentSpcFuncData'!$B$5,'ForCSV-22ValidVentSpcFuncEnums'!AX1,0)</f>
        <v>Exhaust - Storage rooms, chemical</v>
      </c>
      <c r="AY4" s="144" t="str">
        <f ca="1">OFFSET('For CSV - 2025 VentSpcFuncData'!$B$5,'ForCSV-22ValidVentSpcFuncEnums'!AY1,0)</f>
        <v>Exhaust - Toilets, private</v>
      </c>
      <c r="AZ4" s="144" t="str">
        <f ca="1">OFFSET('For CSV - 2025 VentSpcFuncData'!$B$5,'ForCSV-22ValidVentSpcFuncEnums'!AZ1,0)</f>
        <v>Exhaust - Toilets, public</v>
      </c>
      <c r="BA4" s="144" t="str">
        <f ca="1">OFFSET('For CSV - 2025 VentSpcFuncData'!$B$5,'ForCSV-22ValidVentSpcFuncEnums'!BA1,0)</f>
        <v>Exhaust - Woodwork shop/classrooms</v>
      </c>
      <c r="BB4" s="144" t="str">
        <f ca="1">OFFSET('For CSV - 2025 VentSpcFuncData'!$B$5,'ForCSV-22ValidVentSpcFuncEnums'!BB1,0)</f>
        <v>Food Service - Bars, cocktail lounges</v>
      </c>
      <c r="BC4" s="144" t="str">
        <f ca="1">OFFSET('For CSV - 2025 VentSpcFuncData'!$B$5,'ForCSV-22ValidVentSpcFuncEnums'!BC1,0)</f>
        <v>Food Service - Cafeteria/fast-food dining</v>
      </c>
      <c r="BD4" s="144" t="str">
        <f ca="1">OFFSET('For CSV - 2025 VentSpcFuncData'!$B$5,'ForCSV-22ValidVentSpcFuncEnums'!BD1,0)</f>
        <v>Food Service - Kitchen (cooking)</v>
      </c>
      <c r="BE4" s="144" t="str">
        <f ca="1">OFFSET('For CSV - 2025 VentSpcFuncData'!$B$5,'ForCSV-22ValidVentSpcFuncEnums'!BE1,0)</f>
        <v>Food Service - Restaurant dining rooms</v>
      </c>
      <c r="BF4" s="144" t="str">
        <f ca="1">OFFSET('For CSV - 2025 VentSpcFuncData'!$B$5,'ForCSV-22ValidVentSpcFuncEnums'!BF1,0)</f>
        <v>General - Break rooms</v>
      </c>
      <c r="BG4" s="144" t="str">
        <f ca="1">OFFSET('For CSV - 2025 VentSpcFuncData'!$B$5,'ForCSV-22ValidVentSpcFuncEnums'!BG1,0)</f>
        <v>General - Coffee Stations</v>
      </c>
      <c r="BH4" s="144" t="str">
        <f ca="1">OFFSET('For CSV - 2025 VentSpcFuncData'!$B$5,'ForCSV-22ValidVentSpcFuncEnums'!BH1,0)</f>
        <v>General - Conference/meeting</v>
      </c>
      <c r="BI4" s="144" t="str">
        <f ca="1">OFFSET('For CSV - 2025 VentSpcFuncData'!$B$5,'ForCSV-22ValidVentSpcFuncEnums'!BI1,0)</f>
        <v>General - Corridors</v>
      </c>
      <c r="BJ4" s="144" t="str">
        <f ca="1">OFFSET('For CSV - 2025 VentSpcFuncData'!$B$5,'ForCSV-22ValidVentSpcFuncEnums'!BJ1,0)</f>
        <v>General - Occupiable storage rooms for liquids or gels</v>
      </c>
      <c r="BK4" s="144" t="str">
        <f ca="1">OFFSET('For CSV - 2025 VentSpcFuncData'!$B$5,'ForCSV-22ValidVentSpcFuncEnums'!BK1,0)</f>
        <v>General - Unoccupied</v>
      </c>
      <c r="BL4" s="144" t="str">
        <f ca="1">OFFSET('For CSV - 2025 VentSpcFuncData'!$B$5,'ForCSV-22ValidVentSpcFuncEnums'!BL1,0)</f>
        <v>Lodging - Barracks sleeping areas</v>
      </c>
      <c r="BM4" s="144" t="str">
        <f ca="1">OFFSET('For CSV - 2025 VentSpcFuncData'!$B$5,'ForCSV-22ValidVentSpcFuncEnums'!BM1,0)</f>
        <v>Lodging - Bedroom/living room</v>
      </c>
      <c r="BN4" s="144" t="str">
        <f ca="1">OFFSET('For CSV - 2025 VentSpcFuncData'!$B$5,'ForCSV-22ValidVentSpcFuncEnums'!BN1,0)</f>
        <v>Lodging - Laundry rooms within dwelling units</v>
      </c>
      <c r="BO4" s="144" t="str">
        <f ca="1">OFFSET('For CSV - 2025 VentSpcFuncData'!$B$5,'ForCSV-22ValidVentSpcFuncEnums'!BO1,0)</f>
        <v>Lodging - Laundry rooms, central</v>
      </c>
      <c r="BP4" s="144" t="str">
        <f ca="1">OFFSET('For CSV - 2025 VentSpcFuncData'!$B$5,'ForCSV-22ValidVentSpcFuncEnums'!BP1,0)</f>
        <v>Lodging - Lobbies/pre-function</v>
      </c>
      <c r="BQ4" s="144" t="str">
        <f ca="1">OFFSET('For CSV - 2025 VentSpcFuncData'!$B$5,'ForCSV-22ValidVentSpcFuncEnums'!BQ1,0)</f>
        <v>Lodging - Multipurpose assembly</v>
      </c>
      <c r="BR4" s="144" t="str">
        <f ca="1">OFFSET('For CSV - 2025 VentSpcFuncData'!$B$5,'ForCSV-22ValidVentSpcFuncEnums'!BR1,0)</f>
        <v>Misc - All others</v>
      </c>
      <c r="BS4" s="144" t="str">
        <f ca="1">OFFSET('For CSV - 2025 VentSpcFuncData'!$B$5,'ForCSV-22ValidVentSpcFuncEnums'!BS1,0)</f>
        <v>Misc - Bank vaults/safe deposit</v>
      </c>
      <c r="BT4" s="144" t="str">
        <f ca="1">OFFSET('For CSV - 2025 VentSpcFuncData'!$B$5,'ForCSV-22ValidVentSpcFuncEnums'!BT1,0)</f>
        <v>Misc - Banks or bank lobbies</v>
      </c>
      <c r="BU4" s="144" t="str">
        <f ca="1">OFFSET('For CSV - 2025 VentSpcFuncData'!$B$5,'ForCSV-22ValidVentSpcFuncEnums'!BU1,0)</f>
        <v>Misc - Computer (not printing)</v>
      </c>
      <c r="BV4" s="144" t="str">
        <f ca="1">OFFSET('For CSV - 2025 VentSpcFuncData'!$B$5,'ForCSV-22ValidVentSpcFuncEnums'!BV1,0)</f>
        <v>Misc - Freezer and refrigerated spaces (&lt;50F)</v>
      </c>
      <c r="BW4" s="144" t="str">
        <f ca="1">OFFSET('For CSV - 2025 VentSpcFuncData'!$B$5,'ForCSV-22ValidVentSpcFuncEnums'!BW1,0)</f>
        <v>Misc - General manufacturing (excludes heavy industrial and process using chemicals)</v>
      </c>
      <c r="BX4" s="144" t="str">
        <f ca="1">OFFSET('For CSV - 2025 VentSpcFuncData'!$B$5,'ForCSV-22ValidVentSpcFuncEnums'!BX1,0)</f>
        <v>Misc - Pharmacy (preparation area)</v>
      </c>
      <c r="BY4" s="144" t="str">
        <f ca="1">OFFSET('For CSV - 2025 VentSpcFuncData'!$B$5,'ForCSV-22ValidVentSpcFuncEnums'!BY1,0)</f>
        <v>Misc - Photo studios</v>
      </c>
      <c r="BZ4" s="144" t="str">
        <f ca="1">OFFSET('For CSV - 2025 VentSpcFuncData'!$B$5,'ForCSV-22ValidVentSpcFuncEnums'!BZ1,0)</f>
        <v>Misc - Shipping/receiving</v>
      </c>
      <c r="CA4" s="144" t="str">
        <f ca="1">OFFSET('For CSV - 2025 VentSpcFuncData'!$B$5,'ForCSV-22ValidVentSpcFuncEnums'!CA1,0)</f>
        <v>Misc - Sorting, packing, light assembly</v>
      </c>
      <c r="CB4" s="144" t="str">
        <f ca="1">OFFSET('For CSV - 2025 VentSpcFuncData'!$B$5,'ForCSV-22ValidVentSpcFuncEnums'!CB1,0)</f>
        <v>Misc - Telephone closets</v>
      </c>
      <c r="CC4" s="144" t="str">
        <f ca="1">OFFSET('For CSV - 2025 VentSpcFuncData'!$B$5,'ForCSV-22ValidVentSpcFuncEnums'!CC1,0)</f>
        <v>Misc - Transportation waiting</v>
      </c>
      <c r="CD4" s="144" t="str">
        <f ca="1">OFFSET('For CSV - 2025 VentSpcFuncData'!$B$5,'ForCSV-22ValidVentSpcFuncEnums'!CD1,0)</f>
        <v>Misc - Warehouses</v>
      </c>
      <c r="CE4" s="144" t="str">
        <f ca="1">OFFSET('For CSV - 2025 VentSpcFuncData'!$B$5,'ForCSV-22ValidVentSpcFuncEnums'!CE1,0)</f>
        <v>Office - Breakrooms</v>
      </c>
      <c r="CF4" s="144" t="str">
        <f ca="1">OFFSET('For CSV - 2025 VentSpcFuncData'!$B$5,'ForCSV-22ValidVentSpcFuncEnums'!CF1,0)</f>
        <v>Office - Main entry lobbies</v>
      </c>
      <c r="CG4" s="144" t="str">
        <f ca="1">OFFSET('For CSV - 2025 VentSpcFuncData'!$B$5,'ForCSV-22ValidVentSpcFuncEnums'!CG1,0)</f>
        <v>Office - Occupiable storage rooms for dry materials</v>
      </c>
      <c r="CH4" s="144" t="str">
        <f ca="1">OFFSET('For CSV - 2025 VentSpcFuncData'!$B$5,'ForCSV-22ValidVentSpcFuncEnums'!CH1,0)</f>
        <v>Office - Office space</v>
      </c>
      <c r="CI4" s="144" t="str">
        <f ca="1">OFFSET('For CSV - 2025 VentSpcFuncData'!$B$5,'ForCSV-22ValidVentSpcFuncEnums'!CI1,0)</f>
        <v>Office - Reception areas</v>
      </c>
      <c r="CJ4" s="144" t="str">
        <f ca="1">OFFSET('For CSV - 2025 VentSpcFuncData'!$B$5,'ForCSV-22ValidVentSpcFuncEnums'!CJ1,0)</f>
        <v>Office - Telephone/data entry</v>
      </c>
      <c r="CK4" s="144" t="str">
        <f ca="1">OFFSET('For CSV - 2025 VentSpcFuncData'!$B$5,'ForCSV-22ValidVentSpcFuncEnums'!CK1,0)</f>
        <v>Residential - Common corridors</v>
      </c>
      <c r="CL4" s="144" t="str">
        <f ca="1">OFFSET('For CSV - 2025 VentSpcFuncData'!$B$5,'ForCSV-22ValidVentSpcFuncEnums'!CL1,0)</f>
        <v>Retail - Barbershop</v>
      </c>
      <c r="CM4" s="144" t="str">
        <f ca="1">OFFSET('For CSV - 2025 VentSpcFuncData'!$B$5,'ForCSV-22ValidVentSpcFuncEnums'!CM1,0)</f>
        <v>Retail - Beauty and nail salons</v>
      </c>
      <c r="CN4" s="144" t="str">
        <f ca="1">OFFSET('For CSV - 2025 VentSpcFuncData'!$B$5,'ForCSV-22ValidVentSpcFuncEnums'!CN1,0)</f>
        <v>Retail - Coin-operated laundries</v>
      </c>
      <c r="CO4" s="144" t="str">
        <f ca="1">OFFSET('For CSV - 2025 VentSpcFuncData'!$B$5,'ForCSV-22ValidVentSpcFuncEnums'!CO1,0)</f>
        <v>Retail - Mall common areas</v>
      </c>
      <c r="CP4" s="144" t="str">
        <f ca="1">OFFSET('For CSV - 2025 VentSpcFuncData'!$B$5,'ForCSV-22ValidVentSpcFuncEnums'!CP1,0)</f>
        <v>Retail - Pet shops (animal areas)</v>
      </c>
      <c r="CQ4" s="144" t="str">
        <f ca="1">OFFSET('For CSV - 2025 VentSpcFuncData'!$B$5,'ForCSV-22ValidVentSpcFuncEnums'!CQ1,0)</f>
        <v>Retail - Sales</v>
      </c>
      <c r="CR4" s="144" t="str">
        <f ca="1">OFFSET('For CSV - 2025 VentSpcFuncData'!$B$5,'ForCSV-22ValidVentSpcFuncEnums'!CR1,0)</f>
        <v>Retail - Supermarket</v>
      </c>
      <c r="CS4" s="144" t="str">
        <f ca="1">OFFSET('For CSV - 2025 VentSpcFuncData'!$B$5,'ForCSV-22ValidVentSpcFuncEnums'!CS1,0)</f>
        <v>Sports/Entertainment - Bowling alley (seating)</v>
      </c>
      <c r="CT4" s="144" t="str">
        <f ca="1">OFFSET('For CSV - 2025 VentSpcFuncData'!$B$5,'ForCSV-22ValidVentSpcFuncEnums'!CT1,0)</f>
        <v>Sports/Entertainment - Disco/dance floors</v>
      </c>
      <c r="CU4" s="98" t="s">
        <v>938</v>
      </c>
      <c r="CV4" s="145" t="s">
        <v>1000</v>
      </c>
    </row>
    <row r="5" spans="1:100" x14ac:dyDescent="0.25">
      <c r="B5" t="str">
        <f>'For CSV - 2025 SpcFuncData'!B5</f>
        <v>Aging Eye/Low-vision (Corridor Area)</v>
      </c>
      <c r="C5" s="119">
        <f ca="1">IF(IFERROR(MATCH(_xlfn.CONCAT($B5,",",C$4),'25 SpcFunc &amp; VentSpcFunc combos'!$Q$8:$Q$354,0),0)&gt;0,1,0)</f>
        <v>0</v>
      </c>
      <c r="D5" s="119">
        <f ca="1">IF(IFERROR(MATCH(_xlfn.CONCAT($B5,",",D$4),'25 SpcFunc &amp; VentSpcFunc combos'!$Q$8:$Q$354,0),0)&gt;0,1,0)</f>
        <v>0</v>
      </c>
      <c r="E5" s="119">
        <f ca="1">IF(IFERROR(MATCH(_xlfn.CONCAT($B5,",",E$4),'25 SpcFunc &amp; VentSpcFunc combos'!$Q$8:$Q$354,0),0)&gt;0,1,0)</f>
        <v>0</v>
      </c>
      <c r="F5" s="119">
        <f ca="1">IF(IFERROR(MATCH(_xlfn.CONCAT($B5,",",F$4),'25 SpcFunc &amp; VentSpcFunc combos'!$Q$8:$Q$354,0),0)&gt;0,1,0)</f>
        <v>0</v>
      </c>
      <c r="G5" s="119">
        <f ca="1">IF(IFERROR(MATCH(_xlfn.CONCAT($B5,",",G$4),'25 SpcFunc &amp; VentSpcFunc combos'!$Q$8:$Q$354,0),0)&gt;0,1,0)</f>
        <v>0</v>
      </c>
      <c r="H5" s="119">
        <f ca="1">IF(IFERROR(MATCH(_xlfn.CONCAT($B5,",",H$4),'25 SpcFunc &amp; VentSpcFunc combos'!$Q$8:$Q$354,0),0)&gt;0,1,0)</f>
        <v>0</v>
      </c>
      <c r="I5" s="119">
        <f ca="1">IF(IFERROR(MATCH(_xlfn.CONCAT($B5,",",I$4),'25 SpcFunc &amp; VentSpcFunc combos'!$Q$8:$Q$354,0),0)&gt;0,1,0)</f>
        <v>0</v>
      </c>
      <c r="J5" s="119">
        <f ca="1">IF(IFERROR(MATCH(_xlfn.CONCAT($B5,",",J$4),'25 SpcFunc &amp; VentSpcFunc combos'!$Q$8:$Q$354,0),0)&gt;0,1,0)</f>
        <v>0</v>
      </c>
      <c r="K5" s="119">
        <f ca="1">IF(IFERROR(MATCH(_xlfn.CONCAT($B5,",",K$4),'25 SpcFunc &amp; VentSpcFunc combos'!$Q$8:$Q$354,0),0)&gt;0,1,0)</f>
        <v>0</v>
      </c>
      <c r="L5" s="119">
        <f ca="1">IF(IFERROR(MATCH(_xlfn.CONCAT($B5,",",L$4),'25 SpcFunc &amp; VentSpcFunc combos'!$Q$8:$Q$354,0),0)&gt;0,1,0)</f>
        <v>0</v>
      </c>
      <c r="M5" s="119">
        <f ca="1">IF(IFERROR(MATCH(_xlfn.CONCAT($B5,",",M$4),'25 SpcFunc &amp; VentSpcFunc combos'!$Q$8:$Q$354,0),0)&gt;0,1,0)</f>
        <v>0</v>
      </c>
      <c r="N5" s="119">
        <f ca="1">IF(IFERROR(MATCH(_xlfn.CONCAT($B5,",",N$4),'25 SpcFunc &amp; VentSpcFunc combos'!$Q$8:$Q$354,0),0)&gt;0,1,0)</f>
        <v>0</v>
      </c>
      <c r="O5" s="119">
        <f ca="1">IF(IFERROR(MATCH(_xlfn.CONCAT($B5,",",O$4),'25 SpcFunc &amp; VentSpcFunc combos'!$Q$8:$Q$354,0),0)&gt;0,1,0)</f>
        <v>0</v>
      </c>
      <c r="P5" s="119">
        <f ca="1">IF(IFERROR(MATCH(_xlfn.CONCAT($B5,",",P$4),'25 SpcFunc &amp; VentSpcFunc combos'!$Q$8:$Q$354,0),0)&gt;0,1,0)</f>
        <v>0</v>
      </c>
      <c r="Q5" s="119">
        <f ca="1">IF(IFERROR(MATCH(_xlfn.CONCAT($B5,",",Q$4),'25 SpcFunc &amp; VentSpcFunc combos'!$Q$8:$Q$354,0),0)&gt;0,1,0)</f>
        <v>0</v>
      </c>
      <c r="R5" s="119">
        <f ca="1">IF(IFERROR(MATCH(_xlfn.CONCAT($B5,",",R$4),'25 SpcFunc &amp; VentSpcFunc combos'!$Q$8:$Q$354,0),0)&gt;0,1,0)</f>
        <v>0</v>
      </c>
      <c r="S5" s="119">
        <f ca="1">IF(IFERROR(MATCH(_xlfn.CONCAT($B5,",",S$4),'25 SpcFunc &amp; VentSpcFunc combos'!$Q$8:$Q$354,0),0)&gt;0,1,0)</f>
        <v>0</v>
      </c>
      <c r="T5" s="119">
        <f ca="1">IF(IFERROR(MATCH(_xlfn.CONCAT($B5,",",T$4),'25 SpcFunc &amp; VentSpcFunc combos'!$Q$8:$Q$354,0),0)&gt;0,1,0)</f>
        <v>0</v>
      </c>
      <c r="U5" s="119">
        <f ca="1">IF(IFERROR(MATCH(_xlfn.CONCAT($B5,",",U$4),'25 SpcFunc &amp; VentSpcFunc combos'!$Q$8:$Q$354,0),0)&gt;0,1,0)</f>
        <v>0</v>
      </c>
      <c r="V5" s="119">
        <f ca="1">IF(IFERROR(MATCH(_xlfn.CONCAT($B5,",",V$4),'25 SpcFunc &amp; VentSpcFunc combos'!$Q$8:$Q$354,0),0)&gt;0,1,0)</f>
        <v>0</v>
      </c>
      <c r="W5" s="119">
        <f ca="1">IF(IFERROR(MATCH(_xlfn.CONCAT($B5,",",W$4),'25 SpcFunc &amp; VentSpcFunc combos'!$Q$8:$Q$354,0),0)&gt;0,1,0)</f>
        <v>0</v>
      </c>
      <c r="X5" s="119">
        <f ca="1">IF(IFERROR(MATCH(_xlfn.CONCAT($B5,",",X$4),'25 SpcFunc &amp; VentSpcFunc combos'!$Q$8:$Q$354,0),0)&gt;0,1,0)</f>
        <v>0</v>
      </c>
      <c r="Y5" s="119">
        <f ca="1">IF(IFERROR(MATCH(_xlfn.CONCAT($B5,",",Y$4),'25 SpcFunc &amp; VentSpcFunc combos'!$Q$8:$Q$354,0),0)&gt;0,1,0)</f>
        <v>0</v>
      </c>
      <c r="Z5" s="119">
        <f ca="1">IF(IFERROR(MATCH(_xlfn.CONCAT($B5,",",Z$4),'25 SpcFunc &amp; VentSpcFunc combos'!$Q$8:$Q$354,0),0)&gt;0,1,0)</f>
        <v>0</v>
      </c>
      <c r="AA5" s="119">
        <f ca="1">IF(IFERROR(MATCH(_xlfn.CONCAT($B5,",",AA$4),'25 SpcFunc &amp; VentSpcFunc combos'!$Q$8:$Q$354,0),0)&gt;0,1,0)</f>
        <v>0</v>
      </c>
      <c r="AB5" s="119">
        <f ca="1">IF(IFERROR(MATCH(_xlfn.CONCAT($B5,",",AB$4),'25 SpcFunc &amp; VentSpcFunc combos'!$Q$8:$Q$354,0),0)&gt;0,1,0)</f>
        <v>0</v>
      </c>
      <c r="AC5" s="119">
        <f ca="1">IF(IFERROR(MATCH(_xlfn.CONCAT($B5,",",AC$4),'25 SpcFunc &amp; VentSpcFunc combos'!$Q$8:$Q$354,0),0)&gt;0,1,0)</f>
        <v>0</v>
      </c>
      <c r="AD5" s="119">
        <f ca="1">IF(IFERROR(MATCH(_xlfn.CONCAT($B5,",",AD$4),'25 SpcFunc &amp; VentSpcFunc combos'!$Q$8:$Q$354,0),0)&gt;0,1,0)</f>
        <v>0</v>
      </c>
      <c r="AE5" s="119">
        <f ca="1">IF(IFERROR(MATCH(_xlfn.CONCAT($B5,",",AE$4),'25 SpcFunc &amp; VentSpcFunc combos'!$Q$8:$Q$354,0),0)&gt;0,1,0)</f>
        <v>0</v>
      </c>
      <c r="AF5" s="119">
        <f ca="1">IF(IFERROR(MATCH(_xlfn.CONCAT($B5,",",AF$4),'25 SpcFunc &amp; VentSpcFunc combos'!$Q$8:$Q$354,0),0)&gt;0,1,0)</f>
        <v>0</v>
      </c>
      <c r="AG5" s="119">
        <f ca="1">IF(IFERROR(MATCH(_xlfn.CONCAT($B5,",",AG$4),'25 SpcFunc &amp; VentSpcFunc combos'!$Q$8:$Q$354,0),0)&gt;0,1,0)</f>
        <v>0</v>
      </c>
      <c r="AH5" s="119">
        <f ca="1">IF(IFERROR(MATCH(_xlfn.CONCAT($B5,",",AH$4),'25 SpcFunc &amp; VentSpcFunc combos'!$Q$8:$Q$354,0),0)&gt;0,1,0)</f>
        <v>0</v>
      </c>
      <c r="AI5" s="119">
        <f ca="1">IF(IFERROR(MATCH(_xlfn.CONCAT($B5,",",AI$4),'25 SpcFunc &amp; VentSpcFunc combos'!$Q$8:$Q$354,0),0)&gt;0,1,0)</f>
        <v>0</v>
      </c>
      <c r="AJ5" s="119">
        <f ca="1">IF(IFERROR(MATCH(_xlfn.CONCAT($B5,",",AJ$4),'25 SpcFunc &amp; VentSpcFunc combos'!$Q$8:$Q$354,0),0)&gt;0,1,0)</f>
        <v>0</v>
      </c>
      <c r="AK5" s="119">
        <f ca="1">IF(IFERROR(MATCH(_xlfn.CONCAT($B5,",",AK$4),'25 SpcFunc &amp; VentSpcFunc combos'!$Q$8:$Q$354,0),0)&gt;0,1,0)</f>
        <v>0</v>
      </c>
      <c r="AL5" s="119">
        <f ca="1">IF(IFERROR(MATCH(_xlfn.CONCAT($B5,",",AL$4),'25 SpcFunc &amp; VentSpcFunc combos'!$Q$8:$Q$354,0),0)&gt;0,1,0)</f>
        <v>0</v>
      </c>
      <c r="AM5" s="119">
        <f ca="1">IF(IFERROR(MATCH(_xlfn.CONCAT($B5,",",AM$4),'25 SpcFunc &amp; VentSpcFunc combos'!$Q$8:$Q$354,0),0)&gt;0,1,0)</f>
        <v>0</v>
      </c>
      <c r="AN5" s="119">
        <f ca="1">IF(IFERROR(MATCH(_xlfn.CONCAT($B5,",",AN$4),'25 SpcFunc &amp; VentSpcFunc combos'!$Q$8:$Q$354,0),0)&gt;0,1,0)</f>
        <v>0</v>
      </c>
      <c r="AO5" s="119">
        <f ca="1">IF(IFERROR(MATCH(_xlfn.CONCAT($B5,",",AO$4),'25 SpcFunc &amp; VentSpcFunc combos'!$Q$8:$Q$354,0),0)&gt;0,1,0)</f>
        <v>0</v>
      </c>
      <c r="AP5" s="119">
        <f ca="1">IF(IFERROR(MATCH(_xlfn.CONCAT($B5,",",AP$4),'25 SpcFunc &amp; VentSpcFunc combos'!$Q$8:$Q$354,0),0)&gt;0,1,0)</f>
        <v>0</v>
      </c>
      <c r="AQ5" s="119">
        <f ca="1">IF(IFERROR(MATCH(_xlfn.CONCAT($B5,",",AQ$4),'25 SpcFunc &amp; VentSpcFunc combos'!$Q$8:$Q$354,0),0)&gt;0,1,0)</f>
        <v>0</v>
      </c>
      <c r="AR5" s="119">
        <f ca="1">IF(IFERROR(MATCH(_xlfn.CONCAT($B5,",",AR$4),'25 SpcFunc &amp; VentSpcFunc combos'!$Q$8:$Q$354,0),0)&gt;0,1,0)</f>
        <v>0</v>
      </c>
      <c r="AS5" s="119">
        <f ca="1">IF(IFERROR(MATCH(_xlfn.CONCAT($B5,",",AS$4),'25 SpcFunc &amp; VentSpcFunc combos'!$Q$8:$Q$354,0),0)&gt;0,1,0)</f>
        <v>0</v>
      </c>
      <c r="AT5" s="119">
        <f ca="1">IF(IFERROR(MATCH(_xlfn.CONCAT($B5,",",AT$4),'25 SpcFunc &amp; VentSpcFunc combos'!$Q$8:$Q$354,0),0)&gt;0,1,0)</f>
        <v>0</v>
      </c>
      <c r="AU5" s="119">
        <f ca="1">IF(IFERROR(MATCH(_xlfn.CONCAT($B5,",",AU$4),'25 SpcFunc &amp; VentSpcFunc combos'!$Q$8:$Q$354,0),0)&gt;0,1,0)</f>
        <v>0</v>
      </c>
      <c r="AV5" s="119">
        <f ca="1">IF(IFERROR(MATCH(_xlfn.CONCAT($B5,",",AV$4),'25 SpcFunc &amp; VentSpcFunc combos'!$Q$8:$Q$354,0),0)&gt;0,1,0)</f>
        <v>0</v>
      </c>
      <c r="AW5" s="119">
        <f ca="1">IF(IFERROR(MATCH(_xlfn.CONCAT($B5,",",AW$4),'25 SpcFunc &amp; VentSpcFunc combos'!$Q$8:$Q$354,0),0)&gt;0,1,0)</f>
        <v>0</v>
      </c>
      <c r="AX5" s="119">
        <f ca="1">IF(IFERROR(MATCH(_xlfn.CONCAT($B5,",",AX$4),'25 SpcFunc &amp; VentSpcFunc combos'!$Q$8:$Q$354,0),0)&gt;0,1,0)</f>
        <v>0</v>
      </c>
      <c r="AY5" s="119">
        <f ca="1">IF(IFERROR(MATCH(_xlfn.CONCAT($B5,",",AY$4),'25 SpcFunc &amp; VentSpcFunc combos'!$Q$8:$Q$354,0),0)&gt;0,1,0)</f>
        <v>0</v>
      </c>
      <c r="AZ5" s="119">
        <f ca="1">IF(IFERROR(MATCH(_xlfn.CONCAT($B5,",",AZ$4),'25 SpcFunc &amp; VentSpcFunc combos'!$Q$8:$Q$354,0),0)&gt;0,1,0)</f>
        <v>0</v>
      </c>
      <c r="BA5" s="119">
        <f ca="1">IF(IFERROR(MATCH(_xlfn.CONCAT($B5,",",BA$4),'25 SpcFunc &amp; VentSpcFunc combos'!$Q$8:$Q$354,0),0)&gt;0,1,0)</f>
        <v>0</v>
      </c>
      <c r="BB5" s="119">
        <f ca="1">IF(IFERROR(MATCH(_xlfn.CONCAT($B5,",",BB$4),'25 SpcFunc &amp; VentSpcFunc combos'!$Q$8:$Q$354,0),0)&gt;0,1,0)</f>
        <v>0</v>
      </c>
      <c r="BC5" s="119">
        <f ca="1">IF(IFERROR(MATCH(_xlfn.CONCAT($B5,",",BC$4),'25 SpcFunc &amp; VentSpcFunc combos'!$Q$8:$Q$354,0),0)&gt;0,1,0)</f>
        <v>0</v>
      </c>
      <c r="BD5" s="119">
        <f ca="1">IF(IFERROR(MATCH(_xlfn.CONCAT($B5,",",BD$4),'25 SpcFunc &amp; VentSpcFunc combos'!$Q$8:$Q$354,0),0)&gt;0,1,0)</f>
        <v>0</v>
      </c>
      <c r="BE5" s="119">
        <f ca="1">IF(IFERROR(MATCH(_xlfn.CONCAT($B5,",",BE$4),'25 SpcFunc &amp; VentSpcFunc combos'!$Q$8:$Q$354,0),0)&gt;0,1,0)</f>
        <v>0</v>
      </c>
      <c r="BF5" s="119">
        <f ca="1">IF(IFERROR(MATCH(_xlfn.CONCAT($B5,",",BF$4),'25 SpcFunc &amp; VentSpcFunc combos'!$Q$8:$Q$354,0),0)&gt;0,1,0)</f>
        <v>0</v>
      </c>
      <c r="BG5" s="119">
        <f ca="1">IF(IFERROR(MATCH(_xlfn.CONCAT($B5,",",BG$4),'25 SpcFunc &amp; VentSpcFunc combos'!$Q$8:$Q$354,0),0)&gt;0,1,0)</f>
        <v>0</v>
      </c>
      <c r="BH5" s="119">
        <f ca="1">IF(IFERROR(MATCH(_xlfn.CONCAT($B5,",",BH$4),'25 SpcFunc &amp; VentSpcFunc combos'!$Q$8:$Q$354,0),0)&gt;0,1,0)</f>
        <v>0</v>
      </c>
      <c r="BI5" s="119">
        <f ca="1">IF(IFERROR(MATCH(_xlfn.CONCAT($B5,",",BI$4),'25 SpcFunc &amp; VentSpcFunc combos'!$Q$8:$Q$354,0),0)&gt;0,1,0)</f>
        <v>1</v>
      </c>
      <c r="BJ5" s="119">
        <f ca="1">IF(IFERROR(MATCH(_xlfn.CONCAT($B5,",",BJ$4),'25 SpcFunc &amp; VentSpcFunc combos'!$Q$8:$Q$354,0),0)&gt;0,1,0)</f>
        <v>0</v>
      </c>
      <c r="BK5" s="119">
        <f ca="1">IF(IFERROR(MATCH(_xlfn.CONCAT($B5,",",BK$4),'25 SpcFunc &amp; VentSpcFunc combos'!$Q$8:$Q$354,0),0)&gt;0,1,0)</f>
        <v>0</v>
      </c>
      <c r="BL5" s="119">
        <f ca="1">IF(IFERROR(MATCH(_xlfn.CONCAT($B5,",",BL$4),'25 SpcFunc &amp; VentSpcFunc combos'!$Q$8:$Q$354,0),0)&gt;0,1,0)</f>
        <v>0</v>
      </c>
      <c r="BM5" s="119">
        <f ca="1">IF(IFERROR(MATCH(_xlfn.CONCAT($B5,",",BM$4),'25 SpcFunc &amp; VentSpcFunc combos'!$Q$8:$Q$354,0),0)&gt;0,1,0)</f>
        <v>0</v>
      </c>
      <c r="BN5" s="119">
        <f ca="1">IF(IFERROR(MATCH(_xlfn.CONCAT($B5,",",BN$4),'25 SpcFunc &amp; VentSpcFunc combos'!$Q$8:$Q$354,0),0)&gt;0,1,0)</f>
        <v>0</v>
      </c>
      <c r="BO5" s="119">
        <f ca="1">IF(IFERROR(MATCH(_xlfn.CONCAT($B5,",",BO$4),'25 SpcFunc &amp; VentSpcFunc combos'!$Q$8:$Q$354,0),0)&gt;0,1,0)</f>
        <v>0</v>
      </c>
      <c r="BP5" s="119">
        <f ca="1">IF(IFERROR(MATCH(_xlfn.CONCAT($B5,",",BP$4),'25 SpcFunc &amp; VentSpcFunc combos'!$Q$8:$Q$354,0),0)&gt;0,1,0)</f>
        <v>0</v>
      </c>
      <c r="BQ5" s="119">
        <f ca="1">IF(IFERROR(MATCH(_xlfn.CONCAT($B5,",",BQ$4),'25 SpcFunc &amp; VentSpcFunc combos'!$Q$8:$Q$354,0),0)&gt;0,1,0)</f>
        <v>0</v>
      </c>
      <c r="BR5" s="119">
        <f ca="1">IF(IFERROR(MATCH(_xlfn.CONCAT($B5,",",BR$4),'25 SpcFunc &amp; VentSpcFunc combos'!$Q$8:$Q$354,0),0)&gt;0,1,0)</f>
        <v>0</v>
      </c>
      <c r="BS5" s="119">
        <f ca="1">IF(IFERROR(MATCH(_xlfn.CONCAT($B5,",",BS$4),'25 SpcFunc &amp; VentSpcFunc combos'!$Q$8:$Q$354,0),0)&gt;0,1,0)</f>
        <v>0</v>
      </c>
      <c r="BT5" s="119">
        <f ca="1">IF(IFERROR(MATCH(_xlfn.CONCAT($B5,",",BT$4),'25 SpcFunc &amp; VentSpcFunc combos'!$Q$8:$Q$354,0),0)&gt;0,1,0)</f>
        <v>0</v>
      </c>
      <c r="BU5" s="119">
        <f ca="1">IF(IFERROR(MATCH(_xlfn.CONCAT($B5,",",BU$4),'25 SpcFunc &amp; VentSpcFunc combos'!$Q$8:$Q$354,0),0)&gt;0,1,0)</f>
        <v>0</v>
      </c>
      <c r="BV5" s="119">
        <f ca="1">IF(IFERROR(MATCH(_xlfn.CONCAT($B5,",",BV$4),'25 SpcFunc &amp; VentSpcFunc combos'!$Q$8:$Q$354,0),0)&gt;0,1,0)</f>
        <v>0</v>
      </c>
      <c r="BW5" s="119">
        <f ca="1">IF(IFERROR(MATCH(_xlfn.CONCAT($B5,",",BW$4),'25 SpcFunc &amp; VentSpcFunc combos'!$Q$8:$Q$354,0),0)&gt;0,1,0)</f>
        <v>0</v>
      </c>
      <c r="BX5" s="119">
        <f ca="1">IF(IFERROR(MATCH(_xlfn.CONCAT($B5,",",BX$4),'25 SpcFunc &amp; VentSpcFunc combos'!$Q$8:$Q$354,0),0)&gt;0,1,0)</f>
        <v>0</v>
      </c>
      <c r="BY5" s="119">
        <f ca="1">IF(IFERROR(MATCH(_xlfn.CONCAT($B5,",",BY$4),'25 SpcFunc &amp; VentSpcFunc combos'!$Q$8:$Q$354,0),0)&gt;0,1,0)</f>
        <v>0</v>
      </c>
      <c r="BZ5" s="119">
        <f ca="1">IF(IFERROR(MATCH(_xlfn.CONCAT($B5,",",BZ$4),'25 SpcFunc &amp; VentSpcFunc combos'!$Q$8:$Q$354,0),0)&gt;0,1,0)</f>
        <v>0</v>
      </c>
      <c r="CA5" s="119">
        <f ca="1">IF(IFERROR(MATCH(_xlfn.CONCAT($B5,",",CA$4),'25 SpcFunc &amp; VentSpcFunc combos'!$Q$8:$Q$354,0),0)&gt;0,1,0)</f>
        <v>0</v>
      </c>
      <c r="CB5" s="119">
        <f ca="1">IF(IFERROR(MATCH(_xlfn.CONCAT($B5,",",CB$4),'25 SpcFunc &amp; VentSpcFunc combos'!$Q$8:$Q$354,0),0)&gt;0,1,0)</f>
        <v>0</v>
      </c>
      <c r="CC5" s="119">
        <f ca="1">IF(IFERROR(MATCH(_xlfn.CONCAT($B5,",",CC$4),'25 SpcFunc &amp; VentSpcFunc combos'!$Q$8:$Q$354,0),0)&gt;0,1,0)</f>
        <v>0</v>
      </c>
      <c r="CD5" s="119">
        <f ca="1">IF(IFERROR(MATCH(_xlfn.CONCAT($B5,",",CD$4),'25 SpcFunc &amp; VentSpcFunc combos'!$Q$8:$Q$354,0),0)&gt;0,1,0)</f>
        <v>0</v>
      </c>
      <c r="CE5" s="119">
        <f ca="1">IF(IFERROR(MATCH(_xlfn.CONCAT($B5,",",CE$4),'25 SpcFunc &amp; VentSpcFunc combos'!$Q$8:$Q$354,0),0)&gt;0,1,0)</f>
        <v>0</v>
      </c>
      <c r="CF5" s="119">
        <f ca="1">IF(IFERROR(MATCH(_xlfn.CONCAT($B5,",",CF$4),'25 SpcFunc &amp; VentSpcFunc combos'!$Q$8:$Q$354,0),0)&gt;0,1,0)</f>
        <v>0</v>
      </c>
      <c r="CG5" s="119">
        <f ca="1">IF(IFERROR(MATCH(_xlfn.CONCAT($B5,",",CG$4),'25 SpcFunc &amp; VentSpcFunc combos'!$Q$8:$Q$354,0),0)&gt;0,1,0)</f>
        <v>0</v>
      </c>
      <c r="CH5" s="119">
        <f ca="1">IF(IFERROR(MATCH(_xlfn.CONCAT($B5,",",CH$4),'25 SpcFunc &amp; VentSpcFunc combos'!$Q$8:$Q$354,0),0)&gt;0,1,0)</f>
        <v>0</v>
      </c>
      <c r="CI5" s="119">
        <f ca="1">IF(IFERROR(MATCH(_xlfn.CONCAT($B5,",",CI$4),'25 SpcFunc &amp; VentSpcFunc combos'!$Q$8:$Q$354,0),0)&gt;0,1,0)</f>
        <v>0</v>
      </c>
      <c r="CJ5" s="119">
        <f ca="1">IF(IFERROR(MATCH(_xlfn.CONCAT($B5,",",CJ$4),'25 SpcFunc &amp; VentSpcFunc combos'!$Q$8:$Q$354,0),0)&gt;0,1,0)</f>
        <v>0</v>
      </c>
      <c r="CK5" s="119">
        <f ca="1">IF(IFERROR(MATCH(_xlfn.CONCAT($B5,",",CK$4),'25 SpcFunc &amp; VentSpcFunc combos'!$Q$8:$Q$354,0),0)&gt;0,1,0)</f>
        <v>0</v>
      </c>
      <c r="CL5" s="119">
        <f ca="1">IF(IFERROR(MATCH(_xlfn.CONCAT($B5,",",CL$4),'25 SpcFunc &amp; VentSpcFunc combos'!$Q$8:$Q$354,0),0)&gt;0,1,0)</f>
        <v>0</v>
      </c>
      <c r="CM5" s="119">
        <f ca="1">IF(IFERROR(MATCH(_xlfn.CONCAT($B5,",",CM$4),'25 SpcFunc &amp; VentSpcFunc combos'!$Q$8:$Q$354,0),0)&gt;0,1,0)</f>
        <v>0</v>
      </c>
      <c r="CN5" s="119">
        <f ca="1">IF(IFERROR(MATCH(_xlfn.CONCAT($B5,",",CN$4),'25 SpcFunc &amp; VentSpcFunc combos'!$Q$8:$Q$354,0),0)&gt;0,1,0)</f>
        <v>0</v>
      </c>
      <c r="CO5" s="119">
        <f ca="1">IF(IFERROR(MATCH(_xlfn.CONCAT($B5,",",CO$4),'25 SpcFunc &amp; VentSpcFunc combos'!$Q$8:$Q$354,0),0)&gt;0,1,0)</f>
        <v>0</v>
      </c>
      <c r="CP5" s="119">
        <f ca="1">IF(IFERROR(MATCH(_xlfn.CONCAT($B5,",",CP$4),'25 SpcFunc &amp; VentSpcFunc combos'!$Q$8:$Q$354,0),0)&gt;0,1,0)</f>
        <v>0</v>
      </c>
      <c r="CQ5" s="119">
        <f ca="1">IF(IFERROR(MATCH(_xlfn.CONCAT($B5,",",CQ$4),'25 SpcFunc &amp; VentSpcFunc combos'!$Q$8:$Q$354,0),0)&gt;0,1,0)</f>
        <v>0</v>
      </c>
      <c r="CR5" s="119">
        <f ca="1">IF(IFERROR(MATCH(_xlfn.CONCAT($B5,",",CR$4),'25 SpcFunc &amp; VentSpcFunc combos'!$Q$8:$Q$354,0),0)&gt;0,1,0)</f>
        <v>0</v>
      </c>
      <c r="CS5" s="119">
        <f ca="1">IF(IFERROR(MATCH(_xlfn.CONCAT($B5,",",CS$4),'25 SpcFunc &amp; VentSpcFunc combos'!$Q$8:$Q$354,0),0)&gt;0,1,0)</f>
        <v>0</v>
      </c>
      <c r="CT5" s="119">
        <f ca="1">IF(IFERROR(MATCH(_xlfn.CONCAT($B5,",",CT$4),'25 SpcFunc &amp; VentSpcFunc combos'!$Q$8:$Q$354,0),0)&gt;0,1,0)</f>
        <v>0</v>
      </c>
      <c r="CU5" s="98" t="s">
        <v>938</v>
      </c>
      <c r="CV5">
        <f ca="1">SUM(C5:CT5)</f>
        <v>1</v>
      </c>
    </row>
    <row r="6" spans="1:100" x14ac:dyDescent="0.25">
      <c r="B6" t="str">
        <f>'For CSV - 2025 SpcFuncData'!B6</f>
        <v>Aging Eye/Low-vision (Dining)</v>
      </c>
      <c r="C6" s="119">
        <f ca="1">IF(IFERROR(MATCH(_xlfn.CONCAT($B6,",",C$4),'25 SpcFunc &amp; VentSpcFunc combos'!$Q$8:$Q$354,0),0)&gt;0,1,0)</f>
        <v>0</v>
      </c>
      <c r="D6" s="119">
        <f ca="1">IF(IFERROR(MATCH(_xlfn.CONCAT($B6,",",D$4),'25 SpcFunc &amp; VentSpcFunc combos'!$Q$8:$Q$354,0),0)&gt;0,1,0)</f>
        <v>0</v>
      </c>
      <c r="E6" s="119">
        <f ca="1">IF(IFERROR(MATCH(_xlfn.CONCAT($B6,",",E$4),'25 SpcFunc &amp; VentSpcFunc combos'!$Q$8:$Q$354,0),0)&gt;0,1,0)</f>
        <v>0</v>
      </c>
      <c r="F6" s="119">
        <f ca="1">IF(IFERROR(MATCH(_xlfn.CONCAT($B6,",",F$4),'25 SpcFunc &amp; VentSpcFunc combos'!$Q$8:$Q$354,0),0)&gt;0,1,0)</f>
        <v>0</v>
      </c>
      <c r="G6" s="119">
        <f ca="1">IF(IFERROR(MATCH(_xlfn.CONCAT($B6,",",G$4),'25 SpcFunc &amp; VentSpcFunc combos'!$Q$8:$Q$354,0),0)&gt;0,1,0)</f>
        <v>0</v>
      </c>
      <c r="H6" s="119">
        <f ca="1">IF(IFERROR(MATCH(_xlfn.CONCAT($B6,",",H$4),'25 SpcFunc &amp; VentSpcFunc combos'!$Q$8:$Q$354,0),0)&gt;0,1,0)</f>
        <v>0</v>
      </c>
      <c r="I6" s="119">
        <f ca="1">IF(IFERROR(MATCH(_xlfn.CONCAT($B6,",",I$4),'25 SpcFunc &amp; VentSpcFunc combos'!$Q$8:$Q$354,0),0)&gt;0,1,0)</f>
        <v>0</v>
      </c>
      <c r="J6" s="119">
        <f ca="1">IF(IFERROR(MATCH(_xlfn.CONCAT($B6,",",J$4),'25 SpcFunc &amp; VentSpcFunc combos'!$Q$8:$Q$354,0),0)&gt;0,1,0)</f>
        <v>0</v>
      </c>
      <c r="K6" s="119">
        <f ca="1">IF(IFERROR(MATCH(_xlfn.CONCAT($B6,",",K$4),'25 SpcFunc &amp; VentSpcFunc combos'!$Q$8:$Q$354,0),0)&gt;0,1,0)</f>
        <v>0</v>
      </c>
      <c r="L6" s="119">
        <f ca="1">IF(IFERROR(MATCH(_xlfn.CONCAT($B6,",",L$4),'25 SpcFunc &amp; VentSpcFunc combos'!$Q$8:$Q$354,0),0)&gt;0,1,0)</f>
        <v>0</v>
      </c>
      <c r="M6" s="119">
        <f ca="1">IF(IFERROR(MATCH(_xlfn.CONCAT($B6,",",M$4),'25 SpcFunc &amp; VentSpcFunc combos'!$Q$8:$Q$354,0),0)&gt;0,1,0)</f>
        <v>0</v>
      </c>
      <c r="N6" s="119">
        <f ca="1">IF(IFERROR(MATCH(_xlfn.CONCAT($B6,",",N$4),'25 SpcFunc &amp; VentSpcFunc combos'!$Q$8:$Q$354,0),0)&gt;0,1,0)</f>
        <v>0</v>
      </c>
      <c r="O6" s="119">
        <f ca="1">IF(IFERROR(MATCH(_xlfn.CONCAT($B6,",",O$4),'25 SpcFunc &amp; VentSpcFunc combos'!$Q$8:$Q$354,0),0)&gt;0,1,0)</f>
        <v>0</v>
      </c>
      <c r="P6" s="119">
        <f ca="1">IF(IFERROR(MATCH(_xlfn.CONCAT($B6,",",P$4),'25 SpcFunc &amp; VentSpcFunc combos'!$Q$8:$Q$354,0),0)&gt;0,1,0)</f>
        <v>0</v>
      </c>
      <c r="Q6" s="119">
        <f ca="1">IF(IFERROR(MATCH(_xlfn.CONCAT($B6,",",Q$4),'25 SpcFunc &amp; VentSpcFunc combos'!$Q$8:$Q$354,0),0)&gt;0,1,0)</f>
        <v>0</v>
      </c>
      <c r="R6" s="119">
        <f ca="1">IF(IFERROR(MATCH(_xlfn.CONCAT($B6,",",R$4),'25 SpcFunc &amp; VentSpcFunc combos'!$Q$8:$Q$354,0),0)&gt;0,1,0)</f>
        <v>0</v>
      </c>
      <c r="S6" s="119">
        <f ca="1">IF(IFERROR(MATCH(_xlfn.CONCAT($B6,",",S$4),'25 SpcFunc &amp; VentSpcFunc combos'!$Q$8:$Q$354,0),0)&gt;0,1,0)</f>
        <v>0</v>
      </c>
      <c r="T6" s="119">
        <f ca="1">IF(IFERROR(MATCH(_xlfn.CONCAT($B6,",",T$4),'25 SpcFunc &amp; VentSpcFunc combos'!$Q$8:$Q$354,0),0)&gt;0,1,0)</f>
        <v>0</v>
      </c>
      <c r="U6" s="119">
        <f ca="1">IF(IFERROR(MATCH(_xlfn.CONCAT($B6,",",U$4),'25 SpcFunc &amp; VentSpcFunc combos'!$Q$8:$Q$354,0),0)&gt;0,1,0)</f>
        <v>0</v>
      </c>
      <c r="V6" s="119">
        <f ca="1">IF(IFERROR(MATCH(_xlfn.CONCAT($B6,",",V$4),'25 SpcFunc &amp; VentSpcFunc combos'!$Q$8:$Q$354,0),0)&gt;0,1,0)</f>
        <v>0</v>
      </c>
      <c r="W6" s="119">
        <f ca="1">IF(IFERROR(MATCH(_xlfn.CONCAT($B6,",",W$4),'25 SpcFunc &amp; VentSpcFunc combos'!$Q$8:$Q$354,0),0)&gt;0,1,0)</f>
        <v>0</v>
      </c>
      <c r="X6" s="119">
        <f ca="1">IF(IFERROR(MATCH(_xlfn.CONCAT($B6,",",X$4),'25 SpcFunc &amp; VentSpcFunc combos'!$Q$8:$Q$354,0),0)&gt;0,1,0)</f>
        <v>0</v>
      </c>
      <c r="Y6" s="119">
        <f ca="1">IF(IFERROR(MATCH(_xlfn.CONCAT($B6,",",Y$4),'25 SpcFunc &amp; VentSpcFunc combos'!$Q$8:$Q$354,0),0)&gt;0,1,0)</f>
        <v>0</v>
      </c>
      <c r="Z6" s="119">
        <f ca="1">IF(IFERROR(MATCH(_xlfn.CONCAT($B6,",",Z$4),'25 SpcFunc &amp; VentSpcFunc combos'!$Q$8:$Q$354,0),0)&gt;0,1,0)</f>
        <v>0</v>
      </c>
      <c r="AA6" s="119">
        <f ca="1">IF(IFERROR(MATCH(_xlfn.CONCAT($B6,",",AA$4),'25 SpcFunc &amp; VentSpcFunc combos'!$Q$8:$Q$354,0),0)&gt;0,1,0)</f>
        <v>0</v>
      </c>
      <c r="AB6" s="119">
        <f ca="1">IF(IFERROR(MATCH(_xlfn.CONCAT($B6,",",AB$4),'25 SpcFunc &amp; VentSpcFunc combos'!$Q$8:$Q$354,0),0)&gt;0,1,0)</f>
        <v>0</v>
      </c>
      <c r="AC6" s="119">
        <f ca="1">IF(IFERROR(MATCH(_xlfn.CONCAT($B6,",",AC$4),'25 SpcFunc &amp; VentSpcFunc combos'!$Q$8:$Q$354,0),0)&gt;0,1,0)</f>
        <v>0</v>
      </c>
      <c r="AD6" s="119">
        <f ca="1">IF(IFERROR(MATCH(_xlfn.CONCAT($B6,",",AD$4),'25 SpcFunc &amp; VentSpcFunc combos'!$Q$8:$Q$354,0),0)&gt;0,1,0)</f>
        <v>0</v>
      </c>
      <c r="AE6" s="119">
        <f ca="1">IF(IFERROR(MATCH(_xlfn.CONCAT($B6,",",AE$4),'25 SpcFunc &amp; VentSpcFunc combos'!$Q$8:$Q$354,0),0)&gt;0,1,0)</f>
        <v>0</v>
      </c>
      <c r="AF6" s="119">
        <f ca="1">IF(IFERROR(MATCH(_xlfn.CONCAT($B6,",",AF$4),'25 SpcFunc &amp; VentSpcFunc combos'!$Q$8:$Q$354,0),0)&gt;0,1,0)</f>
        <v>0</v>
      </c>
      <c r="AG6" s="119">
        <f ca="1">IF(IFERROR(MATCH(_xlfn.CONCAT($B6,",",AG$4),'25 SpcFunc &amp; VentSpcFunc combos'!$Q$8:$Q$354,0),0)&gt;0,1,0)</f>
        <v>0</v>
      </c>
      <c r="AH6" s="119">
        <f ca="1">IF(IFERROR(MATCH(_xlfn.CONCAT($B6,",",AH$4),'25 SpcFunc &amp; VentSpcFunc combos'!$Q$8:$Q$354,0),0)&gt;0,1,0)</f>
        <v>0</v>
      </c>
      <c r="AI6" s="119">
        <f ca="1">IF(IFERROR(MATCH(_xlfn.CONCAT($B6,",",AI$4),'25 SpcFunc &amp; VentSpcFunc combos'!$Q$8:$Q$354,0),0)&gt;0,1,0)</f>
        <v>0</v>
      </c>
      <c r="AJ6" s="119">
        <f ca="1">IF(IFERROR(MATCH(_xlfn.CONCAT($B6,",",AJ$4),'25 SpcFunc &amp; VentSpcFunc combos'!$Q$8:$Q$354,0),0)&gt;0,1,0)</f>
        <v>0</v>
      </c>
      <c r="AK6" s="119">
        <f ca="1">IF(IFERROR(MATCH(_xlfn.CONCAT($B6,",",AK$4),'25 SpcFunc &amp; VentSpcFunc combos'!$Q$8:$Q$354,0),0)&gt;0,1,0)</f>
        <v>0</v>
      </c>
      <c r="AL6" s="119">
        <f ca="1">IF(IFERROR(MATCH(_xlfn.CONCAT($B6,",",AL$4),'25 SpcFunc &amp; VentSpcFunc combos'!$Q$8:$Q$354,0),0)&gt;0,1,0)</f>
        <v>0</v>
      </c>
      <c r="AM6" s="119">
        <f ca="1">IF(IFERROR(MATCH(_xlfn.CONCAT($B6,",",AM$4),'25 SpcFunc &amp; VentSpcFunc combos'!$Q$8:$Q$354,0),0)&gt;0,1,0)</f>
        <v>0</v>
      </c>
      <c r="AN6" s="119">
        <f ca="1">IF(IFERROR(MATCH(_xlfn.CONCAT($B6,",",AN$4),'25 SpcFunc &amp; VentSpcFunc combos'!$Q$8:$Q$354,0),0)&gt;0,1,0)</f>
        <v>0</v>
      </c>
      <c r="AO6" s="119">
        <f ca="1">IF(IFERROR(MATCH(_xlfn.CONCAT($B6,",",AO$4),'25 SpcFunc &amp; VentSpcFunc combos'!$Q$8:$Q$354,0),0)&gt;0,1,0)</f>
        <v>0</v>
      </c>
      <c r="AP6" s="119">
        <f ca="1">IF(IFERROR(MATCH(_xlfn.CONCAT($B6,",",AP$4),'25 SpcFunc &amp; VentSpcFunc combos'!$Q$8:$Q$354,0),0)&gt;0,1,0)</f>
        <v>0</v>
      </c>
      <c r="AQ6" s="119">
        <f ca="1">IF(IFERROR(MATCH(_xlfn.CONCAT($B6,",",AQ$4),'25 SpcFunc &amp; VentSpcFunc combos'!$Q$8:$Q$354,0),0)&gt;0,1,0)</f>
        <v>0</v>
      </c>
      <c r="AR6" s="119">
        <f ca="1">IF(IFERROR(MATCH(_xlfn.CONCAT($B6,",",AR$4),'25 SpcFunc &amp; VentSpcFunc combos'!$Q$8:$Q$354,0),0)&gt;0,1,0)</f>
        <v>0</v>
      </c>
      <c r="AS6" s="119">
        <f ca="1">IF(IFERROR(MATCH(_xlfn.CONCAT($B6,",",AS$4),'25 SpcFunc &amp; VentSpcFunc combos'!$Q$8:$Q$354,0),0)&gt;0,1,0)</f>
        <v>0</v>
      </c>
      <c r="AT6" s="119">
        <f ca="1">IF(IFERROR(MATCH(_xlfn.CONCAT($B6,",",AT$4),'25 SpcFunc &amp; VentSpcFunc combos'!$Q$8:$Q$354,0),0)&gt;0,1,0)</f>
        <v>0</v>
      </c>
      <c r="AU6" s="119">
        <f ca="1">IF(IFERROR(MATCH(_xlfn.CONCAT($B6,",",AU$4),'25 SpcFunc &amp; VentSpcFunc combos'!$Q$8:$Q$354,0),0)&gt;0,1,0)</f>
        <v>0</v>
      </c>
      <c r="AV6" s="119">
        <f ca="1">IF(IFERROR(MATCH(_xlfn.CONCAT($B6,",",AV$4),'25 SpcFunc &amp; VentSpcFunc combos'!$Q$8:$Q$354,0),0)&gt;0,1,0)</f>
        <v>0</v>
      </c>
      <c r="AW6" s="119">
        <f ca="1">IF(IFERROR(MATCH(_xlfn.CONCAT($B6,",",AW$4),'25 SpcFunc &amp; VentSpcFunc combos'!$Q$8:$Q$354,0),0)&gt;0,1,0)</f>
        <v>0</v>
      </c>
      <c r="AX6" s="119">
        <f ca="1">IF(IFERROR(MATCH(_xlfn.CONCAT($B6,",",AX$4),'25 SpcFunc &amp; VentSpcFunc combos'!$Q$8:$Q$354,0),0)&gt;0,1,0)</f>
        <v>0</v>
      </c>
      <c r="AY6" s="119">
        <f ca="1">IF(IFERROR(MATCH(_xlfn.CONCAT($B6,",",AY$4),'25 SpcFunc &amp; VentSpcFunc combos'!$Q$8:$Q$354,0),0)&gt;0,1,0)</f>
        <v>0</v>
      </c>
      <c r="AZ6" s="119">
        <f ca="1">IF(IFERROR(MATCH(_xlfn.CONCAT($B6,",",AZ$4),'25 SpcFunc &amp; VentSpcFunc combos'!$Q$8:$Q$354,0),0)&gt;0,1,0)</f>
        <v>0</v>
      </c>
      <c r="BA6" s="119">
        <f ca="1">IF(IFERROR(MATCH(_xlfn.CONCAT($B6,",",BA$4),'25 SpcFunc &amp; VentSpcFunc combos'!$Q$8:$Q$354,0),0)&gt;0,1,0)</f>
        <v>0</v>
      </c>
      <c r="BB6" s="119">
        <f ca="1">IF(IFERROR(MATCH(_xlfn.CONCAT($B6,",",BB$4),'25 SpcFunc &amp; VentSpcFunc combos'!$Q$8:$Q$354,0),0)&gt;0,1,0)</f>
        <v>0</v>
      </c>
      <c r="BC6" s="119">
        <f ca="1">IF(IFERROR(MATCH(_xlfn.CONCAT($B6,",",BC$4),'25 SpcFunc &amp; VentSpcFunc combos'!$Q$8:$Q$354,0),0)&gt;0,1,0)</f>
        <v>1</v>
      </c>
      <c r="BD6" s="119">
        <f ca="1">IF(IFERROR(MATCH(_xlfn.CONCAT($B6,",",BD$4),'25 SpcFunc &amp; VentSpcFunc combos'!$Q$8:$Q$354,0),0)&gt;0,1,0)</f>
        <v>0</v>
      </c>
      <c r="BE6" s="119">
        <f ca="1">IF(IFERROR(MATCH(_xlfn.CONCAT($B6,",",BE$4),'25 SpcFunc &amp; VentSpcFunc combos'!$Q$8:$Q$354,0),0)&gt;0,1,0)</f>
        <v>0</v>
      </c>
      <c r="BF6" s="119">
        <f ca="1">IF(IFERROR(MATCH(_xlfn.CONCAT($B6,",",BF$4),'25 SpcFunc &amp; VentSpcFunc combos'!$Q$8:$Q$354,0),0)&gt;0,1,0)</f>
        <v>0</v>
      </c>
      <c r="BG6" s="119">
        <f ca="1">IF(IFERROR(MATCH(_xlfn.CONCAT($B6,",",BG$4),'25 SpcFunc &amp; VentSpcFunc combos'!$Q$8:$Q$354,0),0)&gt;0,1,0)</f>
        <v>0</v>
      </c>
      <c r="BH6" s="119">
        <f ca="1">IF(IFERROR(MATCH(_xlfn.CONCAT($B6,",",BH$4),'25 SpcFunc &amp; VentSpcFunc combos'!$Q$8:$Q$354,0),0)&gt;0,1,0)</f>
        <v>0</v>
      </c>
      <c r="BI6" s="119">
        <f ca="1">IF(IFERROR(MATCH(_xlfn.CONCAT($B6,",",BI$4),'25 SpcFunc &amp; VentSpcFunc combos'!$Q$8:$Q$354,0),0)&gt;0,1,0)</f>
        <v>0</v>
      </c>
      <c r="BJ6" s="119">
        <f ca="1">IF(IFERROR(MATCH(_xlfn.CONCAT($B6,",",BJ$4),'25 SpcFunc &amp; VentSpcFunc combos'!$Q$8:$Q$354,0),0)&gt;0,1,0)</f>
        <v>0</v>
      </c>
      <c r="BK6" s="119">
        <f ca="1">IF(IFERROR(MATCH(_xlfn.CONCAT($B6,",",BK$4),'25 SpcFunc &amp; VentSpcFunc combos'!$Q$8:$Q$354,0),0)&gt;0,1,0)</f>
        <v>0</v>
      </c>
      <c r="BL6" s="119">
        <f ca="1">IF(IFERROR(MATCH(_xlfn.CONCAT($B6,",",BL$4),'25 SpcFunc &amp; VentSpcFunc combos'!$Q$8:$Q$354,0),0)&gt;0,1,0)</f>
        <v>0</v>
      </c>
      <c r="BM6" s="119">
        <f ca="1">IF(IFERROR(MATCH(_xlfn.CONCAT($B6,",",BM$4),'25 SpcFunc &amp; VentSpcFunc combos'!$Q$8:$Q$354,0),0)&gt;0,1,0)</f>
        <v>0</v>
      </c>
      <c r="BN6" s="119">
        <f ca="1">IF(IFERROR(MATCH(_xlfn.CONCAT($B6,",",BN$4),'25 SpcFunc &amp; VentSpcFunc combos'!$Q$8:$Q$354,0),0)&gt;0,1,0)</f>
        <v>0</v>
      </c>
      <c r="BO6" s="119">
        <f ca="1">IF(IFERROR(MATCH(_xlfn.CONCAT($B6,",",BO$4),'25 SpcFunc &amp; VentSpcFunc combos'!$Q$8:$Q$354,0),0)&gt;0,1,0)</f>
        <v>0</v>
      </c>
      <c r="BP6" s="119">
        <f ca="1">IF(IFERROR(MATCH(_xlfn.CONCAT($B6,",",BP$4),'25 SpcFunc &amp; VentSpcFunc combos'!$Q$8:$Q$354,0),0)&gt;0,1,0)</f>
        <v>0</v>
      </c>
      <c r="BQ6" s="119">
        <f ca="1">IF(IFERROR(MATCH(_xlfn.CONCAT($B6,",",BQ$4),'25 SpcFunc &amp; VentSpcFunc combos'!$Q$8:$Q$354,0),0)&gt;0,1,0)</f>
        <v>0</v>
      </c>
      <c r="BR6" s="119">
        <f ca="1">IF(IFERROR(MATCH(_xlfn.CONCAT($B6,",",BR$4),'25 SpcFunc &amp; VentSpcFunc combos'!$Q$8:$Q$354,0),0)&gt;0,1,0)</f>
        <v>0</v>
      </c>
      <c r="BS6" s="119">
        <f ca="1">IF(IFERROR(MATCH(_xlfn.CONCAT($B6,",",BS$4),'25 SpcFunc &amp; VentSpcFunc combos'!$Q$8:$Q$354,0),0)&gt;0,1,0)</f>
        <v>0</v>
      </c>
      <c r="BT6" s="119">
        <f ca="1">IF(IFERROR(MATCH(_xlfn.CONCAT($B6,",",BT$4),'25 SpcFunc &amp; VentSpcFunc combos'!$Q$8:$Q$354,0),0)&gt;0,1,0)</f>
        <v>0</v>
      </c>
      <c r="BU6" s="119">
        <f ca="1">IF(IFERROR(MATCH(_xlfn.CONCAT($B6,",",BU$4),'25 SpcFunc &amp; VentSpcFunc combos'!$Q$8:$Q$354,0),0)&gt;0,1,0)</f>
        <v>0</v>
      </c>
      <c r="BV6" s="119">
        <f ca="1">IF(IFERROR(MATCH(_xlfn.CONCAT($B6,",",BV$4),'25 SpcFunc &amp; VentSpcFunc combos'!$Q$8:$Q$354,0),0)&gt;0,1,0)</f>
        <v>0</v>
      </c>
      <c r="BW6" s="119">
        <f ca="1">IF(IFERROR(MATCH(_xlfn.CONCAT($B6,",",BW$4),'25 SpcFunc &amp; VentSpcFunc combos'!$Q$8:$Q$354,0),0)&gt;0,1,0)</f>
        <v>0</v>
      </c>
      <c r="BX6" s="119">
        <f ca="1">IF(IFERROR(MATCH(_xlfn.CONCAT($B6,",",BX$4),'25 SpcFunc &amp; VentSpcFunc combos'!$Q$8:$Q$354,0),0)&gt;0,1,0)</f>
        <v>0</v>
      </c>
      <c r="BY6" s="119">
        <f ca="1">IF(IFERROR(MATCH(_xlfn.CONCAT($B6,",",BY$4),'25 SpcFunc &amp; VentSpcFunc combos'!$Q$8:$Q$354,0),0)&gt;0,1,0)</f>
        <v>0</v>
      </c>
      <c r="BZ6" s="119">
        <f ca="1">IF(IFERROR(MATCH(_xlfn.CONCAT($B6,",",BZ$4),'25 SpcFunc &amp; VentSpcFunc combos'!$Q$8:$Q$354,0),0)&gt;0,1,0)</f>
        <v>0</v>
      </c>
      <c r="CA6" s="119">
        <f ca="1">IF(IFERROR(MATCH(_xlfn.CONCAT($B6,",",CA$4),'25 SpcFunc &amp; VentSpcFunc combos'!$Q$8:$Q$354,0),0)&gt;0,1,0)</f>
        <v>0</v>
      </c>
      <c r="CB6" s="119">
        <f ca="1">IF(IFERROR(MATCH(_xlfn.CONCAT($B6,",",CB$4),'25 SpcFunc &amp; VentSpcFunc combos'!$Q$8:$Q$354,0),0)&gt;0,1,0)</f>
        <v>0</v>
      </c>
      <c r="CC6" s="119">
        <f ca="1">IF(IFERROR(MATCH(_xlfn.CONCAT($B6,",",CC$4),'25 SpcFunc &amp; VentSpcFunc combos'!$Q$8:$Q$354,0),0)&gt;0,1,0)</f>
        <v>0</v>
      </c>
      <c r="CD6" s="119">
        <f ca="1">IF(IFERROR(MATCH(_xlfn.CONCAT($B6,",",CD$4),'25 SpcFunc &amp; VentSpcFunc combos'!$Q$8:$Q$354,0),0)&gt;0,1,0)</f>
        <v>0</v>
      </c>
      <c r="CE6" s="119">
        <f ca="1">IF(IFERROR(MATCH(_xlfn.CONCAT($B6,",",CE$4),'25 SpcFunc &amp; VentSpcFunc combos'!$Q$8:$Q$354,0),0)&gt;0,1,0)</f>
        <v>0</v>
      </c>
      <c r="CF6" s="119">
        <f ca="1">IF(IFERROR(MATCH(_xlfn.CONCAT($B6,",",CF$4),'25 SpcFunc &amp; VentSpcFunc combos'!$Q$8:$Q$354,0),0)&gt;0,1,0)</f>
        <v>0</v>
      </c>
      <c r="CG6" s="119">
        <f ca="1">IF(IFERROR(MATCH(_xlfn.CONCAT($B6,",",CG$4),'25 SpcFunc &amp; VentSpcFunc combos'!$Q$8:$Q$354,0),0)&gt;0,1,0)</f>
        <v>0</v>
      </c>
      <c r="CH6" s="119">
        <f ca="1">IF(IFERROR(MATCH(_xlfn.CONCAT($B6,",",CH$4),'25 SpcFunc &amp; VentSpcFunc combos'!$Q$8:$Q$354,0),0)&gt;0,1,0)</f>
        <v>0</v>
      </c>
      <c r="CI6" s="119">
        <f ca="1">IF(IFERROR(MATCH(_xlfn.CONCAT($B6,",",CI$4),'25 SpcFunc &amp; VentSpcFunc combos'!$Q$8:$Q$354,0),0)&gt;0,1,0)</f>
        <v>0</v>
      </c>
      <c r="CJ6" s="119">
        <f ca="1">IF(IFERROR(MATCH(_xlfn.CONCAT($B6,",",CJ$4),'25 SpcFunc &amp; VentSpcFunc combos'!$Q$8:$Q$354,0),0)&gt;0,1,0)</f>
        <v>0</v>
      </c>
      <c r="CK6" s="119">
        <f ca="1">IF(IFERROR(MATCH(_xlfn.CONCAT($B6,",",CK$4),'25 SpcFunc &amp; VentSpcFunc combos'!$Q$8:$Q$354,0),0)&gt;0,1,0)</f>
        <v>0</v>
      </c>
      <c r="CL6" s="119">
        <f ca="1">IF(IFERROR(MATCH(_xlfn.CONCAT($B6,",",CL$4),'25 SpcFunc &amp; VentSpcFunc combos'!$Q$8:$Q$354,0),0)&gt;0,1,0)</f>
        <v>0</v>
      </c>
      <c r="CM6" s="119">
        <f ca="1">IF(IFERROR(MATCH(_xlfn.CONCAT($B6,",",CM$4),'25 SpcFunc &amp; VentSpcFunc combos'!$Q$8:$Q$354,0),0)&gt;0,1,0)</f>
        <v>0</v>
      </c>
      <c r="CN6" s="119">
        <f ca="1">IF(IFERROR(MATCH(_xlfn.CONCAT($B6,",",CN$4),'25 SpcFunc &amp; VentSpcFunc combos'!$Q$8:$Q$354,0),0)&gt;0,1,0)</f>
        <v>0</v>
      </c>
      <c r="CO6" s="119">
        <f ca="1">IF(IFERROR(MATCH(_xlfn.CONCAT($B6,",",CO$4),'25 SpcFunc &amp; VentSpcFunc combos'!$Q$8:$Q$354,0),0)&gt;0,1,0)</f>
        <v>0</v>
      </c>
      <c r="CP6" s="119">
        <f ca="1">IF(IFERROR(MATCH(_xlfn.CONCAT($B6,",",CP$4),'25 SpcFunc &amp; VentSpcFunc combos'!$Q$8:$Q$354,0),0)&gt;0,1,0)</f>
        <v>0</v>
      </c>
      <c r="CQ6" s="119">
        <f ca="1">IF(IFERROR(MATCH(_xlfn.CONCAT($B6,",",CQ$4),'25 SpcFunc &amp; VentSpcFunc combos'!$Q$8:$Q$354,0),0)&gt;0,1,0)</f>
        <v>0</v>
      </c>
      <c r="CR6" s="119">
        <f ca="1">IF(IFERROR(MATCH(_xlfn.CONCAT($B6,",",CR$4),'25 SpcFunc &amp; VentSpcFunc combos'!$Q$8:$Q$354,0),0)&gt;0,1,0)</f>
        <v>0</v>
      </c>
      <c r="CS6" s="119">
        <f ca="1">IF(IFERROR(MATCH(_xlfn.CONCAT($B6,",",CS$4),'25 SpcFunc &amp; VentSpcFunc combos'!$Q$8:$Q$354,0),0)&gt;0,1,0)</f>
        <v>0</v>
      </c>
      <c r="CT6" s="119">
        <f ca="1">IF(IFERROR(MATCH(_xlfn.CONCAT($B6,",",CT$4),'25 SpcFunc &amp; VentSpcFunc combos'!$Q$8:$Q$354,0),0)&gt;0,1,0)</f>
        <v>0</v>
      </c>
      <c r="CU6" s="98" t="s">
        <v>938</v>
      </c>
      <c r="CV6">
        <f t="shared" ref="CV6:CV69" ca="1" si="4">SUM(C6:CT6)</f>
        <v>1</v>
      </c>
    </row>
    <row r="7" spans="1:100" x14ac:dyDescent="0.25">
      <c r="B7" t="str">
        <f>'For CSV - 2025 SpcFuncData'!B7</f>
        <v>Aging Eye/Low-vision (Lobby, Main Entry)</v>
      </c>
      <c r="C7" s="119">
        <f ca="1">IF(IFERROR(MATCH(_xlfn.CONCAT($B7,",",C$4),'25 SpcFunc &amp; VentSpcFunc combos'!$Q$8:$Q$354,0),0)&gt;0,1,0)</f>
        <v>0</v>
      </c>
      <c r="D7" s="119">
        <f ca="1">IF(IFERROR(MATCH(_xlfn.CONCAT($B7,",",D$4),'25 SpcFunc &amp; VentSpcFunc combos'!$Q$8:$Q$354,0),0)&gt;0,1,0)</f>
        <v>0</v>
      </c>
      <c r="E7" s="119">
        <f ca="1">IF(IFERROR(MATCH(_xlfn.CONCAT($B7,",",E$4),'25 SpcFunc &amp; VentSpcFunc combos'!$Q$8:$Q$354,0),0)&gt;0,1,0)</f>
        <v>0</v>
      </c>
      <c r="F7" s="119">
        <f ca="1">IF(IFERROR(MATCH(_xlfn.CONCAT($B7,",",F$4),'25 SpcFunc &amp; VentSpcFunc combos'!$Q$8:$Q$354,0),0)&gt;0,1,0)</f>
        <v>0</v>
      </c>
      <c r="G7" s="119">
        <f ca="1">IF(IFERROR(MATCH(_xlfn.CONCAT($B7,",",G$4),'25 SpcFunc &amp; VentSpcFunc combos'!$Q$8:$Q$354,0),0)&gt;0,1,0)</f>
        <v>0</v>
      </c>
      <c r="H7" s="119">
        <f ca="1">IF(IFERROR(MATCH(_xlfn.CONCAT($B7,",",H$4),'25 SpcFunc &amp; VentSpcFunc combos'!$Q$8:$Q$354,0),0)&gt;0,1,0)</f>
        <v>0</v>
      </c>
      <c r="I7" s="119">
        <f ca="1">IF(IFERROR(MATCH(_xlfn.CONCAT($B7,",",I$4),'25 SpcFunc &amp; VentSpcFunc combos'!$Q$8:$Q$354,0),0)&gt;0,1,0)</f>
        <v>0</v>
      </c>
      <c r="J7" s="119">
        <f ca="1">IF(IFERROR(MATCH(_xlfn.CONCAT($B7,",",J$4),'25 SpcFunc &amp; VentSpcFunc combos'!$Q$8:$Q$354,0),0)&gt;0,1,0)</f>
        <v>0</v>
      </c>
      <c r="K7" s="119">
        <f ca="1">IF(IFERROR(MATCH(_xlfn.CONCAT($B7,",",K$4),'25 SpcFunc &amp; VentSpcFunc combos'!$Q$8:$Q$354,0),0)&gt;0,1,0)</f>
        <v>0</v>
      </c>
      <c r="L7" s="119">
        <f ca="1">IF(IFERROR(MATCH(_xlfn.CONCAT($B7,",",L$4),'25 SpcFunc &amp; VentSpcFunc combos'!$Q$8:$Q$354,0),0)&gt;0,1,0)</f>
        <v>0</v>
      </c>
      <c r="M7" s="119">
        <f ca="1">IF(IFERROR(MATCH(_xlfn.CONCAT($B7,",",M$4),'25 SpcFunc &amp; VentSpcFunc combos'!$Q$8:$Q$354,0),0)&gt;0,1,0)</f>
        <v>0</v>
      </c>
      <c r="N7" s="119">
        <f ca="1">IF(IFERROR(MATCH(_xlfn.CONCAT($B7,",",N$4),'25 SpcFunc &amp; VentSpcFunc combos'!$Q$8:$Q$354,0),0)&gt;0,1,0)</f>
        <v>0</v>
      </c>
      <c r="O7" s="119">
        <f ca="1">IF(IFERROR(MATCH(_xlfn.CONCAT($B7,",",O$4),'25 SpcFunc &amp; VentSpcFunc combos'!$Q$8:$Q$354,0),0)&gt;0,1,0)</f>
        <v>0</v>
      </c>
      <c r="P7" s="119">
        <f ca="1">IF(IFERROR(MATCH(_xlfn.CONCAT($B7,",",P$4),'25 SpcFunc &amp; VentSpcFunc combos'!$Q$8:$Q$354,0),0)&gt;0,1,0)</f>
        <v>0</v>
      </c>
      <c r="Q7" s="119">
        <f ca="1">IF(IFERROR(MATCH(_xlfn.CONCAT($B7,",",Q$4),'25 SpcFunc &amp; VentSpcFunc combos'!$Q$8:$Q$354,0),0)&gt;0,1,0)</f>
        <v>0</v>
      </c>
      <c r="R7" s="119">
        <f ca="1">IF(IFERROR(MATCH(_xlfn.CONCAT($B7,",",R$4),'25 SpcFunc &amp; VentSpcFunc combos'!$Q$8:$Q$354,0),0)&gt;0,1,0)</f>
        <v>0</v>
      </c>
      <c r="S7" s="119">
        <f ca="1">IF(IFERROR(MATCH(_xlfn.CONCAT($B7,",",S$4),'25 SpcFunc &amp; VentSpcFunc combos'!$Q$8:$Q$354,0),0)&gt;0,1,0)</f>
        <v>0</v>
      </c>
      <c r="T7" s="119">
        <f ca="1">IF(IFERROR(MATCH(_xlfn.CONCAT($B7,",",T$4),'25 SpcFunc &amp; VentSpcFunc combos'!$Q$8:$Q$354,0),0)&gt;0,1,0)</f>
        <v>0</v>
      </c>
      <c r="U7" s="119">
        <f ca="1">IF(IFERROR(MATCH(_xlfn.CONCAT($B7,",",U$4),'25 SpcFunc &amp; VentSpcFunc combos'!$Q$8:$Q$354,0),0)&gt;0,1,0)</f>
        <v>0</v>
      </c>
      <c r="V7" s="119">
        <f ca="1">IF(IFERROR(MATCH(_xlfn.CONCAT($B7,",",V$4),'25 SpcFunc &amp; VentSpcFunc combos'!$Q$8:$Q$354,0),0)&gt;0,1,0)</f>
        <v>0</v>
      </c>
      <c r="W7" s="119">
        <f ca="1">IF(IFERROR(MATCH(_xlfn.CONCAT($B7,",",W$4),'25 SpcFunc &amp; VentSpcFunc combos'!$Q$8:$Q$354,0),0)&gt;0,1,0)</f>
        <v>0</v>
      </c>
      <c r="X7" s="119">
        <f ca="1">IF(IFERROR(MATCH(_xlfn.CONCAT($B7,",",X$4),'25 SpcFunc &amp; VentSpcFunc combos'!$Q$8:$Q$354,0),0)&gt;0,1,0)</f>
        <v>0</v>
      </c>
      <c r="Y7" s="119">
        <f ca="1">IF(IFERROR(MATCH(_xlfn.CONCAT($B7,",",Y$4),'25 SpcFunc &amp; VentSpcFunc combos'!$Q$8:$Q$354,0),0)&gt;0,1,0)</f>
        <v>0</v>
      </c>
      <c r="Z7" s="119">
        <f ca="1">IF(IFERROR(MATCH(_xlfn.CONCAT($B7,",",Z$4),'25 SpcFunc &amp; VentSpcFunc combos'!$Q$8:$Q$354,0),0)&gt;0,1,0)</f>
        <v>0</v>
      </c>
      <c r="AA7" s="119">
        <f ca="1">IF(IFERROR(MATCH(_xlfn.CONCAT($B7,",",AA$4),'25 SpcFunc &amp; VentSpcFunc combos'!$Q$8:$Q$354,0),0)&gt;0,1,0)</f>
        <v>0</v>
      </c>
      <c r="AB7" s="119">
        <f ca="1">IF(IFERROR(MATCH(_xlfn.CONCAT($B7,",",AB$4),'25 SpcFunc &amp; VentSpcFunc combos'!$Q$8:$Q$354,0),0)&gt;0,1,0)</f>
        <v>0</v>
      </c>
      <c r="AC7" s="119">
        <f ca="1">IF(IFERROR(MATCH(_xlfn.CONCAT($B7,",",AC$4),'25 SpcFunc &amp; VentSpcFunc combos'!$Q$8:$Q$354,0),0)&gt;0,1,0)</f>
        <v>0</v>
      </c>
      <c r="AD7" s="119">
        <f ca="1">IF(IFERROR(MATCH(_xlfn.CONCAT($B7,",",AD$4),'25 SpcFunc &amp; VentSpcFunc combos'!$Q$8:$Q$354,0),0)&gt;0,1,0)</f>
        <v>0</v>
      </c>
      <c r="AE7" s="119">
        <f ca="1">IF(IFERROR(MATCH(_xlfn.CONCAT($B7,",",AE$4),'25 SpcFunc &amp; VentSpcFunc combos'!$Q$8:$Q$354,0),0)&gt;0,1,0)</f>
        <v>0</v>
      </c>
      <c r="AF7" s="119">
        <f ca="1">IF(IFERROR(MATCH(_xlfn.CONCAT($B7,",",AF$4),'25 SpcFunc &amp; VentSpcFunc combos'!$Q$8:$Q$354,0),0)&gt;0,1,0)</f>
        <v>0</v>
      </c>
      <c r="AG7" s="119">
        <f ca="1">IF(IFERROR(MATCH(_xlfn.CONCAT($B7,",",AG$4),'25 SpcFunc &amp; VentSpcFunc combos'!$Q$8:$Q$354,0),0)&gt;0,1,0)</f>
        <v>0</v>
      </c>
      <c r="AH7" s="119">
        <f ca="1">IF(IFERROR(MATCH(_xlfn.CONCAT($B7,",",AH$4),'25 SpcFunc &amp; VentSpcFunc combos'!$Q$8:$Q$354,0),0)&gt;0,1,0)</f>
        <v>0</v>
      </c>
      <c r="AI7" s="119">
        <f ca="1">IF(IFERROR(MATCH(_xlfn.CONCAT($B7,",",AI$4),'25 SpcFunc &amp; VentSpcFunc combos'!$Q$8:$Q$354,0),0)&gt;0,1,0)</f>
        <v>0</v>
      </c>
      <c r="AJ7" s="119">
        <f ca="1">IF(IFERROR(MATCH(_xlfn.CONCAT($B7,",",AJ$4),'25 SpcFunc &amp; VentSpcFunc combos'!$Q$8:$Q$354,0),0)&gt;0,1,0)</f>
        <v>0</v>
      </c>
      <c r="AK7" s="119">
        <f ca="1">IF(IFERROR(MATCH(_xlfn.CONCAT($B7,",",AK$4),'25 SpcFunc &amp; VentSpcFunc combos'!$Q$8:$Q$354,0),0)&gt;0,1,0)</f>
        <v>0</v>
      </c>
      <c r="AL7" s="119">
        <f ca="1">IF(IFERROR(MATCH(_xlfn.CONCAT($B7,",",AL$4),'25 SpcFunc &amp; VentSpcFunc combos'!$Q$8:$Q$354,0),0)&gt;0,1,0)</f>
        <v>0</v>
      </c>
      <c r="AM7" s="119">
        <f ca="1">IF(IFERROR(MATCH(_xlfn.CONCAT($B7,",",AM$4),'25 SpcFunc &amp; VentSpcFunc combos'!$Q$8:$Q$354,0),0)&gt;0,1,0)</f>
        <v>0</v>
      </c>
      <c r="AN7" s="119">
        <f ca="1">IF(IFERROR(MATCH(_xlfn.CONCAT($B7,",",AN$4),'25 SpcFunc &amp; VentSpcFunc combos'!$Q$8:$Q$354,0),0)&gt;0,1,0)</f>
        <v>0</v>
      </c>
      <c r="AO7" s="119">
        <f ca="1">IF(IFERROR(MATCH(_xlfn.CONCAT($B7,",",AO$4),'25 SpcFunc &amp; VentSpcFunc combos'!$Q$8:$Q$354,0),0)&gt;0,1,0)</f>
        <v>0</v>
      </c>
      <c r="AP7" s="119">
        <f ca="1">IF(IFERROR(MATCH(_xlfn.CONCAT($B7,",",AP$4),'25 SpcFunc &amp; VentSpcFunc combos'!$Q$8:$Q$354,0),0)&gt;0,1,0)</f>
        <v>0</v>
      </c>
      <c r="AQ7" s="119">
        <f ca="1">IF(IFERROR(MATCH(_xlfn.CONCAT($B7,",",AQ$4),'25 SpcFunc &amp; VentSpcFunc combos'!$Q$8:$Q$354,0),0)&gt;0,1,0)</f>
        <v>0</v>
      </c>
      <c r="AR7" s="119">
        <f ca="1">IF(IFERROR(MATCH(_xlfn.CONCAT($B7,",",AR$4),'25 SpcFunc &amp; VentSpcFunc combos'!$Q$8:$Q$354,0),0)&gt;0,1,0)</f>
        <v>0</v>
      </c>
      <c r="AS7" s="119">
        <f ca="1">IF(IFERROR(MATCH(_xlfn.CONCAT($B7,",",AS$4),'25 SpcFunc &amp; VentSpcFunc combos'!$Q$8:$Q$354,0),0)&gt;0,1,0)</f>
        <v>0</v>
      </c>
      <c r="AT7" s="119">
        <f ca="1">IF(IFERROR(MATCH(_xlfn.CONCAT($B7,",",AT$4),'25 SpcFunc &amp; VentSpcFunc combos'!$Q$8:$Q$354,0),0)&gt;0,1,0)</f>
        <v>0</v>
      </c>
      <c r="AU7" s="119">
        <f ca="1">IF(IFERROR(MATCH(_xlfn.CONCAT($B7,",",AU$4),'25 SpcFunc &amp; VentSpcFunc combos'!$Q$8:$Q$354,0),0)&gt;0,1,0)</f>
        <v>0</v>
      </c>
      <c r="AV7" s="119">
        <f ca="1">IF(IFERROR(MATCH(_xlfn.CONCAT($B7,",",AV$4),'25 SpcFunc &amp; VentSpcFunc combos'!$Q$8:$Q$354,0),0)&gt;0,1,0)</f>
        <v>0</v>
      </c>
      <c r="AW7" s="119">
        <f ca="1">IF(IFERROR(MATCH(_xlfn.CONCAT($B7,",",AW$4),'25 SpcFunc &amp; VentSpcFunc combos'!$Q$8:$Q$354,0),0)&gt;0,1,0)</f>
        <v>0</v>
      </c>
      <c r="AX7" s="119">
        <f ca="1">IF(IFERROR(MATCH(_xlfn.CONCAT($B7,",",AX$4),'25 SpcFunc &amp; VentSpcFunc combos'!$Q$8:$Q$354,0),0)&gt;0,1,0)</f>
        <v>0</v>
      </c>
      <c r="AY7" s="119">
        <f ca="1">IF(IFERROR(MATCH(_xlfn.CONCAT($B7,",",AY$4),'25 SpcFunc &amp; VentSpcFunc combos'!$Q$8:$Q$354,0),0)&gt;0,1,0)</f>
        <v>0</v>
      </c>
      <c r="AZ7" s="119">
        <f ca="1">IF(IFERROR(MATCH(_xlfn.CONCAT($B7,",",AZ$4),'25 SpcFunc &amp; VentSpcFunc combos'!$Q$8:$Q$354,0),0)&gt;0,1,0)</f>
        <v>0</v>
      </c>
      <c r="BA7" s="119">
        <f ca="1">IF(IFERROR(MATCH(_xlfn.CONCAT($B7,",",BA$4),'25 SpcFunc &amp; VentSpcFunc combos'!$Q$8:$Q$354,0),0)&gt;0,1,0)</f>
        <v>0</v>
      </c>
      <c r="BB7" s="119">
        <f ca="1">IF(IFERROR(MATCH(_xlfn.CONCAT($B7,",",BB$4),'25 SpcFunc &amp; VentSpcFunc combos'!$Q$8:$Q$354,0),0)&gt;0,1,0)</f>
        <v>0</v>
      </c>
      <c r="BC7" s="119">
        <f ca="1">IF(IFERROR(MATCH(_xlfn.CONCAT($B7,",",BC$4),'25 SpcFunc &amp; VentSpcFunc combos'!$Q$8:$Q$354,0),0)&gt;0,1,0)</f>
        <v>0</v>
      </c>
      <c r="BD7" s="119">
        <f ca="1">IF(IFERROR(MATCH(_xlfn.CONCAT($B7,",",BD$4),'25 SpcFunc &amp; VentSpcFunc combos'!$Q$8:$Q$354,0),0)&gt;0,1,0)</f>
        <v>0</v>
      </c>
      <c r="BE7" s="119">
        <f ca="1">IF(IFERROR(MATCH(_xlfn.CONCAT($B7,",",BE$4),'25 SpcFunc &amp; VentSpcFunc combos'!$Q$8:$Q$354,0),0)&gt;0,1,0)</f>
        <v>0</v>
      </c>
      <c r="BF7" s="119">
        <f ca="1">IF(IFERROR(MATCH(_xlfn.CONCAT($B7,",",BF$4),'25 SpcFunc &amp; VentSpcFunc combos'!$Q$8:$Q$354,0),0)&gt;0,1,0)</f>
        <v>0</v>
      </c>
      <c r="BG7" s="119">
        <f ca="1">IF(IFERROR(MATCH(_xlfn.CONCAT($B7,",",BG$4),'25 SpcFunc &amp; VentSpcFunc combos'!$Q$8:$Q$354,0),0)&gt;0,1,0)</f>
        <v>0</v>
      </c>
      <c r="BH7" s="119">
        <f ca="1">IF(IFERROR(MATCH(_xlfn.CONCAT($B7,",",BH$4),'25 SpcFunc &amp; VentSpcFunc combos'!$Q$8:$Q$354,0),0)&gt;0,1,0)</f>
        <v>0</v>
      </c>
      <c r="BI7" s="119">
        <f ca="1">IF(IFERROR(MATCH(_xlfn.CONCAT($B7,",",BI$4),'25 SpcFunc &amp; VentSpcFunc combos'!$Q$8:$Q$354,0),0)&gt;0,1,0)</f>
        <v>0</v>
      </c>
      <c r="BJ7" s="119">
        <f ca="1">IF(IFERROR(MATCH(_xlfn.CONCAT($B7,",",BJ$4),'25 SpcFunc &amp; VentSpcFunc combos'!$Q$8:$Q$354,0),0)&gt;0,1,0)</f>
        <v>0</v>
      </c>
      <c r="BK7" s="119">
        <f ca="1">IF(IFERROR(MATCH(_xlfn.CONCAT($B7,",",BK$4),'25 SpcFunc &amp; VentSpcFunc combos'!$Q$8:$Q$354,0),0)&gt;0,1,0)</f>
        <v>0</v>
      </c>
      <c r="BL7" s="119">
        <f ca="1">IF(IFERROR(MATCH(_xlfn.CONCAT($B7,",",BL$4),'25 SpcFunc &amp; VentSpcFunc combos'!$Q$8:$Q$354,0),0)&gt;0,1,0)</f>
        <v>0</v>
      </c>
      <c r="BM7" s="119">
        <f ca="1">IF(IFERROR(MATCH(_xlfn.CONCAT($B7,",",BM$4),'25 SpcFunc &amp; VentSpcFunc combos'!$Q$8:$Q$354,0),0)&gt;0,1,0)</f>
        <v>0</v>
      </c>
      <c r="BN7" s="119">
        <f ca="1">IF(IFERROR(MATCH(_xlfn.CONCAT($B7,",",BN$4),'25 SpcFunc &amp; VentSpcFunc combos'!$Q$8:$Q$354,0),0)&gt;0,1,0)</f>
        <v>0</v>
      </c>
      <c r="BO7" s="119">
        <f ca="1">IF(IFERROR(MATCH(_xlfn.CONCAT($B7,",",BO$4),'25 SpcFunc &amp; VentSpcFunc combos'!$Q$8:$Q$354,0),0)&gt;0,1,0)</f>
        <v>0</v>
      </c>
      <c r="BP7" s="119">
        <f ca="1">IF(IFERROR(MATCH(_xlfn.CONCAT($B7,",",BP$4),'25 SpcFunc &amp; VentSpcFunc combos'!$Q$8:$Q$354,0),0)&gt;0,1,0)</f>
        <v>0</v>
      </c>
      <c r="BQ7" s="119">
        <f ca="1">IF(IFERROR(MATCH(_xlfn.CONCAT($B7,",",BQ$4),'25 SpcFunc &amp; VentSpcFunc combos'!$Q$8:$Q$354,0),0)&gt;0,1,0)</f>
        <v>0</v>
      </c>
      <c r="BR7" s="119">
        <f ca="1">IF(IFERROR(MATCH(_xlfn.CONCAT($B7,",",BR$4),'25 SpcFunc &amp; VentSpcFunc combos'!$Q$8:$Q$354,0),0)&gt;0,1,0)</f>
        <v>0</v>
      </c>
      <c r="BS7" s="119">
        <f ca="1">IF(IFERROR(MATCH(_xlfn.CONCAT($B7,",",BS$4),'25 SpcFunc &amp; VentSpcFunc combos'!$Q$8:$Q$354,0),0)&gt;0,1,0)</f>
        <v>0</v>
      </c>
      <c r="BT7" s="119">
        <f ca="1">IF(IFERROR(MATCH(_xlfn.CONCAT($B7,",",BT$4),'25 SpcFunc &amp; VentSpcFunc combos'!$Q$8:$Q$354,0),0)&gt;0,1,0)</f>
        <v>0</v>
      </c>
      <c r="BU7" s="119">
        <f ca="1">IF(IFERROR(MATCH(_xlfn.CONCAT($B7,",",BU$4),'25 SpcFunc &amp; VentSpcFunc combos'!$Q$8:$Q$354,0),0)&gt;0,1,0)</f>
        <v>0</v>
      </c>
      <c r="BV7" s="119">
        <f ca="1">IF(IFERROR(MATCH(_xlfn.CONCAT($B7,",",BV$4),'25 SpcFunc &amp; VentSpcFunc combos'!$Q$8:$Q$354,0),0)&gt;0,1,0)</f>
        <v>0</v>
      </c>
      <c r="BW7" s="119">
        <f ca="1">IF(IFERROR(MATCH(_xlfn.CONCAT($B7,",",BW$4),'25 SpcFunc &amp; VentSpcFunc combos'!$Q$8:$Q$354,0),0)&gt;0,1,0)</f>
        <v>0</v>
      </c>
      <c r="BX7" s="119">
        <f ca="1">IF(IFERROR(MATCH(_xlfn.CONCAT($B7,",",BX$4),'25 SpcFunc &amp; VentSpcFunc combos'!$Q$8:$Q$354,0),0)&gt;0,1,0)</f>
        <v>0</v>
      </c>
      <c r="BY7" s="119">
        <f ca="1">IF(IFERROR(MATCH(_xlfn.CONCAT($B7,",",BY$4),'25 SpcFunc &amp; VentSpcFunc combos'!$Q$8:$Q$354,0),0)&gt;0,1,0)</f>
        <v>0</v>
      </c>
      <c r="BZ7" s="119">
        <f ca="1">IF(IFERROR(MATCH(_xlfn.CONCAT($B7,",",BZ$4),'25 SpcFunc &amp; VentSpcFunc combos'!$Q$8:$Q$354,0),0)&gt;0,1,0)</f>
        <v>0</v>
      </c>
      <c r="CA7" s="119">
        <f ca="1">IF(IFERROR(MATCH(_xlfn.CONCAT($B7,",",CA$4),'25 SpcFunc &amp; VentSpcFunc combos'!$Q$8:$Q$354,0),0)&gt;0,1,0)</f>
        <v>0</v>
      </c>
      <c r="CB7" s="119">
        <f ca="1">IF(IFERROR(MATCH(_xlfn.CONCAT($B7,",",CB$4),'25 SpcFunc &amp; VentSpcFunc combos'!$Q$8:$Q$354,0),0)&gt;0,1,0)</f>
        <v>0</v>
      </c>
      <c r="CC7" s="119">
        <f ca="1">IF(IFERROR(MATCH(_xlfn.CONCAT($B7,",",CC$4),'25 SpcFunc &amp; VentSpcFunc combos'!$Q$8:$Q$354,0),0)&gt;0,1,0)</f>
        <v>0</v>
      </c>
      <c r="CD7" s="119">
        <f ca="1">IF(IFERROR(MATCH(_xlfn.CONCAT($B7,",",CD$4),'25 SpcFunc &amp; VentSpcFunc combos'!$Q$8:$Q$354,0),0)&gt;0,1,0)</f>
        <v>0</v>
      </c>
      <c r="CE7" s="119">
        <f ca="1">IF(IFERROR(MATCH(_xlfn.CONCAT($B7,",",CE$4),'25 SpcFunc &amp; VentSpcFunc combos'!$Q$8:$Q$354,0),0)&gt;0,1,0)</f>
        <v>0</v>
      </c>
      <c r="CF7" s="119">
        <f ca="1">IF(IFERROR(MATCH(_xlfn.CONCAT($B7,",",CF$4),'25 SpcFunc &amp; VentSpcFunc combos'!$Q$8:$Q$354,0),0)&gt;0,1,0)</f>
        <v>1</v>
      </c>
      <c r="CG7" s="119">
        <f ca="1">IF(IFERROR(MATCH(_xlfn.CONCAT($B7,",",CG$4),'25 SpcFunc &amp; VentSpcFunc combos'!$Q$8:$Q$354,0),0)&gt;0,1,0)</f>
        <v>0</v>
      </c>
      <c r="CH7" s="119">
        <f ca="1">IF(IFERROR(MATCH(_xlfn.CONCAT($B7,",",CH$4),'25 SpcFunc &amp; VentSpcFunc combos'!$Q$8:$Q$354,0),0)&gt;0,1,0)</f>
        <v>0</v>
      </c>
      <c r="CI7" s="119">
        <f ca="1">IF(IFERROR(MATCH(_xlfn.CONCAT($B7,",",CI$4),'25 SpcFunc &amp; VentSpcFunc combos'!$Q$8:$Q$354,0),0)&gt;0,1,0)</f>
        <v>0</v>
      </c>
      <c r="CJ7" s="119">
        <f ca="1">IF(IFERROR(MATCH(_xlfn.CONCAT($B7,",",CJ$4),'25 SpcFunc &amp; VentSpcFunc combos'!$Q$8:$Q$354,0),0)&gt;0,1,0)</f>
        <v>0</v>
      </c>
      <c r="CK7" s="119">
        <f ca="1">IF(IFERROR(MATCH(_xlfn.CONCAT($B7,",",CK$4),'25 SpcFunc &amp; VentSpcFunc combos'!$Q$8:$Q$354,0),0)&gt;0,1,0)</f>
        <v>0</v>
      </c>
      <c r="CL7" s="119">
        <f ca="1">IF(IFERROR(MATCH(_xlfn.CONCAT($B7,",",CL$4),'25 SpcFunc &amp; VentSpcFunc combos'!$Q$8:$Q$354,0),0)&gt;0,1,0)</f>
        <v>0</v>
      </c>
      <c r="CM7" s="119">
        <f ca="1">IF(IFERROR(MATCH(_xlfn.CONCAT($B7,",",CM$4),'25 SpcFunc &amp; VentSpcFunc combos'!$Q$8:$Q$354,0),0)&gt;0,1,0)</f>
        <v>0</v>
      </c>
      <c r="CN7" s="119">
        <f ca="1">IF(IFERROR(MATCH(_xlfn.CONCAT($B7,",",CN$4),'25 SpcFunc &amp; VentSpcFunc combos'!$Q$8:$Q$354,0),0)&gt;0,1,0)</f>
        <v>0</v>
      </c>
      <c r="CO7" s="119">
        <f ca="1">IF(IFERROR(MATCH(_xlfn.CONCAT($B7,",",CO$4),'25 SpcFunc &amp; VentSpcFunc combos'!$Q$8:$Q$354,0),0)&gt;0,1,0)</f>
        <v>0</v>
      </c>
      <c r="CP7" s="119">
        <f ca="1">IF(IFERROR(MATCH(_xlfn.CONCAT($B7,",",CP$4),'25 SpcFunc &amp; VentSpcFunc combos'!$Q$8:$Q$354,0),0)&gt;0,1,0)</f>
        <v>0</v>
      </c>
      <c r="CQ7" s="119">
        <f ca="1">IF(IFERROR(MATCH(_xlfn.CONCAT($B7,",",CQ$4),'25 SpcFunc &amp; VentSpcFunc combos'!$Q$8:$Q$354,0),0)&gt;0,1,0)</f>
        <v>0</v>
      </c>
      <c r="CR7" s="119">
        <f ca="1">IF(IFERROR(MATCH(_xlfn.CONCAT($B7,",",CR$4),'25 SpcFunc &amp; VentSpcFunc combos'!$Q$8:$Q$354,0),0)&gt;0,1,0)</f>
        <v>0</v>
      </c>
      <c r="CS7" s="119">
        <f ca="1">IF(IFERROR(MATCH(_xlfn.CONCAT($B7,",",CS$4),'25 SpcFunc &amp; VentSpcFunc combos'!$Q$8:$Q$354,0),0)&gt;0,1,0)</f>
        <v>0</v>
      </c>
      <c r="CT7" s="119">
        <f ca="1">IF(IFERROR(MATCH(_xlfn.CONCAT($B7,",",CT$4),'25 SpcFunc &amp; VentSpcFunc combos'!$Q$8:$Q$354,0),0)&gt;0,1,0)</f>
        <v>0</v>
      </c>
      <c r="CU7" s="98" t="s">
        <v>938</v>
      </c>
      <c r="CV7">
        <f t="shared" ca="1" si="4"/>
        <v>1</v>
      </c>
    </row>
    <row r="8" spans="1:100" x14ac:dyDescent="0.25">
      <c r="B8" t="str">
        <f>'For CSV - 2025 SpcFuncData'!B8</f>
        <v>Aging Eye/Low-vision (Lounge/Waiting Area)</v>
      </c>
      <c r="C8" s="119">
        <f ca="1">IF(IFERROR(MATCH(_xlfn.CONCAT($B8,",",C$4),'25 SpcFunc &amp; VentSpcFunc combos'!$Q$8:$Q$354,0),0)&gt;0,1,0)</f>
        <v>0</v>
      </c>
      <c r="D8" s="119">
        <f ca="1">IF(IFERROR(MATCH(_xlfn.CONCAT($B8,",",D$4),'25 SpcFunc &amp; VentSpcFunc combos'!$Q$8:$Q$354,0),0)&gt;0,1,0)</f>
        <v>0</v>
      </c>
      <c r="E8" s="119">
        <f ca="1">IF(IFERROR(MATCH(_xlfn.CONCAT($B8,",",E$4),'25 SpcFunc &amp; VentSpcFunc combos'!$Q$8:$Q$354,0),0)&gt;0,1,0)</f>
        <v>0</v>
      </c>
      <c r="F8" s="119">
        <f ca="1">IF(IFERROR(MATCH(_xlfn.CONCAT($B8,",",F$4),'25 SpcFunc &amp; VentSpcFunc combos'!$Q$8:$Q$354,0),0)&gt;0,1,0)</f>
        <v>0</v>
      </c>
      <c r="G8" s="119">
        <f ca="1">IF(IFERROR(MATCH(_xlfn.CONCAT($B8,",",G$4),'25 SpcFunc &amp; VentSpcFunc combos'!$Q$8:$Q$354,0),0)&gt;0,1,0)</f>
        <v>0</v>
      </c>
      <c r="H8" s="119">
        <f ca="1">IF(IFERROR(MATCH(_xlfn.CONCAT($B8,",",H$4),'25 SpcFunc &amp; VentSpcFunc combos'!$Q$8:$Q$354,0),0)&gt;0,1,0)</f>
        <v>0</v>
      </c>
      <c r="I8" s="119">
        <f ca="1">IF(IFERROR(MATCH(_xlfn.CONCAT($B8,",",I$4),'25 SpcFunc &amp; VentSpcFunc combos'!$Q$8:$Q$354,0),0)&gt;0,1,0)</f>
        <v>0</v>
      </c>
      <c r="J8" s="119">
        <f ca="1">IF(IFERROR(MATCH(_xlfn.CONCAT($B8,",",J$4),'25 SpcFunc &amp; VentSpcFunc combos'!$Q$8:$Q$354,0),0)&gt;0,1,0)</f>
        <v>0</v>
      </c>
      <c r="K8" s="119">
        <f ca="1">IF(IFERROR(MATCH(_xlfn.CONCAT($B8,",",K$4),'25 SpcFunc &amp; VentSpcFunc combos'!$Q$8:$Q$354,0),0)&gt;0,1,0)</f>
        <v>0</v>
      </c>
      <c r="L8" s="119">
        <f ca="1">IF(IFERROR(MATCH(_xlfn.CONCAT($B8,",",L$4),'25 SpcFunc &amp; VentSpcFunc combos'!$Q$8:$Q$354,0),0)&gt;0,1,0)</f>
        <v>0</v>
      </c>
      <c r="M8" s="119">
        <f ca="1">IF(IFERROR(MATCH(_xlfn.CONCAT($B8,",",M$4),'25 SpcFunc &amp; VentSpcFunc combos'!$Q$8:$Q$354,0),0)&gt;0,1,0)</f>
        <v>0</v>
      </c>
      <c r="N8" s="119">
        <f ca="1">IF(IFERROR(MATCH(_xlfn.CONCAT($B8,",",N$4),'25 SpcFunc &amp; VentSpcFunc combos'!$Q$8:$Q$354,0),0)&gt;0,1,0)</f>
        <v>0</v>
      </c>
      <c r="O8" s="119">
        <f ca="1">IF(IFERROR(MATCH(_xlfn.CONCAT($B8,",",O$4),'25 SpcFunc &amp; VentSpcFunc combos'!$Q$8:$Q$354,0),0)&gt;0,1,0)</f>
        <v>0</v>
      </c>
      <c r="P8" s="119">
        <f ca="1">IF(IFERROR(MATCH(_xlfn.CONCAT($B8,",",P$4),'25 SpcFunc &amp; VentSpcFunc combos'!$Q$8:$Q$354,0),0)&gt;0,1,0)</f>
        <v>0</v>
      </c>
      <c r="Q8" s="119">
        <f ca="1">IF(IFERROR(MATCH(_xlfn.CONCAT($B8,",",Q$4),'25 SpcFunc &amp; VentSpcFunc combos'!$Q$8:$Q$354,0),0)&gt;0,1,0)</f>
        <v>0</v>
      </c>
      <c r="R8" s="119">
        <f ca="1">IF(IFERROR(MATCH(_xlfn.CONCAT($B8,",",R$4),'25 SpcFunc &amp; VentSpcFunc combos'!$Q$8:$Q$354,0),0)&gt;0,1,0)</f>
        <v>0</v>
      </c>
      <c r="S8" s="119">
        <f ca="1">IF(IFERROR(MATCH(_xlfn.CONCAT($B8,",",S$4),'25 SpcFunc &amp; VentSpcFunc combos'!$Q$8:$Q$354,0),0)&gt;0,1,0)</f>
        <v>0</v>
      </c>
      <c r="T8" s="119">
        <f ca="1">IF(IFERROR(MATCH(_xlfn.CONCAT($B8,",",T$4),'25 SpcFunc &amp; VentSpcFunc combos'!$Q$8:$Q$354,0),0)&gt;0,1,0)</f>
        <v>0</v>
      </c>
      <c r="U8" s="119">
        <f ca="1">IF(IFERROR(MATCH(_xlfn.CONCAT($B8,",",U$4),'25 SpcFunc &amp; VentSpcFunc combos'!$Q$8:$Q$354,0),0)&gt;0,1,0)</f>
        <v>0</v>
      </c>
      <c r="V8" s="119">
        <f ca="1">IF(IFERROR(MATCH(_xlfn.CONCAT($B8,",",V$4),'25 SpcFunc &amp; VentSpcFunc combos'!$Q$8:$Q$354,0),0)&gt;0,1,0)</f>
        <v>0</v>
      </c>
      <c r="W8" s="119">
        <f ca="1">IF(IFERROR(MATCH(_xlfn.CONCAT($B8,",",W$4),'25 SpcFunc &amp; VentSpcFunc combos'!$Q$8:$Q$354,0),0)&gt;0,1,0)</f>
        <v>0</v>
      </c>
      <c r="X8" s="119">
        <f ca="1">IF(IFERROR(MATCH(_xlfn.CONCAT($B8,",",X$4),'25 SpcFunc &amp; VentSpcFunc combos'!$Q$8:$Q$354,0),0)&gt;0,1,0)</f>
        <v>0</v>
      </c>
      <c r="Y8" s="119">
        <f ca="1">IF(IFERROR(MATCH(_xlfn.CONCAT($B8,",",Y$4),'25 SpcFunc &amp; VentSpcFunc combos'!$Q$8:$Q$354,0),0)&gt;0,1,0)</f>
        <v>0</v>
      </c>
      <c r="Z8" s="119">
        <f ca="1">IF(IFERROR(MATCH(_xlfn.CONCAT($B8,",",Z$4),'25 SpcFunc &amp; VentSpcFunc combos'!$Q$8:$Q$354,0),0)&gt;0,1,0)</f>
        <v>0</v>
      </c>
      <c r="AA8" s="119">
        <f ca="1">IF(IFERROR(MATCH(_xlfn.CONCAT($B8,",",AA$4),'25 SpcFunc &amp; VentSpcFunc combos'!$Q$8:$Q$354,0),0)&gt;0,1,0)</f>
        <v>0</v>
      </c>
      <c r="AB8" s="119">
        <f ca="1">IF(IFERROR(MATCH(_xlfn.CONCAT($B8,",",AB$4),'25 SpcFunc &amp; VentSpcFunc combos'!$Q$8:$Q$354,0),0)&gt;0,1,0)</f>
        <v>0</v>
      </c>
      <c r="AC8" s="119">
        <f ca="1">IF(IFERROR(MATCH(_xlfn.CONCAT($B8,",",AC$4),'25 SpcFunc &amp; VentSpcFunc combos'!$Q$8:$Q$354,0),0)&gt;0,1,0)</f>
        <v>0</v>
      </c>
      <c r="AD8" s="119">
        <f ca="1">IF(IFERROR(MATCH(_xlfn.CONCAT($B8,",",AD$4),'25 SpcFunc &amp; VentSpcFunc combos'!$Q$8:$Q$354,0),0)&gt;0,1,0)</f>
        <v>0</v>
      </c>
      <c r="AE8" s="119">
        <f ca="1">IF(IFERROR(MATCH(_xlfn.CONCAT($B8,",",AE$4),'25 SpcFunc &amp; VentSpcFunc combos'!$Q$8:$Q$354,0),0)&gt;0,1,0)</f>
        <v>0</v>
      </c>
      <c r="AF8" s="119">
        <f ca="1">IF(IFERROR(MATCH(_xlfn.CONCAT($B8,",",AF$4),'25 SpcFunc &amp; VentSpcFunc combos'!$Q$8:$Q$354,0),0)&gt;0,1,0)</f>
        <v>0</v>
      </c>
      <c r="AG8" s="119">
        <f ca="1">IF(IFERROR(MATCH(_xlfn.CONCAT($B8,",",AG$4),'25 SpcFunc &amp; VentSpcFunc combos'!$Q$8:$Q$354,0),0)&gt;0,1,0)</f>
        <v>0</v>
      </c>
      <c r="AH8" s="119">
        <f ca="1">IF(IFERROR(MATCH(_xlfn.CONCAT($B8,",",AH$4),'25 SpcFunc &amp; VentSpcFunc combos'!$Q$8:$Q$354,0),0)&gt;0,1,0)</f>
        <v>0</v>
      </c>
      <c r="AI8" s="119">
        <f ca="1">IF(IFERROR(MATCH(_xlfn.CONCAT($B8,",",AI$4),'25 SpcFunc &amp; VentSpcFunc combos'!$Q$8:$Q$354,0),0)&gt;0,1,0)</f>
        <v>0</v>
      </c>
      <c r="AJ8" s="119">
        <f ca="1">IF(IFERROR(MATCH(_xlfn.CONCAT($B8,",",AJ$4),'25 SpcFunc &amp; VentSpcFunc combos'!$Q$8:$Q$354,0),0)&gt;0,1,0)</f>
        <v>0</v>
      </c>
      <c r="AK8" s="119">
        <f ca="1">IF(IFERROR(MATCH(_xlfn.CONCAT($B8,",",AK$4),'25 SpcFunc &amp; VentSpcFunc combos'!$Q$8:$Q$354,0),0)&gt;0,1,0)</f>
        <v>0</v>
      </c>
      <c r="AL8" s="119">
        <f ca="1">IF(IFERROR(MATCH(_xlfn.CONCAT($B8,",",AL$4),'25 SpcFunc &amp; VentSpcFunc combos'!$Q$8:$Q$354,0),0)&gt;0,1,0)</f>
        <v>0</v>
      </c>
      <c r="AM8" s="119">
        <f ca="1">IF(IFERROR(MATCH(_xlfn.CONCAT($B8,",",AM$4),'25 SpcFunc &amp; VentSpcFunc combos'!$Q$8:$Q$354,0),0)&gt;0,1,0)</f>
        <v>0</v>
      </c>
      <c r="AN8" s="119">
        <f ca="1">IF(IFERROR(MATCH(_xlfn.CONCAT($B8,",",AN$4),'25 SpcFunc &amp; VentSpcFunc combos'!$Q$8:$Q$354,0),0)&gt;0,1,0)</f>
        <v>0</v>
      </c>
      <c r="AO8" s="119">
        <f ca="1">IF(IFERROR(MATCH(_xlfn.CONCAT($B8,",",AO$4),'25 SpcFunc &amp; VentSpcFunc combos'!$Q$8:$Q$354,0),0)&gt;0,1,0)</f>
        <v>0</v>
      </c>
      <c r="AP8" s="119">
        <f ca="1">IF(IFERROR(MATCH(_xlfn.CONCAT($B8,",",AP$4),'25 SpcFunc &amp; VentSpcFunc combos'!$Q$8:$Q$354,0),0)&gt;0,1,0)</f>
        <v>0</v>
      </c>
      <c r="AQ8" s="119">
        <f ca="1">IF(IFERROR(MATCH(_xlfn.CONCAT($B8,",",AQ$4),'25 SpcFunc &amp; VentSpcFunc combos'!$Q$8:$Q$354,0),0)&gt;0,1,0)</f>
        <v>0</v>
      </c>
      <c r="AR8" s="119">
        <f ca="1">IF(IFERROR(MATCH(_xlfn.CONCAT($B8,",",AR$4),'25 SpcFunc &amp; VentSpcFunc combos'!$Q$8:$Q$354,0),0)&gt;0,1,0)</f>
        <v>0</v>
      </c>
      <c r="AS8" s="119">
        <f ca="1">IF(IFERROR(MATCH(_xlfn.CONCAT($B8,",",AS$4),'25 SpcFunc &amp; VentSpcFunc combos'!$Q$8:$Q$354,0),0)&gt;0,1,0)</f>
        <v>0</v>
      </c>
      <c r="AT8" s="119">
        <f ca="1">IF(IFERROR(MATCH(_xlfn.CONCAT($B8,",",AT$4),'25 SpcFunc &amp; VentSpcFunc combos'!$Q$8:$Q$354,0),0)&gt;0,1,0)</f>
        <v>0</v>
      </c>
      <c r="AU8" s="119">
        <f ca="1">IF(IFERROR(MATCH(_xlfn.CONCAT($B8,",",AU$4),'25 SpcFunc &amp; VentSpcFunc combos'!$Q$8:$Q$354,0),0)&gt;0,1,0)</f>
        <v>0</v>
      </c>
      <c r="AV8" s="119">
        <f ca="1">IF(IFERROR(MATCH(_xlfn.CONCAT($B8,",",AV$4),'25 SpcFunc &amp; VentSpcFunc combos'!$Q$8:$Q$354,0),0)&gt;0,1,0)</f>
        <v>0</v>
      </c>
      <c r="AW8" s="119">
        <f ca="1">IF(IFERROR(MATCH(_xlfn.CONCAT($B8,",",AW$4),'25 SpcFunc &amp; VentSpcFunc combos'!$Q$8:$Q$354,0),0)&gt;0,1,0)</f>
        <v>0</v>
      </c>
      <c r="AX8" s="119">
        <f ca="1">IF(IFERROR(MATCH(_xlfn.CONCAT($B8,",",AX$4),'25 SpcFunc &amp; VentSpcFunc combos'!$Q$8:$Q$354,0),0)&gt;0,1,0)</f>
        <v>0</v>
      </c>
      <c r="AY8" s="119">
        <f ca="1">IF(IFERROR(MATCH(_xlfn.CONCAT($B8,",",AY$4),'25 SpcFunc &amp; VentSpcFunc combos'!$Q$8:$Q$354,0),0)&gt;0,1,0)</f>
        <v>0</v>
      </c>
      <c r="AZ8" s="119">
        <f ca="1">IF(IFERROR(MATCH(_xlfn.CONCAT($B8,",",AZ$4),'25 SpcFunc &amp; VentSpcFunc combos'!$Q$8:$Q$354,0),0)&gt;0,1,0)</f>
        <v>0</v>
      </c>
      <c r="BA8" s="119">
        <f ca="1">IF(IFERROR(MATCH(_xlfn.CONCAT($B8,",",BA$4),'25 SpcFunc &amp; VentSpcFunc combos'!$Q$8:$Q$354,0),0)&gt;0,1,0)</f>
        <v>0</v>
      </c>
      <c r="BB8" s="119">
        <f ca="1">IF(IFERROR(MATCH(_xlfn.CONCAT($B8,",",BB$4),'25 SpcFunc &amp; VentSpcFunc combos'!$Q$8:$Q$354,0),0)&gt;0,1,0)</f>
        <v>0</v>
      </c>
      <c r="BC8" s="119">
        <f ca="1">IF(IFERROR(MATCH(_xlfn.CONCAT($B8,",",BC$4),'25 SpcFunc &amp; VentSpcFunc combos'!$Q$8:$Q$354,0),0)&gt;0,1,0)</f>
        <v>0</v>
      </c>
      <c r="BD8" s="119">
        <f ca="1">IF(IFERROR(MATCH(_xlfn.CONCAT($B8,",",BD$4),'25 SpcFunc &amp; VentSpcFunc combos'!$Q$8:$Q$354,0),0)&gt;0,1,0)</f>
        <v>0</v>
      </c>
      <c r="BE8" s="119">
        <f ca="1">IF(IFERROR(MATCH(_xlfn.CONCAT($B8,",",BE$4),'25 SpcFunc &amp; VentSpcFunc combos'!$Q$8:$Q$354,0),0)&gt;0,1,0)</f>
        <v>0</v>
      </c>
      <c r="BF8" s="119">
        <f ca="1">IF(IFERROR(MATCH(_xlfn.CONCAT($B8,",",BF$4),'25 SpcFunc &amp; VentSpcFunc combos'!$Q$8:$Q$354,0),0)&gt;0,1,0)</f>
        <v>1</v>
      </c>
      <c r="BG8" s="119">
        <f ca="1">IF(IFERROR(MATCH(_xlfn.CONCAT($B8,",",BG$4),'25 SpcFunc &amp; VentSpcFunc combos'!$Q$8:$Q$354,0),0)&gt;0,1,0)</f>
        <v>0</v>
      </c>
      <c r="BH8" s="119">
        <f ca="1">IF(IFERROR(MATCH(_xlfn.CONCAT($B8,",",BH$4),'25 SpcFunc &amp; VentSpcFunc combos'!$Q$8:$Q$354,0),0)&gt;0,1,0)</f>
        <v>0</v>
      </c>
      <c r="BI8" s="119">
        <f ca="1">IF(IFERROR(MATCH(_xlfn.CONCAT($B8,",",BI$4),'25 SpcFunc &amp; VentSpcFunc combos'!$Q$8:$Q$354,0),0)&gt;0,1,0)</f>
        <v>0</v>
      </c>
      <c r="BJ8" s="119">
        <f ca="1">IF(IFERROR(MATCH(_xlfn.CONCAT($B8,",",BJ$4),'25 SpcFunc &amp; VentSpcFunc combos'!$Q$8:$Q$354,0),0)&gt;0,1,0)</f>
        <v>0</v>
      </c>
      <c r="BK8" s="119">
        <f ca="1">IF(IFERROR(MATCH(_xlfn.CONCAT($B8,",",BK$4),'25 SpcFunc &amp; VentSpcFunc combos'!$Q$8:$Q$354,0),0)&gt;0,1,0)</f>
        <v>0</v>
      </c>
      <c r="BL8" s="119">
        <f ca="1">IF(IFERROR(MATCH(_xlfn.CONCAT($B8,",",BL$4),'25 SpcFunc &amp; VentSpcFunc combos'!$Q$8:$Q$354,0),0)&gt;0,1,0)</f>
        <v>0</v>
      </c>
      <c r="BM8" s="119">
        <f ca="1">IF(IFERROR(MATCH(_xlfn.CONCAT($B8,",",BM$4),'25 SpcFunc &amp; VentSpcFunc combos'!$Q$8:$Q$354,0),0)&gt;0,1,0)</f>
        <v>0</v>
      </c>
      <c r="BN8" s="119">
        <f ca="1">IF(IFERROR(MATCH(_xlfn.CONCAT($B8,",",BN$4),'25 SpcFunc &amp; VentSpcFunc combos'!$Q$8:$Q$354,0),0)&gt;0,1,0)</f>
        <v>0</v>
      </c>
      <c r="BO8" s="119">
        <f ca="1">IF(IFERROR(MATCH(_xlfn.CONCAT($B8,",",BO$4),'25 SpcFunc &amp; VentSpcFunc combos'!$Q$8:$Q$354,0),0)&gt;0,1,0)</f>
        <v>0</v>
      </c>
      <c r="BP8" s="119">
        <f ca="1">IF(IFERROR(MATCH(_xlfn.CONCAT($B8,",",BP$4),'25 SpcFunc &amp; VentSpcFunc combos'!$Q$8:$Q$354,0),0)&gt;0,1,0)</f>
        <v>0</v>
      </c>
      <c r="BQ8" s="119">
        <f ca="1">IF(IFERROR(MATCH(_xlfn.CONCAT($B8,",",BQ$4),'25 SpcFunc &amp; VentSpcFunc combos'!$Q$8:$Q$354,0),0)&gt;0,1,0)</f>
        <v>0</v>
      </c>
      <c r="BR8" s="119">
        <f ca="1">IF(IFERROR(MATCH(_xlfn.CONCAT($B8,",",BR$4),'25 SpcFunc &amp; VentSpcFunc combos'!$Q$8:$Q$354,0),0)&gt;0,1,0)</f>
        <v>0</v>
      </c>
      <c r="BS8" s="119">
        <f ca="1">IF(IFERROR(MATCH(_xlfn.CONCAT($B8,",",BS$4),'25 SpcFunc &amp; VentSpcFunc combos'!$Q$8:$Q$354,0),0)&gt;0,1,0)</f>
        <v>0</v>
      </c>
      <c r="BT8" s="119">
        <f ca="1">IF(IFERROR(MATCH(_xlfn.CONCAT($B8,",",BT$4),'25 SpcFunc &amp; VentSpcFunc combos'!$Q$8:$Q$354,0),0)&gt;0,1,0)</f>
        <v>0</v>
      </c>
      <c r="BU8" s="119">
        <f ca="1">IF(IFERROR(MATCH(_xlfn.CONCAT($B8,",",BU$4),'25 SpcFunc &amp; VentSpcFunc combos'!$Q$8:$Q$354,0),0)&gt;0,1,0)</f>
        <v>0</v>
      </c>
      <c r="BV8" s="119">
        <f ca="1">IF(IFERROR(MATCH(_xlfn.CONCAT($B8,",",BV$4),'25 SpcFunc &amp; VentSpcFunc combos'!$Q$8:$Q$354,0),0)&gt;0,1,0)</f>
        <v>0</v>
      </c>
      <c r="BW8" s="119">
        <f ca="1">IF(IFERROR(MATCH(_xlfn.CONCAT($B8,",",BW$4),'25 SpcFunc &amp; VentSpcFunc combos'!$Q$8:$Q$354,0),0)&gt;0,1,0)</f>
        <v>0</v>
      </c>
      <c r="BX8" s="119">
        <f ca="1">IF(IFERROR(MATCH(_xlfn.CONCAT($B8,",",BX$4),'25 SpcFunc &amp; VentSpcFunc combos'!$Q$8:$Q$354,0),0)&gt;0,1,0)</f>
        <v>0</v>
      </c>
      <c r="BY8" s="119">
        <f ca="1">IF(IFERROR(MATCH(_xlfn.CONCAT($B8,",",BY$4),'25 SpcFunc &amp; VentSpcFunc combos'!$Q$8:$Q$354,0),0)&gt;0,1,0)</f>
        <v>0</v>
      </c>
      <c r="BZ8" s="119">
        <f ca="1">IF(IFERROR(MATCH(_xlfn.CONCAT($B8,",",BZ$4),'25 SpcFunc &amp; VentSpcFunc combos'!$Q$8:$Q$354,0),0)&gt;0,1,0)</f>
        <v>0</v>
      </c>
      <c r="CA8" s="119">
        <f ca="1">IF(IFERROR(MATCH(_xlfn.CONCAT($B8,",",CA$4),'25 SpcFunc &amp; VentSpcFunc combos'!$Q$8:$Q$354,0),0)&gt;0,1,0)</f>
        <v>0</v>
      </c>
      <c r="CB8" s="119">
        <f ca="1">IF(IFERROR(MATCH(_xlfn.CONCAT($B8,",",CB$4),'25 SpcFunc &amp; VentSpcFunc combos'!$Q$8:$Q$354,0),0)&gt;0,1,0)</f>
        <v>0</v>
      </c>
      <c r="CC8" s="119">
        <f ca="1">IF(IFERROR(MATCH(_xlfn.CONCAT($B8,",",CC$4),'25 SpcFunc &amp; VentSpcFunc combos'!$Q$8:$Q$354,0),0)&gt;0,1,0)</f>
        <v>0</v>
      </c>
      <c r="CD8" s="119">
        <f ca="1">IF(IFERROR(MATCH(_xlfn.CONCAT($B8,",",CD$4),'25 SpcFunc &amp; VentSpcFunc combos'!$Q$8:$Q$354,0),0)&gt;0,1,0)</f>
        <v>0</v>
      </c>
      <c r="CE8" s="119">
        <f ca="1">IF(IFERROR(MATCH(_xlfn.CONCAT($B8,",",CE$4),'25 SpcFunc &amp; VentSpcFunc combos'!$Q$8:$Q$354,0),0)&gt;0,1,0)</f>
        <v>0</v>
      </c>
      <c r="CF8" s="119">
        <f ca="1">IF(IFERROR(MATCH(_xlfn.CONCAT($B8,",",CF$4),'25 SpcFunc &amp; VentSpcFunc combos'!$Q$8:$Q$354,0),0)&gt;0,1,0)</f>
        <v>0</v>
      </c>
      <c r="CG8" s="119">
        <f ca="1">IF(IFERROR(MATCH(_xlfn.CONCAT($B8,",",CG$4),'25 SpcFunc &amp; VentSpcFunc combos'!$Q$8:$Q$354,0),0)&gt;0,1,0)</f>
        <v>0</v>
      </c>
      <c r="CH8" s="119">
        <f ca="1">IF(IFERROR(MATCH(_xlfn.CONCAT($B8,",",CH$4),'25 SpcFunc &amp; VentSpcFunc combos'!$Q$8:$Q$354,0),0)&gt;0,1,0)</f>
        <v>0</v>
      </c>
      <c r="CI8" s="119">
        <f ca="1">IF(IFERROR(MATCH(_xlfn.CONCAT($B8,",",CI$4),'25 SpcFunc &amp; VentSpcFunc combos'!$Q$8:$Q$354,0),0)&gt;0,1,0)</f>
        <v>0</v>
      </c>
      <c r="CJ8" s="119">
        <f ca="1">IF(IFERROR(MATCH(_xlfn.CONCAT($B8,",",CJ$4),'25 SpcFunc &amp; VentSpcFunc combos'!$Q$8:$Q$354,0),0)&gt;0,1,0)</f>
        <v>0</v>
      </c>
      <c r="CK8" s="119">
        <f ca="1">IF(IFERROR(MATCH(_xlfn.CONCAT($B8,",",CK$4),'25 SpcFunc &amp; VentSpcFunc combos'!$Q$8:$Q$354,0),0)&gt;0,1,0)</f>
        <v>0</v>
      </c>
      <c r="CL8" s="119">
        <f ca="1">IF(IFERROR(MATCH(_xlfn.CONCAT($B8,",",CL$4),'25 SpcFunc &amp; VentSpcFunc combos'!$Q$8:$Q$354,0),0)&gt;0,1,0)</f>
        <v>0</v>
      </c>
      <c r="CM8" s="119">
        <f ca="1">IF(IFERROR(MATCH(_xlfn.CONCAT($B8,",",CM$4),'25 SpcFunc &amp; VentSpcFunc combos'!$Q$8:$Q$354,0),0)&gt;0,1,0)</f>
        <v>0</v>
      </c>
      <c r="CN8" s="119">
        <f ca="1">IF(IFERROR(MATCH(_xlfn.CONCAT($B8,",",CN$4),'25 SpcFunc &amp; VentSpcFunc combos'!$Q$8:$Q$354,0),0)&gt;0,1,0)</f>
        <v>0</v>
      </c>
      <c r="CO8" s="119">
        <f ca="1">IF(IFERROR(MATCH(_xlfn.CONCAT($B8,",",CO$4),'25 SpcFunc &amp; VentSpcFunc combos'!$Q$8:$Q$354,0),0)&gt;0,1,0)</f>
        <v>0</v>
      </c>
      <c r="CP8" s="119">
        <f ca="1">IF(IFERROR(MATCH(_xlfn.CONCAT($B8,",",CP$4),'25 SpcFunc &amp; VentSpcFunc combos'!$Q$8:$Q$354,0),0)&gt;0,1,0)</f>
        <v>0</v>
      </c>
      <c r="CQ8" s="119">
        <f ca="1">IF(IFERROR(MATCH(_xlfn.CONCAT($B8,",",CQ$4),'25 SpcFunc &amp; VentSpcFunc combos'!$Q$8:$Q$354,0),0)&gt;0,1,0)</f>
        <v>0</v>
      </c>
      <c r="CR8" s="119">
        <f ca="1">IF(IFERROR(MATCH(_xlfn.CONCAT($B8,",",CR$4),'25 SpcFunc &amp; VentSpcFunc combos'!$Q$8:$Q$354,0),0)&gt;0,1,0)</f>
        <v>0</v>
      </c>
      <c r="CS8" s="119">
        <f ca="1">IF(IFERROR(MATCH(_xlfn.CONCAT($B8,",",CS$4),'25 SpcFunc &amp; VentSpcFunc combos'!$Q$8:$Q$354,0),0)&gt;0,1,0)</f>
        <v>0</v>
      </c>
      <c r="CT8" s="119">
        <f ca="1">IF(IFERROR(MATCH(_xlfn.CONCAT($B8,",",CT$4),'25 SpcFunc &amp; VentSpcFunc combos'!$Q$8:$Q$354,0),0)&gt;0,1,0)</f>
        <v>0</v>
      </c>
      <c r="CU8" s="98" t="s">
        <v>938</v>
      </c>
      <c r="CV8">
        <f t="shared" ca="1" si="4"/>
        <v>1</v>
      </c>
    </row>
    <row r="9" spans="1:100" x14ac:dyDescent="0.25">
      <c r="B9" t="str">
        <f>'For CSV - 2025 SpcFuncData'!B9</f>
        <v>Aging Eye/Low-vision (Multipurpose Room)</v>
      </c>
      <c r="C9" s="119">
        <f ca="1">IF(IFERROR(MATCH(_xlfn.CONCAT($B9,",",C$4),'25 SpcFunc &amp; VentSpcFunc combos'!$Q$8:$Q$354,0),0)&gt;0,1,0)</f>
        <v>0</v>
      </c>
      <c r="D9" s="119">
        <f ca="1">IF(IFERROR(MATCH(_xlfn.CONCAT($B9,",",D$4),'25 SpcFunc &amp; VentSpcFunc combos'!$Q$8:$Q$354,0),0)&gt;0,1,0)</f>
        <v>0</v>
      </c>
      <c r="E9" s="119">
        <f ca="1">IF(IFERROR(MATCH(_xlfn.CONCAT($B9,",",E$4),'25 SpcFunc &amp; VentSpcFunc combos'!$Q$8:$Q$354,0),0)&gt;0,1,0)</f>
        <v>0</v>
      </c>
      <c r="F9" s="119">
        <f ca="1">IF(IFERROR(MATCH(_xlfn.CONCAT($B9,",",F$4),'25 SpcFunc &amp; VentSpcFunc combos'!$Q$8:$Q$354,0),0)&gt;0,1,0)</f>
        <v>0</v>
      </c>
      <c r="G9" s="119">
        <f ca="1">IF(IFERROR(MATCH(_xlfn.CONCAT($B9,",",G$4),'25 SpcFunc &amp; VentSpcFunc combos'!$Q$8:$Q$354,0),0)&gt;0,1,0)</f>
        <v>0</v>
      </c>
      <c r="H9" s="119">
        <f ca="1">IF(IFERROR(MATCH(_xlfn.CONCAT($B9,",",H$4),'25 SpcFunc &amp; VentSpcFunc combos'!$Q$8:$Q$354,0),0)&gt;0,1,0)</f>
        <v>0</v>
      </c>
      <c r="I9" s="119">
        <f ca="1">IF(IFERROR(MATCH(_xlfn.CONCAT($B9,",",I$4),'25 SpcFunc &amp; VentSpcFunc combos'!$Q$8:$Q$354,0),0)&gt;0,1,0)</f>
        <v>0</v>
      </c>
      <c r="J9" s="119">
        <f ca="1">IF(IFERROR(MATCH(_xlfn.CONCAT($B9,",",J$4),'25 SpcFunc &amp; VentSpcFunc combos'!$Q$8:$Q$354,0),0)&gt;0,1,0)</f>
        <v>0</v>
      </c>
      <c r="K9" s="119">
        <f ca="1">IF(IFERROR(MATCH(_xlfn.CONCAT($B9,",",K$4),'25 SpcFunc &amp; VentSpcFunc combos'!$Q$8:$Q$354,0),0)&gt;0,1,0)</f>
        <v>0</v>
      </c>
      <c r="L9" s="119">
        <f ca="1">IF(IFERROR(MATCH(_xlfn.CONCAT($B9,",",L$4),'25 SpcFunc &amp; VentSpcFunc combos'!$Q$8:$Q$354,0),0)&gt;0,1,0)</f>
        <v>0</v>
      </c>
      <c r="M9" s="119">
        <f ca="1">IF(IFERROR(MATCH(_xlfn.CONCAT($B9,",",M$4),'25 SpcFunc &amp; VentSpcFunc combos'!$Q$8:$Q$354,0),0)&gt;0,1,0)</f>
        <v>0</v>
      </c>
      <c r="N9" s="119">
        <f ca="1">IF(IFERROR(MATCH(_xlfn.CONCAT($B9,",",N$4),'25 SpcFunc &amp; VentSpcFunc combos'!$Q$8:$Q$354,0),0)&gt;0,1,0)</f>
        <v>0</v>
      </c>
      <c r="O9" s="119">
        <f ca="1">IF(IFERROR(MATCH(_xlfn.CONCAT($B9,",",O$4),'25 SpcFunc &amp; VentSpcFunc combos'!$Q$8:$Q$354,0),0)&gt;0,1,0)</f>
        <v>0</v>
      </c>
      <c r="P9" s="119">
        <f ca="1">IF(IFERROR(MATCH(_xlfn.CONCAT($B9,",",P$4),'25 SpcFunc &amp; VentSpcFunc combos'!$Q$8:$Q$354,0),0)&gt;0,1,0)</f>
        <v>0</v>
      </c>
      <c r="Q9" s="119">
        <f ca="1">IF(IFERROR(MATCH(_xlfn.CONCAT($B9,",",Q$4),'25 SpcFunc &amp; VentSpcFunc combos'!$Q$8:$Q$354,0),0)&gt;0,1,0)</f>
        <v>0</v>
      </c>
      <c r="R9" s="119">
        <f ca="1">IF(IFERROR(MATCH(_xlfn.CONCAT($B9,",",R$4),'25 SpcFunc &amp; VentSpcFunc combos'!$Q$8:$Q$354,0),0)&gt;0,1,0)</f>
        <v>0</v>
      </c>
      <c r="S9" s="119">
        <f ca="1">IF(IFERROR(MATCH(_xlfn.CONCAT($B9,",",S$4),'25 SpcFunc &amp; VentSpcFunc combos'!$Q$8:$Q$354,0),0)&gt;0,1,0)</f>
        <v>0</v>
      </c>
      <c r="T9" s="119">
        <f ca="1">IF(IFERROR(MATCH(_xlfn.CONCAT($B9,",",T$4),'25 SpcFunc &amp; VentSpcFunc combos'!$Q$8:$Q$354,0),0)&gt;0,1,0)</f>
        <v>0</v>
      </c>
      <c r="U9" s="119">
        <f ca="1">IF(IFERROR(MATCH(_xlfn.CONCAT($B9,",",U$4),'25 SpcFunc &amp; VentSpcFunc combos'!$Q$8:$Q$354,0),0)&gt;0,1,0)</f>
        <v>0</v>
      </c>
      <c r="V9" s="119">
        <f ca="1">IF(IFERROR(MATCH(_xlfn.CONCAT($B9,",",V$4),'25 SpcFunc &amp; VentSpcFunc combos'!$Q$8:$Q$354,0),0)&gt;0,1,0)</f>
        <v>0</v>
      </c>
      <c r="W9" s="119">
        <f ca="1">IF(IFERROR(MATCH(_xlfn.CONCAT($B9,",",W$4),'25 SpcFunc &amp; VentSpcFunc combos'!$Q$8:$Q$354,0),0)&gt;0,1,0)</f>
        <v>0</v>
      </c>
      <c r="X9" s="119">
        <f ca="1">IF(IFERROR(MATCH(_xlfn.CONCAT($B9,",",X$4),'25 SpcFunc &amp; VentSpcFunc combos'!$Q$8:$Q$354,0),0)&gt;0,1,0)</f>
        <v>0</v>
      </c>
      <c r="Y9" s="119">
        <f ca="1">IF(IFERROR(MATCH(_xlfn.CONCAT($B9,",",Y$4),'25 SpcFunc &amp; VentSpcFunc combos'!$Q$8:$Q$354,0),0)&gt;0,1,0)</f>
        <v>0</v>
      </c>
      <c r="Z9" s="119">
        <f ca="1">IF(IFERROR(MATCH(_xlfn.CONCAT($B9,",",Z$4),'25 SpcFunc &amp; VentSpcFunc combos'!$Q$8:$Q$354,0),0)&gt;0,1,0)</f>
        <v>0</v>
      </c>
      <c r="AA9" s="119">
        <f ca="1">IF(IFERROR(MATCH(_xlfn.CONCAT($B9,",",AA$4),'25 SpcFunc &amp; VentSpcFunc combos'!$Q$8:$Q$354,0),0)&gt;0,1,0)</f>
        <v>0</v>
      </c>
      <c r="AB9" s="119">
        <f ca="1">IF(IFERROR(MATCH(_xlfn.CONCAT($B9,",",AB$4),'25 SpcFunc &amp; VentSpcFunc combos'!$Q$8:$Q$354,0),0)&gt;0,1,0)</f>
        <v>0</v>
      </c>
      <c r="AC9" s="119">
        <f ca="1">IF(IFERROR(MATCH(_xlfn.CONCAT($B9,",",AC$4),'25 SpcFunc &amp; VentSpcFunc combos'!$Q$8:$Q$354,0),0)&gt;0,1,0)</f>
        <v>0</v>
      </c>
      <c r="AD9" s="119">
        <f ca="1">IF(IFERROR(MATCH(_xlfn.CONCAT($B9,",",AD$4),'25 SpcFunc &amp; VentSpcFunc combos'!$Q$8:$Q$354,0),0)&gt;0,1,0)</f>
        <v>0</v>
      </c>
      <c r="AE9" s="119">
        <f ca="1">IF(IFERROR(MATCH(_xlfn.CONCAT($B9,",",AE$4),'25 SpcFunc &amp; VentSpcFunc combos'!$Q$8:$Q$354,0),0)&gt;0,1,0)</f>
        <v>0</v>
      </c>
      <c r="AF9" s="119">
        <f ca="1">IF(IFERROR(MATCH(_xlfn.CONCAT($B9,",",AF$4),'25 SpcFunc &amp; VentSpcFunc combos'!$Q$8:$Q$354,0),0)&gt;0,1,0)</f>
        <v>0</v>
      </c>
      <c r="AG9" s="119">
        <f ca="1">IF(IFERROR(MATCH(_xlfn.CONCAT($B9,",",AG$4),'25 SpcFunc &amp; VentSpcFunc combos'!$Q$8:$Q$354,0),0)&gt;0,1,0)</f>
        <v>0</v>
      </c>
      <c r="AH9" s="119">
        <f ca="1">IF(IFERROR(MATCH(_xlfn.CONCAT($B9,",",AH$4),'25 SpcFunc &amp; VentSpcFunc combos'!$Q$8:$Q$354,0),0)&gt;0,1,0)</f>
        <v>0</v>
      </c>
      <c r="AI9" s="119">
        <f ca="1">IF(IFERROR(MATCH(_xlfn.CONCAT($B9,",",AI$4),'25 SpcFunc &amp; VentSpcFunc combos'!$Q$8:$Q$354,0),0)&gt;0,1,0)</f>
        <v>0</v>
      </c>
      <c r="AJ9" s="119">
        <f ca="1">IF(IFERROR(MATCH(_xlfn.CONCAT($B9,",",AJ$4),'25 SpcFunc &amp; VentSpcFunc combos'!$Q$8:$Q$354,0),0)&gt;0,1,0)</f>
        <v>0</v>
      </c>
      <c r="AK9" s="119">
        <f ca="1">IF(IFERROR(MATCH(_xlfn.CONCAT($B9,",",AK$4),'25 SpcFunc &amp; VentSpcFunc combos'!$Q$8:$Q$354,0),0)&gt;0,1,0)</f>
        <v>0</v>
      </c>
      <c r="AL9" s="119">
        <f ca="1">IF(IFERROR(MATCH(_xlfn.CONCAT($B9,",",AL$4),'25 SpcFunc &amp; VentSpcFunc combos'!$Q$8:$Q$354,0),0)&gt;0,1,0)</f>
        <v>0</v>
      </c>
      <c r="AM9" s="119">
        <f ca="1">IF(IFERROR(MATCH(_xlfn.CONCAT($B9,",",AM$4),'25 SpcFunc &amp; VentSpcFunc combos'!$Q$8:$Q$354,0),0)&gt;0,1,0)</f>
        <v>0</v>
      </c>
      <c r="AN9" s="119">
        <f ca="1">IF(IFERROR(MATCH(_xlfn.CONCAT($B9,",",AN$4),'25 SpcFunc &amp; VentSpcFunc combos'!$Q$8:$Q$354,0),0)&gt;0,1,0)</f>
        <v>0</v>
      </c>
      <c r="AO9" s="119">
        <f ca="1">IF(IFERROR(MATCH(_xlfn.CONCAT($B9,",",AO$4),'25 SpcFunc &amp; VentSpcFunc combos'!$Q$8:$Q$354,0),0)&gt;0,1,0)</f>
        <v>0</v>
      </c>
      <c r="AP9" s="119">
        <f ca="1">IF(IFERROR(MATCH(_xlfn.CONCAT($B9,",",AP$4),'25 SpcFunc &amp; VentSpcFunc combos'!$Q$8:$Q$354,0),0)&gt;0,1,0)</f>
        <v>0</v>
      </c>
      <c r="AQ9" s="119">
        <f ca="1">IF(IFERROR(MATCH(_xlfn.CONCAT($B9,",",AQ$4),'25 SpcFunc &amp; VentSpcFunc combos'!$Q$8:$Q$354,0),0)&gt;0,1,0)</f>
        <v>0</v>
      </c>
      <c r="AR9" s="119">
        <f ca="1">IF(IFERROR(MATCH(_xlfn.CONCAT($B9,",",AR$4),'25 SpcFunc &amp; VentSpcFunc combos'!$Q$8:$Q$354,0),0)&gt;0,1,0)</f>
        <v>0</v>
      </c>
      <c r="AS9" s="119">
        <f ca="1">IF(IFERROR(MATCH(_xlfn.CONCAT($B9,",",AS$4),'25 SpcFunc &amp; VentSpcFunc combos'!$Q$8:$Q$354,0),0)&gt;0,1,0)</f>
        <v>0</v>
      </c>
      <c r="AT9" s="119">
        <f ca="1">IF(IFERROR(MATCH(_xlfn.CONCAT($B9,",",AT$4),'25 SpcFunc &amp; VentSpcFunc combos'!$Q$8:$Q$354,0),0)&gt;0,1,0)</f>
        <v>0</v>
      </c>
      <c r="AU9" s="119">
        <f ca="1">IF(IFERROR(MATCH(_xlfn.CONCAT($B9,",",AU$4),'25 SpcFunc &amp; VentSpcFunc combos'!$Q$8:$Q$354,0),0)&gt;0,1,0)</f>
        <v>0</v>
      </c>
      <c r="AV9" s="119">
        <f ca="1">IF(IFERROR(MATCH(_xlfn.CONCAT($B9,",",AV$4),'25 SpcFunc &amp; VentSpcFunc combos'!$Q$8:$Q$354,0),0)&gt;0,1,0)</f>
        <v>0</v>
      </c>
      <c r="AW9" s="119">
        <f ca="1">IF(IFERROR(MATCH(_xlfn.CONCAT($B9,",",AW$4),'25 SpcFunc &amp; VentSpcFunc combos'!$Q$8:$Q$354,0),0)&gt;0,1,0)</f>
        <v>0</v>
      </c>
      <c r="AX9" s="119">
        <f ca="1">IF(IFERROR(MATCH(_xlfn.CONCAT($B9,",",AX$4),'25 SpcFunc &amp; VentSpcFunc combos'!$Q$8:$Q$354,0),0)&gt;0,1,0)</f>
        <v>0</v>
      </c>
      <c r="AY9" s="119">
        <f ca="1">IF(IFERROR(MATCH(_xlfn.CONCAT($B9,",",AY$4),'25 SpcFunc &amp; VentSpcFunc combos'!$Q$8:$Q$354,0),0)&gt;0,1,0)</f>
        <v>0</v>
      </c>
      <c r="AZ9" s="119">
        <f ca="1">IF(IFERROR(MATCH(_xlfn.CONCAT($B9,",",AZ$4),'25 SpcFunc &amp; VentSpcFunc combos'!$Q$8:$Q$354,0),0)&gt;0,1,0)</f>
        <v>0</v>
      </c>
      <c r="BA9" s="119">
        <f ca="1">IF(IFERROR(MATCH(_xlfn.CONCAT($B9,",",BA$4),'25 SpcFunc &amp; VentSpcFunc combos'!$Q$8:$Q$354,0),0)&gt;0,1,0)</f>
        <v>0</v>
      </c>
      <c r="BB9" s="119">
        <f ca="1">IF(IFERROR(MATCH(_xlfn.CONCAT($B9,",",BB$4),'25 SpcFunc &amp; VentSpcFunc combos'!$Q$8:$Q$354,0),0)&gt;0,1,0)</f>
        <v>0</v>
      </c>
      <c r="BC9" s="119">
        <f ca="1">IF(IFERROR(MATCH(_xlfn.CONCAT($B9,",",BC$4),'25 SpcFunc &amp; VentSpcFunc combos'!$Q$8:$Q$354,0),0)&gt;0,1,0)</f>
        <v>0</v>
      </c>
      <c r="BD9" s="119">
        <f ca="1">IF(IFERROR(MATCH(_xlfn.CONCAT($B9,",",BD$4),'25 SpcFunc &amp; VentSpcFunc combos'!$Q$8:$Q$354,0),0)&gt;0,1,0)</f>
        <v>0</v>
      </c>
      <c r="BE9" s="119">
        <f ca="1">IF(IFERROR(MATCH(_xlfn.CONCAT($B9,",",BE$4),'25 SpcFunc &amp; VentSpcFunc combos'!$Q$8:$Q$354,0),0)&gt;0,1,0)</f>
        <v>0</v>
      </c>
      <c r="BF9" s="119">
        <f ca="1">IF(IFERROR(MATCH(_xlfn.CONCAT($B9,",",BF$4),'25 SpcFunc &amp; VentSpcFunc combos'!$Q$8:$Q$354,0),0)&gt;0,1,0)</f>
        <v>0</v>
      </c>
      <c r="BG9" s="119">
        <f ca="1">IF(IFERROR(MATCH(_xlfn.CONCAT($B9,",",BG$4),'25 SpcFunc &amp; VentSpcFunc combos'!$Q$8:$Q$354,0),0)&gt;0,1,0)</f>
        <v>0</v>
      </c>
      <c r="BH9" s="119">
        <f ca="1">IF(IFERROR(MATCH(_xlfn.CONCAT($B9,",",BH$4),'25 SpcFunc &amp; VentSpcFunc combos'!$Q$8:$Q$354,0),0)&gt;0,1,0)</f>
        <v>1</v>
      </c>
      <c r="BI9" s="119">
        <f ca="1">IF(IFERROR(MATCH(_xlfn.CONCAT($B9,",",BI$4),'25 SpcFunc &amp; VentSpcFunc combos'!$Q$8:$Q$354,0),0)&gt;0,1,0)</f>
        <v>0</v>
      </c>
      <c r="BJ9" s="119">
        <f ca="1">IF(IFERROR(MATCH(_xlfn.CONCAT($B9,",",BJ$4),'25 SpcFunc &amp; VentSpcFunc combos'!$Q$8:$Q$354,0),0)&gt;0,1,0)</f>
        <v>0</v>
      </c>
      <c r="BK9" s="119">
        <f ca="1">IF(IFERROR(MATCH(_xlfn.CONCAT($B9,",",BK$4),'25 SpcFunc &amp; VentSpcFunc combos'!$Q$8:$Q$354,0),0)&gt;0,1,0)</f>
        <v>0</v>
      </c>
      <c r="BL9" s="119">
        <f ca="1">IF(IFERROR(MATCH(_xlfn.CONCAT($B9,",",BL$4),'25 SpcFunc &amp; VentSpcFunc combos'!$Q$8:$Q$354,0),0)&gt;0,1,0)</f>
        <v>0</v>
      </c>
      <c r="BM9" s="119">
        <f ca="1">IF(IFERROR(MATCH(_xlfn.CONCAT($B9,",",BM$4),'25 SpcFunc &amp; VentSpcFunc combos'!$Q$8:$Q$354,0),0)&gt;0,1,0)</f>
        <v>0</v>
      </c>
      <c r="BN9" s="119">
        <f ca="1">IF(IFERROR(MATCH(_xlfn.CONCAT($B9,",",BN$4),'25 SpcFunc &amp; VentSpcFunc combos'!$Q$8:$Q$354,0),0)&gt;0,1,0)</f>
        <v>0</v>
      </c>
      <c r="BO9" s="119">
        <f ca="1">IF(IFERROR(MATCH(_xlfn.CONCAT($B9,",",BO$4),'25 SpcFunc &amp; VentSpcFunc combos'!$Q$8:$Q$354,0),0)&gt;0,1,0)</f>
        <v>0</v>
      </c>
      <c r="BP9" s="119">
        <f ca="1">IF(IFERROR(MATCH(_xlfn.CONCAT($B9,",",BP$4),'25 SpcFunc &amp; VentSpcFunc combos'!$Q$8:$Q$354,0),0)&gt;0,1,0)</f>
        <v>0</v>
      </c>
      <c r="BQ9" s="119">
        <f ca="1">IF(IFERROR(MATCH(_xlfn.CONCAT($B9,",",BQ$4),'25 SpcFunc &amp; VentSpcFunc combos'!$Q$8:$Q$354,0),0)&gt;0,1,0)</f>
        <v>0</v>
      </c>
      <c r="BR9" s="119">
        <f ca="1">IF(IFERROR(MATCH(_xlfn.CONCAT($B9,",",BR$4),'25 SpcFunc &amp; VentSpcFunc combos'!$Q$8:$Q$354,0),0)&gt;0,1,0)</f>
        <v>0</v>
      </c>
      <c r="BS9" s="119">
        <f ca="1">IF(IFERROR(MATCH(_xlfn.CONCAT($B9,",",BS$4),'25 SpcFunc &amp; VentSpcFunc combos'!$Q$8:$Q$354,0),0)&gt;0,1,0)</f>
        <v>0</v>
      </c>
      <c r="BT9" s="119">
        <f ca="1">IF(IFERROR(MATCH(_xlfn.CONCAT($B9,",",BT$4),'25 SpcFunc &amp; VentSpcFunc combos'!$Q$8:$Q$354,0),0)&gt;0,1,0)</f>
        <v>0</v>
      </c>
      <c r="BU9" s="119">
        <f ca="1">IF(IFERROR(MATCH(_xlfn.CONCAT($B9,",",BU$4),'25 SpcFunc &amp; VentSpcFunc combos'!$Q$8:$Q$354,0),0)&gt;0,1,0)</f>
        <v>0</v>
      </c>
      <c r="BV9" s="119">
        <f ca="1">IF(IFERROR(MATCH(_xlfn.CONCAT($B9,",",BV$4),'25 SpcFunc &amp; VentSpcFunc combos'!$Q$8:$Q$354,0),0)&gt;0,1,0)</f>
        <v>0</v>
      </c>
      <c r="BW9" s="119">
        <f ca="1">IF(IFERROR(MATCH(_xlfn.CONCAT($B9,",",BW$4),'25 SpcFunc &amp; VentSpcFunc combos'!$Q$8:$Q$354,0),0)&gt;0,1,0)</f>
        <v>0</v>
      </c>
      <c r="BX9" s="119">
        <f ca="1">IF(IFERROR(MATCH(_xlfn.CONCAT($B9,",",BX$4),'25 SpcFunc &amp; VentSpcFunc combos'!$Q$8:$Q$354,0),0)&gt;0,1,0)</f>
        <v>0</v>
      </c>
      <c r="BY9" s="119">
        <f ca="1">IF(IFERROR(MATCH(_xlfn.CONCAT($B9,",",BY$4),'25 SpcFunc &amp; VentSpcFunc combos'!$Q$8:$Q$354,0),0)&gt;0,1,0)</f>
        <v>0</v>
      </c>
      <c r="BZ9" s="119">
        <f ca="1">IF(IFERROR(MATCH(_xlfn.CONCAT($B9,",",BZ$4),'25 SpcFunc &amp; VentSpcFunc combos'!$Q$8:$Q$354,0),0)&gt;0,1,0)</f>
        <v>0</v>
      </c>
      <c r="CA9" s="119">
        <f ca="1">IF(IFERROR(MATCH(_xlfn.CONCAT($B9,",",CA$4),'25 SpcFunc &amp; VentSpcFunc combos'!$Q$8:$Q$354,0),0)&gt;0,1,0)</f>
        <v>0</v>
      </c>
      <c r="CB9" s="119">
        <f ca="1">IF(IFERROR(MATCH(_xlfn.CONCAT($B9,",",CB$4),'25 SpcFunc &amp; VentSpcFunc combos'!$Q$8:$Q$354,0),0)&gt;0,1,0)</f>
        <v>0</v>
      </c>
      <c r="CC9" s="119">
        <f ca="1">IF(IFERROR(MATCH(_xlfn.CONCAT($B9,",",CC$4),'25 SpcFunc &amp; VentSpcFunc combos'!$Q$8:$Q$354,0),0)&gt;0,1,0)</f>
        <v>0</v>
      </c>
      <c r="CD9" s="119">
        <f ca="1">IF(IFERROR(MATCH(_xlfn.CONCAT($B9,",",CD$4),'25 SpcFunc &amp; VentSpcFunc combos'!$Q$8:$Q$354,0),0)&gt;0,1,0)</f>
        <v>0</v>
      </c>
      <c r="CE9" s="119">
        <f ca="1">IF(IFERROR(MATCH(_xlfn.CONCAT($B9,",",CE$4),'25 SpcFunc &amp; VentSpcFunc combos'!$Q$8:$Q$354,0),0)&gt;0,1,0)</f>
        <v>0</v>
      </c>
      <c r="CF9" s="119">
        <f ca="1">IF(IFERROR(MATCH(_xlfn.CONCAT($B9,",",CF$4),'25 SpcFunc &amp; VentSpcFunc combos'!$Q$8:$Q$354,0),0)&gt;0,1,0)</f>
        <v>0</v>
      </c>
      <c r="CG9" s="119">
        <f ca="1">IF(IFERROR(MATCH(_xlfn.CONCAT($B9,",",CG$4),'25 SpcFunc &amp; VentSpcFunc combos'!$Q$8:$Q$354,0),0)&gt;0,1,0)</f>
        <v>0</v>
      </c>
      <c r="CH9" s="119">
        <f ca="1">IF(IFERROR(MATCH(_xlfn.CONCAT($B9,",",CH$4),'25 SpcFunc &amp; VentSpcFunc combos'!$Q$8:$Q$354,0),0)&gt;0,1,0)</f>
        <v>0</v>
      </c>
      <c r="CI9" s="119">
        <f ca="1">IF(IFERROR(MATCH(_xlfn.CONCAT($B9,",",CI$4),'25 SpcFunc &amp; VentSpcFunc combos'!$Q$8:$Q$354,0),0)&gt;0,1,0)</f>
        <v>0</v>
      </c>
      <c r="CJ9" s="119">
        <f ca="1">IF(IFERROR(MATCH(_xlfn.CONCAT($B9,",",CJ$4),'25 SpcFunc &amp; VentSpcFunc combos'!$Q$8:$Q$354,0),0)&gt;0,1,0)</f>
        <v>0</v>
      </c>
      <c r="CK9" s="119">
        <f ca="1">IF(IFERROR(MATCH(_xlfn.CONCAT($B9,",",CK$4),'25 SpcFunc &amp; VentSpcFunc combos'!$Q$8:$Q$354,0),0)&gt;0,1,0)</f>
        <v>0</v>
      </c>
      <c r="CL9" s="119">
        <f ca="1">IF(IFERROR(MATCH(_xlfn.CONCAT($B9,",",CL$4),'25 SpcFunc &amp; VentSpcFunc combos'!$Q$8:$Q$354,0),0)&gt;0,1,0)</f>
        <v>0</v>
      </c>
      <c r="CM9" s="119">
        <f ca="1">IF(IFERROR(MATCH(_xlfn.CONCAT($B9,",",CM$4),'25 SpcFunc &amp; VentSpcFunc combos'!$Q$8:$Q$354,0),0)&gt;0,1,0)</f>
        <v>0</v>
      </c>
      <c r="CN9" s="119">
        <f ca="1">IF(IFERROR(MATCH(_xlfn.CONCAT($B9,",",CN$4),'25 SpcFunc &amp; VentSpcFunc combos'!$Q$8:$Q$354,0),0)&gt;0,1,0)</f>
        <v>0</v>
      </c>
      <c r="CO9" s="119">
        <f ca="1">IF(IFERROR(MATCH(_xlfn.CONCAT($B9,",",CO$4),'25 SpcFunc &amp; VentSpcFunc combos'!$Q$8:$Q$354,0),0)&gt;0,1,0)</f>
        <v>0</v>
      </c>
      <c r="CP9" s="119">
        <f ca="1">IF(IFERROR(MATCH(_xlfn.CONCAT($B9,",",CP$4),'25 SpcFunc &amp; VentSpcFunc combos'!$Q$8:$Q$354,0),0)&gt;0,1,0)</f>
        <v>0</v>
      </c>
      <c r="CQ9" s="119">
        <f ca="1">IF(IFERROR(MATCH(_xlfn.CONCAT($B9,",",CQ$4),'25 SpcFunc &amp; VentSpcFunc combos'!$Q$8:$Q$354,0),0)&gt;0,1,0)</f>
        <v>0</v>
      </c>
      <c r="CR9" s="119">
        <f ca="1">IF(IFERROR(MATCH(_xlfn.CONCAT($B9,",",CR$4),'25 SpcFunc &amp; VentSpcFunc combos'!$Q$8:$Q$354,0),0)&gt;0,1,0)</f>
        <v>0</v>
      </c>
      <c r="CS9" s="119">
        <f ca="1">IF(IFERROR(MATCH(_xlfn.CONCAT($B9,",",CS$4),'25 SpcFunc &amp; VentSpcFunc combos'!$Q$8:$Q$354,0),0)&gt;0,1,0)</f>
        <v>0</v>
      </c>
      <c r="CT9" s="119">
        <f ca="1">IF(IFERROR(MATCH(_xlfn.CONCAT($B9,",",CT$4),'25 SpcFunc &amp; VentSpcFunc combos'!$Q$8:$Q$354,0),0)&gt;0,1,0)</f>
        <v>0</v>
      </c>
      <c r="CU9" s="98" t="s">
        <v>938</v>
      </c>
      <c r="CV9">
        <f t="shared" ca="1" si="4"/>
        <v>1</v>
      </c>
    </row>
    <row r="10" spans="1:100" x14ac:dyDescent="0.25">
      <c r="B10" t="str">
        <f>'For CSV - 2025 SpcFuncData'!B10</f>
        <v>Aging Eye/Low-vision (Religious Worship Area)</v>
      </c>
      <c r="C10" s="119">
        <f ca="1">IF(IFERROR(MATCH(_xlfn.CONCAT($B10,",",C$4),'25 SpcFunc &amp; VentSpcFunc combos'!$Q$8:$Q$354,0),0)&gt;0,1,0)</f>
        <v>0</v>
      </c>
      <c r="D10" s="119">
        <f ca="1">IF(IFERROR(MATCH(_xlfn.CONCAT($B10,",",D$4),'25 SpcFunc &amp; VentSpcFunc combos'!$Q$8:$Q$354,0),0)&gt;0,1,0)</f>
        <v>0</v>
      </c>
      <c r="E10" s="119">
        <f ca="1">IF(IFERROR(MATCH(_xlfn.CONCAT($B10,",",E$4),'25 SpcFunc &amp; VentSpcFunc combos'!$Q$8:$Q$354,0),0)&gt;0,1,0)</f>
        <v>0</v>
      </c>
      <c r="F10" s="119">
        <f ca="1">IF(IFERROR(MATCH(_xlfn.CONCAT($B10,",",F$4),'25 SpcFunc &amp; VentSpcFunc combos'!$Q$8:$Q$354,0),0)&gt;0,1,0)</f>
        <v>0</v>
      </c>
      <c r="G10" s="119">
        <f ca="1">IF(IFERROR(MATCH(_xlfn.CONCAT($B10,",",G$4),'25 SpcFunc &amp; VentSpcFunc combos'!$Q$8:$Q$354,0),0)&gt;0,1,0)</f>
        <v>0</v>
      </c>
      <c r="H10" s="119">
        <f ca="1">IF(IFERROR(MATCH(_xlfn.CONCAT($B10,",",H$4),'25 SpcFunc &amp; VentSpcFunc combos'!$Q$8:$Q$354,0),0)&gt;0,1,0)</f>
        <v>0</v>
      </c>
      <c r="I10" s="119">
        <f ca="1">IF(IFERROR(MATCH(_xlfn.CONCAT($B10,",",I$4),'25 SpcFunc &amp; VentSpcFunc combos'!$Q$8:$Q$354,0),0)&gt;0,1,0)</f>
        <v>0</v>
      </c>
      <c r="J10" s="119">
        <f ca="1">IF(IFERROR(MATCH(_xlfn.CONCAT($B10,",",J$4),'25 SpcFunc &amp; VentSpcFunc combos'!$Q$8:$Q$354,0),0)&gt;0,1,0)</f>
        <v>1</v>
      </c>
      <c r="K10" s="119">
        <f ca="1">IF(IFERROR(MATCH(_xlfn.CONCAT($B10,",",K$4),'25 SpcFunc &amp; VentSpcFunc combos'!$Q$8:$Q$354,0),0)&gt;0,1,0)</f>
        <v>0</v>
      </c>
      <c r="L10" s="119">
        <f ca="1">IF(IFERROR(MATCH(_xlfn.CONCAT($B10,",",L$4),'25 SpcFunc &amp; VentSpcFunc combos'!$Q$8:$Q$354,0),0)&gt;0,1,0)</f>
        <v>0</v>
      </c>
      <c r="M10" s="119">
        <f ca="1">IF(IFERROR(MATCH(_xlfn.CONCAT($B10,",",M$4),'25 SpcFunc &amp; VentSpcFunc combos'!$Q$8:$Q$354,0),0)&gt;0,1,0)</f>
        <v>0</v>
      </c>
      <c r="N10" s="119">
        <f ca="1">IF(IFERROR(MATCH(_xlfn.CONCAT($B10,",",N$4),'25 SpcFunc &amp; VentSpcFunc combos'!$Q$8:$Q$354,0),0)&gt;0,1,0)</f>
        <v>0</v>
      </c>
      <c r="O10" s="119">
        <f ca="1">IF(IFERROR(MATCH(_xlfn.CONCAT($B10,",",O$4),'25 SpcFunc &amp; VentSpcFunc combos'!$Q$8:$Q$354,0),0)&gt;0,1,0)</f>
        <v>0</v>
      </c>
      <c r="P10" s="119">
        <f ca="1">IF(IFERROR(MATCH(_xlfn.CONCAT($B10,",",P$4),'25 SpcFunc &amp; VentSpcFunc combos'!$Q$8:$Q$354,0),0)&gt;0,1,0)</f>
        <v>0</v>
      </c>
      <c r="Q10" s="119">
        <f ca="1">IF(IFERROR(MATCH(_xlfn.CONCAT($B10,",",Q$4),'25 SpcFunc &amp; VentSpcFunc combos'!$Q$8:$Q$354,0),0)&gt;0,1,0)</f>
        <v>0</v>
      </c>
      <c r="R10" s="119">
        <f ca="1">IF(IFERROR(MATCH(_xlfn.CONCAT($B10,",",R$4),'25 SpcFunc &amp; VentSpcFunc combos'!$Q$8:$Q$354,0),0)&gt;0,1,0)</f>
        <v>0</v>
      </c>
      <c r="S10" s="119">
        <f ca="1">IF(IFERROR(MATCH(_xlfn.CONCAT($B10,",",S$4),'25 SpcFunc &amp; VentSpcFunc combos'!$Q$8:$Q$354,0),0)&gt;0,1,0)</f>
        <v>0</v>
      </c>
      <c r="T10" s="119">
        <f ca="1">IF(IFERROR(MATCH(_xlfn.CONCAT($B10,",",T$4),'25 SpcFunc &amp; VentSpcFunc combos'!$Q$8:$Q$354,0),0)&gt;0,1,0)</f>
        <v>0</v>
      </c>
      <c r="U10" s="119">
        <f ca="1">IF(IFERROR(MATCH(_xlfn.CONCAT($B10,",",U$4),'25 SpcFunc &amp; VentSpcFunc combos'!$Q$8:$Q$354,0),0)&gt;0,1,0)</f>
        <v>0</v>
      </c>
      <c r="V10" s="119">
        <f ca="1">IF(IFERROR(MATCH(_xlfn.CONCAT($B10,",",V$4),'25 SpcFunc &amp; VentSpcFunc combos'!$Q$8:$Q$354,0),0)&gt;0,1,0)</f>
        <v>0</v>
      </c>
      <c r="W10" s="119">
        <f ca="1">IF(IFERROR(MATCH(_xlfn.CONCAT($B10,",",W$4),'25 SpcFunc &amp; VentSpcFunc combos'!$Q$8:$Q$354,0),0)&gt;0,1,0)</f>
        <v>0</v>
      </c>
      <c r="X10" s="119">
        <f ca="1">IF(IFERROR(MATCH(_xlfn.CONCAT($B10,",",X$4),'25 SpcFunc &amp; VentSpcFunc combos'!$Q$8:$Q$354,0),0)&gt;0,1,0)</f>
        <v>0</v>
      </c>
      <c r="Y10" s="119">
        <f ca="1">IF(IFERROR(MATCH(_xlfn.CONCAT($B10,",",Y$4),'25 SpcFunc &amp; VentSpcFunc combos'!$Q$8:$Q$354,0),0)&gt;0,1,0)</f>
        <v>0</v>
      </c>
      <c r="Z10" s="119">
        <f ca="1">IF(IFERROR(MATCH(_xlfn.CONCAT($B10,",",Z$4),'25 SpcFunc &amp; VentSpcFunc combos'!$Q$8:$Q$354,0),0)&gt;0,1,0)</f>
        <v>0</v>
      </c>
      <c r="AA10" s="119">
        <f ca="1">IF(IFERROR(MATCH(_xlfn.CONCAT($B10,",",AA$4),'25 SpcFunc &amp; VentSpcFunc combos'!$Q$8:$Q$354,0),0)&gt;0,1,0)</f>
        <v>0</v>
      </c>
      <c r="AB10" s="119">
        <f ca="1">IF(IFERROR(MATCH(_xlfn.CONCAT($B10,",",AB$4),'25 SpcFunc &amp; VentSpcFunc combos'!$Q$8:$Q$354,0),0)&gt;0,1,0)</f>
        <v>0</v>
      </c>
      <c r="AC10" s="119">
        <f ca="1">IF(IFERROR(MATCH(_xlfn.CONCAT($B10,",",AC$4),'25 SpcFunc &amp; VentSpcFunc combos'!$Q$8:$Q$354,0),0)&gt;0,1,0)</f>
        <v>0</v>
      </c>
      <c r="AD10" s="119">
        <f ca="1">IF(IFERROR(MATCH(_xlfn.CONCAT($B10,",",AD$4),'25 SpcFunc &amp; VentSpcFunc combos'!$Q$8:$Q$354,0),0)&gt;0,1,0)</f>
        <v>0</v>
      </c>
      <c r="AE10" s="119">
        <f ca="1">IF(IFERROR(MATCH(_xlfn.CONCAT($B10,",",AE$4),'25 SpcFunc &amp; VentSpcFunc combos'!$Q$8:$Q$354,0),0)&gt;0,1,0)</f>
        <v>0</v>
      </c>
      <c r="AF10" s="119">
        <f ca="1">IF(IFERROR(MATCH(_xlfn.CONCAT($B10,",",AF$4),'25 SpcFunc &amp; VentSpcFunc combos'!$Q$8:$Q$354,0),0)&gt;0,1,0)</f>
        <v>0</v>
      </c>
      <c r="AG10" s="119">
        <f ca="1">IF(IFERROR(MATCH(_xlfn.CONCAT($B10,",",AG$4),'25 SpcFunc &amp; VentSpcFunc combos'!$Q$8:$Q$354,0),0)&gt;0,1,0)</f>
        <v>0</v>
      </c>
      <c r="AH10" s="119">
        <f ca="1">IF(IFERROR(MATCH(_xlfn.CONCAT($B10,",",AH$4),'25 SpcFunc &amp; VentSpcFunc combos'!$Q$8:$Q$354,0),0)&gt;0,1,0)</f>
        <v>0</v>
      </c>
      <c r="AI10" s="119">
        <f ca="1">IF(IFERROR(MATCH(_xlfn.CONCAT($B10,",",AI$4),'25 SpcFunc &amp; VentSpcFunc combos'!$Q$8:$Q$354,0),0)&gt;0,1,0)</f>
        <v>0</v>
      </c>
      <c r="AJ10" s="119">
        <f ca="1">IF(IFERROR(MATCH(_xlfn.CONCAT($B10,",",AJ$4),'25 SpcFunc &amp; VentSpcFunc combos'!$Q$8:$Q$354,0),0)&gt;0,1,0)</f>
        <v>0</v>
      </c>
      <c r="AK10" s="119">
        <f ca="1">IF(IFERROR(MATCH(_xlfn.CONCAT($B10,",",AK$4),'25 SpcFunc &amp; VentSpcFunc combos'!$Q$8:$Q$354,0),0)&gt;0,1,0)</f>
        <v>0</v>
      </c>
      <c r="AL10" s="119">
        <f ca="1">IF(IFERROR(MATCH(_xlfn.CONCAT($B10,",",AL$4),'25 SpcFunc &amp; VentSpcFunc combos'!$Q$8:$Q$354,0),0)&gt;0,1,0)</f>
        <v>0</v>
      </c>
      <c r="AM10" s="119">
        <f ca="1">IF(IFERROR(MATCH(_xlfn.CONCAT($B10,",",AM$4),'25 SpcFunc &amp; VentSpcFunc combos'!$Q$8:$Q$354,0),0)&gt;0,1,0)</f>
        <v>0</v>
      </c>
      <c r="AN10" s="119">
        <f ca="1">IF(IFERROR(MATCH(_xlfn.CONCAT($B10,",",AN$4),'25 SpcFunc &amp; VentSpcFunc combos'!$Q$8:$Q$354,0),0)&gt;0,1,0)</f>
        <v>0</v>
      </c>
      <c r="AO10" s="119">
        <f ca="1">IF(IFERROR(MATCH(_xlfn.CONCAT($B10,",",AO$4),'25 SpcFunc &amp; VentSpcFunc combos'!$Q$8:$Q$354,0),0)&gt;0,1,0)</f>
        <v>0</v>
      </c>
      <c r="AP10" s="119">
        <f ca="1">IF(IFERROR(MATCH(_xlfn.CONCAT($B10,",",AP$4),'25 SpcFunc &amp; VentSpcFunc combos'!$Q$8:$Q$354,0),0)&gt;0,1,0)</f>
        <v>0</v>
      </c>
      <c r="AQ10" s="119">
        <f ca="1">IF(IFERROR(MATCH(_xlfn.CONCAT($B10,",",AQ$4),'25 SpcFunc &amp; VentSpcFunc combos'!$Q$8:$Q$354,0),0)&gt;0,1,0)</f>
        <v>0</v>
      </c>
      <c r="AR10" s="119">
        <f ca="1">IF(IFERROR(MATCH(_xlfn.CONCAT($B10,",",AR$4),'25 SpcFunc &amp; VentSpcFunc combos'!$Q$8:$Q$354,0),0)&gt;0,1,0)</f>
        <v>0</v>
      </c>
      <c r="AS10" s="119">
        <f ca="1">IF(IFERROR(MATCH(_xlfn.CONCAT($B10,",",AS$4),'25 SpcFunc &amp; VentSpcFunc combos'!$Q$8:$Q$354,0),0)&gt;0,1,0)</f>
        <v>0</v>
      </c>
      <c r="AT10" s="119">
        <f ca="1">IF(IFERROR(MATCH(_xlfn.CONCAT($B10,",",AT$4),'25 SpcFunc &amp; VentSpcFunc combos'!$Q$8:$Q$354,0),0)&gt;0,1,0)</f>
        <v>0</v>
      </c>
      <c r="AU10" s="119">
        <f ca="1">IF(IFERROR(MATCH(_xlfn.CONCAT($B10,",",AU$4),'25 SpcFunc &amp; VentSpcFunc combos'!$Q$8:$Q$354,0),0)&gt;0,1,0)</f>
        <v>0</v>
      </c>
      <c r="AV10" s="119">
        <f ca="1">IF(IFERROR(MATCH(_xlfn.CONCAT($B10,",",AV$4),'25 SpcFunc &amp; VentSpcFunc combos'!$Q$8:$Q$354,0),0)&gt;0,1,0)</f>
        <v>0</v>
      </c>
      <c r="AW10" s="119">
        <f ca="1">IF(IFERROR(MATCH(_xlfn.CONCAT($B10,",",AW$4),'25 SpcFunc &amp; VentSpcFunc combos'!$Q$8:$Q$354,0),0)&gt;0,1,0)</f>
        <v>0</v>
      </c>
      <c r="AX10" s="119">
        <f ca="1">IF(IFERROR(MATCH(_xlfn.CONCAT($B10,",",AX$4),'25 SpcFunc &amp; VentSpcFunc combos'!$Q$8:$Q$354,0),0)&gt;0,1,0)</f>
        <v>0</v>
      </c>
      <c r="AY10" s="119">
        <f ca="1">IF(IFERROR(MATCH(_xlfn.CONCAT($B10,",",AY$4),'25 SpcFunc &amp; VentSpcFunc combos'!$Q$8:$Q$354,0),0)&gt;0,1,0)</f>
        <v>0</v>
      </c>
      <c r="AZ10" s="119">
        <f ca="1">IF(IFERROR(MATCH(_xlfn.CONCAT($B10,",",AZ$4),'25 SpcFunc &amp; VentSpcFunc combos'!$Q$8:$Q$354,0),0)&gt;0,1,0)</f>
        <v>0</v>
      </c>
      <c r="BA10" s="119">
        <f ca="1">IF(IFERROR(MATCH(_xlfn.CONCAT($B10,",",BA$4),'25 SpcFunc &amp; VentSpcFunc combos'!$Q$8:$Q$354,0),0)&gt;0,1,0)</f>
        <v>0</v>
      </c>
      <c r="BB10" s="119">
        <f ca="1">IF(IFERROR(MATCH(_xlfn.CONCAT($B10,",",BB$4),'25 SpcFunc &amp; VentSpcFunc combos'!$Q$8:$Q$354,0),0)&gt;0,1,0)</f>
        <v>0</v>
      </c>
      <c r="BC10" s="119">
        <f ca="1">IF(IFERROR(MATCH(_xlfn.CONCAT($B10,",",BC$4),'25 SpcFunc &amp; VentSpcFunc combos'!$Q$8:$Q$354,0),0)&gt;0,1,0)</f>
        <v>0</v>
      </c>
      <c r="BD10" s="119">
        <f ca="1">IF(IFERROR(MATCH(_xlfn.CONCAT($B10,",",BD$4),'25 SpcFunc &amp; VentSpcFunc combos'!$Q$8:$Q$354,0),0)&gt;0,1,0)</f>
        <v>0</v>
      </c>
      <c r="BE10" s="119">
        <f ca="1">IF(IFERROR(MATCH(_xlfn.CONCAT($B10,",",BE$4),'25 SpcFunc &amp; VentSpcFunc combos'!$Q$8:$Q$354,0),0)&gt;0,1,0)</f>
        <v>0</v>
      </c>
      <c r="BF10" s="119">
        <f ca="1">IF(IFERROR(MATCH(_xlfn.CONCAT($B10,",",BF$4),'25 SpcFunc &amp; VentSpcFunc combos'!$Q$8:$Q$354,0),0)&gt;0,1,0)</f>
        <v>0</v>
      </c>
      <c r="BG10" s="119">
        <f ca="1">IF(IFERROR(MATCH(_xlfn.CONCAT($B10,",",BG$4),'25 SpcFunc &amp; VentSpcFunc combos'!$Q$8:$Q$354,0),0)&gt;0,1,0)</f>
        <v>0</v>
      </c>
      <c r="BH10" s="119">
        <f ca="1">IF(IFERROR(MATCH(_xlfn.CONCAT($B10,",",BH$4),'25 SpcFunc &amp; VentSpcFunc combos'!$Q$8:$Q$354,0),0)&gt;0,1,0)</f>
        <v>0</v>
      </c>
      <c r="BI10" s="119">
        <f ca="1">IF(IFERROR(MATCH(_xlfn.CONCAT($B10,",",BI$4),'25 SpcFunc &amp; VentSpcFunc combos'!$Q$8:$Q$354,0),0)&gt;0,1,0)</f>
        <v>0</v>
      </c>
      <c r="BJ10" s="119">
        <f ca="1">IF(IFERROR(MATCH(_xlfn.CONCAT($B10,",",BJ$4),'25 SpcFunc &amp; VentSpcFunc combos'!$Q$8:$Q$354,0),0)&gt;0,1,0)</f>
        <v>0</v>
      </c>
      <c r="BK10" s="119">
        <f ca="1">IF(IFERROR(MATCH(_xlfn.CONCAT($B10,",",BK$4),'25 SpcFunc &amp; VentSpcFunc combos'!$Q$8:$Q$354,0),0)&gt;0,1,0)</f>
        <v>0</v>
      </c>
      <c r="BL10" s="119">
        <f ca="1">IF(IFERROR(MATCH(_xlfn.CONCAT($B10,",",BL$4),'25 SpcFunc &amp; VentSpcFunc combos'!$Q$8:$Q$354,0),0)&gt;0,1,0)</f>
        <v>0</v>
      </c>
      <c r="BM10" s="119">
        <f ca="1">IF(IFERROR(MATCH(_xlfn.CONCAT($B10,",",BM$4),'25 SpcFunc &amp; VentSpcFunc combos'!$Q$8:$Q$354,0),0)&gt;0,1,0)</f>
        <v>0</v>
      </c>
      <c r="BN10" s="119">
        <f ca="1">IF(IFERROR(MATCH(_xlfn.CONCAT($B10,",",BN$4),'25 SpcFunc &amp; VentSpcFunc combos'!$Q$8:$Q$354,0),0)&gt;0,1,0)</f>
        <v>0</v>
      </c>
      <c r="BO10" s="119">
        <f ca="1">IF(IFERROR(MATCH(_xlfn.CONCAT($B10,",",BO$4),'25 SpcFunc &amp; VentSpcFunc combos'!$Q$8:$Q$354,0),0)&gt;0,1,0)</f>
        <v>0</v>
      </c>
      <c r="BP10" s="119">
        <f ca="1">IF(IFERROR(MATCH(_xlfn.CONCAT($B10,",",BP$4),'25 SpcFunc &amp; VentSpcFunc combos'!$Q$8:$Q$354,0),0)&gt;0,1,0)</f>
        <v>0</v>
      </c>
      <c r="BQ10" s="119">
        <f ca="1">IF(IFERROR(MATCH(_xlfn.CONCAT($B10,",",BQ$4),'25 SpcFunc &amp; VentSpcFunc combos'!$Q$8:$Q$354,0),0)&gt;0,1,0)</f>
        <v>0</v>
      </c>
      <c r="BR10" s="119">
        <f ca="1">IF(IFERROR(MATCH(_xlfn.CONCAT($B10,",",BR$4),'25 SpcFunc &amp; VentSpcFunc combos'!$Q$8:$Q$354,0),0)&gt;0,1,0)</f>
        <v>0</v>
      </c>
      <c r="BS10" s="119">
        <f ca="1">IF(IFERROR(MATCH(_xlfn.CONCAT($B10,",",BS$4),'25 SpcFunc &amp; VentSpcFunc combos'!$Q$8:$Q$354,0),0)&gt;0,1,0)</f>
        <v>0</v>
      </c>
      <c r="BT10" s="119">
        <f ca="1">IF(IFERROR(MATCH(_xlfn.CONCAT($B10,",",BT$4),'25 SpcFunc &amp; VentSpcFunc combos'!$Q$8:$Q$354,0),0)&gt;0,1,0)</f>
        <v>0</v>
      </c>
      <c r="BU10" s="119">
        <f ca="1">IF(IFERROR(MATCH(_xlfn.CONCAT($B10,",",BU$4),'25 SpcFunc &amp; VentSpcFunc combos'!$Q$8:$Q$354,0),0)&gt;0,1,0)</f>
        <v>0</v>
      </c>
      <c r="BV10" s="119">
        <f ca="1">IF(IFERROR(MATCH(_xlfn.CONCAT($B10,",",BV$4),'25 SpcFunc &amp; VentSpcFunc combos'!$Q$8:$Q$354,0),0)&gt;0,1,0)</f>
        <v>0</v>
      </c>
      <c r="BW10" s="119">
        <f ca="1">IF(IFERROR(MATCH(_xlfn.CONCAT($B10,",",BW$4),'25 SpcFunc &amp; VentSpcFunc combos'!$Q$8:$Q$354,0),0)&gt;0,1,0)</f>
        <v>0</v>
      </c>
      <c r="BX10" s="119">
        <f ca="1">IF(IFERROR(MATCH(_xlfn.CONCAT($B10,",",BX$4),'25 SpcFunc &amp; VentSpcFunc combos'!$Q$8:$Q$354,0),0)&gt;0,1,0)</f>
        <v>0</v>
      </c>
      <c r="BY10" s="119">
        <f ca="1">IF(IFERROR(MATCH(_xlfn.CONCAT($B10,",",BY$4),'25 SpcFunc &amp; VentSpcFunc combos'!$Q$8:$Q$354,0),0)&gt;0,1,0)</f>
        <v>0</v>
      </c>
      <c r="BZ10" s="119">
        <f ca="1">IF(IFERROR(MATCH(_xlfn.CONCAT($B10,",",BZ$4),'25 SpcFunc &amp; VentSpcFunc combos'!$Q$8:$Q$354,0),0)&gt;0,1,0)</f>
        <v>0</v>
      </c>
      <c r="CA10" s="119">
        <f ca="1">IF(IFERROR(MATCH(_xlfn.CONCAT($B10,",",CA$4),'25 SpcFunc &amp; VentSpcFunc combos'!$Q$8:$Q$354,0),0)&gt;0,1,0)</f>
        <v>0</v>
      </c>
      <c r="CB10" s="119">
        <f ca="1">IF(IFERROR(MATCH(_xlfn.CONCAT($B10,",",CB$4),'25 SpcFunc &amp; VentSpcFunc combos'!$Q$8:$Q$354,0),0)&gt;0,1,0)</f>
        <v>0</v>
      </c>
      <c r="CC10" s="119">
        <f ca="1">IF(IFERROR(MATCH(_xlfn.CONCAT($B10,",",CC$4),'25 SpcFunc &amp; VentSpcFunc combos'!$Q$8:$Q$354,0),0)&gt;0,1,0)</f>
        <v>0</v>
      </c>
      <c r="CD10" s="119">
        <f ca="1">IF(IFERROR(MATCH(_xlfn.CONCAT($B10,",",CD$4),'25 SpcFunc &amp; VentSpcFunc combos'!$Q$8:$Q$354,0),0)&gt;0,1,0)</f>
        <v>0</v>
      </c>
      <c r="CE10" s="119">
        <f ca="1">IF(IFERROR(MATCH(_xlfn.CONCAT($B10,",",CE$4),'25 SpcFunc &amp; VentSpcFunc combos'!$Q$8:$Q$354,0),0)&gt;0,1,0)</f>
        <v>0</v>
      </c>
      <c r="CF10" s="119">
        <f ca="1">IF(IFERROR(MATCH(_xlfn.CONCAT($B10,",",CF$4),'25 SpcFunc &amp; VentSpcFunc combos'!$Q$8:$Q$354,0),0)&gt;0,1,0)</f>
        <v>0</v>
      </c>
      <c r="CG10" s="119">
        <f ca="1">IF(IFERROR(MATCH(_xlfn.CONCAT($B10,",",CG$4),'25 SpcFunc &amp; VentSpcFunc combos'!$Q$8:$Q$354,0),0)&gt;0,1,0)</f>
        <v>0</v>
      </c>
      <c r="CH10" s="119">
        <f ca="1">IF(IFERROR(MATCH(_xlfn.CONCAT($B10,",",CH$4),'25 SpcFunc &amp; VentSpcFunc combos'!$Q$8:$Q$354,0),0)&gt;0,1,0)</f>
        <v>0</v>
      </c>
      <c r="CI10" s="119">
        <f ca="1">IF(IFERROR(MATCH(_xlfn.CONCAT($B10,",",CI$4),'25 SpcFunc &amp; VentSpcFunc combos'!$Q$8:$Q$354,0),0)&gt;0,1,0)</f>
        <v>0</v>
      </c>
      <c r="CJ10" s="119">
        <f ca="1">IF(IFERROR(MATCH(_xlfn.CONCAT($B10,",",CJ$4),'25 SpcFunc &amp; VentSpcFunc combos'!$Q$8:$Q$354,0),0)&gt;0,1,0)</f>
        <v>0</v>
      </c>
      <c r="CK10" s="119">
        <f ca="1">IF(IFERROR(MATCH(_xlfn.CONCAT($B10,",",CK$4),'25 SpcFunc &amp; VentSpcFunc combos'!$Q$8:$Q$354,0),0)&gt;0,1,0)</f>
        <v>0</v>
      </c>
      <c r="CL10" s="119">
        <f ca="1">IF(IFERROR(MATCH(_xlfn.CONCAT($B10,",",CL$4),'25 SpcFunc &amp; VentSpcFunc combos'!$Q$8:$Q$354,0),0)&gt;0,1,0)</f>
        <v>0</v>
      </c>
      <c r="CM10" s="119">
        <f ca="1">IF(IFERROR(MATCH(_xlfn.CONCAT($B10,",",CM$4),'25 SpcFunc &amp; VentSpcFunc combos'!$Q$8:$Q$354,0),0)&gt;0,1,0)</f>
        <v>0</v>
      </c>
      <c r="CN10" s="119">
        <f ca="1">IF(IFERROR(MATCH(_xlfn.CONCAT($B10,",",CN$4),'25 SpcFunc &amp; VentSpcFunc combos'!$Q$8:$Q$354,0),0)&gt;0,1,0)</f>
        <v>0</v>
      </c>
      <c r="CO10" s="119">
        <f ca="1">IF(IFERROR(MATCH(_xlfn.CONCAT($B10,",",CO$4),'25 SpcFunc &amp; VentSpcFunc combos'!$Q$8:$Q$354,0),0)&gt;0,1,0)</f>
        <v>0</v>
      </c>
      <c r="CP10" s="119">
        <f ca="1">IF(IFERROR(MATCH(_xlfn.CONCAT($B10,",",CP$4),'25 SpcFunc &amp; VentSpcFunc combos'!$Q$8:$Q$354,0),0)&gt;0,1,0)</f>
        <v>0</v>
      </c>
      <c r="CQ10" s="119">
        <f ca="1">IF(IFERROR(MATCH(_xlfn.CONCAT($B10,",",CQ$4),'25 SpcFunc &amp; VentSpcFunc combos'!$Q$8:$Q$354,0),0)&gt;0,1,0)</f>
        <v>0</v>
      </c>
      <c r="CR10" s="119">
        <f ca="1">IF(IFERROR(MATCH(_xlfn.CONCAT($B10,",",CR$4),'25 SpcFunc &amp; VentSpcFunc combos'!$Q$8:$Q$354,0),0)&gt;0,1,0)</f>
        <v>0</v>
      </c>
      <c r="CS10" s="119">
        <f ca="1">IF(IFERROR(MATCH(_xlfn.CONCAT($B10,",",CS$4),'25 SpcFunc &amp; VentSpcFunc combos'!$Q$8:$Q$354,0),0)&gt;0,1,0)</f>
        <v>0</v>
      </c>
      <c r="CT10" s="119">
        <f ca="1">IF(IFERROR(MATCH(_xlfn.CONCAT($B10,",",CT$4),'25 SpcFunc &amp; VentSpcFunc combos'!$Q$8:$Q$354,0),0)&gt;0,1,0)</f>
        <v>0</v>
      </c>
      <c r="CU10" s="98" t="s">
        <v>938</v>
      </c>
      <c r="CV10">
        <f t="shared" ca="1" si="4"/>
        <v>1</v>
      </c>
    </row>
    <row r="11" spans="1:100" x14ac:dyDescent="0.25">
      <c r="B11" t="str">
        <f>'For CSV - 2025 SpcFuncData'!B11</f>
        <v>Aging Eye/Low-vision (Restroom)</v>
      </c>
      <c r="C11" s="119">
        <f ca="1">IF(IFERROR(MATCH(_xlfn.CONCAT($B11,",",C$4),'25 SpcFunc &amp; VentSpcFunc combos'!$Q$8:$Q$354,0),0)&gt;0,1,0)</f>
        <v>0</v>
      </c>
      <c r="D11" s="119">
        <f ca="1">IF(IFERROR(MATCH(_xlfn.CONCAT($B11,",",D$4),'25 SpcFunc &amp; VentSpcFunc combos'!$Q$8:$Q$354,0),0)&gt;0,1,0)</f>
        <v>0</v>
      </c>
      <c r="E11" s="119">
        <f ca="1">IF(IFERROR(MATCH(_xlfn.CONCAT($B11,",",E$4),'25 SpcFunc &amp; VentSpcFunc combos'!$Q$8:$Q$354,0),0)&gt;0,1,0)</f>
        <v>0</v>
      </c>
      <c r="F11" s="119">
        <f ca="1">IF(IFERROR(MATCH(_xlfn.CONCAT($B11,",",F$4),'25 SpcFunc &amp; VentSpcFunc combos'!$Q$8:$Q$354,0),0)&gt;0,1,0)</f>
        <v>0</v>
      </c>
      <c r="G11" s="119">
        <f ca="1">IF(IFERROR(MATCH(_xlfn.CONCAT($B11,",",G$4),'25 SpcFunc &amp; VentSpcFunc combos'!$Q$8:$Q$354,0),0)&gt;0,1,0)</f>
        <v>0</v>
      </c>
      <c r="H11" s="119">
        <f ca="1">IF(IFERROR(MATCH(_xlfn.CONCAT($B11,",",H$4),'25 SpcFunc &amp; VentSpcFunc combos'!$Q$8:$Q$354,0),0)&gt;0,1,0)</f>
        <v>0</v>
      </c>
      <c r="I11" s="119">
        <f ca="1">IF(IFERROR(MATCH(_xlfn.CONCAT($B11,",",I$4),'25 SpcFunc &amp; VentSpcFunc combos'!$Q$8:$Q$354,0),0)&gt;0,1,0)</f>
        <v>0</v>
      </c>
      <c r="J11" s="119">
        <f ca="1">IF(IFERROR(MATCH(_xlfn.CONCAT($B11,",",J$4),'25 SpcFunc &amp; VentSpcFunc combos'!$Q$8:$Q$354,0),0)&gt;0,1,0)</f>
        <v>0</v>
      </c>
      <c r="K11" s="119">
        <f ca="1">IF(IFERROR(MATCH(_xlfn.CONCAT($B11,",",K$4),'25 SpcFunc &amp; VentSpcFunc combos'!$Q$8:$Q$354,0),0)&gt;0,1,0)</f>
        <v>0</v>
      </c>
      <c r="L11" s="119">
        <f ca="1">IF(IFERROR(MATCH(_xlfn.CONCAT($B11,",",L$4),'25 SpcFunc &amp; VentSpcFunc combos'!$Q$8:$Q$354,0),0)&gt;0,1,0)</f>
        <v>0</v>
      </c>
      <c r="M11" s="119">
        <f ca="1">IF(IFERROR(MATCH(_xlfn.CONCAT($B11,",",M$4),'25 SpcFunc &amp; VentSpcFunc combos'!$Q$8:$Q$354,0),0)&gt;0,1,0)</f>
        <v>0</v>
      </c>
      <c r="N11" s="119">
        <f ca="1">IF(IFERROR(MATCH(_xlfn.CONCAT($B11,",",N$4),'25 SpcFunc &amp; VentSpcFunc combos'!$Q$8:$Q$354,0),0)&gt;0,1,0)</f>
        <v>0</v>
      </c>
      <c r="O11" s="119">
        <f ca="1">IF(IFERROR(MATCH(_xlfn.CONCAT($B11,",",O$4),'25 SpcFunc &amp; VentSpcFunc combos'!$Q$8:$Q$354,0),0)&gt;0,1,0)</f>
        <v>0</v>
      </c>
      <c r="P11" s="119">
        <f ca="1">IF(IFERROR(MATCH(_xlfn.CONCAT($B11,",",P$4),'25 SpcFunc &amp; VentSpcFunc combos'!$Q$8:$Q$354,0),0)&gt;0,1,0)</f>
        <v>0</v>
      </c>
      <c r="Q11" s="119">
        <f ca="1">IF(IFERROR(MATCH(_xlfn.CONCAT($B11,",",Q$4),'25 SpcFunc &amp; VentSpcFunc combos'!$Q$8:$Q$354,0),0)&gt;0,1,0)</f>
        <v>0</v>
      </c>
      <c r="R11" s="119">
        <f ca="1">IF(IFERROR(MATCH(_xlfn.CONCAT($B11,",",R$4),'25 SpcFunc &amp; VentSpcFunc combos'!$Q$8:$Q$354,0),0)&gt;0,1,0)</f>
        <v>0</v>
      </c>
      <c r="S11" s="119">
        <f ca="1">IF(IFERROR(MATCH(_xlfn.CONCAT($B11,",",S$4),'25 SpcFunc &amp; VentSpcFunc combos'!$Q$8:$Q$354,0),0)&gt;0,1,0)</f>
        <v>0</v>
      </c>
      <c r="T11" s="119">
        <f ca="1">IF(IFERROR(MATCH(_xlfn.CONCAT($B11,",",T$4),'25 SpcFunc &amp; VentSpcFunc combos'!$Q$8:$Q$354,0),0)&gt;0,1,0)</f>
        <v>0</v>
      </c>
      <c r="U11" s="119">
        <f ca="1">IF(IFERROR(MATCH(_xlfn.CONCAT($B11,",",U$4),'25 SpcFunc &amp; VentSpcFunc combos'!$Q$8:$Q$354,0),0)&gt;0,1,0)</f>
        <v>0</v>
      </c>
      <c r="V11" s="119">
        <f ca="1">IF(IFERROR(MATCH(_xlfn.CONCAT($B11,",",V$4),'25 SpcFunc &amp; VentSpcFunc combos'!$Q$8:$Q$354,0),0)&gt;0,1,0)</f>
        <v>0</v>
      </c>
      <c r="W11" s="119">
        <f ca="1">IF(IFERROR(MATCH(_xlfn.CONCAT($B11,",",W$4),'25 SpcFunc &amp; VentSpcFunc combos'!$Q$8:$Q$354,0),0)&gt;0,1,0)</f>
        <v>0</v>
      </c>
      <c r="X11" s="119">
        <f ca="1">IF(IFERROR(MATCH(_xlfn.CONCAT($B11,",",X$4),'25 SpcFunc &amp; VentSpcFunc combos'!$Q$8:$Q$354,0),0)&gt;0,1,0)</f>
        <v>0</v>
      </c>
      <c r="Y11" s="119">
        <f ca="1">IF(IFERROR(MATCH(_xlfn.CONCAT($B11,",",Y$4),'25 SpcFunc &amp; VentSpcFunc combos'!$Q$8:$Q$354,0),0)&gt;0,1,0)</f>
        <v>0</v>
      </c>
      <c r="Z11" s="119">
        <f ca="1">IF(IFERROR(MATCH(_xlfn.CONCAT($B11,",",Z$4),'25 SpcFunc &amp; VentSpcFunc combos'!$Q$8:$Q$354,0),0)&gt;0,1,0)</f>
        <v>0</v>
      </c>
      <c r="AA11" s="119">
        <f ca="1">IF(IFERROR(MATCH(_xlfn.CONCAT($B11,",",AA$4),'25 SpcFunc &amp; VentSpcFunc combos'!$Q$8:$Q$354,0),0)&gt;0,1,0)</f>
        <v>0</v>
      </c>
      <c r="AB11" s="119">
        <f ca="1">IF(IFERROR(MATCH(_xlfn.CONCAT($B11,",",AB$4),'25 SpcFunc &amp; VentSpcFunc combos'!$Q$8:$Q$354,0),0)&gt;0,1,0)</f>
        <v>0</v>
      </c>
      <c r="AC11" s="119">
        <f ca="1">IF(IFERROR(MATCH(_xlfn.CONCAT($B11,",",AC$4),'25 SpcFunc &amp; VentSpcFunc combos'!$Q$8:$Q$354,0),0)&gt;0,1,0)</f>
        <v>0</v>
      </c>
      <c r="AD11" s="119">
        <f ca="1">IF(IFERROR(MATCH(_xlfn.CONCAT($B11,",",AD$4),'25 SpcFunc &amp; VentSpcFunc combos'!$Q$8:$Q$354,0),0)&gt;0,1,0)</f>
        <v>0</v>
      </c>
      <c r="AE11" s="119">
        <f ca="1">IF(IFERROR(MATCH(_xlfn.CONCAT($B11,",",AE$4),'25 SpcFunc &amp; VentSpcFunc combos'!$Q$8:$Q$354,0),0)&gt;0,1,0)</f>
        <v>0</v>
      </c>
      <c r="AF11" s="119">
        <f ca="1">IF(IFERROR(MATCH(_xlfn.CONCAT($B11,",",AF$4),'25 SpcFunc &amp; VentSpcFunc combos'!$Q$8:$Q$354,0),0)&gt;0,1,0)</f>
        <v>0</v>
      </c>
      <c r="AG11" s="119">
        <f ca="1">IF(IFERROR(MATCH(_xlfn.CONCAT($B11,",",AG$4),'25 SpcFunc &amp; VentSpcFunc combos'!$Q$8:$Q$354,0),0)&gt;0,1,0)</f>
        <v>0</v>
      </c>
      <c r="AH11" s="119">
        <f ca="1">IF(IFERROR(MATCH(_xlfn.CONCAT($B11,",",AH$4),'25 SpcFunc &amp; VentSpcFunc combos'!$Q$8:$Q$354,0),0)&gt;0,1,0)</f>
        <v>0</v>
      </c>
      <c r="AI11" s="119">
        <f ca="1">IF(IFERROR(MATCH(_xlfn.CONCAT($B11,",",AI$4),'25 SpcFunc &amp; VentSpcFunc combos'!$Q$8:$Q$354,0),0)&gt;0,1,0)</f>
        <v>0</v>
      </c>
      <c r="AJ11" s="119">
        <f ca="1">IF(IFERROR(MATCH(_xlfn.CONCAT($B11,",",AJ$4),'25 SpcFunc &amp; VentSpcFunc combos'!$Q$8:$Q$354,0),0)&gt;0,1,0)</f>
        <v>0</v>
      </c>
      <c r="AK11" s="119">
        <f ca="1">IF(IFERROR(MATCH(_xlfn.CONCAT($B11,",",AK$4),'25 SpcFunc &amp; VentSpcFunc combos'!$Q$8:$Q$354,0),0)&gt;0,1,0)</f>
        <v>0</v>
      </c>
      <c r="AL11" s="119">
        <f ca="1">IF(IFERROR(MATCH(_xlfn.CONCAT($B11,",",AL$4),'25 SpcFunc &amp; VentSpcFunc combos'!$Q$8:$Q$354,0),0)&gt;0,1,0)</f>
        <v>0</v>
      </c>
      <c r="AM11" s="119">
        <f ca="1">IF(IFERROR(MATCH(_xlfn.CONCAT($B11,",",AM$4),'25 SpcFunc &amp; VentSpcFunc combos'!$Q$8:$Q$354,0),0)&gt;0,1,0)</f>
        <v>0</v>
      </c>
      <c r="AN11" s="119">
        <f ca="1">IF(IFERROR(MATCH(_xlfn.CONCAT($B11,",",AN$4),'25 SpcFunc &amp; VentSpcFunc combos'!$Q$8:$Q$354,0),0)&gt;0,1,0)</f>
        <v>0</v>
      </c>
      <c r="AO11" s="119">
        <f ca="1">IF(IFERROR(MATCH(_xlfn.CONCAT($B11,",",AO$4),'25 SpcFunc &amp; VentSpcFunc combos'!$Q$8:$Q$354,0),0)&gt;0,1,0)</f>
        <v>0</v>
      </c>
      <c r="AP11" s="119">
        <f ca="1">IF(IFERROR(MATCH(_xlfn.CONCAT($B11,",",AP$4),'25 SpcFunc &amp; VentSpcFunc combos'!$Q$8:$Q$354,0),0)&gt;0,1,0)</f>
        <v>0</v>
      </c>
      <c r="AQ11" s="119">
        <f ca="1">IF(IFERROR(MATCH(_xlfn.CONCAT($B11,",",AQ$4),'25 SpcFunc &amp; VentSpcFunc combos'!$Q$8:$Q$354,0),0)&gt;0,1,0)</f>
        <v>0</v>
      </c>
      <c r="AR11" s="119">
        <f ca="1">IF(IFERROR(MATCH(_xlfn.CONCAT($B11,",",AR$4),'25 SpcFunc &amp; VentSpcFunc combos'!$Q$8:$Q$354,0),0)&gt;0,1,0)</f>
        <v>0</v>
      </c>
      <c r="AS11" s="119">
        <f ca="1">IF(IFERROR(MATCH(_xlfn.CONCAT($B11,",",AS$4),'25 SpcFunc &amp; VentSpcFunc combos'!$Q$8:$Q$354,0),0)&gt;0,1,0)</f>
        <v>0</v>
      </c>
      <c r="AT11" s="119">
        <f ca="1">IF(IFERROR(MATCH(_xlfn.CONCAT($B11,",",AT$4),'25 SpcFunc &amp; VentSpcFunc combos'!$Q$8:$Q$354,0),0)&gt;0,1,0)</f>
        <v>0</v>
      </c>
      <c r="AU11" s="119">
        <f ca="1">IF(IFERROR(MATCH(_xlfn.CONCAT($B11,",",AU$4),'25 SpcFunc &amp; VentSpcFunc combos'!$Q$8:$Q$354,0),0)&gt;0,1,0)</f>
        <v>0</v>
      </c>
      <c r="AV11" s="119">
        <f ca="1">IF(IFERROR(MATCH(_xlfn.CONCAT($B11,",",AV$4),'25 SpcFunc &amp; VentSpcFunc combos'!$Q$8:$Q$354,0),0)&gt;0,1,0)</f>
        <v>0</v>
      </c>
      <c r="AW11" s="119">
        <f ca="1">IF(IFERROR(MATCH(_xlfn.CONCAT($B11,",",AW$4),'25 SpcFunc &amp; VentSpcFunc combos'!$Q$8:$Q$354,0),0)&gt;0,1,0)</f>
        <v>0</v>
      </c>
      <c r="AX11" s="119">
        <f ca="1">IF(IFERROR(MATCH(_xlfn.CONCAT($B11,",",AX$4),'25 SpcFunc &amp; VentSpcFunc combos'!$Q$8:$Q$354,0),0)&gt;0,1,0)</f>
        <v>0</v>
      </c>
      <c r="AY11" s="119">
        <f ca="1">IF(IFERROR(MATCH(_xlfn.CONCAT($B11,",",AY$4),'25 SpcFunc &amp; VentSpcFunc combos'!$Q$8:$Q$354,0),0)&gt;0,1,0)</f>
        <v>0</v>
      </c>
      <c r="AZ11" s="119">
        <f ca="1">IF(IFERROR(MATCH(_xlfn.CONCAT($B11,",",AZ$4),'25 SpcFunc &amp; VentSpcFunc combos'!$Q$8:$Q$354,0),0)&gt;0,1,0)</f>
        <v>1</v>
      </c>
      <c r="BA11" s="119">
        <f ca="1">IF(IFERROR(MATCH(_xlfn.CONCAT($B11,",",BA$4),'25 SpcFunc &amp; VentSpcFunc combos'!$Q$8:$Q$354,0),0)&gt;0,1,0)</f>
        <v>0</v>
      </c>
      <c r="BB11" s="119">
        <f ca="1">IF(IFERROR(MATCH(_xlfn.CONCAT($B11,",",BB$4),'25 SpcFunc &amp; VentSpcFunc combos'!$Q$8:$Q$354,0),0)&gt;0,1,0)</f>
        <v>0</v>
      </c>
      <c r="BC11" s="119">
        <f ca="1">IF(IFERROR(MATCH(_xlfn.CONCAT($B11,",",BC$4),'25 SpcFunc &amp; VentSpcFunc combos'!$Q$8:$Q$354,0),0)&gt;0,1,0)</f>
        <v>0</v>
      </c>
      <c r="BD11" s="119">
        <f ca="1">IF(IFERROR(MATCH(_xlfn.CONCAT($B11,",",BD$4),'25 SpcFunc &amp; VentSpcFunc combos'!$Q$8:$Q$354,0),0)&gt;0,1,0)</f>
        <v>0</v>
      </c>
      <c r="BE11" s="119">
        <f ca="1">IF(IFERROR(MATCH(_xlfn.CONCAT($B11,",",BE$4),'25 SpcFunc &amp; VentSpcFunc combos'!$Q$8:$Q$354,0),0)&gt;0,1,0)</f>
        <v>0</v>
      </c>
      <c r="BF11" s="119">
        <f ca="1">IF(IFERROR(MATCH(_xlfn.CONCAT($B11,",",BF$4),'25 SpcFunc &amp; VentSpcFunc combos'!$Q$8:$Q$354,0),0)&gt;0,1,0)</f>
        <v>0</v>
      </c>
      <c r="BG11" s="119">
        <f ca="1">IF(IFERROR(MATCH(_xlfn.CONCAT($B11,",",BG$4),'25 SpcFunc &amp; VentSpcFunc combos'!$Q$8:$Q$354,0),0)&gt;0,1,0)</f>
        <v>0</v>
      </c>
      <c r="BH11" s="119">
        <f ca="1">IF(IFERROR(MATCH(_xlfn.CONCAT($B11,",",BH$4),'25 SpcFunc &amp; VentSpcFunc combos'!$Q$8:$Q$354,0),0)&gt;0,1,0)</f>
        <v>0</v>
      </c>
      <c r="BI11" s="119">
        <f ca="1">IF(IFERROR(MATCH(_xlfn.CONCAT($B11,",",BI$4),'25 SpcFunc &amp; VentSpcFunc combos'!$Q$8:$Q$354,0),0)&gt;0,1,0)</f>
        <v>0</v>
      </c>
      <c r="BJ11" s="119">
        <f ca="1">IF(IFERROR(MATCH(_xlfn.CONCAT($B11,",",BJ$4),'25 SpcFunc &amp; VentSpcFunc combos'!$Q$8:$Q$354,0),0)&gt;0,1,0)</f>
        <v>0</v>
      </c>
      <c r="BK11" s="119">
        <f ca="1">IF(IFERROR(MATCH(_xlfn.CONCAT($B11,",",BK$4),'25 SpcFunc &amp; VentSpcFunc combos'!$Q$8:$Q$354,0),0)&gt;0,1,0)</f>
        <v>0</v>
      </c>
      <c r="BL11" s="119">
        <f ca="1">IF(IFERROR(MATCH(_xlfn.CONCAT($B11,",",BL$4),'25 SpcFunc &amp; VentSpcFunc combos'!$Q$8:$Q$354,0),0)&gt;0,1,0)</f>
        <v>0</v>
      </c>
      <c r="BM11" s="119">
        <f ca="1">IF(IFERROR(MATCH(_xlfn.CONCAT($B11,",",BM$4),'25 SpcFunc &amp; VentSpcFunc combos'!$Q$8:$Q$354,0),0)&gt;0,1,0)</f>
        <v>0</v>
      </c>
      <c r="BN11" s="119">
        <f ca="1">IF(IFERROR(MATCH(_xlfn.CONCAT($B11,",",BN$4),'25 SpcFunc &amp; VentSpcFunc combos'!$Q$8:$Q$354,0),0)&gt;0,1,0)</f>
        <v>0</v>
      </c>
      <c r="BO11" s="119">
        <f ca="1">IF(IFERROR(MATCH(_xlfn.CONCAT($B11,",",BO$4),'25 SpcFunc &amp; VentSpcFunc combos'!$Q$8:$Q$354,0),0)&gt;0,1,0)</f>
        <v>0</v>
      </c>
      <c r="BP11" s="119">
        <f ca="1">IF(IFERROR(MATCH(_xlfn.CONCAT($B11,",",BP$4),'25 SpcFunc &amp; VentSpcFunc combos'!$Q$8:$Q$354,0),0)&gt;0,1,0)</f>
        <v>0</v>
      </c>
      <c r="BQ11" s="119">
        <f ca="1">IF(IFERROR(MATCH(_xlfn.CONCAT($B11,",",BQ$4),'25 SpcFunc &amp; VentSpcFunc combos'!$Q$8:$Q$354,0),0)&gt;0,1,0)</f>
        <v>0</v>
      </c>
      <c r="BR11" s="119">
        <f ca="1">IF(IFERROR(MATCH(_xlfn.CONCAT($B11,",",BR$4),'25 SpcFunc &amp; VentSpcFunc combos'!$Q$8:$Q$354,0),0)&gt;0,1,0)</f>
        <v>0</v>
      </c>
      <c r="BS11" s="119">
        <f ca="1">IF(IFERROR(MATCH(_xlfn.CONCAT($B11,",",BS$4),'25 SpcFunc &amp; VentSpcFunc combos'!$Q$8:$Q$354,0),0)&gt;0,1,0)</f>
        <v>0</v>
      </c>
      <c r="BT11" s="119">
        <f ca="1">IF(IFERROR(MATCH(_xlfn.CONCAT($B11,",",BT$4),'25 SpcFunc &amp; VentSpcFunc combos'!$Q$8:$Q$354,0),0)&gt;0,1,0)</f>
        <v>0</v>
      </c>
      <c r="BU11" s="119">
        <f ca="1">IF(IFERROR(MATCH(_xlfn.CONCAT($B11,",",BU$4),'25 SpcFunc &amp; VentSpcFunc combos'!$Q$8:$Q$354,0),0)&gt;0,1,0)</f>
        <v>0</v>
      </c>
      <c r="BV11" s="119">
        <f ca="1">IF(IFERROR(MATCH(_xlfn.CONCAT($B11,",",BV$4),'25 SpcFunc &amp; VentSpcFunc combos'!$Q$8:$Q$354,0),0)&gt;0,1,0)</f>
        <v>0</v>
      </c>
      <c r="BW11" s="119">
        <f ca="1">IF(IFERROR(MATCH(_xlfn.CONCAT($B11,",",BW$4),'25 SpcFunc &amp; VentSpcFunc combos'!$Q$8:$Q$354,0),0)&gt;0,1,0)</f>
        <v>0</v>
      </c>
      <c r="BX11" s="119">
        <f ca="1">IF(IFERROR(MATCH(_xlfn.CONCAT($B11,",",BX$4),'25 SpcFunc &amp; VentSpcFunc combos'!$Q$8:$Q$354,0),0)&gt;0,1,0)</f>
        <v>0</v>
      </c>
      <c r="BY11" s="119">
        <f ca="1">IF(IFERROR(MATCH(_xlfn.CONCAT($B11,",",BY$4),'25 SpcFunc &amp; VentSpcFunc combos'!$Q$8:$Q$354,0),0)&gt;0,1,0)</f>
        <v>0</v>
      </c>
      <c r="BZ11" s="119">
        <f ca="1">IF(IFERROR(MATCH(_xlfn.CONCAT($B11,",",BZ$4),'25 SpcFunc &amp; VentSpcFunc combos'!$Q$8:$Q$354,0),0)&gt;0,1,0)</f>
        <v>0</v>
      </c>
      <c r="CA11" s="119">
        <f ca="1">IF(IFERROR(MATCH(_xlfn.CONCAT($B11,",",CA$4),'25 SpcFunc &amp; VentSpcFunc combos'!$Q$8:$Q$354,0),0)&gt;0,1,0)</f>
        <v>0</v>
      </c>
      <c r="CB11" s="119">
        <f ca="1">IF(IFERROR(MATCH(_xlfn.CONCAT($B11,",",CB$4),'25 SpcFunc &amp; VentSpcFunc combos'!$Q$8:$Q$354,0),0)&gt;0,1,0)</f>
        <v>0</v>
      </c>
      <c r="CC11" s="119">
        <f ca="1">IF(IFERROR(MATCH(_xlfn.CONCAT($B11,",",CC$4),'25 SpcFunc &amp; VentSpcFunc combos'!$Q$8:$Q$354,0),0)&gt;0,1,0)</f>
        <v>0</v>
      </c>
      <c r="CD11" s="119">
        <f ca="1">IF(IFERROR(MATCH(_xlfn.CONCAT($B11,",",CD$4),'25 SpcFunc &amp; VentSpcFunc combos'!$Q$8:$Q$354,0),0)&gt;0,1,0)</f>
        <v>0</v>
      </c>
      <c r="CE11" s="119">
        <f ca="1">IF(IFERROR(MATCH(_xlfn.CONCAT($B11,",",CE$4),'25 SpcFunc &amp; VentSpcFunc combos'!$Q$8:$Q$354,0),0)&gt;0,1,0)</f>
        <v>0</v>
      </c>
      <c r="CF11" s="119">
        <f ca="1">IF(IFERROR(MATCH(_xlfn.CONCAT($B11,",",CF$4),'25 SpcFunc &amp; VentSpcFunc combos'!$Q$8:$Q$354,0),0)&gt;0,1,0)</f>
        <v>0</v>
      </c>
      <c r="CG11" s="119">
        <f ca="1">IF(IFERROR(MATCH(_xlfn.CONCAT($B11,",",CG$4),'25 SpcFunc &amp; VentSpcFunc combos'!$Q$8:$Q$354,0),0)&gt;0,1,0)</f>
        <v>0</v>
      </c>
      <c r="CH11" s="119">
        <f ca="1">IF(IFERROR(MATCH(_xlfn.CONCAT($B11,",",CH$4),'25 SpcFunc &amp; VentSpcFunc combos'!$Q$8:$Q$354,0),0)&gt;0,1,0)</f>
        <v>0</v>
      </c>
      <c r="CI11" s="119">
        <f ca="1">IF(IFERROR(MATCH(_xlfn.CONCAT($B11,",",CI$4),'25 SpcFunc &amp; VentSpcFunc combos'!$Q$8:$Q$354,0),0)&gt;0,1,0)</f>
        <v>0</v>
      </c>
      <c r="CJ11" s="119">
        <f ca="1">IF(IFERROR(MATCH(_xlfn.CONCAT($B11,",",CJ$4),'25 SpcFunc &amp; VentSpcFunc combos'!$Q$8:$Q$354,0),0)&gt;0,1,0)</f>
        <v>0</v>
      </c>
      <c r="CK11" s="119">
        <f ca="1">IF(IFERROR(MATCH(_xlfn.CONCAT($B11,",",CK$4),'25 SpcFunc &amp; VentSpcFunc combos'!$Q$8:$Q$354,0),0)&gt;0,1,0)</f>
        <v>0</v>
      </c>
      <c r="CL11" s="119">
        <f ca="1">IF(IFERROR(MATCH(_xlfn.CONCAT($B11,",",CL$4),'25 SpcFunc &amp; VentSpcFunc combos'!$Q$8:$Q$354,0),0)&gt;0,1,0)</f>
        <v>0</v>
      </c>
      <c r="CM11" s="119">
        <f ca="1">IF(IFERROR(MATCH(_xlfn.CONCAT($B11,",",CM$4),'25 SpcFunc &amp; VentSpcFunc combos'!$Q$8:$Q$354,0),0)&gt;0,1,0)</f>
        <v>0</v>
      </c>
      <c r="CN11" s="119">
        <f ca="1">IF(IFERROR(MATCH(_xlfn.CONCAT($B11,",",CN$4),'25 SpcFunc &amp; VentSpcFunc combos'!$Q$8:$Q$354,0),0)&gt;0,1,0)</f>
        <v>0</v>
      </c>
      <c r="CO11" s="119">
        <f ca="1">IF(IFERROR(MATCH(_xlfn.CONCAT($B11,",",CO$4),'25 SpcFunc &amp; VentSpcFunc combos'!$Q$8:$Q$354,0),0)&gt;0,1,0)</f>
        <v>0</v>
      </c>
      <c r="CP11" s="119">
        <f ca="1">IF(IFERROR(MATCH(_xlfn.CONCAT($B11,",",CP$4),'25 SpcFunc &amp; VentSpcFunc combos'!$Q$8:$Q$354,0),0)&gt;0,1,0)</f>
        <v>0</v>
      </c>
      <c r="CQ11" s="119">
        <f ca="1">IF(IFERROR(MATCH(_xlfn.CONCAT($B11,",",CQ$4),'25 SpcFunc &amp; VentSpcFunc combos'!$Q$8:$Q$354,0),0)&gt;0,1,0)</f>
        <v>0</v>
      </c>
      <c r="CR11" s="119">
        <f ca="1">IF(IFERROR(MATCH(_xlfn.CONCAT($B11,",",CR$4),'25 SpcFunc &amp; VentSpcFunc combos'!$Q$8:$Q$354,0),0)&gt;0,1,0)</f>
        <v>0</v>
      </c>
      <c r="CS11" s="119">
        <f ca="1">IF(IFERROR(MATCH(_xlfn.CONCAT($B11,",",CS$4),'25 SpcFunc &amp; VentSpcFunc combos'!$Q$8:$Q$354,0),0)&gt;0,1,0)</f>
        <v>0</v>
      </c>
      <c r="CT11" s="119">
        <f ca="1">IF(IFERROR(MATCH(_xlfn.CONCAT($B11,",",CT$4),'25 SpcFunc &amp; VentSpcFunc combos'!$Q$8:$Q$354,0),0)&gt;0,1,0)</f>
        <v>0</v>
      </c>
      <c r="CU11" s="98" t="s">
        <v>938</v>
      </c>
      <c r="CV11">
        <f t="shared" ca="1" si="4"/>
        <v>1</v>
      </c>
    </row>
    <row r="12" spans="1:100" x14ac:dyDescent="0.25">
      <c r="B12" t="str">
        <f>'For CSV - 2025 SpcFuncData'!B12</f>
        <v>Aging Eye/Low-vision (Stairwell)</v>
      </c>
      <c r="C12" s="119">
        <f ca="1">IF(IFERROR(MATCH(_xlfn.CONCAT($B12,",",C$4),'25 SpcFunc &amp; VentSpcFunc combos'!$Q$8:$Q$354,0),0)&gt;0,1,0)</f>
        <v>0</v>
      </c>
      <c r="D12" s="119">
        <f ca="1">IF(IFERROR(MATCH(_xlfn.CONCAT($B12,",",D$4),'25 SpcFunc &amp; VentSpcFunc combos'!$Q$8:$Q$354,0),0)&gt;0,1,0)</f>
        <v>0</v>
      </c>
      <c r="E12" s="119">
        <f ca="1">IF(IFERROR(MATCH(_xlfn.CONCAT($B12,",",E$4),'25 SpcFunc &amp; VentSpcFunc combos'!$Q$8:$Q$354,0),0)&gt;0,1,0)</f>
        <v>0</v>
      </c>
      <c r="F12" s="119">
        <f ca="1">IF(IFERROR(MATCH(_xlfn.CONCAT($B12,",",F$4),'25 SpcFunc &amp; VentSpcFunc combos'!$Q$8:$Q$354,0),0)&gt;0,1,0)</f>
        <v>0</v>
      </c>
      <c r="G12" s="119">
        <f ca="1">IF(IFERROR(MATCH(_xlfn.CONCAT($B12,",",G$4),'25 SpcFunc &amp; VentSpcFunc combos'!$Q$8:$Q$354,0),0)&gt;0,1,0)</f>
        <v>0</v>
      </c>
      <c r="H12" s="119">
        <f ca="1">IF(IFERROR(MATCH(_xlfn.CONCAT($B12,",",H$4),'25 SpcFunc &amp; VentSpcFunc combos'!$Q$8:$Q$354,0),0)&gt;0,1,0)</f>
        <v>0</v>
      </c>
      <c r="I12" s="119">
        <f ca="1">IF(IFERROR(MATCH(_xlfn.CONCAT($B12,",",I$4),'25 SpcFunc &amp; VentSpcFunc combos'!$Q$8:$Q$354,0),0)&gt;0,1,0)</f>
        <v>0</v>
      </c>
      <c r="J12" s="119">
        <f ca="1">IF(IFERROR(MATCH(_xlfn.CONCAT($B12,",",J$4),'25 SpcFunc &amp; VentSpcFunc combos'!$Q$8:$Q$354,0),0)&gt;0,1,0)</f>
        <v>0</v>
      </c>
      <c r="K12" s="119">
        <f ca="1">IF(IFERROR(MATCH(_xlfn.CONCAT($B12,",",K$4),'25 SpcFunc &amp; VentSpcFunc combos'!$Q$8:$Q$354,0),0)&gt;0,1,0)</f>
        <v>0</v>
      </c>
      <c r="L12" s="119">
        <f ca="1">IF(IFERROR(MATCH(_xlfn.CONCAT($B12,",",L$4),'25 SpcFunc &amp; VentSpcFunc combos'!$Q$8:$Q$354,0),0)&gt;0,1,0)</f>
        <v>0</v>
      </c>
      <c r="M12" s="119">
        <f ca="1">IF(IFERROR(MATCH(_xlfn.CONCAT($B12,",",M$4),'25 SpcFunc &amp; VentSpcFunc combos'!$Q$8:$Q$354,0),0)&gt;0,1,0)</f>
        <v>0</v>
      </c>
      <c r="N12" s="119">
        <f ca="1">IF(IFERROR(MATCH(_xlfn.CONCAT($B12,",",N$4),'25 SpcFunc &amp; VentSpcFunc combos'!$Q$8:$Q$354,0),0)&gt;0,1,0)</f>
        <v>0</v>
      </c>
      <c r="O12" s="119">
        <f ca="1">IF(IFERROR(MATCH(_xlfn.CONCAT($B12,",",O$4),'25 SpcFunc &amp; VentSpcFunc combos'!$Q$8:$Q$354,0),0)&gt;0,1,0)</f>
        <v>0</v>
      </c>
      <c r="P12" s="119">
        <f ca="1">IF(IFERROR(MATCH(_xlfn.CONCAT($B12,",",P$4),'25 SpcFunc &amp; VentSpcFunc combos'!$Q$8:$Q$354,0),0)&gt;0,1,0)</f>
        <v>0</v>
      </c>
      <c r="Q12" s="119">
        <f ca="1">IF(IFERROR(MATCH(_xlfn.CONCAT($B12,",",Q$4),'25 SpcFunc &amp; VentSpcFunc combos'!$Q$8:$Q$354,0),0)&gt;0,1,0)</f>
        <v>0</v>
      </c>
      <c r="R12" s="119">
        <f ca="1">IF(IFERROR(MATCH(_xlfn.CONCAT($B12,",",R$4),'25 SpcFunc &amp; VentSpcFunc combos'!$Q$8:$Q$354,0),0)&gt;0,1,0)</f>
        <v>0</v>
      </c>
      <c r="S12" s="119">
        <f ca="1">IF(IFERROR(MATCH(_xlfn.CONCAT($B12,",",S$4),'25 SpcFunc &amp; VentSpcFunc combos'!$Q$8:$Q$354,0),0)&gt;0,1,0)</f>
        <v>0</v>
      </c>
      <c r="T12" s="119">
        <f ca="1">IF(IFERROR(MATCH(_xlfn.CONCAT($B12,",",T$4),'25 SpcFunc &amp; VentSpcFunc combos'!$Q$8:$Q$354,0),0)&gt;0,1,0)</f>
        <v>0</v>
      </c>
      <c r="U12" s="119">
        <f ca="1">IF(IFERROR(MATCH(_xlfn.CONCAT($B12,",",U$4),'25 SpcFunc &amp; VentSpcFunc combos'!$Q$8:$Q$354,0),0)&gt;0,1,0)</f>
        <v>0</v>
      </c>
      <c r="V12" s="119">
        <f ca="1">IF(IFERROR(MATCH(_xlfn.CONCAT($B12,",",V$4),'25 SpcFunc &amp; VentSpcFunc combos'!$Q$8:$Q$354,0),0)&gt;0,1,0)</f>
        <v>0</v>
      </c>
      <c r="W12" s="119">
        <f ca="1">IF(IFERROR(MATCH(_xlfn.CONCAT($B12,",",W$4),'25 SpcFunc &amp; VentSpcFunc combos'!$Q$8:$Q$354,0),0)&gt;0,1,0)</f>
        <v>0</v>
      </c>
      <c r="X12" s="119">
        <f ca="1">IF(IFERROR(MATCH(_xlfn.CONCAT($B12,",",X$4),'25 SpcFunc &amp; VentSpcFunc combos'!$Q$8:$Q$354,0),0)&gt;0,1,0)</f>
        <v>0</v>
      </c>
      <c r="Y12" s="119">
        <f ca="1">IF(IFERROR(MATCH(_xlfn.CONCAT($B12,",",Y$4),'25 SpcFunc &amp; VentSpcFunc combos'!$Q$8:$Q$354,0),0)&gt;0,1,0)</f>
        <v>0</v>
      </c>
      <c r="Z12" s="119">
        <f ca="1">IF(IFERROR(MATCH(_xlfn.CONCAT($B12,",",Z$4),'25 SpcFunc &amp; VentSpcFunc combos'!$Q$8:$Q$354,0),0)&gt;0,1,0)</f>
        <v>0</v>
      </c>
      <c r="AA12" s="119">
        <f ca="1">IF(IFERROR(MATCH(_xlfn.CONCAT($B12,",",AA$4),'25 SpcFunc &amp; VentSpcFunc combos'!$Q$8:$Q$354,0),0)&gt;0,1,0)</f>
        <v>0</v>
      </c>
      <c r="AB12" s="119">
        <f ca="1">IF(IFERROR(MATCH(_xlfn.CONCAT($B12,",",AB$4),'25 SpcFunc &amp; VentSpcFunc combos'!$Q$8:$Q$354,0),0)&gt;0,1,0)</f>
        <v>0</v>
      </c>
      <c r="AC12" s="119">
        <f ca="1">IF(IFERROR(MATCH(_xlfn.CONCAT($B12,",",AC$4),'25 SpcFunc &amp; VentSpcFunc combos'!$Q$8:$Q$354,0),0)&gt;0,1,0)</f>
        <v>0</v>
      </c>
      <c r="AD12" s="119">
        <f ca="1">IF(IFERROR(MATCH(_xlfn.CONCAT($B12,",",AD$4),'25 SpcFunc &amp; VentSpcFunc combos'!$Q$8:$Q$354,0),0)&gt;0,1,0)</f>
        <v>0</v>
      </c>
      <c r="AE12" s="119">
        <f ca="1">IF(IFERROR(MATCH(_xlfn.CONCAT($B12,",",AE$4),'25 SpcFunc &amp; VentSpcFunc combos'!$Q$8:$Q$354,0),0)&gt;0,1,0)</f>
        <v>0</v>
      </c>
      <c r="AF12" s="119">
        <f ca="1">IF(IFERROR(MATCH(_xlfn.CONCAT($B12,",",AF$4),'25 SpcFunc &amp; VentSpcFunc combos'!$Q$8:$Q$354,0),0)&gt;0,1,0)</f>
        <v>0</v>
      </c>
      <c r="AG12" s="119">
        <f ca="1">IF(IFERROR(MATCH(_xlfn.CONCAT($B12,",",AG$4),'25 SpcFunc &amp; VentSpcFunc combos'!$Q$8:$Q$354,0),0)&gt;0,1,0)</f>
        <v>0</v>
      </c>
      <c r="AH12" s="119">
        <f ca="1">IF(IFERROR(MATCH(_xlfn.CONCAT($B12,",",AH$4),'25 SpcFunc &amp; VentSpcFunc combos'!$Q$8:$Q$354,0),0)&gt;0,1,0)</f>
        <v>0</v>
      </c>
      <c r="AI12" s="119">
        <f ca="1">IF(IFERROR(MATCH(_xlfn.CONCAT($B12,",",AI$4),'25 SpcFunc &amp; VentSpcFunc combos'!$Q$8:$Q$354,0),0)&gt;0,1,0)</f>
        <v>0</v>
      </c>
      <c r="AJ12" s="119">
        <f ca="1">IF(IFERROR(MATCH(_xlfn.CONCAT($B12,",",AJ$4),'25 SpcFunc &amp; VentSpcFunc combos'!$Q$8:$Q$354,0),0)&gt;0,1,0)</f>
        <v>0</v>
      </c>
      <c r="AK12" s="119">
        <f ca="1">IF(IFERROR(MATCH(_xlfn.CONCAT($B12,",",AK$4),'25 SpcFunc &amp; VentSpcFunc combos'!$Q$8:$Q$354,0),0)&gt;0,1,0)</f>
        <v>0</v>
      </c>
      <c r="AL12" s="119">
        <f ca="1">IF(IFERROR(MATCH(_xlfn.CONCAT($B12,",",AL$4),'25 SpcFunc &amp; VentSpcFunc combos'!$Q$8:$Q$354,0),0)&gt;0,1,0)</f>
        <v>0</v>
      </c>
      <c r="AM12" s="119">
        <f ca="1">IF(IFERROR(MATCH(_xlfn.CONCAT($B12,",",AM$4),'25 SpcFunc &amp; VentSpcFunc combos'!$Q$8:$Q$354,0),0)&gt;0,1,0)</f>
        <v>0</v>
      </c>
      <c r="AN12" s="119">
        <f ca="1">IF(IFERROR(MATCH(_xlfn.CONCAT($B12,",",AN$4),'25 SpcFunc &amp; VentSpcFunc combos'!$Q$8:$Q$354,0),0)&gt;0,1,0)</f>
        <v>0</v>
      </c>
      <c r="AO12" s="119">
        <f ca="1">IF(IFERROR(MATCH(_xlfn.CONCAT($B12,",",AO$4),'25 SpcFunc &amp; VentSpcFunc combos'!$Q$8:$Q$354,0),0)&gt;0,1,0)</f>
        <v>0</v>
      </c>
      <c r="AP12" s="119">
        <f ca="1">IF(IFERROR(MATCH(_xlfn.CONCAT($B12,",",AP$4),'25 SpcFunc &amp; VentSpcFunc combos'!$Q$8:$Q$354,0),0)&gt;0,1,0)</f>
        <v>0</v>
      </c>
      <c r="AQ12" s="119">
        <f ca="1">IF(IFERROR(MATCH(_xlfn.CONCAT($B12,",",AQ$4),'25 SpcFunc &amp; VentSpcFunc combos'!$Q$8:$Q$354,0),0)&gt;0,1,0)</f>
        <v>0</v>
      </c>
      <c r="AR12" s="119">
        <f ca="1">IF(IFERROR(MATCH(_xlfn.CONCAT($B12,",",AR$4),'25 SpcFunc &amp; VentSpcFunc combos'!$Q$8:$Q$354,0),0)&gt;0,1,0)</f>
        <v>0</v>
      </c>
      <c r="AS12" s="119">
        <f ca="1">IF(IFERROR(MATCH(_xlfn.CONCAT($B12,",",AS$4),'25 SpcFunc &amp; VentSpcFunc combos'!$Q$8:$Q$354,0),0)&gt;0,1,0)</f>
        <v>0</v>
      </c>
      <c r="AT12" s="119">
        <f ca="1">IF(IFERROR(MATCH(_xlfn.CONCAT($B12,",",AT$4),'25 SpcFunc &amp; VentSpcFunc combos'!$Q$8:$Q$354,0),0)&gt;0,1,0)</f>
        <v>0</v>
      </c>
      <c r="AU12" s="119">
        <f ca="1">IF(IFERROR(MATCH(_xlfn.CONCAT($B12,",",AU$4),'25 SpcFunc &amp; VentSpcFunc combos'!$Q$8:$Q$354,0),0)&gt;0,1,0)</f>
        <v>0</v>
      </c>
      <c r="AV12" s="119">
        <f ca="1">IF(IFERROR(MATCH(_xlfn.CONCAT($B12,",",AV$4),'25 SpcFunc &amp; VentSpcFunc combos'!$Q$8:$Q$354,0),0)&gt;0,1,0)</f>
        <v>0</v>
      </c>
      <c r="AW12" s="119">
        <f ca="1">IF(IFERROR(MATCH(_xlfn.CONCAT($B12,",",AW$4),'25 SpcFunc &amp; VentSpcFunc combos'!$Q$8:$Q$354,0),0)&gt;0,1,0)</f>
        <v>0</v>
      </c>
      <c r="AX12" s="119">
        <f ca="1">IF(IFERROR(MATCH(_xlfn.CONCAT($B12,",",AX$4),'25 SpcFunc &amp; VentSpcFunc combos'!$Q$8:$Q$354,0),0)&gt;0,1,0)</f>
        <v>0</v>
      </c>
      <c r="AY12" s="119">
        <f ca="1">IF(IFERROR(MATCH(_xlfn.CONCAT($B12,",",AY$4),'25 SpcFunc &amp; VentSpcFunc combos'!$Q$8:$Q$354,0),0)&gt;0,1,0)</f>
        <v>0</v>
      </c>
      <c r="AZ12" s="119">
        <f ca="1">IF(IFERROR(MATCH(_xlfn.CONCAT($B12,",",AZ$4),'25 SpcFunc &amp; VentSpcFunc combos'!$Q$8:$Q$354,0),0)&gt;0,1,0)</f>
        <v>0</v>
      </c>
      <c r="BA12" s="119">
        <f ca="1">IF(IFERROR(MATCH(_xlfn.CONCAT($B12,",",BA$4),'25 SpcFunc &amp; VentSpcFunc combos'!$Q$8:$Q$354,0),0)&gt;0,1,0)</f>
        <v>0</v>
      </c>
      <c r="BB12" s="119">
        <f ca="1">IF(IFERROR(MATCH(_xlfn.CONCAT($B12,",",BB$4),'25 SpcFunc &amp; VentSpcFunc combos'!$Q$8:$Q$354,0),0)&gt;0,1,0)</f>
        <v>0</v>
      </c>
      <c r="BC12" s="119">
        <f ca="1">IF(IFERROR(MATCH(_xlfn.CONCAT($B12,",",BC$4),'25 SpcFunc &amp; VentSpcFunc combos'!$Q$8:$Q$354,0),0)&gt;0,1,0)</f>
        <v>0</v>
      </c>
      <c r="BD12" s="119">
        <f ca="1">IF(IFERROR(MATCH(_xlfn.CONCAT($B12,",",BD$4),'25 SpcFunc &amp; VentSpcFunc combos'!$Q$8:$Q$354,0),0)&gt;0,1,0)</f>
        <v>0</v>
      </c>
      <c r="BE12" s="119">
        <f ca="1">IF(IFERROR(MATCH(_xlfn.CONCAT($B12,",",BE$4),'25 SpcFunc &amp; VentSpcFunc combos'!$Q$8:$Q$354,0),0)&gt;0,1,0)</f>
        <v>0</v>
      </c>
      <c r="BF12" s="119">
        <f ca="1">IF(IFERROR(MATCH(_xlfn.CONCAT($B12,",",BF$4),'25 SpcFunc &amp; VentSpcFunc combos'!$Q$8:$Q$354,0),0)&gt;0,1,0)</f>
        <v>0</v>
      </c>
      <c r="BG12" s="119">
        <f ca="1">IF(IFERROR(MATCH(_xlfn.CONCAT($B12,",",BG$4),'25 SpcFunc &amp; VentSpcFunc combos'!$Q$8:$Q$354,0),0)&gt;0,1,0)</f>
        <v>0</v>
      </c>
      <c r="BH12" s="119">
        <f ca="1">IF(IFERROR(MATCH(_xlfn.CONCAT($B12,",",BH$4),'25 SpcFunc &amp; VentSpcFunc combos'!$Q$8:$Q$354,0),0)&gt;0,1,0)</f>
        <v>0</v>
      </c>
      <c r="BI12" s="119">
        <f ca="1">IF(IFERROR(MATCH(_xlfn.CONCAT($B12,",",BI$4),'25 SpcFunc &amp; VentSpcFunc combos'!$Q$8:$Q$354,0),0)&gt;0,1,0)</f>
        <v>1</v>
      </c>
      <c r="BJ12" s="119">
        <f ca="1">IF(IFERROR(MATCH(_xlfn.CONCAT($B12,",",BJ$4),'25 SpcFunc &amp; VentSpcFunc combos'!$Q$8:$Q$354,0),0)&gt;0,1,0)</f>
        <v>0</v>
      </c>
      <c r="BK12" s="119">
        <f ca="1">IF(IFERROR(MATCH(_xlfn.CONCAT($B12,",",BK$4),'25 SpcFunc &amp; VentSpcFunc combos'!$Q$8:$Q$354,0),0)&gt;0,1,0)</f>
        <v>0</v>
      </c>
      <c r="BL12" s="119">
        <f ca="1">IF(IFERROR(MATCH(_xlfn.CONCAT($B12,",",BL$4),'25 SpcFunc &amp; VentSpcFunc combos'!$Q$8:$Q$354,0),0)&gt;0,1,0)</f>
        <v>0</v>
      </c>
      <c r="BM12" s="119">
        <f ca="1">IF(IFERROR(MATCH(_xlfn.CONCAT($B12,",",BM$4),'25 SpcFunc &amp; VentSpcFunc combos'!$Q$8:$Q$354,0),0)&gt;0,1,0)</f>
        <v>0</v>
      </c>
      <c r="BN12" s="119">
        <f ca="1">IF(IFERROR(MATCH(_xlfn.CONCAT($B12,",",BN$4),'25 SpcFunc &amp; VentSpcFunc combos'!$Q$8:$Q$354,0),0)&gt;0,1,0)</f>
        <v>0</v>
      </c>
      <c r="BO12" s="119">
        <f ca="1">IF(IFERROR(MATCH(_xlfn.CONCAT($B12,",",BO$4),'25 SpcFunc &amp; VentSpcFunc combos'!$Q$8:$Q$354,0),0)&gt;0,1,0)</f>
        <v>0</v>
      </c>
      <c r="BP12" s="119">
        <f ca="1">IF(IFERROR(MATCH(_xlfn.CONCAT($B12,",",BP$4),'25 SpcFunc &amp; VentSpcFunc combos'!$Q$8:$Q$354,0),0)&gt;0,1,0)</f>
        <v>0</v>
      </c>
      <c r="BQ12" s="119">
        <f ca="1">IF(IFERROR(MATCH(_xlfn.CONCAT($B12,",",BQ$4),'25 SpcFunc &amp; VentSpcFunc combos'!$Q$8:$Q$354,0),0)&gt;0,1,0)</f>
        <v>0</v>
      </c>
      <c r="BR12" s="119">
        <f ca="1">IF(IFERROR(MATCH(_xlfn.CONCAT($B12,",",BR$4),'25 SpcFunc &amp; VentSpcFunc combos'!$Q$8:$Q$354,0),0)&gt;0,1,0)</f>
        <v>0</v>
      </c>
      <c r="BS12" s="119">
        <f ca="1">IF(IFERROR(MATCH(_xlfn.CONCAT($B12,",",BS$4),'25 SpcFunc &amp; VentSpcFunc combos'!$Q$8:$Q$354,0),0)&gt;0,1,0)</f>
        <v>0</v>
      </c>
      <c r="BT12" s="119">
        <f ca="1">IF(IFERROR(MATCH(_xlfn.CONCAT($B12,",",BT$4),'25 SpcFunc &amp; VentSpcFunc combos'!$Q$8:$Q$354,0),0)&gt;0,1,0)</f>
        <v>0</v>
      </c>
      <c r="BU12" s="119">
        <f ca="1">IF(IFERROR(MATCH(_xlfn.CONCAT($B12,",",BU$4),'25 SpcFunc &amp; VentSpcFunc combos'!$Q$8:$Q$354,0),0)&gt;0,1,0)</f>
        <v>0</v>
      </c>
      <c r="BV12" s="119">
        <f ca="1">IF(IFERROR(MATCH(_xlfn.CONCAT($B12,",",BV$4),'25 SpcFunc &amp; VentSpcFunc combos'!$Q$8:$Q$354,0),0)&gt;0,1,0)</f>
        <v>0</v>
      </c>
      <c r="BW12" s="119">
        <f ca="1">IF(IFERROR(MATCH(_xlfn.CONCAT($B12,",",BW$4),'25 SpcFunc &amp; VentSpcFunc combos'!$Q$8:$Q$354,0),0)&gt;0,1,0)</f>
        <v>0</v>
      </c>
      <c r="BX12" s="119">
        <f ca="1">IF(IFERROR(MATCH(_xlfn.CONCAT($B12,",",BX$4),'25 SpcFunc &amp; VentSpcFunc combos'!$Q$8:$Q$354,0),0)&gt;0,1,0)</f>
        <v>0</v>
      </c>
      <c r="BY12" s="119">
        <f ca="1">IF(IFERROR(MATCH(_xlfn.CONCAT($B12,",",BY$4),'25 SpcFunc &amp; VentSpcFunc combos'!$Q$8:$Q$354,0),0)&gt;0,1,0)</f>
        <v>0</v>
      </c>
      <c r="BZ12" s="119">
        <f ca="1">IF(IFERROR(MATCH(_xlfn.CONCAT($B12,",",BZ$4),'25 SpcFunc &amp; VentSpcFunc combos'!$Q$8:$Q$354,0),0)&gt;0,1,0)</f>
        <v>0</v>
      </c>
      <c r="CA12" s="119">
        <f ca="1">IF(IFERROR(MATCH(_xlfn.CONCAT($B12,",",CA$4),'25 SpcFunc &amp; VentSpcFunc combos'!$Q$8:$Q$354,0),0)&gt;0,1,0)</f>
        <v>0</v>
      </c>
      <c r="CB12" s="119">
        <f ca="1">IF(IFERROR(MATCH(_xlfn.CONCAT($B12,",",CB$4),'25 SpcFunc &amp; VentSpcFunc combos'!$Q$8:$Q$354,0),0)&gt;0,1,0)</f>
        <v>0</v>
      </c>
      <c r="CC12" s="119">
        <f ca="1">IF(IFERROR(MATCH(_xlfn.CONCAT($B12,",",CC$4),'25 SpcFunc &amp; VentSpcFunc combos'!$Q$8:$Q$354,0),0)&gt;0,1,0)</f>
        <v>0</v>
      </c>
      <c r="CD12" s="119">
        <f ca="1">IF(IFERROR(MATCH(_xlfn.CONCAT($B12,",",CD$4),'25 SpcFunc &amp; VentSpcFunc combos'!$Q$8:$Q$354,0),0)&gt;0,1,0)</f>
        <v>0</v>
      </c>
      <c r="CE12" s="119">
        <f ca="1">IF(IFERROR(MATCH(_xlfn.CONCAT($B12,",",CE$4),'25 SpcFunc &amp; VentSpcFunc combos'!$Q$8:$Q$354,0),0)&gt;0,1,0)</f>
        <v>0</v>
      </c>
      <c r="CF12" s="119">
        <f ca="1">IF(IFERROR(MATCH(_xlfn.CONCAT($B12,",",CF$4),'25 SpcFunc &amp; VentSpcFunc combos'!$Q$8:$Q$354,0),0)&gt;0,1,0)</f>
        <v>0</v>
      </c>
      <c r="CG12" s="119">
        <f ca="1">IF(IFERROR(MATCH(_xlfn.CONCAT($B12,",",CG$4),'25 SpcFunc &amp; VentSpcFunc combos'!$Q$8:$Q$354,0),0)&gt;0,1,0)</f>
        <v>0</v>
      </c>
      <c r="CH12" s="119">
        <f ca="1">IF(IFERROR(MATCH(_xlfn.CONCAT($B12,",",CH$4),'25 SpcFunc &amp; VentSpcFunc combos'!$Q$8:$Q$354,0),0)&gt;0,1,0)</f>
        <v>0</v>
      </c>
      <c r="CI12" s="119">
        <f ca="1">IF(IFERROR(MATCH(_xlfn.CONCAT($B12,",",CI$4),'25 SpcFunc &amp; VentSpcFunc combos'!$Q$8:$Q$354,0),0)&gt;0,1,0)</f>
        <v>0</v>
      </c>
      <c r="CJ12" s="119">
        <f ca="1">IF(IFERROR(MATCH(_xlfn.CONCAT($B12,",",CJ$4),'25 SpcFunc &amp; VentSpcFunc combos'!$Q$8:$Q$354,0),0)&gt;0,1,0)</f>
        <v>0</v>
      </c>
      <c r="CK12" s="119">
        <f ca="1">IF(IFERROR(MATCH(_xlfn.CONCAT($B12,",",CK$4),'25 SpcFunc &amp; VentSpcFunc combos'!$Q$8:$Q$354,0),0)&gt;0,1,0)</f>
        <v>0</v>
      </c>
      <c r="CL12" s="119">
        <f ca="1">IF(IFERROR(MATCH(_xlfn.CONCAT($B12,",",CL$4),'25 SpcFunc &amp; VentSpcFunc combos'!$Q$8:$Q$354,0),0)&gt;0,1,0)</f>
        <v>0</v>
      </c>
      <c r="CM12" s="119">
        <f ca="1">IF(IFERROR(MATCH(_xlfn.CONCAT($B12,",",CM$4),'25 SpcFunc &amp; VentSpcFunc combos'!$Q$8:$Q$354,0),0)&gt;0,1,0)</f>
        <v>0</v>
      </c>
      <c r="CN12" s="119">
        <f ca="1">IF(IFERROR(MATCH(_xlfn.CONCAT($B12,",",CN$4),'25 SpcFunc &amp; VentSpcFunc combos'!$Q$8:$Q$354,0),0)&gt;0,1,0)</f>
        <v>0</v>
      </c>
      <c r="CO12" s="119">
        <f ca="1">IF(IFERROR(MATCH(_xlfn.CONCAT($B12,",",CO$4),'25 SpcFunc &amp; VentSpcFunc combos'!$Q$8:$Q$354,0),0)&gt;0,1,0)</f>
        <v>0</v>
      </c>
      <c r="CP12" s="119">
        <f ca="1">IF(IFERROR(MATCH(_xlfn.CONCAT($B12,",",CP$4),'25 SpcFunc &amp; VentSpcFunc combos'!$Q$8:$Q$354,0),0)&gt;0,1,0)</f>
        <v>0</v>
      </c>
      <c r="CQ12" s="119">
        <f ca="1">IF(IFERROR(MATCH(_xlfn.CONCAT($B12,",",CQ$4),'25 SpcFunc &amp; VentSpcFunc combos'!$Q$8:$Q$354,0),0)&gt;0,1,0)</f>
        <v>0</v>
      </c>
      <c r="CR12" s="119">
        <f ca="1">IF(IFERROR(MATCH(_xlfn.CONCAT($B12,",",CR$4),'25 SpcFunc &amp; VentSpcFunc combos'!$Q$8:$Q$354,0),0)&gt;0,1,0)</f>
        <v>0</v>
      </c>
      <c r="CS12" s="119">
        <f ca="1">IF(IFERROR(MATCH(_xlfn.CONCAT($B12,",",CS$4),'25 SpcFunc &amp; VentSpcFunc combos'!$Q$8:$Q$354,0),0)&gt;0,1,0)</f>
        <v>0</v>
      </c>
      <c r="CT12" s="119">
        <f ca="1">IF(IFERROR(MATCH(_xlfn.CONCAT($B12,",",CT$4),'25 SpcFunc &amp; VentSpcFunc combos'!$Q$8:$Q$354,0),0)&gt;0,1,0)</f>
        <v>0</v>
      </c>
      <c r="CU12" s="98" t="s">
        <v>938</v>
      </c>
      <c r="CV12">
        <f t="shared" ca="1" si="4"/>
        <v>1</v>
      </c>
    </row>
    <row r="13" spans="1:100" x14ac:dyDescent="0.25">
      <c r="B13" t="str">
        <f>'For CSV - 2025 SpcFuncData'!B13</f>
        <v>Audience Seating Area</v>
      </c>
      <c r="C13" s="119">
        <f ca="1">IF(IFERROR(MATCH(_xlfn.CONCAT($B13,",",C$4),'25 SpcFunc &amp; VentSpcFunc combos'!$Q$8:$Q$354,0),0)&gt;0,1,0)</f>
        <v>1</v>
      </c>
      <c r="D13" s="119">
        <f ca="1">IF(IFERROR(MATCH(_xlfn.CONCAT($B13,",",D$4),'25 SpcFunc &amp; VentSpcFunc combos'!$Q$8:$Q$354,0),0)&gt;0,1,0)</f>
        <v>1</v>
      </c>
      <c r="E13" s="119">
        <f ca="1">IF(IFERROR(MATCH(_xlfn.CONCAT($B13,",",E$4),'25 SpcFunc &amp; VentSpcFunc combos'!$Q$8:$Q$354,0),0)&gt;0,1,0)</f>
        <v>1</v>
      </c>
      <c r="F13" s="119">
        <f ca="1">IF(IFERROR(MATCH(_xlfn.CONCAT($B13,",",F$4),'25 SpcFunc &amp; VentSpcFunc combos'!$Q$8:$Q$354,0),0)&gt;0,1,0)</f>
        <v>0</v>
      </c>
      <c r="G13" s="119">
        <f ca="1">IF(IFERROR(MATCH(_xlfn.CONCAT($B13,",",G$4),'25 SpcFunc &amp; VentSpcFunc combos'!$Q$8:$Q$354,0),0)&gt;0,1,0)</f>
        <v>0</v>
      </c>
      <c r="H13" s="119">
        <f ca="1">IF(IFERROR(MATCH(_xlfn.CONCAT($B13,",",H$4),'25 SpcFunc &amp; VentSpcFunc combos'!$Q$8:$Q$354,0),0)&gt;0,1,0)</f>
        <v>0</v>
      </c>
      <c r="I13" s="119">
        <f ca="1">IF(IFERROR(MATCH(_xlfn.CONCAT($B13,",",I$4),'25 SpcFunc &amp; VentSpcFunc combos'!$Q$8:$Q$354,0),0)&gt;0,1,0)</f>
        <v>0</v>
      </c>
      <c r="J13" s="119">
        <f ca="1">IF(IFERROR(MATCH(_xlfn.CONCAT($B13,",",J$4),'25 SpcFunc &amp; VentSpcFunc combos'!$Q$8:$Q$354,0),0)&gt;0,1,0)</f>
        <v>0</v>
      </c>
      <c r="K13" s="119">
        <f ca="1">IF(IFERROR(MATCH(_xlfn.CONCAT($B13,",",K$4),'25 SpcFunc &amp; VentSpcFunc combos'!$Q$8:$Q$354,0),0)&gt;0,1,0)</f>
        <v>0</v>
      </c>
      <c r="L13" s="119">
        <f ca="1">IF(IFERROR(MATCH(_xlfn.CONCAT($B13,",",L$4),'25 SpcFunc &amp; VentSpcFunc combos'!$Q$8:$Q$354,0),0)&gt;0,1,0)</f>
        <v>0</v>
      </c>
      <c r="M13" s="119">
        <f ca="1">IF(IFERROR(MATCH(_xlfn.CONCAT($B13,",",M$4),'25 SpcFunc &amp; VentSpcFunc combos'!$Q$8:$Q$354,0),0)&gt;0,1,0)</f>
        <v>0</v>
      </c>
      <c r="N13" s="119">
        <f ca="1">IF(IFERROR(MATCH(_xlfn.CONCAT($B13,",",N$4),'25 SpcFunc &amp; VentSpcFunc combos'!$Q$8:$Q$354,0),0)&gt;0,1,0)</f>
        <v>0</v>
      </c>
      <c r="O13" s="119">
        <f ca="1">IF(IFERROR(MATCH(_xlfn.CONCAT($B13,",",O$4),'25 SpcFunc &amp; VentSpcFunc combos'!$Q$8:$Q$354,0),0)&gt;0,1,0)</f>
        <v>0</v>
      </c>
      <c r="P13" s="119">
        <f ca="1">IF(IFERROR(MATCH(_xlfn.CONCAT($B13,",",P$4),'25 SpcFunc &amp; VentSpcFunc combos'!$Q$8:$Q$354,0),0)&gt;0,1,0)</f>
        <v>0</v>
      </c>
      <c r="Q13" s="119">
        <f ca="1">IF(IFERROR(MATCH(_xlfn.CONCAT($B13,",",Q$4),'25 SpcFunc &amp; VentSpcFunc combos'!$Q$8:$Q$354,0),0)&gt;0,1,0)</f>
        <v>0</v>
      </c>
      <c r="R13" s="119">
        <f ca="1">IF(IFERROR(MATCH(_xlfn.CONCAT($B13,",",R$4),'25 SpcFunc &amp; VentSpcFunc combos'!$Q$8:$Q$354,0),0)&gt;0,1,0)</f>
        <v>0</v>
      </c>
      <c r="S13" s="119">
        <f ca="1">IF(IFERROR(MATCH(_xlfn.CONCAT($B13,",",S$4),'25 SpcFunc &amp; VentSpcFunc combos'!$Q$8:$Q$354,0),0)&gt;0,1,0)</f>
        <v>0</v>
      </c>
      <c r="T13" s="119">
        <f ca="1">IF(IFERROR(MATCH(_xlfn.CONCAT($B13,",",T$4),'25 SpcFunc &amp; VentSpcFunc combos'!$Q$8:$Q$354,0),0)&gt;0,1,0)</f>
        <v>0</v>
      </c>
      <c r="U13" s="119">
        <f ca="1">IF(IFERROR(MATCH(_xlfn.CONCAT($B13,",",U$4),'25 SpcFunc &amp; VentSpcFunc combos'!$Q$8:$Q$354,0),0)&gt;0,1,0)</f>
        <v>0</v>
      </c>
      <c r="V13" s="119">
        <f ca="1">IF(IFERROR(MATCH(_xlfn.CONCAT($B13,",",V$4),'25 SpcFunc &amp; VentSpcFunc combos'!$Q$8:$Q$354,0),0)&gt;0,1,0)</f>
        <v>0</v>
      </c>
      <c r="W13" s="119">
        <f ca="1">IF(IFERROR(MATCH(_xlfn.CONCAT($B13,",",W$4),'25 SpcFunc &amp; VentSpcFunc combos'!$Q$8:$Q$354,0),0)&gt;0,1,0)</f>
        <v>0</v>
      </c>
      <c r="X13" s="119">
        <f ca="1">IF(IFERROR(MATCH(_xlfn.CONCAT($B13,",",X$4),'25 SpcFunc &amp; VentSpcFunc combos'!$Q$8:$Q$354,0),0)&gt;0,1,0)</f>
        <v>0</v>
      </c>
      <c r="Y13" s="119">
        <f ca="1">IF(IFERROR(MATCH(_xlfn.CONCAT($B13,",",Y$4),'25 SpcFunc &amp; VentSpcFunc combos'!$Q$8:$Q$354,0),0)&gt;0,1,0)</f>
        <v>0</v>
      </c>
      <c r="Z13" s="119">
        <f ca="1">IF(IFERROR(MATCH(_xlfn.CONCAT($B13,",",Z$4),'25 SpcFunc &amp; VentSpcFunc combos'!$Q$8:$Q$354,0),0)&gt;0,1,0)</f>
        <v>0</v>
      </c>
      <c r="AA13" s="119">
        <f ca="1">IF(IFERROR(MATCH(_xlfn.CONCAT($B13,",",AA$4),'25 SpcFunc &amp; VentSpcFunc combos'!$Q$8:$Q$354,0),0)&gt;0,1,0)</f>
        <v>0</v>
      </c>
      <c r="AB13" s="119">
        <f ca="1">IF(IFERROR(MATCH(_xlfn.CONCAT($B13,",",AB$4),'25 SpcFunc &amp; VentSpcFunc combos'!$Q$8:$Q$354,0),0)&gt;0,1,0)</f>
        <v>0</v>
      </c>
      <c r="AC13" s="119">
        <f ca="1">IF(IFERROR(MATCH(_xlfn.CONCAT($B13,",",AC$4),'25 SpcFunc &amp; VentSpcFunc combos'!$Q$8:$Q$354,0),0)&gt;0,1,0)</f>
        <v>0</v>
      </c>
      <c r="AD13" s="119">
        <f ca="1">IF(IFERROR(MATCH(_xlfn.CONCAT($B13,",",AD$4),'25 SpcFunc &amp; VentSpcFunc combos'!$Q$8:$Q$354,0),0)&gt;0,1,0)</f>
        <v>0</v>
      </c>
      <c r="AE13" s="119">
        <f ca="1">IF(IFERROR(MATCH(_xlfn.CONCAT($B13,",",AE$4),'25 SpcFunc &amp; VentSpcFunc combos'!$Q$8:$Q$354,0),0)&gt;0,1,0)</f>
        <v>0</v>
      </c>
      <c r="AF13" s="119">
        <f ca="1">IF(IFERROR(MATCH(_xlfn.CONCAT($B13,",",AF$4),'25 SpcFunc &amp; VentSpcFunc combos'!$Q$8:$Q$354,0),0)&gt;0,1,0)</f>
        <v>0</v>
      </c>
      <c r="AG13" s="119">
        <f ca="1">IF(IFERROR(MATCH(_xlfn.CONCAT($B13,",",AG$4),'25 SpcFunc &amp; VentSpcFunc combos'!$Q$8:$Q$354,0),0)&gt;0,1,0)</f>
        <v>0</v>
      </c>
      <c r="AH13" s="119">
        <f ca="1">IF(IFERROR(MATCH(_xlfn.CONCAT($B13,",",AH$4),'25 SpcFunc &amp; VentSpcFunc combos'!$Q$8:$Q$354,0),0)&gt;0,1,0)</f>
        <v>1</v>
      </c>
      <c r="AI13" s="119">
        <f ca="1">IF(IFERROR(MATCH(_xlfn.CONCAT($B13,",",AI$4),'25 SpcFunc &amp; VentSpcFunc combos'!$Q$8:$Q$354,0),0)&gt;0,1,0)</f>
        <v>0</v>
      </c>
      <c r="AJ13" s="119">
        <f ca="1">IF(IFERROR(MATCH(_xlfn.CONCAT($B13,",",AJ$4),'25 SpcFunc &amp; VentSpcFunc combos'!$Q$8:$Q$354,0),0)&gt;0,1,0)</f>
        <v>0</v>
      </c>
      <c r="AK13" s="119">
        <f ca="1">IF(IFERROR(MATCH(_xlfn.CONCAT($B13,",",AK$4),'25 SpcFunc &amp; VentSpcFunc combos'!$Q$8:$Q$354,0),0)&gt;0,1,0)</f>
        <v>0</v>
      </c>
      <c r="AL13" s="119">
        <f ca="1">IF(IFERROR(MATCH(_xlfn.CONCAT($B13,",",AL$4),'25 SpcFunc &amp; VentSpcFunc combos'!$Q$8:$Q$354,0),0)&gt;0,1,0)</f>
        <v>0</v>
      </c>
      <c r="AM13" s="119">
        <f ca="1">IF(IFERROR(MATCH(_xlfn.CONCAT($B13,",",AM$4),'25 SpcFunc &amp; VentSpcFunc combos'!$Q$8:$Q$354,0),0)&gt;0,1,0)</f>
        <v>0</v>
      </c>
      <c r="AN13" s="119">
        <f ca="1">IF(IFERROR(MATCH(_xlfn.CONCAT($B13,",",AN$4),'25 SpcFunc &amp; VentSpcFunc combos'!$Q$8:$Q$354,0),0)&gt;0,1,0)</f>
        <v>0</v>
      </c>
      <c r="AO13" s="119">
        <f ca="1">IF(IFERROR(MATCH(_xlfn.CONCAT($B13,",",AO$4),'25 SpcFunc &amp; VentSpcFunc combos'!$Q$8:$Q$354,0),0)&gt;0,1,0)</f>
        <v>0</v>
      </c>
      <c r="AP13" s="119">
        <f ca="1">IF(IFERROR(MATCH(_xlfn.CONCAT($B13,",",AP$4),'25 SpcFunc &amp; VentSpcFunc combos'!$Q$8:$Q$354,0),0)&gt;0,1,0)</f>
        <v>0</v>
      </c>
      <c r="AQ13" s="119">
        <f ca="1">IF(IFERROR(MATCH(_xlfn.CONCAT($B13,",",AQ$4),'25 SpcFunc &amp; VentSpcFunc combos'!$Q$8:$Q$354,0),0)&gt;0,1,0)</f>
        <v>0</v>
      </c>
      <c r="AR13" s="119">
        <f ca="1">IF(IFERROR(MATCH(_xlfn.CONCAT($B13,",",AR$4),'25 SpcFunc &amp; VentSpcFunc combos'!$Q$8:$Q$354,0),0)&gt;0,1,0)</f>
        <v>0</v>
      </c>
      <c r="AS13" s="119">
        <f ca="1">IF(IFERROR(MATCH(_xlfn.CONCAT($B13,",",AS$4),'25 SpcFunc &amp; VentSpcFunc combos'!$Q$8:$Q$354,0),0)&gt;0,1,0)</f>
        <v>0</v>
      </c>
      <c r="AT13" s="119">
        <f ca="1">IF(IFERROR(MATCH(_xlfn.CONCAT($B13,",",AT$4),'25 SpcFunc &amp; VentSpcFunc combos'!$Q$8:$Q$354,0),0)&gt;0,1,0)</f>
        <v>0</v>
      </c>
      <c r="AU13" s="119">
        <f ca="1">IF(IFERROR(MATCH(_xlfn.CONCAT($B13,",",AU$4),'25 SpcFunc &amp; VentSpcFunc combos'!$Q$8:$Q$354,0),0)&gt;0,1,0)</f>
        <v>0</v>
      </c>
      <c r="AV13" s="119">
        <f ca="1">IF(IFERROR(MATCH(_xlfn.CONCAT($B13,",",AV$4),'25 SpcFunc &amp; VentSpcFunc combos'!$Q$8:$Q$354,0),0)&gt;0,1,0)</f>
        <v>0</v>
      </c>
      <c r="AW13" s="119">
        <f ca="1">IF(IFERROR(MATCH(_xlfn.CONCAT($B13,",",AW$4),'25 SpcFunc &amp; VentSpcFunc combos'!$Q$8:$Q$354,0),0)&gt;0,1,0)</f>
        <v>0</v>
      </c>
      <c r="AX13" s="119">
        <f ca="1">IF(IFERROR(MATCH(_xlfn.CONCAT($B13,",",AX$4),'25 SpcFunc &amp; VentSpcFunc combos'!$Q$8:$Q$354,0),0)&gt;0,1,0)</f>
        <v>0</v>
      </c>
      <c r="AY13" s="119">
        <f ca="1">IF(IFERROR(MATCH(_xlfn.CONCAT($B13,",",AY$4),'25 SpcFunc &amp; VentSpcFunc combos'!$Q$8:$Q$354,0),0)&gt;0,1,0)</f>
        <v>0</v>
      </c>
      <c r="AZ13" s="119">
        <f ca="1">IF(IFERROR(MATCH(_xlfn.CONCAT($B13,",",AZ$4),'25 SpcFunc &amp; VentSpcFunc combos'!$Q$8:$Q$354,0),0)&gt;0,1,0)</f>
        <v>0</v>
      </c>
      <c r="BA13" s="119">
        <f ca="1">IF(IFERROR(MATCH(_xlfn.CONCAT($B13,",",BA$4),'25 SpcFunc &amp; VentSpcFunc combos'!$Q$8:$Q$354,0),0)&gt;0,1,0)</f>
        <v>0</v>
      </c>
      <c r="BB13" s="119">
        <f ca="1">IF(IFERROR(MATCH(_xlfn.CONCAT($B13,",",BB$4),'25 SpcFunc &amp; VentSpcFunc combos'!$Q$8:$Q$354,0),0)&gt;0,1,0)</f>
        <v>0</v>
      </c>
      <c r="BC13" s="119">
        <f ca="1">IF(IFERROR(MATCH(_xlfn.CONCAT($B13,",",BC$4),'25 SpcFunc &amp; VentSpcFunc combos'!$Q$8:$Q$354,0),0)&gt;0,1,0)</f>
        <v>0</v>
      </c>
      <c r="BD13" s="119">
        <f ca="1">IF(IFERROR(MATCH(_xlfn.CONCAT($B13,",",BD$4),'25 SpcFunc &amp; VentSpcFunc combos'!$Q$8:$Q$354,0),0)&gt;0,1,0)</f>
        <v>0</v>
      </c>
      <c r="BE13" s="119">
        <f ca="1">IF(IFERROR(MATCH(_xlfn.CONCAT($B13,",",BE$4),'25 SpcFunc &amp; VentSpcFunc combos'!$Q$8:$Q$354,0),0)&gt;0,1,0)</f>
        <v>0</v>
      </c>
      <c r="BF13" s="119">
        <f ca="1">IF(IFERROR(MATCH(_xlfn.CONCAT($B13,",",BF$4),'25 SpcFunc &amp; VentSpcFunc combos'!$Q$8:$Q$354,0),0)&gt;0,1,0)</f>
        <v>0</v>
      </c>
      <c r="BG13" s="119">
        <f ca="1">IF(IFERROR(MATCH(_xlfn.CONCAT($B13,",",BG$4),'25 SpcFunc &amp; VentSpcFunc combos'!$Q$8:$Q$354,0),0)&gt;0,1,0)</f>
        <v>0</v>
      </c>
      <c r="BH13" s="119">
        <f ca="1">IF(IFERROR(MATCH(_xlfn.CONCAT($B13,",",BH$4),'25 SpcFunc &amp; VentSpcFunc combos'!$Q$8:$Q$354,0),0)&gt;0,1,0)</f>
        <v>0</v>
      </c>
      <c r="BI13" s="119">
        <f ca="1">IF(IFERROR(MATCH(_xlfn.CONCAT($B13,",",BI$4),'25 SpcFunc &amp; VentSpcFunc combos'!$Q$8:$Q$354,0),0)&gt;0,1,0)</f>
        <v>0</v>
      </c>
      <c r="BJ13" s="119">
        <f ca="1">IF(IFERROR(MATCH(_xlfn.CONCAT($B13,",",BJ$4),'25 SpcFunc &amp; VentSpcFunc combos'!$Q$8:$Q$354,0),0)&gt;0,1,0)</f>
        <v>0</v>
      </c>
      <c r="BK13" s="119">
        <f ca="1">IF(IFERROR(MATCH(_xlfn.CONCAT($B13,",",BK$4),'25 SpcFunc &amp; VentSpcFunc combos'!$Q$8:$Q$354,0),0)&gt;0,1,0)</f>
        <v>0</v>
      </c>
      <c r="BL13" s="119">
        <f ca="1">IF(IFERROR(MATCH(_xlfn.CONCAT($B13,",",BL$4),'25 SpcFunc &amp; VentSpcFunc combos'!$Q$8:$Q$354,0),0)&gt;0,1,0)</f>
        <v>0</v>
      </c>
      <c r="BM13" s="119">
        <f ca="1">IF(IFERROR(MATCH(_xlfn.CONCAT($B13,",",BM$4),'25 SpcFunc &amp; VentSpcFunc combos'!$Q$8:$Q$354,0),0)&gt;0,1,0)</f>
        <v>0</v>
      </c>
      <c r="BN13" s="119">
        <f ca="1">IF(IFERROR(MATCH(_xlfn.CONCAT($B13,",",BN$4),'25 SpcFunc &amp; VentSpcFunc combos'!$Q$8:$Q$354,0),0)&gt;0,1,0)</f>
        <v>0</v>
      </c>
      <c r="BO13" s="119">
        <f ca="1">IF(IFERROR(MATCH(_xlfn.CONCAT($B13,",",BO$4),'25 SpcFunc &amp; VentSpcFunc combos'!$Q$8:$Q$354,0),0)&gt;0,1,0)</f>
        <v>0</v>
      </c>
      <c r="BP13" s="119">
        <f ca="1">IF(IFERROR(MATCH(_xlfn.CONCAT($B13,",",BP$4),'25 SpcFunc &amp; VentSpcFunc combos'!$Q$8:$Q$354,0),0)&gt;0,1,0)</f>
        <v>0</v>
      </c>
      <c r="BQ13" s="119">
        <f ca="1">IF(IFERROR(MATCH(_xlfn.CONCAT($B13,",",BQ$4),'25 SpcFunc &amp; VentSpcFunc combos'!$Q$8:$Q$354,0),0)&gt;0,1,0)</f>
        <v>0</v>
      </c>
      <c r="BR13" s="119">
        <f ca="1">IF(IFERROR(MATCH(_xlfn.CONCAT($B13,",",BR$4),'25 SpcFunc &amp; VentSpcFunc combos'!$Q$8:$Q$354,0),0)&gt;0,1,0)</f>
        <v>1</v>
      </c>
      <c r="BS13" s="119">
        <f ca="1">IF(IFERROR(MATCH(_xlfn.CONCAT($B13,",",BS$4),'25 SpcFunc &amp; VentSpcFunc combos'!$Q$8:$Q$354,0),0)&gt;0,1,0)</f>
        <v>0</v>
      </c>
      <c r="BT13" s="119">
        <f ca="1">IF(IFERROR(MATCH(_xlfn.CONCAT($B13,",",BT$4),'25 SpcFunc &amp; VentSpcFunc combos'!$Q$8:$Q$354,0),0)&gt;0,1,0)</f>
        <v>0</v>
      </c>
      <c r="BU13" s="119">
        <f ca="1">IF(IFERROR(MATCH(_xlfn.CONCAT($B13,",",BU$4),'25 SpcFunc &amp; VentSpcFunc combos'!$Q$8:$Q$354,0),0)&gt;0,1,0)</f>
        <v>0</v>
      </c>
      <c r="BV13" s="119">
        <f ca="1">IF(IFERROR(MATCH(_xlfn.CONCAT($B13,",",BV$4),'25 SpcFunc &amp; VentSpcFunc combos'!$Q$8:$Q$354,0),0)&gt;0,1,0)</f>
        <v>0</v>
      </c>
      <c r="BW13" s="119">
        <f ca="1">IF(IFERROR(MATCH(_xlfn.CONCAT($B13,",",BW$4),'25 SpcFunc &amp; VentSpcFunc combos'!$Q$8:$Q$354,0),0)&gt;0,1,0)</f>
        <v>0</v>
      </c>
      <c r="BX13" s="119">
        <f ca="1">IF(IFERROR(MATCH(_xlfn.CONCAT($B13,",",BX$4),'25 SpcFunc &amp; VentSpcFunc combos'!$Q$8:$Q$354,0),0)&gt;0,1,0)</f>
        <v>0</v>
      </c>
      <c r="BY13" s="119">
        <f ca="1">IF(IFERROR(MATCH(_xlfn.CONCAT($B13,",",BY$4),'25 SpcFunc &amp; VentSpcFunc combos'!$Q$8:$Q$354,0),0)&gt;0,1,0)</f>
        <v>0</v>
      </c>
      <c r="BZ13" s="119">
        <f ca="1">IF(IFERROR(MATCH(_xlfn.CONCAT($B13,",",BZ$4),'25 SpcFunc &amp; VentSpcFunc combos'!$Q$8:$Q$354,0),0)&gt;0,1,0)</f>
        <v>0</v>
      </c>
      <c r="CA13" s="119">
        <f ca="1">IF(IFERROR(MATCH(_xlfn.CONCAT($B13,",",CA$4),'25 SpcFunc &amp; VentSpcFunc combos'!$Q$8:$Q$354,0),0)&gt;0,1,0)</f>
        <v>0</v>
      </c>
      <c r="CB13" s="119">
        <f ca="1">IF(IFERROR(MATCH(_xlfn.CONCAT($B13,",",CB$4),'25 SpcFunc &amp; VentSpcFunc combos'!$Q$8:$Q$354,0),0)&gt;0,1,0)</f>
        <v>0</v>
      </c>
      <c r="CC13" s="119">
        <f ca="1">IF(IFERROR(MATCH(_xlfn.CONCAT($B13,",",CC$4),'25 SpcFunc &amp; VentSpcFunc combos'!$Q$8:$Q$354,0),0)&gt;0,1,0)</f>
        <v>0</v>
      </c>
      <c r="CD13" s="119">
        <f ca="1">IF(IFERROR(MATCH(_xlfn.CONCAT($B13,",",CD$4),'25 SpcFunc &amp; VentSpcFunc combos'!$Q$8:$Q$354,0),0)&gt;0,1,0)</f>
        <v>0</v>
      </c>
      <c r="CE13" s="119">
        <f ca="1">IF(IFERROR(MATCH(_xlfn.CONCAT($B13,",",CE$4),'25 SpcFunc &amp; VentSpcFunc combos'!$Q$8:$Q$354,0),0)&gt;0,1,0)</f>
        <v>0</v>
      </c>
      <c r="CF13" s="119">
        <f ca="1">IF(IFERROR(MATCH(_xlfn.CONCAT($B13,",",CF$4),'25 SpcFunc &amp; VentSpcFunc combos'!$Q$8:$Q$354,0),0)&gt;0,1,0)</f>
        <v>0</v>
      </c>
      <c r="CG13" s="119">
        <f ca="1">IF(IFERROR(MATCH(_xlfn.CONCAT($B13,",",CG$4),'25 SpcFunc &amp; VentSpcFunc combos'!$Q$8:$Q$354,0),0)&gt;0,1,0)</f>
        <v>0</v>
      </c>
      <c r="CH13" s="119">
        <f ca="1">IF(IFERROR(MATCH(_xlfn.CONCAT($B13,",",CH$4),'25 SpcFunc &amp; VentSpcFunc combos'!$Q$8:$Q$354,0),0)&gt;0,1,0)</f>
        <v>0</v>
      </c>
      <c r="CI13" s="119">
        <f ca="1">IF(IFERROR(MATCH(_xlfn.CONCAT($B13,",",CI$4),'25 SpcFunc &amp; VentSpcFunc combos'!$Q$8:$Q$354,0),0)&gt;0,1,0)</f>
        <v>0</v>
      </c>
      <c r="CJ13" s="119">
        <f ca="1">IF(IFERROR(MATCH(_xlfn.CONCAT($B13,",",CJ$4),'25 SpcFunc &amp; VentSpcFunc combos'!$Q$8:$Q$354,0),0)&gt;0,1,0)</f>
        <v>0</v>
      </c>
      <c r="CK13" s="119">
        <f ca="1">IF(IFERROR(MATCH(_xlfn.CONCAT($B13,",",CK$4),'25 SpcFunc &amp; VentSpcFunc combos'!$Q$8:$Q$354,0),0)&gt;0,1,0)</f>
        <v>0</v>
      </c>
      <c r="CL13" s="119">
        <f ca="1">IF(IFERROR(MATCH(_xlfn.CONCAT($B13,",",CL$4),'25 SpcFunc &amp; VentSpcFunc combos'!$Q$8:$Q$354,0),0)&gt;0,1,0)</f>
        <v>0</v>
      </c>
      <c r="CM13" s="119">
        <f ca="1">IF(IFERROR(MATCH(_xlfn.CONCAT($B13,",",CM$4),'25 SpcFunc &amp; VentSpcFunc combos'!$Q$8:$Q$354,0),0)&gt;0,1,0)</f>
        <v>0</v>
      </c>
      <c r="CN13" s="119">
        <f ca="1">IF(IFERROR(MATCH(_xlfn.CONCAT($B13,",",CN$4),'25 SpcFunc &amp; VentSpcFunc combos'!$Q$8:$Q$354,0),0)&gt;0,1,0)</f>
        <v>0</v>
      </c>
      <c r="CO13" s="119">
        <f ca="1">IF(IFERROR(MATCH(_xlfn.CONCAT($B13,",",CO$4),'25 SpcFunc &amp; VentSpcFunc combos'!$Q$8:$Q$354,0),0)&gt;0,1,0)</f>
        <v>0</v>
      </c>
      <c r="CP13" s="119">
        <f ca="1">IF(IFERROR(MATCH(_xlfn.CONCAT($B13,",",CP$4),'25 SpcFunc &amp; VentSpcFunc combos'!$Q$8:$Q$354,0),0)&gt;0,1,0)</f>
        <v>0</v>
      </c>
      <c r="CQ13" s="119">
        <f ca="1">IF(IFERROR(MATCH(_xlfn.CONCAT($B13,",",CQ$4),'25 SpcFunc &amp; VentSpcFunc combos'!$Q$8:$Q$354,0),0)&gt;0,1,0)</f>
        <v>0</v>
      </c>
      <c r="CR13" s="119">
        <f ca="1">IF(IFERROR(MATCH(_xlfn.CONCAT($B13,",",CR$4),'25 SpcFunc &amp; VentSpcFunc combos'!$Q$8:$Q$354,0),0)&gt;0,1,0)</f>
        <v>0</v>
      </c>
      <c r="CS13" s="119">
        <f ca="1">IF(IFERROR(MATCH(_xlfn.CONCAT($B13,",",CS$4),'25 SpcFunc &amp; VentSpcFunc combos'!$Q$8:$Q$354,0),0)&gt;0,1,0)</f>
        <v>1</v>
      </c>
      <c r="CT13" s="119">
        <f ca="1">IF(IFERROR(MATCH(_xlfn.CONCAT($B13,",",CT$4),'25 SpcFunc &amp; VentSpcFunc combos'!$Q$8:$Q$354,0),0)&gt;0,1,0)</f>
        <v>0</v>
      </c>
      <c r="CU13" s="98" t="s">
        <v>938</v>
      </c>
      <c r="CV13">
        <f t="shared" ca="1" si="4"/>
        <v>6</v>
      </c>
    </row>
    <row r="14" spans="1:100" x14ac:dyDescent="0.25">
      <c r="B14" t="str">
        <f>'For CSV - 2025 SpcFuncData'!B14</f>
        <v>Auditorium Area</v>
      </c>
      <c r="C14" s="119">
        <f ca="1">IF(IFERROR(MATCH(_xlfn.CONCAT($B14,",",C$4),'25 SpcFunc &amp; VentSpcFunc combos'!$Q$8:$Q$354,0),0)&gt;0,1,0)</f>
        <v>1</v>
      </c>
      <c r="D14" s="119">
        <f ca="1">IF(IFERROR(MATCH(_xlfn.CONCAT($B14,",",D$4),'25 SpcFunc &amp; VentSpcFunc combos'!$Q$8:$Q$354,0),0)&gt;0,1,0)</f>
        <v>1</v>
      </c>
      <c r="E14" s="119">
        <f ca="1">IF(IFERROR(MATCH(_xlfn.CONCAT($B14,",",E$4),'25 SpcFunc &amp; VentSpcFunc combos'!$Q$8:$Q$354,0),0)&gt;0,1,0)</f>
        <v>1</v>
      </c>
      <c r="F14" s="119">
        <f ca="1">IF(IFERROR(MATCH(_xlfn.CONCAT($B14,",",F$4),'25 SpcFunc &amp; VentSpcFunc combos'!$Q$8:$Q$354,0),0)&gt;0,1,0)</f>
        <v>0</v>
      </c>
      <c r="G14" s="119">
        <f ca="1">IF(IFERROR(MATCH(_xlfn.CONCAT($B14,",",G$4),'25 SpcFunc &amp; VentSpcFunc combos'!$Q$8:$Q$354,0),0)&gt;0,1,0)</f>
        <v>0</v>
      </c>
      <c r="H14" s="119">
        <f ca="1">IF(IFERROR(MATCH(_xlfn.CONCAT($B14,",",H$4),'25 SpcFunc &amp; VentSpcFunc combos'!$Q$8:$Q$354,0),0)&gt;0,1,0)</f>
        <v>0</v>
      </c>
      <c r="I14" s="119">
        <f ca="1">IF(IFERROR(MATCH(_xlfn.CONCAT($B14,",",I$4),'25 SpcFunc &amp; VentSpcFunc combos'!$Q$8:$Q$354,0),0)&gt;0,1,0)</f>
        <v>0</v>
      </c>
      <c r="J14" s="119">
        <f ca="1">IF(IFERROR(MATCH(_xlfn.CONCAT($B14,",",J$4),'25 SpcFunc &amp; VentSpcFunc combos'!$Q$8:$Q$354,0),0)&gt;0,1,0)</f>
        <v>0</v>
      </c>
      <c r="K14" s="119">
        <f ca="1">IF(IFERROR(MATCH(_xlfn.CONCAT($B14,",",K$4),'25 SpcFunc &amp; VentSpcFunc combos'!$Q$8:$Q$354,0),0)&gt;0,1,0)</f>
        <v>0</v>
      </c>
      <c r="L14" s="119">
        <f ca="1">IF(IFERROR(MATCH(_xlfn.CONCAT($B14,",",L$4),'25 SpcFunc &amp; VentSpcFunc combos'!$Q$8:$Q$354,0),0)&gt;0,1,0)</f>
        <v>0</v>
      </c>
      <c r="M14" s="119">
        <f ca="1">IF(IFERROR(MATCH(_xlfn.CONCAT($B14,",",M$4),'25 SpcFunc &amp; VentSpcFunc combos'!$Q$8:$Q$354,0),0)&gt;0,1,0)</f>
        <v>0</v>
      </c>
      <c r="N14" s="119">
        <f ca="1">IF(IFERROR(MATCH(_xlfn.CONCAT($B14,",",N$4),'25 SpcFunc &amp; VentSpcFunc combos'!$Q$8:$Q$354,0),0)&gt;0,1,0)</f>
        <v>0</v>
      </c>
      <c r="O14" s="119">
        <f ca="1">IF(IFERROR(MATCH(_xlfn.CONCAT($B14,",",O$4),'25 SpcFunc &amp; VentSpcFunc combos'!$Q$8:$Q$354,0),0)&gt;0,1,0)</f>
        <v>0</v>
      </c>
      <c r="P14" s="119">
        <f ca="1">IF(IFERROR(MATCH(_xlfn.CONCAT($B14,",",P$4),'25 SpcFunc &amp; VentSpcFunc combos'!$Q$8:$Q$354,0),0)&gt;0,1,0)</f>
        <v>0</v>
      </c>
      <c r="Q14" s="119">
        <f ca="1">IF(IFERROR(MATCH(_xlfn.CONCAT($B14,",",Q$4),'25 SpcFunc &amp; VentSpcFunc combos'!$Q$8:$Q$354,0),0)&gt;0,1,0)</f>
        <v>0</v>
      </c>
      <c r="R14" s="119">
        <f ca="1">IF(IFERROR(MATCH(_xlfn.CONCAT($B14,",",R$4),'25 SpcFunc &amp; VentSpcFunc combos'!$Q$8:$Q$354,0),0)&gt;0,1,0)</f>
        <v>0</v>
      </c>
      <c r="S14" s="119">
        <f ca="1">IF(IFERROR(MATCH(_xlfn.CONCAT($B14,",",S$4),'25 SpcFunc &amp; VentSpcFunc combos'!$Q$8:$Q$354,0),0)&gt;0,1,0)</f>
        <v>0</v>
      </c>
      <c r="T14" s="119">
        <f ca="1">IF(IFERROR(MATCH(_xlfn.CONCAT($B14,",",T$4),'25 SpcFunc &amp; VentSpcFunc combos'!$Q$8:$Q$354,0),0)&gt;0,1,0)</f>
        <v>0</v>
      </c>
      <c r="U14" s="119">
        <f ca="1">IF(IFERROR(MATCH(_xlfn.CONCAT($B14,",",U$4),'25 SpcFunc &amp; VentSpcFunc combos'!$Q$8:$Q$354,0),0)&gt;0,1,0)</f>
        <v>0</v>
      </c>
      <c r="V14" s="119">
        <f ca="1">IF(IFERROR(MATCH(_xlfn.CONCAT($B14,",",V$4),'25 SpcFunc &amp; VentSpcFunc combos'!$Q$8:$Q$354,0),0)&gt;0,1,0)</f>
        <v>0</v>
      </c>
      <c r="W14" s="119">
        <f ca="1">IF(IFERROR(MATCH(_xlfn.CONCAT($B14,",",W$4),'25 SpcFunc &amp; VentSpcFunc combos'!$Q$8:$Q$354,0),0)&gt;0,1,0)</f>
        <v>0</v>
      </c>
      <c r="X14" s="119">
        <f ca="1">IF(IFERROR(MATCH(_xlfn.CONCAT($B14,",",X$4),'25 SpcFunc &amp; VentSpcFunc combos'!$Q$8:$Q$354,0),0)&gt;0,1,0)</f>
        <v>0</v>
      </c>
      <c r="Y14" s="119">
        <f ca="1">IF(IFERROR(MATCH(_xlfn.CONCAT($B14,",",Y$4),'25 SpcFunc &amp; VentSpcFunc combos'!$Q$8:$Q$354,0),0)&gt;0,1,0)</f>
        <v>0</v>
      </c>
      <c r="Z14" s="119">
        <f ca="1">IF(IFERROR(MATCH(_xlfn.CONCAT($B14,",",Z$4),'25 SpcFunc &amp; VentSpcFunc combos'!$Q$8:$Q$354,0),0)&gt;0,1,0)</f>
        <v>0</v>
      </c>
      <c r="AA14" s="119">
        <f ca="1">IF(IFERROR(MATCH(_xlfn.CONCAT($B14,",",AA$4),'25 SpcFunc &amp; VentSpcFunc combos'!$Q$8:$Q$354,0),0)&gt;0,1,0)</f>
        <v>0</v>
      </c>
      <c r="AB14" s="119">
        <f ca="1">IF(IFERROR(MATCH(_xlfn.CONCAT($B14,",",AB$4),'25 SpcFunc &amp; VentSpcFunc combos'!$Q$8:$Q$354,0),0)&gt;0,1,0)</f>
        <v>0</v>
      </c>
      <c r="AC14" s="119">
        <f ca="1">IF(IFERROR(MATCH(_xlfn.CONCAT($B14,",",AC$4),'25 SpcFunc &amp; VentSpcFunc combos'!$Q$8:$Q$354,0),0)&gt;0,1,0)</f>
        <v>0</v>
      </c>
      <c r="AD14" s="119">
        <f ca="1">IF(IFERROR(MATCH(_xlfn.CONCAT($B14,",",AD$4),'25 SpcFunc &amp; VentSpcFunc combos'!$Q$8:$Q$354,0),0)&gt;0,1,0)</f>
        <v>0</v>
      </c>
      <c r="AE14" s="119">
        <f ca="1">IF(IFERROR(MATCH(_xlfn.CONCAT($B14,",",AE$4),'25 SpcFunc &amp; VentSpcFunc combos'!$Q$8:$Q$354,0),0)&gt;0,1,0)</f>
        <v>0</v>
      </c>
      <c r="AF14" s="119">
        <f ca="1">IF(IFERROR(MATCH(_xlfn.CONCAT($B14,",",AF$4),'25 SpcFunc &amp; VentSpcFunc combos'!$Q$8:$Q$354,0),0)&gt;0,1,0)</f>
        <v>0</v>
      </c>
      <c r="AG14" s="119">
        <f ca="1">IF(IFERROR(MATCH(_xlfn.CONCAT($B14,",",AG$4),'25 SpcFunc &amp; VentSpcFunc combos'!$Q$8:$Q$354,0),0)&gt;0,1,0)</f>
        <v>0</v>
      </c>
      <c r="AH14" s="119">
        <f ca="1">IF(IFERROR(MATCH(_xlfn.CONCAT($B14,",",AH$4),'25 SpcFunc &amp; VentSpcFunc combos'!$Q$8:$Q$354,0),0)&gt;0,1,0)</f>
        <v>1</v>
      </c>
      <c r="AI14" s="119">
        <f ca="1">IF(IFERROR(MATCH(_xlfn.CONCAT($B14,",",AI$4),'25 SpcFunc &amp; VentSpcFunc combos'!$Q$8:$Q$354,0),0)&gt;0,1,0)</f>
        <v>0</v>
      </c>
      <c r="AJ14" s="119">
        <f ca="1">IF(IFERROR(MATCH(_xlfn.CONCAT($B14,",",AJ$4),'25 SpcFunc &amp; VentSpcFunc combos'!$Q$8:$Q$354,0),0)&gt;0,1,0)</f>
        <v>0</v>
      </c>
      <c r="AK14" s="119">
        <f ca="1">IF(IFERROR(MATCH(_xlfn.CONCAT($B14,",",AK$4),'25 SpcFunc &amp; VentSpcFunc combos'!$Q$8:$Q$354,0),0)&gt;0,1,0)</f>
        <v>0</v>
      </c>
      <c r="AL14" s="119">
        <f ca="1">IF(IFERROR(MATCH(_xlfn.CONCAT($B14,",",AL$4),'25 SpcFunc &amp; VentSpcFunc combos'!$Q$8:$Q$354,0),0)&gt;0,1,0)</f>
        <v>0</v>
      </c>
      <c r="AM14" s="119">
        <f ca="1">IF(IFERROR(MATCH(_xlfn.CONCAT($B14,",",AM$4),'25 SpcFunc &amp; VentSpcFunc combos'!$Q$8:$Q$354,0),0)&gt;0,1,0)</f>
        <v>0</v>
      </c>
      <c r="AN14" s="119">
        <f ca="1">IF(IFERROR(MATCH(_xlfn.CONCAT($B14,",",AN$4),'25 SpcFunc &amp; VentSpcFunc combos'!$Q$8:$Q$354,0),0)&gt;0,1,0)</f>
        <v>0</v>
      </c>
      <c r="AO14" s="119">
        <f ca="1">IF(IFERROR(MATCH(_xlfn.CONCAT($B14,",",AO$4),'25 SpcFunc &amp; VentSpcFunc combos'!$Q$8:$Q$354,0),0)&gt;0,1,0)</f>
        <v>0</v>
      </c>
      <c r="AP14" s="119">
        <f ca="1">IF(IFERROR(MATCH(_xlfn.CONCAT($B14,",",AP$4),'25 SpcFunc &amp; VentSpcFunc combos'!$Q$8:$Q$354,0),0)&gt;0,1,0)</f>
        <v>0</v>
      </c>
      <c r="AQ14" s="119">
        <f ca="1">IF(IFERROR(MATCH(_xlfn.CONCAT($B14,",",AQ$4),'25 SpcFunc &amp; VentSpcFunc combos'!$Q$8:$Q$354,0),0)&gt;0,1,0)</f>
        <v>0</v>
      </c>
      <c r="AR14" s="119">
        <f ca="1">IF(IFERROR(MATCH(_xlfn.CONCAT($B14,",",AR$4),'25 SpcFunc &amp; VentSpcFunc combos'!$Q$8:$Q$354,0),0)&gt;0,1,0)</f>
        <v>0</v>
      </c>
      <c r="AS14" s="119">
        <f ca="1">IF(IFERROR(MATCH(_xlfn.CONCAT($B14,",",AS$4),'25 SpcFunc &amp; VentSpcFunc combos'!$Q$8:$Q$354,0),0)&gt;0,1,0)</f>
        <v>0</v>
      </c>
      <c r="AT14" s="119">
        <f ca="1">IF(IFERROR(MATCH(_xlfn.CONCAT($B14,",",AT$4),'25 SpcFunc &amp; VentSpcFunc combos'!$Q$8:$Q$354,0),0)&gt;0,1,0)</f>
        <v>0</v>
      </c>
      <c r="AU14" s="119">
        <f ca="1">IF(IFERROR(MATCH(_xlfn.CONCAT($B14,",",AU$4),'25 SpcFunc &amp; VentSpcFunc combos'!$Q$8:$Q$354,0),0)&gt;0,1,0)</f>
        <v>0</v>
      </c>
      <c r="AV14" s="119">
        <f ca="1">IF(IFERROR(MATCH(_xlfn.CONCAT($B14,",",AV$4),'25 SpcFunc &amp; VentSpcFunc combos'!$Q$8:$Q$354,0),0)&gt;0,1,0)</f>
        <v>0</v>
      </c>
      <c r="AW14" s="119">
        <f ca="1">IF(IFERROR(MATCH(_xlfn.CONCAT($B14,",",AW$4),'25 SpcFunc &amp; VentSpcFunc combos'!$Q$8:$Q$354,0),0)&gt;0,1,0)</f>
        <v>0</v>
      </c>
      <c r="AX14" s="119">
        <f ca="1">IF(IFERROR(MATCH(_xlfn.CONCAT($B14,",",AX$4),'25 SpcFunc &amp; VentSpcFunc combos'!$Q$8:$Q$354,0),0)&gt;0,1,0)</f>
        <v>0</v>
      </c>
      <c r="AY14" s="119">
        <f ca="1">IF(IFERROR(MATCH(_xlfn.CONCAT($B14,",",AY$4),'25 SpcFunc &amp; VentSpcFunc combos'!$Q$8:$Q$354,0),0)&gt;0,1,0)</f>
        <v>0</v>
      </c>
      <c r="AZ14" s="119">
        <f ca="1">IF(IFERROR(MATCH(_xlfn.CONCAT($B14,",",AZ$4),'25 SpcFunc &amp; VentSpcFunc combos'!$Q$8:$Q$354,0),0)&gt;0,1,0)</f>
        <v>0</v>
      </c>
      <c r="BA14" s="119">
        <f ca="1">IF(IFERROR(MATCH(_xlfn.CONCAT($B14,",",BA$4),'25 SpcFunc &amp; VentSpcFunc combos'!$Q$8:$Q$354,0),0)&gt;0,1,0)</f>
        <v>0</v>
      </c>
      <c r="BB14" s="119">
        <f ca="1">IF(IFERROR(MATCH(_xlfn.CONCAT($B14,",",BB$4),'25 SpcFunc &amp; VentSpcFunc combos'!$Q$8:$Q$354,0),0)&gt;0,1,0)</f>
        <v>0</v>
      </c>
      <c r="BC14" s="119">
        <f ca="1">IF(IFERROR(MATCH(_xlfn.CONCAT($B14,",",BC$4),'25 SpcFunc &amp; VentSpcFunc combos'!$Q$8:$Q$354,0),0)&gt;0,1,0)</f>
        <v>0</v>
      </c>
      <c r="BD14" s="119">
        <f ca="1">IF(IFERROR(MATCH(_xlfn.CONCAT($B14,",",BD$4),'25 SpcFunc &amp; VentSpcFunc combos'!$Q$8:$Q$354,0),0)&gt;0,1,0)</f>
        <v>0</v>
      </c>
      <c r="BE14" s="119">
        <f ca="1">IF(IFERROR(MATCH(_xlfn.CONCAT($B14,",",BE$4),'25 SpcFunc &amp; VentSpcFunc combos'!$Q$8:$Q$354,0),0)&gt;0,1,0)</f>
        <v>0</v>
      </c>
      <c r="BF14" s="119">
        <f ca="1">IF(IFERROR(MATCH(_xlfn.CONCAT($B14,",",BF$4),'25 SpcFunc &amp; VentSpcFunc combos'!$Q$8:$Q$354,0),0)&gt;0,1,0)</f>
        <v>0</v>
      </c>
      <c r="BG14" s="119">
        <f ca="1">IF(IFERROR(MATCH(_xlfn.CONCAT($B14,",",BG$4),'25 SpcFunc &amp; VentSpcFunc combos'!$Q$8:$Q$354,0),0)&gt;0,1,0)</f>
        <v>0</v>
      </c>
      <c r="BH14" s="119">
        <f ca="1">IF(IFERROR(MATCH(_xlfn.CONCAT($B14,",",BH$4),'25 SpcFunc &amp; VentSpcFunc combos'!$Q$8:$Q$354,0),0)&gt;0,1,0)</f>
        <v>0</v>
      </c>
      <c r="BI14" s="119">
        <f ca="1">IF(IFERROR(MATCH(_xlfn.CONCAT($B14,",",BI$4),'25 SpcFunc &amp; VentSpcFunc combos'!$Q$8:$Q$354,0),0)&gt;0,1,0)</f>
        <v>0</v>
      </c>
      <c r="BJ14" s="119">
        <f ca="1">IF(IFERROR(MATCH(_xlfn.CONCAT($B14,",",BJ$4),'25 SpcFunc &amp; VentSpcFunc combos'!$Q$8:$Q$354,0),0)&gt;0,1,0)</f>
        <v>0</v>
      </c>
      <c r="BK14" s="119">
        <f ca="1">IF(IFERROR(MATCH(_xlfn.CONCAT($B14,",",BK$4),'25 SpcFunc &amp; VentSpcFunc combos'!$Q$8:$Q$354,0),0)&gt;0,1,0)</f>
        <v>0</v>
      </c>
      <c r="BL14" s="119">
        <f ca="1">IF(IFERROR(MATCH(_xlfn.CONCAT($B14,",",BL$4),'25 SpcFunc &amp; VentSpcFunc combos'!$Q$8:$Q$354,0),0)&gt;0,1,0)</f>
        <v>0</v>
      </c>
      <c r="BM14" s="119">
        <f ca="1">IF(IFERROR(MATCH(_xlfn.CONCAT($B14,",",BM$4),'25 SpcFunc &amp; VentSpcFunc combos'!$Q$8:$Q$354,0),0)&gt;0,1,0)</f>
        <v>0</v>
      </c>
      <c r="BN14" s="119">
        <f ca="1">IF(IFERROR(MATCH(_xlfn.CONCAT($B14,",",BN$4),'25 SpcFunc &amp; VentSpcFunc combos'!$Q$8:$Q$354,0),0)&gt;0,1,0)</f>
        <v>0</v>
      </c>
      <c r="BO14" s="119">
        <f ca="1">IF(IFERROR(MATCH(_xlfn.CONCAT($B14,",",BO$4),'25 SpcFunc &amp; VentSpcFunc combos'!$Q$8:$Q$354,0),0)&gt;0,1,0)</f>
        <v>0</v>
      </c>
      <c r="BP14" s="119">
        <f ca="1">IF(IFERROR(MATCH(_xlfn.CONCAT($B14,",",BP$4),'25 SpcFunc &amp; VentSpcFunc combos'!$Q$8:$Q$354,0),0)&gt;0,1,0)</f>
        <v>0</v>
      </c>
      <c r="BQ14" s="119">
        <f ca="1">IF(IFERROR(MATCH(_xlfn.CONCAT($B14,",",BQ$4),'25 SpcFunc &amp; VentSpcFunc combos'!$Q$8:$Q$354,0),0)&gt;0,1,0)</f>
        <v>0</v>
      </c>
      <c r="BR14" s="119">
        <f ca="1">IF(IFERROR(MATCH(_xlfn.CONCAT($B14,",",BR$4),'25 SpcFunc &amp; VentSpcFunc combos'!$Q$8:$Q$354,0),0)&gt;0,1,0)</f>
        <v>1</v>
      </c>
      <c r="BS14" s="119">
        <f ca="1">IF(IFERROR(MATCH(_xlfn.CONCAT($B14,",",BS$4),'25 SpcFunc &amp; VentSpcFunc combos'!$Q$8:$Q$354,0),0)&gt;0,1,0)</f>
        <v>0</v>
      </c>
      <c r="BT14" s="119">
        <f ca="1">IF(IFERROR(MATCH(_xlfn.CONCAT($B14,",",BT$4),'25 SpcFunc &amp; VentSpcFunc combos'!$Q$8:$Q$354,0),0)&gt;0,1,0)</f>
        <v>0</v>
      </c>
      <c r="BU14" s="119">
        <f ca="1">IF(IFERROR(MATCH(_xlfn.CONCAT($B14,",",BU$4),'25 SpcFunc &amp; VentSpcFunc combos'!$Q$8:$Q$354,0),0)&gt;0,1,0)</f>
        <v>0</v>
      </c>
      <c r="BV14" s="119">
        <f ca="1">IF(IFERROR(MATCH(_xlfn.CONCAT($B14,",",BV$4),'25 SpcFunc &amp; VentSpcFunc combos'!$Q$8:$Q$354,0),0)&gt;0,1,0)</f>
        <v>0</v>
      </c>
      <c r="BW14" s="119">
        <f ca="1">IF(IFERROR(MATCH(_xlfn.CONCAT($B14,",",BW$4),'25 SpcFunc &amp; VentSpcFunc combos'!$Q$8:$Q$354,0),0)&gt;0,1,0)</f>
        <v>0</v>
      </c>
      <c r="BX14" s="119">
        <f ca="1">IF(IFERROR(MATCH(_xlfn.CONCAT($B14,",",BX$4),'25 SpcFunc &amp; VentSpcFunc combos'!$Q$8:$Q$354,0),0)&gt;0,1,0)</f>
        <v>0</v>
      </c>
      <c r="BY14" s="119">
        <f ca="1">IF(IFERROR(MATCH(_xlfn.CONCAT($B14,",",BY$4),'25 SpcFunc &amp; VentSpcFunc combos'!$Q$8:$Q$354,0),0)&gt;0,1,0)</f>
        <v>0</v>
      </c>
      <c r="BZ14" s="119">
        <f ca="1">IF(IFERROR(MATCH(_xlfn.CONCAT($B14,",",BZ$4),'25 SpcFunc &amp; VentSpcFunc combos'!$Q$8:$Q$354,0),0)&gt;0,1,0)</f>
        <v>0</v>
      </c>
      <c r="CA14" s="119">
        <f ca="1">IF(IFERROR(MATCH(_xlfn.CONCAT($B14,",",CA$4),'25 SpcFunc &amp; VentSpcFunc combos'!$Q$8:$Q$354,0),0)&gt;0,1,0)</f>
        <v>0</v>
      </c>
      <c r="CB14" s="119">
        <f ca="1">IF(IFERROR(MATCH(_xlfn.CONCAT($B14,",",CB$4),'25 SpcFunc &amp; VentSpcFunc combos'!$Q$8:$Q$354,0),0)&gt;0,1,0)</f>
        <v>0</v>
      </c>
      <c r="CC14" s="119">
        <f ca="1">IF(IFERROR(MATCH(_xlfn.CONCAT($B14,",",CC$4),'25 SpcFunc &amp; VentSpcFunc combos'!$Q$8:$Q$354,0),0)&gt;0,1,0)</f>
        <v>0</v>
      </c>
      <c r="CD14" s="119">
        <f ca="1">IF(IFERROR(MATCH(_xlfn.CONCAT($B14,",",CD$4),'25 SpcFunc &amp; VentSpcFunc combos'!$Q$8:$Q$354,0),0)&gt;0,1,0)</f>
        <v>0</v>
      </c>
      <c r="CE14" s="119">
        <f ca="1">IF(IFERROR(MATCH(_xlfn.CONCAT($B14,",",CE$4),'25 SpcFunc &amp; VentSpcFunc combos'!$Q$8:$Q$354,0),0)&gt;0,1,0)</f>
        <v>0</v>
      </c>
      <c r="CF14" s="119">
        <f ca="1">IF(IFERROR(MATCH(_xlfn.CONCAT($B14,",",CF$4),'25 SpcFunc &amp; VentSpcFunc combos'!$Q$8:$Q$354,0),0)&gt;0,1,0)</f>
        <v>0</v>
      </c>
      <c r="CG14" s="119">
        <f ca="1">IF(IFERROR(MATCH(_xlfn.CONCAT($B14,",",CG$4),'25 SpcFunc &amp; VentSpcFunc combos'!$Q$8:$Q$354,0),0)&gt;0,1,0)</f>
        <v>0</v>
      </c>
      <c r="CH14" s="119">
        <f ca="1">IF(IFERROR(MATCH(_xlfn.CONCAT($B14,",",CH$4),'25 SpcFunc &amp; VentSpcFunc combos'!$Q$8:$Q$354,0),0)&gt;0,1,0)</f>
        <v>0</v>
      </c>
      <c r="CI14" s="119">
        <f ca="1">IF(IFERROR(MATCH(_xlfn.CONCAT($B14,",",CI$4),'25 SpcFunc &amp; VentSpcFunc combos'!$Q$8:$Q$354,0),0)&gt;0,1,0)</f>
        <v>0</v>
      </c>
      <c r="CJ14" s="119">
        <f ca="1">IF(IFERROR(MATCH(_xlfn.CONCAT($B14,",",CJ$4),'25 SpcFunc &amp; VentSpcFunc combos'!$Q$8:$Q$354,0),0)&gt;0,1,0)</f>
        <v>0</v>
      </c>
      <c r="CK14" s="119">
        <f ca="1">IF(IFERROR(MATCH(_xlfn.CONCAT($B14,",",CK$4),'25 SpcFunc &amp; VentSpcFunc combos'!$Q$8:$Q$354,0),0)&gt;0,1,0)</f>
        <v>0</v>
      </c>
      <c r="CL14" s="119">
        <f ca="1">IF(IFERROR(MATCH(_xlfn.CONCAT($B14,",",CL$4),'25 SpcFunc &amp; VentSpcFunc combos'!$Q$8:$Q$354,0),0)&gt;0,1,0)</f>
        <v>0</v>
      </c>
      <c r="CM14" s="119">
        <f ca="1">IF(IFERROR(MATCH(_xlfn.CONCAT($B14,",",CM$4),'25 SpcFunc &amp; VentSpcFunc combos'!$Q$8:$Q$354,0),0)&gt;0,1,0)</f>
        <v>0</v>
      </c>
      <c r="CN14" s="119">
        <f ca="1">IF(IFERROR(MATCH(_xlfn.CONCAT($B14,",",CN$4),'25 SpcFunc &amp; VentSpcFunc combos'!$Q$8:$Q$354,0),0)&gt;0,1,0)</f>
        <v>0</v>
      </c>
      <c r="CO14" s="119">
        <f ca="1">IF(IFERROR(MATCH(_xlfn.CONCAT($B14,",",CO$4),'25 SpcFunc &amp; VentSpcFunc combos'!$Q$8:$Q$354,0),0)&gt;0,1,0)</f>
        <v>0</v>
      </c>
      <c r="CP14" s="119">
        <f ca="1">IF(IFERROR(MATCH(_xlfn.CONCAT($B14,",",CP$4),'25 SpcFunc &amp; VentSpcFunc combos'!$Q$8:$Q$354,0),0)&gt;0,1,0)</f>
        <v>0</v>
      </c>
      <c r="CQ14" s="119">
        <f ca="1">IF(IFERROR(MATCH(_xlfn.CONCAT($B14,",",CQ$4),'25 SpcFunc &amp; VentSpcFunc combos'!$Q$8:$Q$354,0),0)&gt;0,1,0)</f>
        <v>0</v>
      </c>
      <c r="CR14" s="119">
        <f ca="1">IF(IFERROR(MATCH(_xlfn.CONCAT($B14,",",CR$4),'25 SpcFunc &amp; VentSpcFunc combos'!$Q$8:$Q$354,0),0)&gt;0,1,0)</f>
        <v>0</v>
      </c>
      <c r="CS14" s="119">
        <f ca="1">IF(IFERROR(MATCH(_xlfn.CONCAT($B14,",",CS$4),'25 SpcFunc &amp; VentSpcFunc combos'!$Q$8:$Q$354,0),0)&gt;0,1,0)</f>
        <v>0</v>
      </c>
      <c r="CT14" s="119">
        <f ca="1">IF(IFERROR(MATCH(_xlfn.CONCAT($B14,",",CT$4),'25 SpcFunc &amp; VentSpcFunc combos'!$Q$8:$Q$354,0),0)&gt;0,1,0)</f>
        <v>0</v>
      </c>
      <c r="CU14" s="98" t="s">
        <v>938</v>
      </c>
      <c r="CV14">
        <f t="shared" ca="1" si="4"/>
        <v>5</v>
      </c>
    </row>
    <row r="15" spans="1:100" x14ac:dyDescent="0.25">
      <c r="B15" t="str">
        <f>'For CSV - 2025 SpcFuncData'!B15</f>
        <v>Auto Repair / Maintenance Area</v>
      </c>
      <c r="C15" s="119">
        <f ca="1">IF(IFERROR(MATCH(_xlfn.CONCAT($B15,",",C$4),'25 SpcFunc &amp; VentSpcFunc combos'!$Q$8:$Q$354,0),0)&gt;0,1,0)</f>
        <v>0</v>
      </c>
      <c r="D15" s="119">
        <f ca="1">IF(IFERROR(MATCH(_xlfn.CONCAT($B15,",",D$4),'25 SpcFunc &amp; VentSpcFunc combos'!$Q$8:$Q$354,0),0)&gt;0,1,0)</f>
        <v>0</v>
      </c>
      <c r="E15" s="119">
        <f ca="1">IF(IFERROR(MATCH(_xlfn.CONCAT($B15,",",E$4),'25 SpcFunc &amp; VentSpcFunc combos'!$Q$8:$Q$354,0),0)&gt;0,1,0)</f>
        <v>0</v>
      </c>
      <c r="F15" s="119">
        <f ca="1">IF(IFERROR(MATCH(_xlfn.CONCAT($B15,",",F$4),'25 SpcFunc &amp; VentSpcFunc combos'!$Q$8:$Q$354,0),0)&gt;0,1,0)</f>
        <v>0</v>
      </c>
      <c r="G15" s="119">
        <f ca="1">IF(IFERROR(MATCH(_xlfn.CONCAT($B15,",",G$4),'25 SpcFunc &amp; VentSpcFunc combos'!$Q$8:$Q$354,0),0)&gt;0,1,0)</f>
        <v>0</v>
      </c>
      <c r="H15" s="119">
        <f ca="1">IF(IFERROR(MATCH(_xlfn.CONCAT($B15,",",H$4),'25 SpcFunc &amp; VentSpcFunc combos'!$Q$8:$Q$354,0),0)&gt;0,1,0)</f>
        <v>0</v>
      </c>
      <c r="I15" s="119">
        <f ca="1">IF(IFERROR(MATCH(_xlfn.CONCAT($B15,",",I$4),'25 SpcFunc &amp; VentSpcFunc combos'!$Q$8:$Q$354,0),0)&gt;0,1,0)</f>
        <v>0</v>
      </c>
      <c r="J15" s="119">
        <f ca="1">IF(IFERROR(MATCH(_xlfn.CONCAT($B15,",",J$4),'25 SpcFunc &amp; VentSpcFunc combos'!$Q$8:$Q$354,0),0)&gt;0,1,0)</f>
        <v>0</v>
      </c>
      <c r="K15" s="119">
        <f ca="1">IF(IFERROR(MATCH(_xlfn.CONCAT($B15,",",K$4),'25 SpcFunc &amp; VentSpcFunc combos'!$Q$8:$Q$354,0),0)&gt;0,1,0)</f>
        <v>0</v>
      </c>
      <c r="L15" s="119">
        <f ca="1">IF(IFERROR(MATCH(_xlfn.CONCAT($B15,",",L$4),'25 SpcFunc &amp; VentSpcFunc combos'!$Q$8:$Q$354,0),0)&gt;0,1,0)</f>
        <v>0</v>
      </c>
      <c r="M15" s="119">
        <f ca="1">IF(IFERROR(MATCH(_xlfn.CONCAT($B15,",",M$4),'25 SpcFunc &amp; VentSpcFunc combos'!$Q$8:$Q$354,0),0)&gt;0,1,0)</f>
        <v>0</v>
      </c>
      <c r="N15" s="119">
        <f ca="1">IF(IFERROR(MATCH(_xlfn.CONCAT($B15,",",N$4),'25 SpcFunc &amp; VentSpcFunc combos'!$Q$8:$Q$354,0),0)&gt;0,1,0)</f>
        <v>0</v>
      </c>
      <c r="O15" s="119">
        <f ca="1">IF(IFERROR(MATCH(_xlfn.CONCAT($B15,",",O$4),'25 SpcFunc &amp; VentSpcFunc combos'!$Q$8:$Q$354,0),0)&gt;0,1,0)</f>
        <v>0</v>
      </c>
      <c r="P15" s="119">
        <f ca="1">IF(IFERROR(MATCH(_xlfn.CONCAT($B15,",",P$4),'25 SpcFunc &amp; VentSpcFunc combos'!$Q$8:$Q$354,0),0)&gt;0,1,0)</f>
        <v>0</v>
      </c>
      <c r="Q15" s="119">
        <f ca="1">IF(IFERROR(MATCH(_xlfn.CONCAT($B15,",",Q$4),'25 SpcFunc &amp; VentSpcFunc combos'!$Q$8:$Q$354,0),0)&gt;0,1,0)</f>
        <v>0</v>
      </c>
      <c r="R15" s="119">
        <f ca="1">IF(IFERROR(MATCH(_xlfn.CONCAT($B15,",",R$4),'25 SpcFunc &amp; VentSpcFunc combos'!$Q$8:$Q$354,0),0)&gt;0,1,0)</f>
        <v>0</v>
      </c>
      <c r="S15" s="119">
        <f ca="1">IF(IFERROR(MATCH(_xlfn.CONCAT($B15,",",S$4),'25 SpcFunc &amp; VentSpcFunc combos'!$Q$8:$Q$354,0),0)&gt;0,1,0)</f>
        <v>0</v>
      </c>
      <c r="T15" s="119">
        <f ca="1">IF(IFERROR(MATCH(_xlfn.CONCAT($B15,",",T$4),'25 SpcFunc &amp; VentSpcFunc combos'!$Q$8:$Q$354,0),0)&gt;0,1,0)</f>
        <v>0</v>
      </c>
      <c r="U15" s="119">
        <f ca="1">IF(IFERROR(MATCH(_xlfn.CONCAT($B15,",",U$4),'25 SpcFunc &amp; VentSpcFunc combos'!$Q$8:$Q$354,0),0)&gt;0,1,0)</f>
        <v>0</v>
      </c>
      <c r="V15" s="119">
        <f ca="1">IF(IFERROR(MATCH(_xlfn.CONCAT($B15,",",V$4),'25 SpcFunc &amp; VentSpcFunc combos'!$Q$8:$Q$354,0),0)&gt;0,1,0)</f>
        <v>0</v>
      </c>
      <c r="W15" s="119">
        <f ca="1">IF(IFERROR(MATCH(_xlfn.CONCAT($B15,",",W$4),'25 SpcFunc &amp; VentSpcFunc combos'!$Q$8:$Q$354,0),0)&gt;0,1,0)</f>
        <v>0</v>
      </c>
      <c r="X15" s="119">
        <f ca="1">IF(IFERROR(MATCH(_xlfn.CONCAT($B15,",",X$4),'25 SpcFunc &amp; VentSpcFunc combos'!$Q$8:$Q$354,0),0)&gt;0,1,0)</f>
        <v>0</v>
      </c>
      <c r="Y15" s="119">
        <f ca="1">IF(IFERROR(MATCH(_xlfn.CONCAT($B15,",",Y$4),'25 SpcFunc &amp; VentSpcFunc combos'!$Q$8:$Q$354,0),0)&gt;0,1,0)</f>
        <v>0</v>
      </c>
      <c r="Z15" s="119">
        <f ca="1">IF(IFERROR(MATCH(_xlfn.CONCAT($B15,",",Z$4),'25 SpcFunc &amp; VentSpcFunc combos'!$Q$8:$Q$354,0),0)&gt;0,1,0)</f>
        <v>0</v>
      </c>
      <c r="AA15" s="119">
        <f ca="1">IF(IFERROR(MATCH(_xlfn.CONCAT($B15,",",AA$4),'25 SpcFunc &amp; VentSpcFunc combos'!$Q$8:$Q$354,0),0)&gt;0,1,0)</f>
        <v>0</v>
      </c>
      <c r="AB15" s="119">
        <f ca="1">IF(IFERROR(MATCH(_xlfn.CONCAT($B15,",",AB$4),'25 SpcFunc &amp; VentSpcFunc combos'!$Q$8:$Q$354,0),0)&gt;0,1,0)</f>
        <v>0</v>
      </c>
      <c r="AC15" s="119">
        <f ca="1">IF(IFERROR(MATCH(_xlfn.CONCAT($B15,",",AC$4),'25 SpcFunc &amp; VentSpcFunc combos'!$Q$8:$Q$354,0),0)&gt;0,1,0)</f>
        <v>0</v>
      </c>
      <c r="AD15" s="119">
        <f ca="1">IF(IFERROR(MATCH(_xlfn.CONCAT($B15,",",AD$4),'25 SpcFunc &amp; VentSpcFunc combos'!$Q$8:$Q$354,0),0)&gt;0,1,0)</f>
        <v>0</v>
      </c>
      <c r="AE15" s="119">
        <f ca="1">IF(IFERROR(MATCH(_xlfn.CONCAT($B15,",",AE$4),'25 SpcFunc &amp; VentSpcFunc combos'!$Q$8:$Q$354,0),0)&gt;0,1,0)</f>
        <v>0</v>
      </c>
      <c r="AF15" s="119">
        <f ca="1">IF(IFERROR(MATCH(_xlfn.CONCAT($B15,",",AF$4),'25 SpcFunc &amp; VentSpcFunc combos'!$Q$8:$Q$354,0),0)&gt;0,1,0)</f>
        <v>0</v>
      </c>
      <c r="AG15" s="119">
        <f ca="1">IF(IFERROR(MATCH(_xlfn.CONCAT($B15,",",AG$4),'25 SpcFunc &amp; VentSpcFunc combos'!$Q$8:$Q$354,0),0)&gt;0,1,0)</f>
        <v>0</v>
      </c>
      <c r="AH15" s="119">
        <f ca="1">IF(IFERROR(MATCH(_xlfn.CONCAT($B15,",",AH$4),'25 SpcFunc &amp; VentSpcFunc combos'!$Q$8:$Q$354,0),0)&gt;0,1,0)</f>
        <v>0</v>
      </c>
      <c r="AI15" s="119">
        <f ca="1">IF(IFERROR(MATCH(_xlfn.CONCAT($B15,",",AI$4),'25 SpcFunc &amp; VentSpcFunc combos'!$Q$8:$Q$354,0),0)&gt;0,1,0)</f>
        <v>1</v>
      </c>
      <c r="AJ15" s="119">
        <f ca="1">IF(IFERROR(MATCH(_xlfn.CONCAT($B15,",",AJ$4),'25 SpcFunc &amp; VentSpcFunc combos'!$Q$8:$Q$354,0),0)&gt;0,1,0)</f>
        <v>0</v>
      </c>
      <c r="AK15" s="119">
        <f ca="1">IF(IFERROR(MATCH(_xlfn.CONCAT($B15,",",AK$4),'25 SpcFunc &amp; VentSpcFunc combos'!$Q$8:$Q$354,0),0)&gt;0,1,0)</f>
        <v>0</v>
      </c>
      <c r="AL15" s="119">
        <f ca="1">IF(IFERROR(MATCH(_xlfn.CONCAT($B15,",",AL$4),'25 SpcFunc &amp; VentSpcFunc combos'!$Q$8:$Q$354,0),0)&gt;0,1,0)</f>
        <v>0</v>
      </c>
      <c r="AM15" s="119">
        <f ca="1">IF(IFERROR(MATCH(_xlfn.CONCAT($B15,",",AM$4),'25 SpcFunc &amp; VentSpcFunc combos'!$Q$8:$Q$354,0),0)&gt;0,1,0)</f>
        <v>0</v>
      </c>
      <c r="AN15" s="119">
        <f ca="1">IF(IFERROR(MATCH(_xlfn.CONCAT($B15,",",AN$4),'25 SpcFunc &amp; VentSpcFunc combos'!$Q$8:$Q$354,0),0)&gt;0,1,0)</f>
        <v>0</v>
      </c>
      <c r="AO15" s="119">
        <f ca="1">IF(IFERROR(MATCH(_xlfn.CONCAT($B15,",",AO$4),'25 SpcFunc &amp; VentSpcFunc combos'!$Q$8:$Q$354,0),0)&gt;0,1,0)</f>
        <v>0</v>
      </c>
      <c r="AP15" s="119">
        <f ca="1">IF(IFERROR(MATCH(_xlfn.CONCAT($B15,",",AP$4),'25 SpcFunc &amp; VentSpcFunc combos'!$Q$8:$Q$354,0),0)&gt;0,1,0)</f>
        <v>0</v>
      </c>
      <c r="AQ15" s="119">
        <f ca="1">IF(IFERROR(MATCH(_xlfn.CONCAT($B15,",",AQ$4),'25 SpcFunc &amp; VentSpcFunc combos'!$Q$8:$Q$354,0),0)&gt;0,1,0)</f>
        <v>0</v>
      </c>
      <c r="AR15" s="119">
        <f ca="1">IF(IFERROR(MATCH(_xlfn.CONCAT($B15,",",AR$4),'25 SpcFunc &amp; VentSpcFunc combos'!$Q$8:$Q$354,0),0)&gt;0,1,0)</f>
        <v>0</v>
      </c>
      <c r="AS15" s="119">
        <f ca="1">IF(IFERROR(MATCH(_xlfn.CONCAT($B15,",",AS$4),'25 SpcFunc &amp; VentSpcFunc combos'!$Q$8:$Q$354,0),0)&gt;0,1,0)</f>
        <v>0</v>
      </c>
      <c r="AT15" s="119">
        <f ca="1">IF(IFERROR(MATCH(_xlfn.CONCAT($B15,",",AT$4),'25 SpcFunc &amp; VentSpcFunc combos'!$Q$8:$Q$354,0),0)&gt;0,1,0)</f>
        <v>0</v>
      </c>
      <c r="AU15" s="119">
        <f ca="1">IF(IFERROR(MATCH(_xlfn.CONCAT($B15,",",AU$4),'25 SpcFunc &amp; VentSpcFunc combos'!$Q$8:$Q$354,0),0)&gt;0,1,0)</f>
        <v>0</v>
      </c>
      <c r="AV15" s="119">
        <f ca="1">IF(IFERROR(MATCH(_xlfn.CONCAT($B15,",",AV$4),'25 SpcFunc &amp; VentSpcFunc combos'!$Q$8:$Q$354,0),0)&gt;0,1,0)</f>
        <v>0</v>
      </c>
      <c r="AW15" s="119">
        <f ca="1">IF(IFERROR(MATCH(_xlfn.CONCAT($B15,",",AW$4),'25 SpcFunc &amp; VentSpcFunc combos'!$Q$8:$Q$354,0),0)&gt;0,1,0)</f>
        <v>0</v>
      </c>
      <c r="AX15" s="119">
        <f ca="1">IF(IFERROR(MATCH(_xlfn.CONCAT($B15,",",AX$4),'25 SpcFunc &amp; VentSpcFunc combos'!$Q$8:$Q$354,0),0)&gt;0,1,0)</f>
        <v>0</v>
      </c>
      <c r="AY15" s="119">
        <f ca="1">IF(IFERROR(MATCH(_xlfn.CONCAT($B15,",",AY$4),'25 SpcFunc &amp; VentSpcFunc combos'!$Q$8:$Q$354,0),0)&gt;0,1,0)</f>
        <v>0</v>
      </c>
      <c r="AZ15" s="119">
        <f ca="1">IF(IFERROR(MATCH(_xlfn.CONCAT($B15,",",AZ$4),'25 SpcFunc &amp; VentSpcFunc combos'!$Q$8:$Q$354,0),0)&gt;0,1,0)</f>
        <v>0</v>
      </c>
      <c r="BA15" s="119">
        <f ca="1">IF(IFERROR(MATCH(_xlfn.CONCAT($B15,",",BA$4),'25 SpcFunc &amp; VentSpcFunc combos'!$Q$8:$Q$354,0),0)&gt;0,1,0)</f>
        <v>0</v>
      </c>
      <c r="BB15" s="119">
        <f ca="1">IF(IFERROR(MATCH(_xlfn.CONCAT($B15,",",BB$4),'25 SpcFunc &amp; VentSpcFunc combos'!$Q$8:$Q$354,0),0)&gt;0,1,0)</f>
        <v>0</v>
      </c>
      <c r="BC15" s="119">
        <f ca="1">IF(IFERROR(MATCH(_xlfn.CONCAT($B15,",",BC$4),'25 SpcFunc &amp; VentSpcFunc combos'!$Q$8:$Q$354,0),0)&gt;0,1,0)</f>
        <v>0</v>
      </c>
      <c r="BD15" s="119">
        <f ca="1">IF(IFERROR(MATCH(_xlfn.CONCAT($B15,",",BD$4),'25 SpcFunc &amp; VentSpcFunc combos'!$Q$8:$Q$354,0),0)&gt;0,1,0)</f>
        <v>0</v>
      </c>
      <c r="BE15" s="119">
        <f ca="1">IF(IFERROR(MATCH(_xlfn.CONCAT($B15,",",BE$4),'25 SpcFunc &amp; VentSpcFunc combos'!$Q$8:$Q$354,0),0)&gt;0,1,0)</f>
        <v>0</v>
      </c>
      <c r="BF15" s="119">
        <f ca="1">IF(IFERROR(MATCH(_xlfn.CONCAT($B15,",",BF$4),'25 SpcFunc &amp; VentSpcFunc combos'!$Q$8:$Q$354,0),0)&gt;0,1,0)</f>
        <v>0</v>
      </c>
      <c r="BG15" s="119">
        <f ca="1">IF(IFERROR(MATCH(_xlfn.CONCAT($B15,",",BG$4),'25 SpcFunc &amp; VentSpcFunc combos'!$Q$8:$Q$354,0),0)&gt;0,1,0)</f>
        <v>0</v>
      </c>
      <c r="BH15" s="119">
        <f ca="1">IF(IFERROR(MATCH(_xlfn.CONCAT($B15,",",BH$4),'25 SpcFunc &amp; VentSpcFunc combos'!$Q$8:$Q$354,0),0)&gt;0,1,0)</f>
        <v>0</v>
      </c>
      <c r="BI15" s="119">
        <f ca="1">IF(IFERROR(MATCH(_xlfn.CONCAT($B15,",",BI$4),'25 SpcFunc &amp; VentSpcFunc combos'!$Q$8:$Q$354,0),0)&gt;0,1,0)</f>
        <v>0</v>
      </c>
      <c r="BJ15" s="119">
        <f ca="1">IF(IFERROR(MATCH(_xlfn.CONCAT($B15,",",BJ$4),'25 SpcFunc &amp; VentSpcFunc combos'!$Q$8:$Q$354,0),0)&gt;0,1,0)</f>
        <v>0</v>
      </c>
      <c r="BK15" s="119">
        <f ca="1">IF(IFERROR(MATCH(_xlfn.CONCAT($B15,",",BK$4),'25 SpcFunc &amp; VentSpcFunc combos'!$Q$8:$Q$354,0),0)&gt;0,1,0)</f>
        <v>0</v>
      </c>
      <c r="BL15" s="119">
        <f ca="1">IF(IFERROR(MATCH(_xlfn.CONCAT($B15,",",BL$4),'25 SpcFunc &amp; VentSpcFunc combos'!$Q$8:$Q$354,0),0)&gt;0,1,0)</f>
        <v>0</v>
      </c>
      <c r="BM15" s="119">
        <f ca="1">IF(IFERROR(MATCH(_xlfn.CONCAT($B15,",",BM$4),'25 SpcFunc &amp; VentSpcFunc combos'!$Q$8:$Q$354,0),0)&gt;0,1,0)</f>
        <v>0</v>
      </c>
      <c r="BN15" s="119">
        <f ca="1">IF(IFERROR(MATCH(_xlfn.CONCAT($B15,",",BN$4),'25 SpcFunc &amp; VentSpcFunc combos'!$Q$8:$Q$354,0),0)&gt;0,1,0)</f>
        <v>0</v>
      </c>
      <c r="BO15" s="119">
        <f ca="1">IF(IFERROR(MATCH(_xlfn.CONCAT($B15,",",BO$4),'25 SpcFunc &amp; VentSpcFunc combos'!$Q$8:$Q$354,0),0)&gt;0,1,0)</f>
        <v>0</v>
      </c>
      <c r="BP15" s="119">
        <f ca="1">IF(IFERROR(MATCH(_xlfn.CONCAT($B15,",",BP$4),'25 SpcFunc &amp; VentSpcFunc combos'!$Q$8:$Q$354,0),0)&gt;0,1,0)</f>
        <v>0</v>
      </c>
      <c r="BQ15" s="119">
        <f ca="1">IF(IFERROR(MATCH(_xlfn.CONCAT($B15,",",BQ$4),'25 SpcFunc &amp; VentSpcFunc combos'!$Q$8:$Q$354,0),0)&gt;0,1,0)</f>
        <v>0</v>
      </c>
      <c r="BR15" s="119">
        <f ca="1">IF(IFERROR(MATCH(_xlfn.CONCAT($B15,",",BR$4),'25 SpcFunc &amp; VentSpcFunc combos'!$Q$8:$Q$354,0),0)&gt;0,1,0)</f>
        <v>0</v>
      </c>
      <c r="BS15" s="119">
        <f ca="1">IF(IFERROR(MATCH(_xlfn.CONCAT($B15,",",BS$4),'25 SpcFunc &amp; VentSpcFunc combos'!$Q$8:$Q$354,0),0)&gt;0,1,0)</f>
        <v>0</v>
      </c>
      <c r="BT15" s="119">
        <f ca="1">IF(IFERROR(MATCH(_xlfn.CONCAT($B15,",",BT$4),'25 SpcFunc &amp; VentSpcFunc combos'!$Q$8:$Q$354,0),0)&gt;0,1,0)</f>
        <v>0</v>
      </c>
      <c r="BU15" s="119">
        <f ca="1">IF(IFERROR(MATCH(_xlfn.CONCAT($B15,",",BU$4),'25 SpcFunc &amp; VentSpcFunc combos'!$Q$8:$Q$354,0),0)&gt;0,1,0)</f>
        <v>0</v>
      </c>
      <c r="BV15" s="119">
        <f ca="1">IF(IFERROR(MATCH(_xlfn.CONCAT($B15,",",BV$4),'25 SpcFunc &amp; VentSpcFunc combos'!$Q$8:$Q$354,0),0)&gt;0,1,0)</f>
        <v>0</v>
      </c>
      <c r="BW15" s="119">
        <f ca="1">IF(IFERROR(MATCH(_xlfn.CONCAT($B15,",",BW$4),'25 SpcFunc &amp; VentSpcFunc combos'!$Q$8:$Q$354,0),0)&gt;0,1,0)</f>
        <v>0</v>
      </c>
      <c r="BX15" s="119">
        <f ca="1">IF(IFERROR(MATCH(_xlfn.CONCAT($B15,",",BX$4),'25 SpcFunc &amp; VentSpcFunc combos'!$Q$8:$Q$354,0),0)&gt;0,1,0)</f>
        <v>0</v>
      </c>
      <c r="BY15" s="119">
        <f ca="1">IF(IFERROR(MATCH(_xlfn.CONCAT($B15,",",BY$4),'25 SpcFunc &amp; VentSpcFunc combos'!$Q$8:$Q$354,0),0)&gt;0,1,0)</f>
        <v>0</v>
      </c>
      <c r="BZ15" s="119">
        <f ca="1">IF(IFERROR(MATCH(_xlfn.CONCAT($B15,",",BZ$4),'25 SpcFunc &amp; VentSpcFunc combos'!$Q$8:$Q$354,0),0)&gt;0,1,0)</f>
        <v>0</v>
      </c>
      <c r="CA15" s="119">
        <f ca="1">IF(IFERROR(MATCH(_xlfn.CONCAT($B15,",",CA$4),'25 SpcFunc &amp; VentSpcFunc combos'!$Q$8:$Q$354,0),0)&gt;0,1,0)</f>
        <v>0</v>
      </c>
      <c r="CB15" s="119">
        <f ca="1">IF(IFERROR(MATCH(_xlfn.CONCAT($B15,",",CB$4),'25 SpcFunc &amp; VentSpcFunc combos'!$Q$8:$Q$354,0),0)&gt;0,1,0)</f>
        <v>0</v>
      </c>
      <c r="CC15" s="119">
        <f ca="1">IF(IFERROR(MATCH(_xlfn.CONCAT($B15,",",CC$4),'25 SpcFunc &amp; VentSpcFunc combos'!$Q$8:$Q$354,0),0)&gt;0,1,0)</f>
        <v>0</v>
      </c>
      <c r="CD15" s="119">
        <f ca="1">IF(IFERROR(MATCH(_xlfn.CONCAT($B15,",",CD$4),'25 SpcFunc &amp; VentSpcFunc combos'!$Q$8:$Q$354,0),0)&gt;0,1,0)</f>
        <v>0</v>
      </c>
      <c r="CE15" s="119">
        <f ca="1">IF(IFERROR(MATCH(_xlfn.CONCAT($B15,",",CE$4),'25 SpcFunc &amp; VentSpcFunc combos'!$Q$8:$Q$354,0),0)&gt;0,1,0)</f>
        <v>0</v>
      </c>
      <c r="CF15" s="119">
        <f ca="1">IF(IFERROR(MATCH(_xlfn.CONCAT($B15,",",CF$4),'25 SpcFunc &amp; VentSpcFunc combos'!$Q$8:$Q$354,0),0)&gt;0,1,0)</f>
        <v>0</v>
      </c>
      <c r="CG15" s="119">
        <f ca="1">IF(IFERROR(MATCH(_xlfn.CONCAT($B15,",",CG$4),'25 SpcFunc &amp; VentSpcFunc combos'!$Q$8:$Q$354,0),0)&gt;0,1,0)</f>
        <v>0</v>
      </c>
      <c r="CH15" s="119">
        <f ca="1">IF(IFERROR(MATCH(_xlfn.CONCAT($B15,",",CH$4),'25 SpcFunc &amp; VentSpcFunc combos'!$Q$8:$Q$354,0),0)&gt;0,1,0)</f>
        <v>0</v>
      </c>
      <c r="CI15" s="119">
        <f ca="1">IF(IFERROR(MATCH(_xlfn.CONCAT($B15,",",CI$4),'25 SpcFunc &amp; VentSpcFunc combos'!$Q$8:$Q$354,0),0)&gt;0,1,0)</f>
        <v>0</v>
      </c>
      <c r="CJ15" s="119">
        <f ca="1">IF(IFERROR(MATCH(_xlfn.CONCAT($B15,",",CJ$4),'25 SpcFunc &amp; VentSpcFunc combos'!$Q$8:$Q$354,0),0)&gt;0,1,0)</f>
        <v>0</v>
      </c>
      <c r="CK15" s="119">
        <f ca="1">IF(IFERROR(MATCH(_xlfn.CONCAT($B15,",",CK$4),'25 SpcFunc &amp; VentSpcFunc combos'!$Q$8:$Q$354,0),0)&gt;0,1,0)</f>
        <v>0</v>
      </c>
      <c r="CL15" s="119">
        <f ca="1">IF(IFERROR(MATCH(_xlfn.CONCAT($B15,",",CL$4),'25 SpcFunc &amp; VentSpcFunc combos'!$Q$8:$Q$354,0),0)&gt;0,1,0)</f>
        <v>0</v>
      </c>
      <c r="CM15" s="119">
        <f ca="1">IF(IFERROR(MATCH(_xlfn.CONCAT($B15,",",CM$4),'25 SpcFunc &amp; VentSpcFunc combos'!$Q$8:$Q$354,0),0)&gt;0,1,0)</f>
        <v>0</v>
      </c>
      <c r="CN15" s="119">
        <f ca="1">IF(IFERROR(MATCH(_xlfn.CONCAT($B15,",",CN$4),'25 SpcFunc &amp; VentSpcFunc combos'!$Q$8:$Q$354,0),0)&gt;0,1,0)</f>
        <v>0</v>
      </c>
      <c r="CO15" s="119">
        <f ca="1">IF(IFERROR(MATCH(_xlfn.CONCAT($B15,",",CO$4),'25 SpcFunc &amp; VentSpcFunc combos'!$Q$8:$Q$354,0),0)&gt;0,1,0)</f>
        <v>0</v>
      </c>
      <c r="CP15" s="119">
        <f ca="1">IF(IFERROR(MATCH(_xlfn.CONCAT($B15,",",CP$4),'25 SpcFunc &amp; VentSpcFunc combos'!$Q$8:$Q$354,0),0)&gt;0,1,0)</f>
        <v>0</v>
      </c>
      <c r="CQ15" s="119">
        <f ca="1">IF(IFERROR(MATCH(_xlfn.CONCAT($B15,",",CQ$4),'25 SpcFunc &amp; VentSpcFunc combos'!$Q$8:$Q$354,0),0)&gt;0,1,0)</f>
        <v>0</v>
      </c>
      <c r="CR15" s="119">
        <f ca="1">IF(IFERROR(MATCH(_xlfn.CONCAT($B15,",",CR$4),'25 SpcFunc &amp; VentSpcFunc combos'!$Q$8:$Q$354,0),0)&gt;0,1,0)</f>
        <v>0</v>
      </c>
      <c r="CS15" s="119">
        <f ca="1">IF(IFERROR(MATCH(_xlfn.CONCAT($B15,",",CS$4),'25 SpcFunc &amp; VentSpcFunc combos'!$Q$8:$Q$354,0),0)&gt;0,1,0)</f>
        <v>0</v>
      </c>
      <c r="CT15" s="119">
        <f ca="1">IF(IFERROR(MATCH(_xlfn.CONCAT($B15,",",CT$4),'25 SpcFunc &amp; VentSpcFunc combos'!$Q$8:$Q$354,0),0)&gt;0,1,0)</f>
        <v>0</v>
      </c>
      <c r="CU15" s="98" t="s">
        <v>938</v>
      </c>
      <c r="CV15">
        <f t="shared" ca="1" si="4"/>
        <v>1</v>
      </c>
    </row>
    <row r="16" spans="1:100" x14ac:dyDescent="0.25">
      <c r="B16" t="str">
        <f>'For CSV - 2025 SpcFuncData'!B16</f>
        <v>Barber, Beauty Salon, Spa Area</v>
      </c>
      <c r="C16" s="119">
        <f ca="1">IF(IFERROR(MATCH(_xlfn.CONCAT($B16,",",C$4),'25 SpcFunc &amp; VentSpcFunc combos'!$Q$8:$Q$354,0),0)&gt;0,1,0)</f>
        <v>0</v>
      </c>
      <c r="D16" s="119">
        <f ca="1">IF(IFERROR(MATCH(_xlfn.CONCAT($B16,",",D$4),'25 SpcFunc &amp; VentSpcFunc combos'!$Q$8:$Q$354,0),0)&gt;0,1,0)</f>
        <v>0</v>
      </c>
      <c r="E16" s="119">
        <f ca="1">IF(IFERROR(MATCH(_xlfn.CONCAT($B16,",",E$4),'25 SpcFunc &amp; VentSpcFunc combos'!$Q$8:$Q$354,0),0)&gt;0,1,0)</f>
        <v>0</v>
      </c>
      <c r="F16" s="119">
        <f ca="1">IF(IFERROR(MATCH(_xlfn.CONCAT($B16,",",F$4),'25 SpcFunc &amp; VentSpcFunc combos'!$Q$8:$Q$354,0),0)&gt;0,1,0)</f>
        <v>0</v>
      </c>
      <c r="G16" s="119">
        <f ca="1">IF(IFERROR(MATCH(_xlfn.CONCAT($B16,",",G$4),'25 SpcFunc &amp; VentSpcFunc combos'!$Q$8:$Q$354,0),0)&gt;0,1,0)</f>
        <v>0</v>
      </c>
      <c r="H16" s="119">
        <f ca="1">IF(IFERROR(MATCH(_xlfn.CONCAT($B16,",",H$4),'25 SpcFunc &amp; VentSpcFunc combos'!$Q$8:$Q$354,0),0)&gt;0,1,0)</f>
        <v>0</v>
      </c>
      <c r="I16" s="119">
        <f ca="1">IF(IFERROR(MATCH(_xlfn.CONCAT($B16,",",I$4),'25 SpcFunc &amp; VentSpcFunc combos'!$Q$8:$Q$354,0),0)&gt;0,1,0)</f>
        <v>0</v>
      </c>
      <c r="J16" s="119">
        <f ca="1">IF(IFERROR(MATCH(_xlfn.CONCAT($B16,",",J$4),'25 SpcFunc &amp; VentSpcFunc combos'!$Q$8:$Q$354,0),0)&gt;0,1,0)</f>
        <v>0</v>
      </c>
      <c r="K16" s="119">
        <f ca="1">IF(IFERROR(MATCH(_xlfn.CONCAT($B16,",",K$4),'25 SpcFunc &amp; VentSpcFunc combos'!$Q$8:$Q$354,0),0)&gt;0,1,0)</f>
        <v>0</v>
      </c>
      <c r="L16" s="119">
        <f ca="1">IF(IFERROR(MATCH(_xlfn.CONCAT($B16,",",L$4),'25 SpcFunc &amp; VentSpcFunc combos'!$Q$8:$Q$354,0),0)&gt;0,1,0)</f>
        <v>0</v>
      </c>
      <c r="M16" s="119">
        <f ca="1">IF(IFERROR(MATCH(_xlfn.CONCAT($B16,",",M$4),'25 SpcFunc &amp; VentSpcFunc combos'!$Q$8:$Q$354,0),0)&gt;0,1,0)</f>
        <v>0</v>
      </c>
      <c r="N16" s="119">
        <f ca="1">IF(IFERROR(MATCH(_xlfn.CONCAT($B16,",",N$4),'25 SpcFunc &amp; VentSpcFunc combos'!$Q$8:$Q$354,0),0)&gt;0,1,0)</f>
        <v>0</v>
      </c>
      <c r="O16" s="119">
        <f ca="1">IF(IFERROR(MATCH(_xlfn.CONCAT($B16,",",O$4),'25 SpcFunc &amp; VentSpcFunc combos'!$Q$8:$Q$354,0),0)&gt;0,1,0)</f>
        <v>0</v>
      </c>
      <c r="P16" s="119">
        <f ca="1">IF(IFERROR(MATCH(_xlfn.CONCAT($B16,",",P$4),'25 SpcFunc &amp; VentSpcFunc combos'!$Q$8:$Q$354,0),0)&gt;0,1,0)</f>
        <v>0</v>
      </c>
      <c r="Q16" s="119">
        <f ca="1">IF(IFERROR(MATCH(_xlfn.CONCAT($B16,",",Q$4),'25 SpcFunc &amp; VentSpcFunc combos'!$Q$8:$Q$354,0),0)&gt;0,1,0)</f>
        <v>0</v>
      </c>
      <c r="R16" s="119">
        <f ca="1">IF(IFERROR(MATCH(_xlfn.CONCAT($B16,",",R$4),'25 SpcFunc &amp; VentSpcFunc combos'!$Q$8:$Q$354,0),0)&gt;0,1,0)</f>
        <v>0</v>
      </c>
      <c r="S16" s="119">
        <f ca="1">IF(IFERROR(MATCH(_xlfn.CONCAT($B16,",",S$4),'25 SpcFunc &amp; VentSpcFunc combos'!$Q$8:$Q$354,0),0)&gt;0,1,0)</f>
        <v>0</v>
      </c>
      <c r="T16" s="119">
        <f ca="1">IF(IFERROR(MATCH(_xlfn.CONCAT($B16,",",T$4),'25 SpcFunc &amp; VentSpcFunc combos'!$Q$8:$Q$354,0),0)&gt;0,1,0)</f>
        <v>0</v>
      </c>
      <c r="U16" s="119">
        <f ca="1">IF(IFERROR(MATCH(_xlfn.CONCAT($B16,",",U$4),'25 SpcFunc &amp; VentSpcFunc combos'!$Q$8:$Q$354,0),0)&gt;0,1,0)</f>
        <v>0</v>
      </c>
      <c r="V16" s="119">
        <f ca="1">IF(IFERROR(MATCH(_xlfn.CONCAT($B16,",",V$4),'25 SpcFunc &amp; VentSpcFunc combos'!$Q$8:$Q$354,0),0)&gt;0,1,0)</f>
        <v>0</v>
      </c>
      <c r="W16" s="119">
        <f ca="1">IF(IFERROR(MATCH(_xlfn.CONCAT($B16,",",W$4),'25 SpcFunc &amp; VentSpcFunc combos'!$Q$8:$Q$354,0),0)&gt;0,1,0)</f>
        <v>0</v>
      </c>
      <c r="X16" s="119">
        <f ca="1">IF(IFERROR(MATCH(_xlfn.CONCAT($B16,",",X$4),'25 SpcFunc &amp; VentSpcFunc combos'!$Q$8:$Q$354,0),0)&gt;0,1,0)</f>
        <v>0</v>
      </c>
      <c r="Y16" s="119">
        <f ca="1">IF(IFERROR(MATCH(_xlfn.CONCAT($B16,",",Y$4),'25 SpcFunc &amp; VentSpcFunc combos'!$Q$8:$Q$354,0),0)&gt;0,1,0)</f>
        <v>0</v>
      </c>
      <c r="Z16" s="119">
        <f ca="1">IF(IFERROR(MATCH(_xlfn.CONCAT($B16,",",Z$4),'25 SpcFunc &amp; VentSpcFunc combos'!$Q$8:$Q$354,0),0)&gt;0,1,0)</f>
        <v>0</v>
      </c>
      <c r="AA16" s="119">
        <f ca="1">IF(IFERROR(MATCH(_xlfn.CONCAT($B16,",",AA$4),'25 SpcFunc &amp; VentSpcFunc combos'!$Q$8:$Q$354,0),0)&gt;0,1,0)</f>
        <v>0</v>
      </c>
      <c r="AB16" s="119">
        <f ca="1">IF(IFERROR(MATCH(_xlfn.CONCAT($B16,",",AB$4),'25 SpcFunc &amp; VentSpcFunc combos'!$Q$8:$Q$354,0),0)&gt;0,1,0)</f>
        <v>0</v>
      </c>
      <c r="AC16" s="119">
        <f ca="1">IF(IFERROR(MATCH(_xlfn.CONCAT($B16,",",AC$4),'25 SpcFunc &amp; VentSpcFunc combos'!$Q$8:$Q$354,0),0)&gt;0,1,0)</f>
        <v>0</v>
      </c>
      <c r="AD16" s="119">
        <f ca="1">IF(IFERROR(MATCH(_xlfn.CONCAT($B16,",",AD$4),'25 SpcFunc &amp; VentSpcFunc combos'!$Q$8:$Q$354,0),0)&gt;0,1,0)</f>
        <v>0</v>
      </c>
      <c r="AE16" s="119">
        <f ca="1">IF(IFERROR(MATCH(_xlfn.CONCAT($B16,",",AE$4),'25 SpcFunc &amp; VentSpcFunc combos'!$Q$8:$Q$354,0),0)&gt;0,1,0)</f>
        <v>0</v>
      </c>
      <c r="AF16" s="119">
        <f ca="1">IF(IFERROR(MATCH(_xlfn.CONCAT($B16,",",AF$4),'25 SpcFunc &amp; VentSpcFunc combos'!$Q$8:$Q$354,0),0)&gt;0,1,0)</f>
        <v>0</v>
      </c>
      <c r="AG16" s="119">
        <f ca="1">IF(IFERROR(MATCH(_xlfn.CONCAT($B16,",",AG$4),'25 SpcFunc &amp; VentSpcFunc combos'!$Q$8:$Q$354,0),0)&gt;0,1,0)</f>
        <v>0</v>
      </c>
      <c r="AH16" s="119">
        <f ca="1">IF(IFERROR(MATCH(_xlfn.CONCAT($B16,",",AH$4),'25 SpcFunc &amp; VentSpcFunc combos'!$Q$8:$Q$354,0),0)&gt;0,1,0)</f>
        <v>0</v>
      </c>
      <c r="AI16" s="119">
        <f ca="1">IF(IFERROR(MATCH(_xlfn.CONCAT($B16,",",AI$4),'25 SpcFunc &amp; VentSpcFunc combos'!$Q$8:$Q$354,0),0)&gt;0,1,0)</f>
        <v>0</v>
      </c>
      <c r="AJ16" s="119">
        <f ca="1">IF(IFERROR(MATCH(_xlfn.CONCAT($B16,",",AJ$4),'25 SpcFunc &amp; VentSpcFunc combos'!$Q$8:$Q$354,0),0)&gt;0,1,0)</f>
        <v>0</v>
      </c>
      <c r="AK16" s="119">
        <f ca="1">IF(IFERROR(MATCH(_xlfn.CONCAT($B16,",",AK$4),'25 SpcFunc &amp; VentSpcFunc combos'!$Q$8:$Q$354,0),0)&gt;0,1,0)</f>
        <v>0</v>
      </c>
      <c r="AL16" s="119">
        <f ca="1">IF(IFERROR(MATCH(_xlfn.CONCAT($B16,",",AL$4),'25 SpcFunc &amp; VentSpcFunc combos'!$Q$8:$Q$354,0),0)&gt;0,1,0)</f>
        <v>0</v>
      </c>
      <c r="AM16" s="119">
        <f ca="1">IF(IFERROR(MATCH(_xlfn.CONCAT($B16,",",AM$4),'25 SpcFunc &amp; VentSpcFunc combos'!$Q$8:$Q$354,0),0)&gt;0,1,0)</f>
        <v>0</v>
      </c>
      <c r="AN16" s="119">
        <f ca="1">IF(IFERROR(MATCH(_xlfn.CONCAT($B16,",",AN$4),'25 SpcFunc &amp; VentSpcFunc combos'!$Q$8:$Q$354,0),0)&gt;0,1,0)</f>
        <v>0</v>
      </c>
      <c r="AO16" s="119">
        <f ca="1">IF(IFERROR(MATCH(_xlfn.CONCAT($B16,",",AO$4),'25 SpcFunc &amp; VentSpcFunc combos'!$Q$8:$Q$354,0),0)&gt;0,1,0)</f>
        <v>0</v>
      </c>
      <c r="AP16" s="119">
        <f ca="1">IF(IFERROR(MATCH(_xlfn.CONCAT($B16,",",AP$4),'25 SpcFunc &amp; VentSpcFunc combos'!$Q$8:$Q$354,0),0)&gt;0,1,0)</f>
        <v>0</v>
      </c>
      <c r="AQ16" s="119">
        <f ca="1">IF(IFERROR(MATCH(_xlfn.CONCAT($B16,",",AQ$4),'25 SpcFunc &amp; VentSpcFunc combos'!$Q$8:$Q$354,0),0)&gt;0,1,0)</f>
        <v>0</v>
      </c>
      <c r="AR16" s="119">
        <f ca="1">IF(IFERROR(MATCH(_xlfn.CONCAT($B16,",",AR$4),'25 SpcFunc &amp; VentSpcFunc combos'!$Q$8:$Q$354,0),0)&gt;0,1,0)</f>
        <v>0</v>
      </c>
      <c r="AS16" s="119">
        <f ca="1">IF(IFERROR(MATCH(_xlfn.CONCAT($B16,",",AS$4),'25 SpcFunc &amp; VentSpcFunc combos'!$Q$8:$Q$354,0),0)&gt;0,1,0)</f>
        <v>0</v>
      </c>
      <c r="AT16" s="119">
        <f ca="1">IF(IFERROR(MATCH(_xlfn.CONCAT($B16,",",AT$4),'25 SpcFunc &amp; VentSpcFunc combos'!$Q$8:$Q$354,0),0)&gt;0,1,0)</f>
        <v>0</v>
      </c>
      <c r="AU16" s="119">
        <f ca="1">IF(IFERROR(MATCH(_xlfn.CONCAT($B16,",",AU$4),'25 SpcFunc &amp; VentSpcFunc combos'!$Q$8:$Q$354,0),0)&gt;0,1,0)</f>
        <v>0</v>
      </c>
      <c r="AV16" s="119">
        <f ca="1">IF(IFERROR(MATCH(_xlfn.CONCAT($B16,",",AV$4),'25 SpcFunc &amp; VentSpcFunc combos'!$Q$8:$Q$354,0),0)&gt;0,1,0)</f>
        <v>0</v>
      </c>
      <c r="AW16" s="119">
        <f ca="1">IF(IFERROR(MATCH(_xlfn.CONCAT($B16,",",AW$4),'25 SpcFunc &amp; VentSpcFunc combos'!$Q$8:$Q$354,0),0)&gt;0,1,0)</f>
        <v>0</v>
      </c>
      <c r="AX16" s="119">
        <f ca="1">IF(IFERROR(MATCH(_xlfn.CONCAT($B16,",",AX$4),'25 SpcFunc &amp; VentSpcFunc combos'!$Q$8:$Q$354,0),0)&gt;0,1,0)</f>
        <v>0</v>
      </c>
      <c r="AY16" s="119">
        <f ca="1">IF(IFERROR(MATCH(_xlfn.CONCAT($B16,",",AY$4),'25 SpcFunc &amp; VentSpcFunc combos'!$Q$8:$Q$354,0),0)&gt;0,1,0)</f>
        <v>0</v>
      </c>
      <c r="AZ16" s="119">
        <f ca="1">IF(IFERROR(MATCH(_xlfn.CONCAT($B16,",",AZ$4),'25 SpcFunc &amp; VentSpcFunc combos'!$Q$8:$Q$354,0),0)&gt;0,1,0)</f>
        <v>0</v>
      </c>
      <c r="BA16" s="119">
        <f ca="1">IF(IFERROR(MATCH(_xlfn.CONCAT($B16,",",BA$4),'25 SpcFunc &amp; VentSpcFunc combos'!$Q$8:$Q$354,0),0)&gt;0,1,0)</f>
        <v>0</v>
      </c>
      <c r="BB16" s="119">
        <f ca="1">IF(IFERROR(MATCH(_xlfn.CONCAT($B16,",",BB$4),'25 SpcFunc &amp; VentSpcFunc combos'!$Q$8:$Q$354,0),0)&gt;0,1,0)</f>
        <v>0</v>
      </c>
      <c r="BC16" s="119">
        <f ca="1">IF(IFERROR(MATCH(_xlfn.CONCAT($B16,",",BC$4),'25 SpcFunc &amp; VentSpcFunc combos'!$Q$8:$Q$354,0),0)&gt;0,1,0)</f>
        <v>0</v>
      </c>
      <c r="BD16" s="119">
        <f ca="1">IF(IFERROR(MATCH(_xlfn.CONCAT($B16,",",BD$4),'25 SpcFunc &amp; VentSpcFunc combos'!$Q$8:$Q$354,0),0)&gt;0,1,0)</f>
        <v>0</v>
      </c>
      <c r="BE16" s="119">
        <f ca="1">IF(IFERROR(MATCH(_xlfn.CONCAT($B16,",",BE$4),'25 SpcFunc &amp; VentSpcFunc combos'!$Q$8:$Q$354,0),0)&gt;0,1,0)</f>
        <v>0</v>
      </c>
      <c r="BF16" s="119">
        <f ca="1">IF(IFERROR(MATCH(_xlfn.CONCAT($B16,",",BF$4),'25 SpcFunc &amp; VentSpcFunc combos'!$Q$8:$Q$354,0),0)&gt;0,1,0)</f>
        <v>0</v>
      </c>
      <c r="BG16" s="119">
        <f ca="1">IF(IFERROR(MATCH(_xlfn.CONCAT($B16,",",BG$4),'25 SpcFunc &amp; VentSpcFunc combos'!$Q$8:$Q$354,0),0)&gt;0,1,0)</f>
        <v>0</v>
      </c>
      <c r="BH16" s="119">
        <f ca="1">IF(IFERROR(MATCH(_xlfn.CONCAT($B16,",",BH$4),'25 SpcFunc &amp; VentSpcFunc combos'!$Q$8:$Q$354,0),0)&gt;0,1,0)</f>
        <v>0</v>
      </c>
      <c r="BI16" s="119">
        <f ca="1">IF(IFERROR(MATCH(_xlfn.CONCAT($B16,",",BI$4),'25 SpcFunc &amp; VentSpcFunc combos'!$Q$8:$Q$354,0),0)&gt;0,1,0)</f>
        <v>0</v>
      </c>
      <c r="BJ16" s="119">
        <f ca="1">IF(IFERROR(MATCH(_xlfn.CONCAT($B16,",",BJ$4),'25 SpcFunc &amp; VentSpcFunc combos'!$Q$8:$Q$354,0),0)&gt;0,1,0)</f>
        <v>0</v>
      </c>
      <c r="BK16" s="119">
        <f ca="1">IF(IFERROR(MATCH(_xlfn.CONCAT($B16,",",BK$4),'25 SpcFunc &amp; VentSpcFunc combos'!$Q$8:$Q$354,0),0)&gt;0,1,0)</f>
        <v>0</v>
      </c>
      <c r="BL16" s="119">
        <f ca="1">IF(IFERROR(MATCH(_xlfn.CONCAT($B16,",",BL$4),'25 SpcFunc &amp; VentSpcFunc combos'!$Q$8:$Q$354,0),0)&gt;0,1,0)</f>
        <v>0</v>
      </c>
      <c r="BM16" s="119">
        <f ca="1">IF(IFERROR(MATCH(_xlfn.CONCAT($B16,",",BM$4),'25 SpcFunc &amp; VentSpcFunc combos'!$Q$8:$Q$354,0),0)&gt;0,1,0)</f>
        <v>0</v>
      </c>
      <c r="BN16" s="119">
        <f ca="1">IF(IFERROR(MATCH(_xlfn.CONCAT($B16,",",BN$4),'25 SpcFunc &amp; VentSpcFunc combos'!$Q$8:$Q$354,0),0)&gt;0,1,0)</f>
        <v>0</v>
      </c>
      <c r="BO16" s="119">
        <f ca="1">IF(IFERROR(MATCH(_xlfn.CONCAT($B16,",",BO$4),'25 SpcFunc &amp; VentSpcFunc combos'!$Q$8:$Q$354,0),0)&gt;0,1,0)</f>
        <v>0</v>
      </c>
      <c r="BP16" s="119">
        <f ca="1">IF(IFERROR(MATCH(_xlfn.CONCAT($B16,",",BP$4),'25 SpcFunc &amp; VentSpcFunc combos'!$Q$8:$Q$354,0),0)&gt;0,1,0)</f>
        <v>0</v>
      </c>
      <c r="BQ16" s="119">
        <f ca="1">IF(IFERROR(MATCH(_xlfn.CONCAT($B16,",",BQ$4),'25 SpcFunc &amp; VentSpcFunc combos'!$Q$8:$Q$354,0),0)&gt;0,1,0)</f>
        <v>0</v>
      </c>
      <c r="BR16" s="119">
        <f ca="1">IF(IFERROR(MATCH(_xlfn.CONCAT($B16,",",BR$4),'25 SpcFunc &amp; VentSpcFunc combos'!$Q$8:$Q$354,0),0)&gt;0,1,0)</f>
        <v>0</v>
      </c>
      <c r="BS16" s="119">
        <f ca="1">IF(IFERROR(MATCH(_xlfn.CONCAT($B16,",",BS$4),'25 SpcFunc &amp; VentSpcFunc combos'!$Q$8:$Q$354,0),0)&gt;0,1,0)</f>
        <v>0</v>
      </c>
      <c r="BT16" s="119">
        <f ca="1">IF(IFERROR(MATCH(_xlfn.CONCAT($B16,",",BT$4),'25 SpcFunc &amp; VentSpcFunc combos'!$Q$8:$Q$354,0),0)&gt;0,1,0)</f>
        <v>0</v>
      </c>
      <c r="BU16" s="119">
        <f ca="1">IF(IFERROR(MATCH(_xlfn.CONCAT($B16,",",BU$4),'25 SpcFunc &amp; VentSpcFunc combos'!$Q$8:$Q$354,0),0)&gt;0,1,0)</f>
        <v>0</v>
      </c>
      <c r="BV16" s="119">
        <f ca="1">IF(IFERROR(MATCH(_xlfn.CONCAT($B16,",",BV$4),'25 SpcFunc &amp; VentSpcFunc combos'!$Q$8:$Q$354,0),0)&gt;0,1,0)</f>
        <v>0</v>
      </c>
      <c r="BW16" s="119">
        <f ca="1">IF(IFERROR(MATCH(_xlfn.CONCAT($B16,",",BW$4),'25 SpcFunc &amp; VentSpcFunc combos'!$Q$8:$Q$354,0),0)&gt;0,1,0)</f>
        <v>0</v>
      </c>
      <c r="BX16" s="119">
        <f ca="1">IF(IFERROR(MATCH(_xlfn.CONCAT($B16,",",BX$4),'25 SpcFunc &amp; VentSpcFunc combos'!$Q$8:$Q$354,0),0)&gt;0,1,0)</f>
        <v>0</v>
      </c>
      <c r="BY16" s="119">
        <f ca="1">IF(IFERROR(MATCH(_xlfn.CONCAT($B16,",",BY$4),'25 SpcFunc &amp; VentSpcFunc combos'!$Q$8:$Q$354,0),0)&gt;0,1,0)</f>
        <v>0</v>
      </c>
      <c r="BZ16" s="119">
        <f ca="1">IF(IFERROR(MATCH(_xlfn.CONCAT($B16,",",BZ$4),'25 SpcFunc &amp; VentSpcFunc combos'!$Q$8:$Q$354,0),0)&gt;0,1,0)</f>
        <v>0</v>
      </c>
      <c r="CA16" s="119">
        <f ca="1">IF(IFERROR(MATCH(_xlfn.CONCAT($B16,",",CA$4),'25 SpcFunc &amp; VentSpcFunc combos'!$Q$8:$Q$354,0),0)&gt;0,1,0)</f>
        <v>0</v>
      </c>
      <c r="CB16" s="119">
        <f ca="1">IF(IFERROR(MATCH(_xlfn.CONCAT($B16,",",CB$4),'25 SpcFunc &amp; VentSpcFunc combos'!$Q$8:$Q$354,0),0)&gt;0,1,0)</f>
        <v>0</v>
      </c>
      <c r="CC16" s="119">
        <f ca="1">IF(IFERROR(MATCH(_xlfn.CONCAT($B16,",",CC$4),'25 SpcFunc &amp; VentSpcFunc combos'!$Q$8:$Q$354,0),0)&gt;0,1,0)</f>
        <v>0</v>
      </c>
      <c r="CD16" s="119">
        <f ca="1">IF(IFERROR(MATCH(_xlfn.CONCAT($B16,",",CD$4),'25 SpcFunc &amp; VentSpcFunc combos'!$Q$8:$Q$354,0),0)&gt;0,1,0)</f>
        <v>0</v>
      </c>
      <c r="CE16" s="119">
        <f ca="1">IF(IFERROR(MATCH(_xlfn.CONCAT($B16,",",CE$4),'25 SpcFunc &amp; VentSpcFunc combos'!$Q$8:$Q$354,0),0)&gt;0,1,0)</f>
        <v>0</v>
      </c>
      <c r="CF16" s="119">
        <f ca="1">IF(IFERROR(MATCH(_xlfn.CONCAT($B16,",",CF$4),'25 SpcFunc &amp; VentSpcFunc combos'!$Q$8:$Q$354,0),0)&gt;0,1,0)</f>
        <v>0</v>
      </c>
      <c r="CG16" s="119">
        <f ca="1">IF(IFERROR(MATCH(_xlfn.CONCAT($B16,",",CG$4),'25 SpcFunc &amp; VentSpcFunc combos'!$Q$8:$Q$354,0),0)&gt;0,1,0)</f>
        <v>0</v>
      </c>
      <c r="CH16" s="119">
        <f ca="1">IF(IFERROR(MATCH(_xlfn.CONCAT($B16,",",CH$4),'25 SpcFunc &amp; VentSpcFunc combos'!$Q$8:$Q$354,0),0)&gt;0,1,0)</f>
        <v>0</v>
      </c>
      <c r="CI16" s="119">
        <f ca="1">IF(IFERROR(MATCH(_xlfn.CONCAT($B16,",",CI$4),'25 SpcFunc &amp; VentSpcFunc combos'!$Q$8:$Q$354,0),0)&gt;0,1,0)</f>
        <v>0</v>
      </c>
      <c r="CJ16" s="119">
        <f ca="1">IF(IFERROR(MATCH(_xlfn.CONCAT($B16,",",CJ$4),'25 SpcFunc &amp; VentSpcFunc combos'!$Q$8:$Q$354,0),0)&gt;0,1,0)</f>
        <v>0</v>
      </c>
      <c r="CK16" s="119">
        <f ca="1">IF(IFERROR(MATCH(_xlfn.CONCAT($B16,",",CK$4),'25 SpcFunc &amp; VentSpcFunc combos'!$Q$8:$Q$354,0),0)&gt;0,1,0)</f>
        <v>0</v>
      </c>
      <c r="CL16" s="119">
        <f ca="1">IF(IFERROR(MATCH(_xlfn.CONCAT($B16,",",CL$4),'25 SpcFunc &amp; VentSpcFunc combos'!$Q$8:$Q$354,0),0)&gt;0,1,0)</f>
        <v>1</v>
      </c>
      <c r="CM16" s="119">
        <f ca="1">IF(IFERROR(MATCH(_xlfn.CONCAT($B16,",",CM$4),'25 SpcFunc &amp; VentSpcFunc combos'!$Q$8:$Q$354,0),0)&gt;0,1,0)</f>
        <v>1</v>
      </c>
      <c r="CN16" s="119">
        <f ca="1">IF(IFERROR(MATCH(_xlfn.CONCAT($B16,",",CN$4),'25 SpcFunc &amp; VentSpcFunc combos'!$Q$8:$Q$354,0),0)&gt;0,1,0)</f>
        <v>0</v>
      </c>
      <c r="CO16" s="119">
        <f ca="1">IF(IFERROR(MATCH(_xlfn.CONCAT($B16,",",CO$4),'25 SpcFunc &amp; VentSpcFunc combos'!$Q$8:$Q$354,0),0)&gt;0,1,0)</f>
        <v>0</v>
      </c>
      <c r="CP16" s="119">
        <f ca="1">IF(IFERROR(MATCH(_xlfn.CONCAT($B16,",",CP$4),'25 SpcFunc &amp; VentSpcFunc combos'!$Q$8:$Q$354,0),0)&gt;0,1,0)</f>
        <v>0</v>
      </c>
      <c r="CQ16" s="119">
        <f ca="1">IF(IFERROR(MATCH(_xlfn.CONCAT($B16,",",CQ$4),'25 SpcFunc &amp; VentSpcFunc combos'!$Q$8:$Q$354,0),0)&gt;0,1,0)</f>
        <v>0</v>
      </c>
      <c r="CR16" s="119">
        <f ca="1">IF(IFERROR(MATCH(_xlfn.CONCAT($B16,",",CR$4),'25 SpcFunc &amp; VentSpcFunc combos'!$Q$8:$Q$354,0),0)&gt;0,1,0)</f>
        <v>0</v>
      </c>
      <c r="CS16" s="119">
        <f ca="1">IF(IFERROR(MATCH(_xlfn.CONCAT($B16,",",CS$4),'25 SpcFunc &amp; VentSpcFunc combos'!$Q$8:$Q$354,0),0)&gt;0,1,0)</f>
        <v>0</v>
      </c>
      <c r="CT16" s="119">
        <f ca="1">IF(IFERROR(MATCH(_xlfn.CONCAT($B16,",",CT$4),'25 SpcFunc &amp; VentSpcFunc combos'!$Q$8:$Q$354,0),0)&gt;0,1,0)</f>
        <v>0</v>
      </c>
      <c r="CU16" s="98" t="s">
        <v>938</v>
      </c>
      <c r="CV16">
        <f t="shared" ca="1" si="4"/>
        <v>2</v>
      </c>
    </row>
    <row r="17" spans="2:100" x14ac:dyDescent="0.25">
      <c r="B17" t="str">
        <f>'For CSV - 2025 SpcFuncData'!B17</f>
        <v>Civic Meeting Place Area</v>
      </c>
      <c r="C17" s="119">
        <f ca="1">IF(IFERROR(MATCH(_xlfn.CONCAT($B17,",",C$4),'25 SpcFunc &amp; VentSpcFunc combos'!$Q$8:$Q$354,0),0)&gt;0,1,0)</f>
        <v>1</v>
      </c>
      <c r="D17" s="119">
        <f ca="1">IF(IFERROR(MATCH(_xlfn.CONCAT($B17,",",D$4),'25 SpcFunc &amp; VentSpcFunc combos'!$Q$8:$Q$354,0),0)&gt;0,1,0)</f>
        <v>1</v>
      </c>
      <c r="E17" s="119">
        <f ca="1">IF(IFERROR(MATCH(_xlfn.CONCAT($B17,",",E$4),'25 SpcFunc &amp; VentSpcFunc combos'!$Q$8:$Q$354,0),0)&gt;0,1,0)</f>
        <v>1</v>
      </c>
      <c r="F17" s="119">
        <f ca="1">IF(IFERROR(MATCH(_xlfn.CONCAT($B17,",",F$4),'25 SpcFunc &amp; VentSpcFunc combos'!$Q$8:$Q$354,0),0)&gt;0,1,0)</f>
        <v>0</v>
      </c>
      <c r="G17" s="119">
        <f ca="1">IF(IFERROR(MATCH(_xlfn.CONCAT($B17,",",G$4),'25 SpcFunc &amp; VentSpcFunc combos'!$Q$8:$Q$354,0),0)&gt;0,1,0)</f>
        <v>0</v>
      </c>
      <c r="H17" s="119">
        <f ca="1">IF(IFERROR(MATCH(_xlfn.CONCAT($B17,",",H$4),'25 SpcFunc &amp; VentSpcFunc combos'!$Q$8:$Q$354,0),0)&gt;0,1,0)</f>
        <v>0</v>
      </c>
      <c r="I17" s="119">
        <f ca="1">IF(IFERROR(MATCH(_xlfn.CONCAT($B17,",",I$4),'25 SpcFunc &amp; VentSpcFunc combos'!$Q$8:$Q$354,0),0)&gt;0,1,0)</f>
        <v>0</v>
      </c>
      <c r="J17" s="119">
        <f ca="1">IF(IFERROR(MATCH(_xlfn.CONCAT($B17,",",J$4),'25 SpcFunc &amp; VentSpcFunc combos'!$Q$8:$Q$354,0),0)&gt;0,1,0)</f>
        <v>0</v>
      </c>
      <c r="K17" s="119">
        <f ca="1">IF(IFERROR(MATCH(_xlfn.CONCAT($B17,",",K$4),'25 SpcFunc &amp; VentSpcFunc combos'!$Q$8:$Q$354,0),0)&gt;0,1,0)</f>
        <v>0</v>
      </c>
      <c r="L17" s="119">
        <f ca="1">IF(IFERROR(MATCH(_xlfn.CONCAT($B17,",",L$4),'25 SpcFunc &amp; VentSpcFunc combos'!$Q$8:$Q$354,0),0)&gt;0,1,0)</f>
        <v>0</v>
      </c>
      <c r="M17" s="119">
        <f ca="1">IF(IFERROR(MATCH(_xlfn.CONCAT($B17,",",M$4),'25 SpcFunc &amp; VentSpcFunc combos'!$Q$8:$Q$354,0),0)&gt;0,1,0)</f>
        <v>0</v>
      </c>
      <c r="N17" s="119">
        <f ca="1">IF(IFERROR(MATCH(_xlfn.CONCAT($B17,",",N$4),'25 SpcFunc &amp; VentSpcFunc combos'!$Q$8:$Q$354,0),0)&gt;0,1,0)</f>
        <v>0</v>
      </c>
      <c r="O17" s="119">
        <f ca="1">IF(IFERROR(MATCH(_xlfn.CONCAT($B17,",",O$4),'25 SpcFunc &amp; VentSpcFunc combos'!$Q$8:$Q$354,0),0)&gt;0,1,0)</f>
        <v>0</v>
      </c>
      <c r="P17" s="119">
        <f ca="1">IF(IFERROR(MATCH(_xlfn.CONCAT($B17,",",P$4),'25 SpcFunc &amp; VentSpcFunc combos'!$Q$8:$Q$354,0),0)&gt;0,1,0)</f>
        <v>0</v>
      </c>
      <c r="Q17" s="119">
        <f ca="1">IF(IFERROR(MATCH(_xlfn.CONCAT($B17,",",Q$4),'25 SpcFunc &amp; VentSpcFunc combos'!$Q$8:$Q$354,0),0)&gt;0,1,0)</f>
        <v>0</v>
      </c>
      <c r="R17" s="119">
        <f ca="1">IF(IFERROR(MATCH(_xlfn.CONCAT($B17,",",R$4),'25 SpcFunc &amp; VentSpcFunc combos'!$Q$8:$Q$354,0),0)&gt;0,1,0)</f>
        <v>0</v>
      </c>
      <c r="S17" s="119">
        <f ca="1">IF(IFERROR(MATCH(_xlfn.CONCAT($B17,",",S$4),'25 SpcFunc &amp; VentSpcFunc combos'!$Q$8:$Q$354,0),0)&gt;0,1,0)</f>
        <v>0</v>
      </c>
      <c r="T17" s="119">
        <f ca="1">IF(IFERROR(MATCH(_xlfn.CONCAT($B17,",",T$4),'25 SpcFunc &amp; VentSpcFunc combos'!$Q$8:$Q$354,0),0)&gt;0,1,0)</f>
        <v>0</v>
      </c>
      <c r="U17" s="119">
        <f ca="1">IF(IFERROR(MATCH(_xlfn.CONCAT($B17,",",U$4),'25 SpcFunc &amp; VentSpcFunc combos'!$Q$8:$Q$354,0),0)&gt;0,1,0)</f>
        <v>0</v>
      </c>
      <c r="V17" s="119">
        <f ca="1">IF(IFERROR(MATCH(_xlfn.CONCAT($B17,",",V$4),'25 SpcFunc &amp; VentSpcFunc combos'!$Q$8:$Q$354,0),0)&gt;0,1,0)</f>
        <v>0</v>
      </c>
      <c r="W17" s="119">
        <f ca="1">IF(IFERROR(MATCH(_xlfn.CONCAT($B17,",",W$4),'25 SpcFunc &amp; VentSpcFunc combos'!$Q$8:$Q$354,0),0)&gt;0,1,0)</f>
        <v>0</v>
      </c>
      <c r="X17" s="119">
        <f ca="1">IF(IFERROR(MATCH(_xlfn.CONCAT($B17,",",X$4),'25 SpcFunc &amp; VentSpcFunc combos'!$Q$8:$Q$354,0),0)&gt;0,1,0)</f>
        <v>0</v>
      </c>
      <c r="Y17" s="119">
        <f ca="1">IF(IFERROR(MATCH(_xlfn.CONCAT($B17,",",Y$4),'25 SpcFunc &amp; VentSpcFunc combos'!$Q$8:$Q$354,0),0)&gt;0,1,0)</f>
        <v>0</v>
      </c>
      <c r="Z17" s="119">
        <f ca="1">IF(IFERROR(MATCH(_xlfn.CONCAT($B17,",",Z$4),'25 SpcFunc &amp; VentSpcFunc combos'!$Q$8:$Q$354,0),0)&gt;0,1,0)</f>
        <v>0</v>
      </c>
      <c r="AA17" s="119">
        <f ca="1">IF(IFERROR(MATCH(_xlfn.CONCAT($B17,",",AA$4),'25 SpcFunc &amp; VentSpcFunc combos'!$Q$8:$Q$354,0),0)&gt;0,1,0)</f>
        <v>0</v>
      </c>
      <c r="AB17" s="119">
        <f ca="1">IF(IFERROR(MATCH(_xlfn.CONCAT($B17,",",AB$4),'25 SpcFunc &amp; VentSpcFunc combos'!$Q$8:$Q$354,0),0)&gt;0,1,0)</f>
        <v>0</v>
      </c>
      <c r="AC17" s="119">
        <f ca="1">IF(IFERROR(MATCH(_xlfn.CONCAT($B17,",",AC$4),'25 SpcFunc &amp; VentSpcFunc combos'!$Q$8:$Q$354,0),0)&gt;0,1,0)</f>
        <v>0</v>
      </c>
      <c r="AD17" s="119">
        <f ca="1">IF(IFERROR(MATCH(_xlfn.CONCAT($B17,",",AD$4),'25 SpcFunc &amp; VentSpcFunc combos'!$Q$8:$Q$354,0),0)&gt;0,1,0)</f>
        <v>0</v>
      </c>
      <c r="AE17" s="119">
        <f ca="1">IF(IFERROR(MATCH(_xlfn.CONCAT($B17,",",AE$4),'25 SpcFunc &amp; VentSpcFunc combos'!$Q$8:$Q$354,0),0)&gt;0,1,0)</f>
        <v>0</v>
      </c>
      <c r="AF17" s="119">
        <f ca="1">IF(IFERROR(MATCH(_xlfn.CONCAT($B17,",",AF$4),'25 SpcFunc &amp; VentSpcFunc combos'!$Q$8:$Q$354,0),0)&gt;0,1,0)</f>
        <v>0</v>
      </c>
      <c r="AG17" s="119">
        <f ca="1">IF(IFERROR(MATCH(_xlfn.CONCAT($B17,",",AG$4),'25 SpcFunc &amp; VentSpcFunc combos'!$Q$8:$Q$354,0),0)&gt;0,1,0)</f>
        <v>0</v>
      </c>
      <c r="AH17" s="119">
        <f ca="1">IF(IFERROR(MATCH(_xlfn.CONCAT($B17,",",AH$4),'25 SpcFunc &amp; VentSpcFunc combos'!$Q$8:$Q$354,0),0)&gt;0,1,0)</f>
        <v>0</v>
      </c>
      <c r="AI17" s="119">
        <f ca="1">IF(IFERROR(MATCH(_xlfn.CONCAT($B17,",",AI$4),'25 SpcFunc &amp; VentSpcFunc combos'!$Q$8:$Q$354,0),0)&gt;0,1,0)</f>
        <v>0</v>
      </c>
      <c r="AJ17" s="119">
        <f ca="1">IF(IFERROR(MATCH(_xlfn.CONCAT($B17,",",AJ$4),'25 SpcFunc &amp; VentSpcFunc combos'!$Q$8:$Q$354,0),0)&gt;0,1,0)</f>
        <v>0</v>
      </c>
      <c r="AK17" s="119">
        <f ca="1">IF(IFERROR(MATCH(_xlfn.CONCAT($B17,",",AK$4),'25 SpcFunc &amp; VentSpcFunc combos'!$Q$8:$Q$354,0),0)&gt;0,1,0)</f>
        <v>0</v>
      </c>
      <c r="AL17" s="119">
        <f ca="1">IF(IFERROR(MATCH(_xlfn.CONCAT($B17,",",AL$4),'25 SpcFunc &amp; VentSpcFunc combos'!$Q$8:$Q$354,0),0)&gt;0,1,0)</f>
        <v>0</v>
      </c>
      <c r="AM17" s="119">
        <f ca="1">IF(IFERROR(MATCH(_xlfn.CONCAT($B17,",",AM$4),'25 SpcFunc &amp; VentSpcFunc combos'!$Q$8:$Q$354,0),0)&gt;0,1,0)</f>
        <v>0</v>
      </c>
      <c r="AN17" s="119">
        <f ca="1">IF(IFERROR(MATCH(_xlfn.CONCAT($B17,",",AN$4),'25 SpcFunc &amp; VentSpcFunc combos'!$Q$8:$Q$354,0),0)&gt;0,1,0)</f>
        <v>0</v>
      </c>
      <c r="AO17" s="119">
        <f ca="1">IF(IFERROR(MATCH(_xlfn.CONCAT($B17,",",AO$4),'25 SpcFunc &amp; VentSpcFunc combos'!$Q$8:$Q$354,0),0)&gt;0,1,0)</f>
        <v>0</v>
      </c>
      <c r="AP17" s="119">
        <f ca="1">IF(IFERROR(MATCH(_xlfn.CONCAT($B17,",",AP$4),'25 SpcFunc &amp; VentSpcFunc combos'!$Q$8:$Q$354,0),0)&gt;0,1,0)</f>
        <v>0</v>
      </c>
      <c r="AQ17" s="119">
        <f ca="1">IF(IFERROR(MATCH(_xlfn.CONCAT($B17,",",AQ$4),'25 SpcFunc &amp; VentSpcFunc combos'!$Q$8:$Q$354,0),0)&gt;0,1,0)</f>
        <v>0</v>
      </c>
      <c r="AR17" s="119">
        <f ca="1">IF(IFERROR(MATCH(_xlfn.CONCAT($B17,",",AR$4),'25 SpcFunc &amp; VentSpcFunc combos'!$Q$8:$Q$354,0),0)&gt;0,1,0)</f>
        <v>0</v>
      </c>
      <c r="AS17" s="119">
        <f ca="1">IF(IFERROR(MATCH(_xlfn.CONCAT($B17,",",AS$4),'25 SpcFunc &amp; VentSpcFunc combos'!$Q$8:$Q$354,0),0)&gt;0,1,0)</f>
        <v>0</v>
      </c>
      <c r="AT17" s="119">
        <f ca="1">IF(IFERROR(MATCH(_xlfn.CONCAT($B17,",",AT$4),'25 SpcFunc &amp; VentSpcFunc combos'!$Q$8:$Q$354,0),0)&gt;0,1,0)</f>
        <v>0</v>
      </c>
      <c r="AU17" s="119">
        <f ca="1">IF(IFERROR(MATCH(_xlfn.CONCAT($B17,",",AU$4),'25 SpcFunc &amp; VentSpcFunc combos'!$Q$8:$Q$354,0),0)&gt;0,1,0)</f>
        <v>0</v>
      </c>
      <c r="AV17" s="119">
        <f ca="1">IF(IFERROR(MATCH(_xlfn.CONCAT($B17,",",AV$4),'25 SpcFunc &amp; VentSpcFunc combos'!$Q$8:$Q$354,0),0)&gt;0,1,0)</f>
        <v>0</v>
      </c>
      <c r="AW17" s="119">
        <f ca="1">IF(IFERROR(MATCH(_xlfn.CONCAT($B17,",",AW$4),'25 SpcFunc &amp; VentSpcFunc combos'!$Q$8:$Q$354,0),0)&gt;0,1,0)</f>
        <v>0</v>
      </c>
      <c r="AX17" s="119">
        <f ca="1">IF(IFERROR(MATCH(_xlfn.CONCAT($B17,",",AX$4),'25 SpcFunc &amp; VentSpcFunc combos'!$Q$8:$Q$354,0),0)&gt;0,1,0)</f>
        <v>0</v>
      </c>
      <c r="AY17" s="119">
        <f ca="1">IF(IFERROR(MATCH(_xlfn.CONCAT($B17,",",AY$4),'25 SpcFunc &amp; VentSpcFunc combos'!$Q$8:$Q$354,0),0)&gt;0,1,0)</f>
        <v>0</v>
      </c>
      <c r="AZ17" s="119">
        <f ca="1">IF(IFERROR(MATCH(_xlfn.CONCAT($B17,",",AZ$4),'25 SpcFunc &amp; VentSpcFunc combos'!$Q$8:$Q$354,0),0)&gt;0,1,0)</f>
        <v>0</v>
      </c>
      <c r="BA17" s="119">
        <f ca="1">IF(IFERROR(MATCH(_xlfn.CONCAT($B17,",",BA$4),'25 SpcFunc &amp; VentSpcFunc combos'!$Q$8:$Q$354,0),0)&gt;0,1,0)</f>
        <v>0</v>
      </c>
      <c r="BB17" s="119">
        <f ca="1">IF(IFERROR(MATCH(_xlfn.CONCAT($B17,",",BB$4),'25 SpcFunc &amp; VentSpcFunc combos'!$Q$8:$Q$354,0),0)&gt;0,1,0)</f>
        <v>0</v>
      </c>
      <c r="BC17" s="119">
        <f ca="1">IF(IFERROR(MATCH(_xlfn.CONCAT($B17,",",BC$4),'25 SpcFunc &amp; VentSpcFunc combos'!$Q$8:$Q$354,0),0)&gt;0,1,0)</f>
        <v>0</v>
      </c>
      <c r="BD17" s="119">
        <f ca="1">IF(IFERROR(MATCH(_xlfn.CONCAT($B17,",",BD$4),'25 SpcFunc &amp; VentSpcFunc combos'!$Q$8:$Q$354,0),0)&gt;0,1,0)</f>
        <v>0</v>
      </c>
      <c r="BE17" s="119">
        <f ca="1">IF(IFERROR(MATCH(_xlfn.CONCAT($B17,",",BE$4),'25 SpcFunc &amp; VentSpcFunc combos'!$Q$8:$Q$354,0),0)&gt;0,1,0)</f>
        <v>0</v>
      </c>
      <c r="BF17" s="119">
        <f ca="1">IF(IFERROR(MATCH(_xlfn.CONCAT($B17,",",BF$4),'25 SpcFunc &amp; VentSpcFunc combos'!$Q$8:$Q$354,0),0)&gt;0,1,0)</f>
        <v>0</v>
      </c>
      <c r="BG17" s="119">
        <f ca="1">IF(IFERROR(MATCH(_xlfn.CONCAT($B17,",",BG$4),'25 SpcFunc &amp; VentSpcFunc combos'!$Q$8:$Q$354,0),0)&gt;0,1,0)</f>
        <v>0</v>
      </c>
      <c r="BH17" s="119">
        <f ca="1">IF(IFERROR(MATCH(_xlfn.CONCAT($B17,",",BH$4),'25 SpcFunc &amp; VentSpcFunc combos'!$Q$8:$Q$354,0),0)&gt;0,1,0)</f>
        <v>1</v>
      </c>
      <c r="BI17" s="119">
        <f ca="1">IF(IFERROR(MATCH(_xlfn.CONCAT($B17,",",BI$4),'25 SpcFunc &amp; VentSpcFunc combos'!$Q$8:$Q$354,0),0)&gt;0,1,0)</f>
        <v>0</v>
      </c>
      <c r="BJ17" s="119">
        <f ca="1">IF(IFERROR(MATCH(_xlfn.CONCAT($B17,",",BJ$4),'25 SpcFunc &amp; VentSpcFunc combos'!$Q$8:$Q$354,0),0)&gt;0,1,0)</f>
        <v>0</v>
      </c>
      <c r="BK17" s="119">
        <f ca="1">IF(IFERROR(MATCH(_xlfn.CONCAT($B17,",",BK$4),'25 SpcFunc &amp; VentSpcFunc combos'!$Q$8:$Q$354,0),0)&gt;0,1,0)</f>
        <v>0</v>
      </c>
      <c r="BL17" s="119">
        <f ca="1">IF(IFERROR(MATCH(_xlfn.CONCAT($B17,",",BL$4),'25 SpcFunc &amp; VentSpcFunc combos'!$Q$8:$Q$354,0),0)&gt;0,1,0)</f>
        <v>0</v>
      </c>
      <c r="BM17" s="119">
        <f ca="1">IF(IFERROR(MATCH(_xlfn.CONCAT($B17,",",BM$4),'25 SpcFunc &amp; VentSpcFunc combos'!$Q$8:$Q$354,0),0)&gt;0,1,0)</f>
        <v>0</v>
      </c>
      <c r="BN17" s="119">
        <f ca="1">IF(IFERROR(MATCH(_xlfn.CONCAT($B17,",",BN$4),'25 SpcFunc &amp; VentSpcFunc combos'!$Q$8:$Q$354,0),0)&gt;0,1,0)</f>
        <v>0</v>
      </c>
      <c r="BO17" s="119">
        <f ca="1">IF(IFERROR(MATCH(_xlfn.CONCAT($B17,",",BO$4),'25 SpcFunc &amp; VentSpcFunc combos'!$Q$8:$Q$354,0),0)&gt;0,1,0)</f>
        <v>0</v>
      </c>
      <c r="BP17" s="119">
        <f ca="1">IF(IFERROR(MATCH(_xlfn.CONCAT($B17,",",BP$4),'25 SpcFunc &amp; VentSpcFunc combos'!$Q$8:$Q$354,0),0)&gt;0,1,0)</f>
        <v>0</v>
      </c>
      <c r="BQ17" s="119">
        <f ca="1">IF(IFERROR(MATCH(_xlfn.CONCAT($B17,",",BQ$4),'25 SpcFunc &amp; VentSpcFunc combos'!$Q$8:$Q$354,0),0)&gt;0,1,0)</f>
        <v>0</v>
      </c>
      <c r="BR17" s="119">
        <f ca="1">IF(IFERROR(MATCH(_xlfn.CONCAT($B17,",",BR$4),'25 SpcFunc &amp; VentSpcFunc combos'!$Q$8:$Q$354,0),0)&gt;0,1,0)</f>
        <v>1</v>
      </c>
      <c r="BS17" s="119">
        <f ca="1">IF(IFERROR(MATCH(_xlfn.CONCAT($B17,",",BS$4),'25 SpcFunc &amp; VentSpcFunc combos'!$Q$8:$Q$354,0),0)&gt;0,1,0)</f>
        <v>0</v>
      </c>
      <c r="BT17" s="119">
        <f ca="1">IF(IFERROR(MATCH(_xlfn.CONCAT($B17,",",BT$4),'25 SpcFunc &amp; VentSpcFunc combos'!$Q$8:$Q$354,0),0)&gt;0,1,0)</f>
        <v>0</v>
      </c>
      <c r="BU17" s="119">
        <f ca="1">IF(IFERROR(MATCH(_xlfn.CONCAT($B17,",",BU$4),'25 SpcFunc &amp; VentSpcFunc combos'!$Q$8:$Q$354,0),0)&gt;0,1,0)</f>
        <v>0</v>
      </c>
      <c r="BV17" s="119">
        <f ca="1">IF(IFERROR(MATCH(_xlfn.CONCAT($B17,",",BV$4),'25 SpcFunc &amp; VentSpcFunc combos'!$Q$8:$Q$354,0),0)&gt;0,1,0)</f>
        <v>0</v>
      </c>
      <c r="BW17" s="119">
        <f ca="1">IF(IFERROR(MATCH(_xlfn.CONCAT($B17,",",BW$4),'25 SpcFunc &amp; VentSpcFunc combos'!$Q$8:$Q$354,0),0)&gt;0,1,0)</f>
        <v>0</v>
      </c>
      <c r="BX17" s="119">
        <f ca="1">IF(IFERROR(MATCH(_xlfn.CONCAT($B17,",",BX$4),'25 SpcFunc &amp; VentSpcFunc combos'!$Q$8:$Q$354,0),0)&gt;0,1,0)</f>
        <v>0</v>
      </c>
      <c r="BY17" s="119">
        <f ca="1">IF(IFERROR(MATCH(_xlfn.CONCAT($B17,",",BY$4),'25 SpcFunc &amp; VentSpcFunc combos'!$Q$8:$Q$354,0),0)&gt;0,1,0)</f>
        <v>0</v>
      </c>
      <c r="BZ17" s="119">
        <f ca="1">IF(IFERROR(MATCH(_xlfn.CONCAT($B17,",",BZ$4),'25 SpcFunc &amp; VentSpcFunc combos'!$Q$8:$Q$354,0),0)&gt;0,1,0)</f>
        <v>0</v>
      </c>
      <c r="CA17" s="119">
        <f ca="1">IF(IFERROR(MATCH(_xlfn.CONCAT($B17,",",CA$4),'25 SpcFunc &amp; VentSpcFunc combos'!$Q$8:$Q$354,0),0)&gt;0,1,0)</f>
        <v>0</v>
      </c>
      <c r="CB17" s="119">
        <f ca="1">IF(IFERROR(MATCH(_xlfn.CONCAT($B17,",",CB$4),'25 SpcFunc &amp; VentSpcFunc combos'!$Q$8:$Q$354,0),0)&gt;0,1,0)</f>
        <v>0</v>
      </c>
      <c r="CC17" s="119">
        <f ca="1">IF(IFERROR(MATCH(_xlfn.CONCAT($B17,",",CC$4),'25 SpcFunc &amp; VentSpcFunc combos'!$Q$8:$Q$354,0),0)&gt;0,1,0)</f>
        <v>0</v>
      </c>
      <c r="CD17" s="119">
        <f ca="1">IF(IFERROR(MATCH(_xlfn.CONCAT($B17,",",CD$4),'25 SpcFunc &amp; VentSpcFunc combos'!$Q$8:$Q$354,0),0)&gt;0,1,0)</f>
        <v>0</v>
      </c>
      <c r="CE17" s="119">
        <f ca="1">IF(IFERROR(MATCH(_xlfn.CONCAT($B17,",",CE$4),'25 SpcFunc &amp; VentSpcFunc combos'!$Q$8:$Q$354,0),0)&gt;0,1,0)</f>
        <v>0</v>
      </c>
      <c r="CF17" s="119">
        <f ca="1">IF(IFERROR(MATCH(_xlfn.CONCAT($B17,",",CF$4),'25 SpcFunc &amp; VentSpcFunc combos'!$Q$8:$Q$354,0),0)&gt;0,1,0)</f>
        <v>0</v>
      </c>
      <c r="CG17" s="119">
        <f ca="1">IF(IFERROR(MATCH(_xlfn.CONCAT($B17,",",CG$4),'25 SpcFunc &amp; VentSpcFunc combos'!$Q$8:$Q$354,0),0)&gt;0,1,0)</f>
        <v>0</v>
      </c>
      <c r="CH17" s="119">
        <f ca="1">IF(IFERROR(MATCH(_xlfn.CONCAT($B17,",",CH$4),'25 SpcFunc &amp; VentSpcFunc combos'!$Q$8:$Q$354,0),0)&gt;0,1,0)</f>
        <v>0</v>
      </c>
      <c r="CI17" s="119">
        <f ca="1">IF(IFERROR(MATCH(_xlfn.CONCAT($B17,",",CI$4),'25 SpcFunc &amp; VentSpcFunc combos'!$Q$8:$Q$354,0),0)&gt;0,1,0)</f>
        <v>0</v>
      </c>
      <c r="CJ17" s="119">
        <f ca="1">IF(IFERROR(MATCH(_xlfn.CONCAT($B17,",",CJ$4),'25 SpcFunc &amp; VentSpcFunc combos'!$Q$8:$Q$354,0),0)&gt;0,1,0)</f>
        <v>0</v>
      </c>
      <c r="CK17" s="119">
        <f ca="1">IF(IFERROR(MATCH(_xlfn.CONCAT($B17,",",CK$4),'25 SpcFunc &amp; VentSpcFunc combos'!$Q$8:$Q$354,0),0)&gt;0,1,0)</f>
        <v>0</v>
      </c>
      <c r="CL17" s="119">
        <f ca="1">IF(IFERROR(MATCH(_xlfn.CONCAT($B17,",",CL$4),'25 SpcFunc &amp; VentSpcFunc combos'!$Q$8:$Q$354,0),0)&gt;0,1,0)</f>
        <v>0</v>
      </c>
      <c r="CM17" s="119">
        <f ca="1">IF(IFERROR(MATCH(_xlfn.CONCAT($B17,",",CM$4),'25 SpcFunc &amp; VentSpcFunc combos'!$Q$8:$Q$354,0),0)&gt;0,1,0)</f>
        <v>0</v>
      </c>
      <c r="CN17" s="119">
        <f ca="1">IF(IFERROR(MATCH(_xlfn.CONCAT($B17,",",CN$4),'25 SpcFunc &amp; VentSpcFunc combos'!$Q$8:$Q$354,0),0)&gt;0,1,0)</f>
        <v>0</v>
      </c>
      <c r="CO17" s="119">
        <f ca="1">IF(IFERROR(MATCH(_xlfn.CONCAT($B17,",",CO$4),'25 SpcFunc &amp; VentSpcFunc combos'!$Q$8:$Q$354,0),0)&gt;0,1,0)</f>
        <v>0</v>
      </c>
      <c r="CP17" s="119">
        <f ca="1">IF(IFERROR(MATCH(_xlfn.CONCAT($B17,",",CP$4),'25 SpcFunc &amp; VentSpcFunc combos'!$Q$8:$Q$354,0),0)&gt;0,1,0)</f>
        <v>0</v>
      </c>
      <c r="CQ17" s="119">
        <f ca="1">IF(IFERROR(MATCH(_xlfn.CONCAT($B17,",",CQ$4),'25 SpcFunc &amp; VentSpcFunc combos'!$Q$8:$Q$354,0),0)&gt;0,1,0)</f>
        <v>0</v>
      </c>
      <c r="CR17" s="119">
        <f ca="1">IF(IFERROR(MATCH(_xlfn.CONCAT($B17,",",CR$4),'25 SpcFunc &amp; VentSpcFunc combos'!$Q$8:$Q$354,0),0)&gt;0,1,0)</f>
        <v>0</v>
      </c>
      <c r="CS17" s="119">
        <f ca="1">IF(IFERROR(MATCH(_xlfn.CONCAT($B17,",",CS$4),'25 SpcFunc &amp; VentSpcFunc combos'!$Q$8:$Q$354,0),0)&gt;0,1,0)</f>
        <v>0</v>
      </c>
      <c r="CT17" s="119">
        <f ca="1">IF(IFERROR(MATCH(_xlfn.CONCAT($B17,",",CT$4),'25 SpcFunc &amp; VentSpcFunc combos'!$Q$8:$Q$354,0),0)&gt;0,1,0)</f>
        <v>0</v>
      </c>
      <c r="CU17" s="98" t="s">
        <v>938</v>
      </c>
      <c r="CV17">
        <f t="shared" ca="1" si="4"/>
        <v>5</v>
      </c>
    </row>
    <row r="18" spans="2:100" x14ac:dyDescent="0.25">
      <c r="B18" t="str">
        <f>'For CSV - 2025 SpcFuncData'!B18</f>
        <v>Classroom, Lecture, Training, Vocational Areas</v>
      </c>
      <c r="C18" s="119">
        <f ca="1">IF(IFERROR(MATCH(_xlfn.CONCAT($B18,",",C$4),'25 SpcFunc &amp; VentSpcFunc combos'!$Q$8:$Q$354,0),0)&gt;0,1,0)</f>
        <v>0</v>
      </c>
      <c r="D18" s="119">
        <f ca="1">IF(IFERROR(MATCH(_xlfn.CONCAT($B18,",",D$4),'25 SpcFunc &amp; VentSpcFunc combos'!$Q$8:$Q$354,0),0)&gt;0,1,0)</f>
        <v>0</v>
      </c>
      <c r="E18" s="119">
        <f ca="1">IF(IFERROR(MATCH(_xlfn.CONCAT($B18,",",E$4),'25 SpcFunc &amp; VentSpcFunc combos'!$Q$8:$Q$354,0),0)&gt;0,1,0)</f>
        <v>0</v>
      </c>
      <c r="F18" s="119">
        <f ca="1">IF(IFERROR(MATCH(_xlfn.CONCAT($B18,",",F$4),'25 SpcFunc &amp; VentSpcFunc combos'!$Q$8:$Q$354,0),0)&gt;0,1,0)</f>
        <v>0</v>
      </c>
      <c r="G18" s="119">
        <f ca="1">IF(IFERROR(MATCH(_xlfn.CONCAT($B18,",",G$4),'25 SpcFunc &amp; VentSpcFunc combos'!$Q$8:$Q$354,0),0)&gt;0,1,0)</f>
        <v>0</v>
      </c>
      <c r="H18" s="119">
        <f ca="1">IF(IFERROR(MATCH(_xlfn.CONCAT($B18,",",H$4),'25 SpcFunc &amp; VentSpcFunc combos'!$Q$8:$Q$354,0),0)&gt;0,1,0)</f>
        <v>0</v>
      </c>
      <c r="I18" s="119">
        <f ca="1">IF(IFERROR(MATCH(_xlfn.CONCAT($B18,",",I$4),'25 SpcFunc &amp; VentSpcFunc combos'!$Q$8:$Q$354,0),0)&gt;0,1,0)</f>
        <v>0</v>
      </c>
      <c r="J18" s="119">
        <f ca="1">IF(IFERROR(MATCH(_xlfn.CONCAT($B18,",",J$4),'25 SpcFunc &amp; VentSpcFunc combos'!$Q$8:$Q$354,0),0)&gt;0,1,0)</f>
        <v>0</v>
      </c>
      <c r="K18" s="119">
        <f ca="1">IF(IFERROR(MATCH(_xlfn.CONCAT($B18,",",K$4),'25 SpcFunc &amp; VentSpcFunc combos'!$Q$8:$Q$354,0),0)&gt;0,1,0)</f>
        <v>1</v>
      </c>
      <c r="L18" s="119">
        <f ca="1">IF(IFERROR(MATCH(_xlfn.CONCAT($B18,",",L$4),'25 SpcFunc &amp; VentSpcFunc combos'!$Q$8:$Q$354,0),0)&gt;0,1,0)</f>
        <v>1</v>
      </c>
      <c r="M18" s="119">
        <f ca="1">IF(IFERROR(MATCH(_xlfn.CONCAT($B18,",",M$4),'25 SpcFunc &amp; VentSpcFunc combos'!$Q$8:$Q$354,0),0)&gt;0,1,0)</f>
        <v>1</v>
      </c>
      <c r="N18" s="119">
        <f ca="1">IF(IFERROR(MATCH(_xlfn.CONCAT($B18,",",N$4),'25 SpcFunc &amp; VentSpcFunc combos'!$Q$8:$Q$354,0),0)&gt;0,1,0)</f>
        <v>1</v>
      </c>
      <c r="O18" s="119">
        <f ca="1">IF(IFERROR(MATCH(_xlfn.CONCAT($B18,",",O$4),'25 SpcFunc &amp; VentSpcFunc combos'!$Q$8:$Q$354,0),0)&gt;0,1,0)</f>
        <v>1</v>
      </c>
      <c r="P18" s="119">
        <f ca="1">IF(IFERROR(MATCH(_xlfn.CONCAT($B18,",",P$4),'25 SpcFunc &amp; VentSpcFunc combos'!$Q$8:$Q$354,0),0)&gt;0,1,0)</f>
        <v>1</v>
      </c>
      <c r="Q18" s="119">
        <f ca="1">IF(IFERROR(MATCH(_xlfn.CONCAT($B18,",",Q$4),'25 SpcFunc &amp; VentSpcFunc combos'!$Q$8:$Q$354,0),0)&gt;0,1,0)</f>
        <v>1</v>
      </c>
      <c r="R18" s="119">
        <f ca="1">IF(IFERROR(MATCH(_xlfn.CONCAT($B18,",",R$4),'25 SpcFunc &amp; VentSpcFunc combos'!$Q$8:$Q$354,0),0)&gt;0,1,0)</f>
        <v>1</v>
      </c>
      <c r="S18" s="119">
        <f ca="1">IF(IFERROR(MATCH(_xlfn.CONCAT($B18,",",S$4),'25 SpcFunc &amp; VentSpcFunc combos'!$Q$8:$Q$354,0),0)&gt;0,1,0)</f>
        <v>1</v>
      </c>
      <c r="T18" s="119">
        <f ca="1">IF(IFERROR(MATCH(_xlfn.CONCAT($B18,",",T$4),'25 SpcFunc &amp; VentSpcFunc combos'!$Q$8:$Q$354,0),0)&gt;0,1,0)</f>
        <v>1</v>
      </c>
      <c r="U18" s="119">
        <f ca="1">IF(IFERROR(MATCH(_xlfn.CONCAT($B18,",",U$4),'25 SpcFunc &amp; VentSpcFunc combos'!$Q$8:$Q$354,0),0)&gt;0,1,0)</f>
        <v>1</v>
      </c>
      <c r="V18" s="119">
        <f ca="1">IF(IFERROR(MATCH(_xlfn.CONCAT($B18,",",V$4),'25 SpcFunc &amp; VentSpcFunc combos'!$Q$8:$Q$354,0),0)&gt;0,1,0)</f>
        <v>1</v>
      </c>
      <c r="W18" s="119">
        <f ca="1">IF(IFERROR(MATCH(_xlfn.CONCAT($B18,",",W$4),'25 SpcFunc &amp; VentSpcFunc combos'!$Q$8:$Q$354,0),0)&gt;0,1,0)</f>
        <v>1</v>
      </c>
      <c r="X18" s="119">
        <f ca="1">IF(IFERROR(MATCH(_xlfn.CONCAT($B18,",",X$4),'25 SpcFunc &amp; VentSpcFunc combos'!$Q$8:$Q$354,0),0)&gt;0,1,0)</f>
        <v>1</v>
      </c>
      <c r="Y18" s="119">
        <f ca="1">IF(IFERROR(MATCH(_xlfn.CONCAT($B18,",",Y$4),'25 SpcFunc &amp; VentSpcFunc combos'!$Q$8:$Q$354,0),0)&gt;0,1,0)</f>
        <v>1</v>
      </c>
      <c r="Z18" s="119">
        <f ca="1">IF(IFERROR(MATCH(_xlfn.CONCAT($B18,",",Z$4),'25 SpcFunc &amp; VentSpcFunc combos'!$Q$8:$Q$354,0),0)&gt;0,1,0)</f>
        <v>0</v>
      </c>
      <c r="AA18" s="119">
        <f ca="1">IF(IFERROR(MATCH(_xlfn.CONCAT($B18,",",AA$4),'25 SpcFunc &amp; VentSpcFunc combos'!$Q$8:$Q$354,0),0)&gt;0,1,0)</f>
        <v>0</v>
      </c>
      <c r="AB18" s="119">
        <f ca="1">IF(IFERROR(MATCH(_xlfn.CONCAT($B18,",",AB$4),'25 SpcFunc &amp; VentSpcFunc combos'!$Q$8:$Q$354,0),0)&gt;0,1,0)</f>
        <v>0</v>
      </c>
      <c r="AC18" s="119">
        <f ca="1">IF(IFERROR(MATCH(_xlfn.CONCAT($B18,",",AC$4),'25 SpcFunc &amp; VentSpcFunc combos'!$Q$8:$Q$354,0),0)&gt;0,1,0)</f>
        <v>0</v>
      </c>
      <c r="AD18" s="119">
        <f ca="1">IF(IFERROR(MATCH(_xlfn.CONCAT($B18,",",AD$4),'25 SpcFunc &amp; VentSpcFunc combos'!$Q$8:$Q$354,0),0)&gt;0,1,0)</f>
        <v>0</v>
      </c>
      <c r="AE18" s="119">
        <f ca="1">IF(IFERROR(MATCH(_xlfn.CONCAT($B18,",",AE$4),'25 SpcFunc &amp; VentSpcFunc combos'!$Q$8:$Q$354,0),0)&gt;0,1,0)</f>
        <v>0</v>
      </c>
      <c r="AF18" s="119">
        <f ca="1">IF(IFERROR(MATCH(_xlfn.CONCAT($B18,",",AF$4),'25 SpcFunc &amp; VentSpcFunc combos'!$Q$8:$Q$354,0),0)&gt;0,1,0)</f>
        <v>0</v>
      </c>
      <c r="AG18" s="119">
        <f ca="1">IF(IFERROR(MATCH(_xlfn.CONCAT($B18,",",AG$4),'25 SpcFunc &amp; VentSpcFunc combos'!$Q$8:$Q$354,0),0)&gt;0,1,0)</f>
        <v>0</v>
      </c>
      <c r="AH18" s="119">
        <f ca="1">IF(IFERROR(MATCH(_xlfn.CONCAT($B18,",",AH$4),'25 SpcFunc &amp; VentSpcFunc combos'!$Q$8:$Q$354,0),0)&gt;0,1,0)</f>
        <v>0</v>
      </c>
      <c r="AI18" s="119">
        <f ca="1">IF(IFERROR(MATCH(_xlfn.CONCAT($B18,",",AI$4),'25 SpcFunc &amp; VentSpcFunc combos'!$Q$8:$Q$354,0),0)&gt;0,1,0)</f>
        <v>1</v>
      </c>
      <c r="AJ18" s="119">
        <f ca="1">IF(IFERROR(MATCH(_xlfn.CONCAT($B18,",",AJ$4),'25 SpcFunc &amp; VentSpcFunc combos'!$Q$8:$Q$354,0),0)&gt;0,1,0)</f>
        <v>0</v>
      </c>
      <c r="AK18" s="119">
        <f ca="1">IF(IFERROR(MATCH(_xlfn.CONCAT($B18,",",AK$4),'25 SpcFunc &amp; VentSpcFunc combos'!$Q$8:$Q$354,0),0)&gt;0,1,0)</f>
        <v>0</v>
      </c>
      <c r="AL18" s="119">
        <f ca="1">IF(IFERROR(MATCH(_xlfn.CONCAT($B18,",",AL$4),'25 SpcFunc &amp; VentSpcFunc combos'!$Q$8:$Q$354,0),0)&gt;0,1,0)</f>
        <v>0</v>
      </c>
      <c r="AM18" s="119">
        <f ca="1">IF(IFERROR(MATCH(_xlfn.CONCAT($B18,",",AM$4),'25 SpcFunc &amp; VentSpcFunc combos'!$Q$8:$Q$354,0),0)&gt;0,1,0)</f>
        <v>0</v>
      </c>
      <c r="AN18" s="119">
        <f ca="1">IF(IFERROR(MATCH(_xlfn.CONCAT($B18,",",AN$4),'25 SpcFunc &amp; VentSpcFunc combos'!$Q$8:$Q$354,0),0)&gt;0,1,0)</f>
        <v>0</v>
      </c>
      <c r="AO18" s="119">
        <f ca="1">IF(IFERROR(MATCH(_xlfn.CONCAT($B18,",",AO$4),'25 SpcFunc &amp; VentSpcFunc combos'!$Q$8:$Q$354,0),0)&gt;0,1,0)</f>
        <v>0</v>
      </c>
      <c r="AP18" s="119">
        <f ca="1">IF(IFERROR(MATCH(_xlfn.CONCAT($B18,",",AP$4),'25 SpcFunc &amp; VentSpcFunc combos'!$Q$8:$Q$354,0),0)&gt;0,1,0)</f>
        <v>0</v>
      </c>
      <c r="AQ18" s="119">
        <f ca="1">IF(IFERROR(MATCH(_xlfn.CONCAT($B18,",",AQ$4),'25 SpcFunc &amp; VentSpcFunc combos'!$Q$8:$Q$354,0),0)&gt;0,1,0)</f>
        <v>0</v>
      </c>
      <c r="AR18" s="119">
        <f ca="1">IF(IFERROR(MATCH(_xlfn.CONCAT($B18,",",AR$4),'25 SpcFunc &amp; VentSpcFunc combos'!$Q$8:$Q$354,0),0)&gt;0,1,0)</f>
        <v>0</v>
      </c>
      <c r="AS18" s="119">
        <f ca="1">IF(IFERROR(MATCH(_xlfn.CONCAT($B18,",",AS$4),'25 SpcFunc &amp; VentSpcFunc combos'!$Q$8:$Q$354,0),0)&gt;0,1,0)</f>
        <v>0</v>
      </c>
      <c r="AT18" s="119">
        <f ca="1">IF(IFERROR(MATCH(_xlfn.CONCAT($B18,",",AT$4),'25 SpcFunc &amp; VentSpcFunc combos'!$Q$8:$Q$354,0),0)&gt;0,1,0)</f>
        <v>0</v>
      </c>
      <c r="AU18" s="119">
        <f ca="1">IF(IFERROR(MATCH(_xlfn.CONCAT($B18,",",AU$4),'25 SpcFunc &amp; VentSpcFunc combos'!$Q$8:$Q$354,0),0)&gt;0,1,0)</f>
        <v>0</v>
      </c>
      <c r="AV18" s="119">
        <f ca="1">IF(IFERROR(MATCH(_xlfn.CONCAT($B18,",",AV$4),'25 SpcFunc &amp; VentSpcFunc combos'!$Q$8:$Q$354,0),0)&gt;0,1,0)</f>
        <v>0</v>
      </c>
      <c r="AW18" s="119">
        <f ca="1">IF(IFERROR(MATCH(_xlfn.CONCAT($B18,",",AW$4),'25 SpcFunc &amp; VentSpcFunc combos'!$Q$8:$Q$354,0),0)&gt;0,1,0)</f>
        <v>0</v>
      </c>
      <c r="AX18" s="119">
        <f ca="1">IF(IFERROR(MATCH(_xlfn.CONCAT($B18,",",AX$4),'25 SpcFunc &amp; VentSpcFunc combos'!$Q$8:$Q$354,0),0)&gt;0,1,0)</f>
        <v>0</v>
      </c>
      <c r="AY18" s="119">
        <f ca="1">IF(IFERROR(MATCH(_xlfn.CONCAT($B18,",",AY$4),'25 SpcFunc &amp; VentSpcFunc combos'!$Q$8:$Q$354,0),0)&gt;0,1,0)</f>
        <v>0</v>
      </c>
      <c r="AZ18" s="119">
        <f ca="1">IF(IFERROR(MATCH(_xlfn.CONCAT($B18,",",AZ$4),'25 SpcFunc &amp; VentSpcFunc combos'!$Q$8:$Q$354,0),0)&gt;0,1,0)</f>
        <v>0</v>
      </c>
      <c r="BA18" s="119">
        <f ca="1">IF(IFERROR(MATCH(_xlfn.CONCAT($B18,",",BA$4),'25 SpcFunc &amp; VentSpcFunc combos'!$Q$8:$Q$354,0),0)&gt;0,1,0)</f>
        <v>1</v>
      </c>
      <c r="BB18" s="119">
        <f ca="1">IF(IFERROR(MATCH(_xlfn.CONCAT($B18,",",BB$4),'25 SpcFunc &amp; VentSpcFunc combos'!$Q$8:$Q$354,0),0)&gt;0,1,0)</f>
        <v>0</v>
      </c>
      <c r="BC18" s="119">
        <f ca="1">IF(IFERROR(MATCH(_xlfn.CONCAT($B18,",",BC$4),'25 SpcFunc &amp; VentSpcFunc combos'!$Q$8:$Q$354,0),0)&gt;0,1,0)</f>
        <v>0</v>
      </c>
      <c r="BD18" s="119">
        <f ca="1">IF(IFERROR(MATCH(_xlfn.CONCAT($B18,",",BD$4),'25 SpcFunc &amp; VentSpcFunc combos'!$Q$8:$Q$354,0),0)&gt;0,1,0)</f>
        <v>1</v>
      </c>
      <c r="BE18" s="119">
        <f ca="1">IF(IFERROR(MATCH(_xlfn.CONCAT($B18,",",BE$4),'25 SpcFunc &amp; VentSpcFunc combos'!$Q$8:$Q$354,0),0)&gt;0,1,0)</f>
        <v>0</v>
      </c>
      <c r="BF18" s="119">
        <f ca="1">IF(IFERROR(MATCH(_xlfn.CONCAT($B18,",",BF$4),'25 SpcFunc &amp; VentSpcFunc combos'!$Q$8:$Q$354,0),0)&gt;0,1,0)</f>
        <v>0</v>
      </c>
      <c r="BG18" s="119">
        <f ca="1">IF(IFERROR(MATCH(_xlfn.CONCAT($B18,",",BG$4),'25 SpcFunc &amp; VentSpcFunc combos'!$Q$8:$Q$354,0),0)&gt;0,1,0)</f>
        <v>0</v>
      </c>
      <c r="BH18" s="119">
        <f ca="1">IF(IFERROR(MATCH(_xlfn.CONCAT($B18,",",BH$4),'25 SpcFunc &amp; VentSpcFunc combos'!$Q$8:$Q$354,0),0)&gt;0,1,0)</f>
        <v>0</v>
      </c>
      <c r="BI18" s="119">
        <f ca="1">IF(IFERROR(MATCH(_xlfn.CONCAT($B18,",",BI$4),'25 SpcFunc &amp; VentSpcFunc combos'!$Q$8:$Q$354,0),0)&gt;0,1,0)</f>
        <v>0</v>
      </c>
      <c r="BJ18" s="119">
        <f ca="1">IF(IFERROR(MATCH(_xlfn.CONCAT($B18,",",BJ$4),'25 SpcFunc &amp; VentSpcFunc combos'!$Q$8:$Q$354,0),0)&gt;0,1,0)</f>
        <v>0</v>
      </c>
      <c r="BK18" s="119">
        <f ca="1">IF(IFERROR(MATCH(_xlfn.CONCAT($B18,",",BK$4),'25 SpcFunc &amp; VentSpcFunc combos'!$Q$8:$Q$354,0),0)&gt;0,1,0)</f>
        <v>0</v>
      </c>
      <c r="BL18" s="119">
        <f ca="1">IF(IFERROR(MATCH(_xlfn.CONCAT($B18,",",BL$4),'25 SpcFunc &amp; VentSpcFunc combos'!$Q$8:$Q$354,0),0)&gt;0,1,0)</f>
        <v>0</v>
      </c>
      <c r="BM18" s="119">
        <f ca="1">IF(IFERROR(MATCH(_xlfn.CONCAT($B18,",",BM$4),'25 SpcFunc &amp; VentSpcFunc combos'!$Q$8:$Q$354,0),0)&gt;0,1,0)</f>
        <v>0</v>
      </c>
      <c r="BN18" s="119">
        <f ca="1">IF(IFERROR(MATCH(_xlfn.CONCAT($B18,",",BN$4),'25 SpcFunc &amp; VentSpcFunc combos'!$Q$8:$Q$354,0),0)&gt;0,1,0)</f>
        <v>0</v>
      </c>
      <c r="BO18" s="119">
        <f ca="1">IF(IFERROR(MATCH(_xlfn.CONCAT($B18,",",BO$4),'25 SpcFunc &amp; VentSpcFunc combos'!$Q$8:$Q$354,0),0)&gt;0,1,0)</f>
        <v>0</v>
      </c>
      <c r="BP18" s="119">
        <f ca="1">IF(IFERROR(MATCH(_xlfn.CONCAT($B18,",",BP$4),'25 SpcFunc &amp; VentSpcFunc combos'!$Q$8:$Q$354,0),0)&gt;0,1,0)</f>
        <v>0</v>
      </c>
      <c r="BQ18" s="119">
        <f ca="1">IF(IFERROR(MATCH(_xlfn.CONCAT($B18,",",BQ$4),'25 SpcFunc &amp; VentSpcFunc combos'!$Q$8:$Q$354,0),0)&gt;0,1,0)</f>
        <v>0</v>
      </c>
      <c r="BR18" s="119">
        <f ca="1">IF(IFERROR(MATCH(_xlfn.CONCAT($B18,",",BR$4),'25 SpcFunc &amp; VentSpcFunc combos'!$Q$8:$Q$354,0),0)&gt;0,1,0)</f>
        <v>1</v>
      </c>
      <c r="BS18" s="119">
        <f ca="1">IF(IFERROR(MATCH(_xlfn.CONCAT($B18,",",BS$4),'25 SpcFunc &amp; VentSpcFunc combos'!$Q$8:$Q$354,0),0)&gt;0,1,0)</f>
        <v>0</v>
      </c>
      <c r="BT18" s="119">
        <f ca="1">IF(IFERROR(MATCH(_xlfn.CONCAT($B18,",",BT$4),'25 SpcFunc &amp; VentSpcFunc combos'!$Q$8:$Q$354,0),0)&gt;0,1,0)</f>
        <v>0</v>
      </c>
      <c r="BU18" s="119">
        <f ca="1">IF(IFERROR(MATCH(_xlfn.CONCAT($B18,",",BU$4),'25 SpcFunc &amp; VentSpcFunc combos'!$Q$8:$Q$354,0),0)&gt;0,1,0)</f>
        <v>0</v>
      </c>
      <c r="BV18" s="119">
        <f ca="1">IF(IFERROR(MATCH(_xlfn.CONCAT($B18,",",BV$4),'25 SpcFunc &amp; VentSpcFunc combos'!$Q$8:$Q$354,0),0)&gt;0,1,0)</f>
        <v>0</v>
      </c>
      <c r="BW18" s="119">
        <f ca="1">IF(IFERROR(MATCH(_xlfn.CONCAT($B18,",",BW$4),'25 SpcFunc &amp; VentSpcFunc combos'!$Q$8:$Q$354,0),0)&gt;0,1,0)</f>
        <v>0</v>
      </c>
      <c r="BX18" s="119">
        <f ca="1">IF(IFERROR(MATCH(_xlfn.CONCAT($B18,",",BX$4),'25 SpcFunc &amp; VentSpcFunc combos'!$Q$8:$Q$354,0),0)&gt;0,1,0)</f>
        <v>0</v>
      </c>
      <c r="BY18" s="119">
        <f ca="1">IF(IFERROR(MATCH(_xlfn.CONCAT($B18,",",BY$4),'25 SpcFunc &amp; VentSpcFunc combos'!$Q$8:$Q$354,0),0)&gt;0,1,0)</f>
        <v>0</v>
      </c>
      <c r="BZ18" s="119">
        <f ca="1">IF(IFERROR(MATCH(_xlfn.CONCAT($B18,",",BZ$4),'25 SpcFunc &amp; VentSpcFunc combos'!$Q$8:$Q$354,0),0)&gt;0,1,0)</f>
        <v>0</v>
      </c>
      <c r="CA18" s="119">
        <f ca="1">IF(IFERROR(MATCH(_xlfn.CONCAT($B18,",",CA$4),'25 SpcFunc &amp; VentSpcFunc combos'!$Q$8:$Q$354,0),0)&gt;0,1,0)</f>
        <v>0</v>
      </c>
      <c r="CB18" s="119">
        <f ca="1">IF(IFERROR(MATCH(_xlfn.CONCAT($B18,",",CB$4),'25 SpcFunc &amp; VentSpcFunc combos'!$Q$8:$Q$354,0),0)&gt;0,1,0)</f>
        <v>0</v>
      </c>
      <c r="CC18" s="119">
        <f ca="1">IF(IFERROR(MATCH(_xlfn.CONCAT($B18,",",CC$4),'25 SpcFunc &amp; VentSpcFunc combos'!$Q$8:$Q$354,0),0)&gt;0,1,0)</f>
        <v>0</v>
      </c>
      <c r="CD18" s="119">
        <f ca="1">IF(IFERROR(MATCH(_xlfn.CONCAT($B18,",",CD$4),'25 SpcFunc &amp; VentSpcFunc combos'!$Q$8:$Q$354,0),0)&gt;0,1,0)</f>
        <v>0</v>
      </c>
      <c r="CE18" s="119">
        <f ca="1">IF(IFERROR(MATCH(_xlfn.CONCAT($B18,",",CE$4),'25 SpcFunc &amp; VentSpcFunc combos'!$Q$8:$Q$354,0),0)&gt;0,1,0)</f>
        <v>0</v>
      </c>
      <c r="CF18" s="119">
        <f ca="1">IF(IFERROR(MATCH(_xlfn.CONCAT($B18,",",CF$4),'25 SpcFunc &amp; VentSpcFunc combos'!$Q$8:$Q$354,0),0)&gt;0,1,0)</f>
        <v>0</v>
      </c>
      <c r="CG18" s="119">
        <f ca="1">IF(IFERROR(MATCH(_xlfn.CONCAT($B18,",",CG$4),'25 SpcFunc &amp; VentSpcFunc combos'!$Q$8:$Q$354,0),0)&gt;0,1,0)</f>
        <v>0</v>
      </c>
      <c r="CH18" s="119">
        <f ca="1">IF(IFERROR(MATCH(_xlfn.CONCAT($B18,",",CH$4),'25 SpcFunc &amp; VentSpcFunc combos'!$Q$8:$Q$354,0),0)&gt;0,1,0)</f>
        <v>0</v>
      </c>
      <c r="CI18" s="119">
        <f ca="1">IF(IFERROR(MATCH(_xlfn.CONCAT($B18,",",CI$4),'25 SpcFunc &amp; VentSpcFunc combos'!$Q$8:$Q$354,0),0)&gt;0,1,0)</f>
        <v>0</v>
      </c>
      <c r="CJ18" s="119">
        <f ca="1">IF(IFERROR(MATCH(_xlfn.CONCAT($B18,",",CJ$4),'25 SpcFunc &amp; VentSpcFunc combos'!$Q$8:$Q$354,0),0)&gt;0,1,0)</f>
        <v>0</v>
      </c>
      <c r="CK18" s="119">
        <f ca="1">IF(IFERROR(MATCH(_xlfn.CONCAT($B18,",",CK$4),'25 SpcFunc &amp; VentSpcFunc combos'!$Q$8:$Q$354,0),0)&gt;0,1,0)</f>
        <v>0</v>
      </c>
      <c r="CL18" s="119">
        <f ca="1">IF(IFERROR(MATCH(_xlfn.CONCAT($B18,",",CL$4),'25 SpcFunc &amp; VentSpcFunc combos'!$Q$8:$Q$354,0),0)&gt;0,1,0)</f>
        <v>1</v>
      </c>
      <c r="CM18" s="119">
        <f ca="1">IF(IFERROR(MATCH(_xlfn.CONCAT($B18,",",CM$4),'25 SpcFunc &amp; VentSpcFunc combos'!$Q$8:$Q$354,0),0)&gt;0,1,0)</f>
        <v>1</v>
      </c>
      <c r="CN18" s="119">
        <f ca="1">IF(IFERROR(MATCH(_xlfn.CONCAT($B18,",",CN$4),'25 SpcFunc &amp; VentSpcFunc combos'!$Q$8:$Q$354,0),0)&gt;0,1,0)</f>
        <v>0</v>
      </c>
      <c r="CO18" s="119">
        <f ca="1">IF(IFERROR(MATCH(_xlfn.CONCAT($B18,",",CO$4),'25 SpcFunc &amp; VentSpcFunc combos'!$Q$8:$Q$354,0),0)&gt;0,1,0)</f>
        <v>0</v>
      </c>
      <c r="CP18" s="119">
        <f ca="1">IF(IFERROR(MATCH(_xlfn.CONCAT($B18,",",CP$4),'25 SpcFunc &amp; VentSpcFunc combos'!$Q$8:$Q$354,0),0)&gt;0,1,0)</f>
        <v>0</v>
      </c>
      <c r="CQ18" s="119">
        <f ca="1">IF(IFERROR(MATCH(_xlfn.CONCAT($B18,",",CQ$4),'25 SpcFunc &amp; VentSpcFunc combos'!$Q$8:$Q$354,0),0)&gt;0,1,0)</f>
        <v>0</v>
      </c>
      <c r="CR18" s="119">
        <f ca="1">IF(IFERROR(MATCH(_xlfn.CONCAT($B18,",",CR$4),'25 SpcFunc &amp; VentSpcFunc combos'!$Q$8:$Q$354,0),0)&gt;0,1,0)</f>
        <v>0</v>
      </c>
      <c r="CS18" s="119">
        <f ca="1">IF(IFERROR(MATCH(_xlfn.CONCAT($B18,",",CS$4),'25 SpcFunc &amp; VentSpcFunc combos'!$Q$8:$Q$354,0),0)&gt;0,1,0)</f>
        <v>0</v>
      </c>
      <c r="CT18" s="119">
        <f ca="1">IF(IFERROR(MATCH(_xlfn.CONCAT($B18,",",CT$4),'25 SpcFunc &amp; VentSpcFunc combos'!$Q$8:$Q$354,0),0)&gt;0,1,0)</f>
        <v>0</v>
      </c>
      <c r="CU18" s="98" t="s">
        <v>938</v>
      </c>
      <c r="CV18">
        <f t="shared" ca="1" si="4"/>
        <v>21</v>
      </c>
    </row>
    <row r="19" spans="2:100" x14ac:dyDescent="0.25">
      <c r="B19" t="str">
        <f>'For CSV - 2025 SpcFuncData'!B19</f>
        <v>Computer Room</v>
      </c>
      <c r="C19" s="119">
        <f ca="1">IF(IFERROR(MATCH(_xlfn.CONCAT($B19,",",C$4),'25 SpcFunc &amp; VentSpcFunc combos'!$Q$8:$Q$354,0),0)&gt;0,1,0)</f>
        <v>0</v>
      </c>
      <c r="D19" s="119">
        <f ca="1">IF(IFERROR(MATCH(_xlfn.CONCAT($B19,",",D$4),'25 SpcFunc &amp; VentSpcFunc combos'!$Q$8:$Q$354,0),0)&gt;0,1,0)</f>
        <v>0</v>
      </c>
      <c r="E19" s="119">
        <f ca="1">IF(IFERROR(MATCH(_xlfn.CONCAT($B19,",",E$4),'25 SpcFunc &amp; VentSpcFunc combos'!$Q$8:$Q$354,0),0)&gt;0,1,0)</f>
        <v>0</v>
      </c>
      <c r="F19" s="119">
        <f ca="1">IF(IFERROR(MATCH(_xlfn.CONCAT($B19,",",F$4),'25 SpcFunc &amp; VentSpcFunc combos'!$Q$8:$Q$354,0),0)&gt;0,1,0)</f>
        <v>0</v>
      </c>
      <c r="G19" s="119">
        <f ca="1">IF(IFERROR(MATCH(_xlfn.CONCAT($B19,",",G$4),'25 SpcFunc &amp; VentSpcFunc combos'!$Q$8:$Q$354,0),0)&gt;0,1,0)</f>
        <v>0</v>
      </c>
      <c r="H19" s="119">
        <f ca="1">IF(IFERROR(MATCH(_xlfn.CONCAT($B19,",",H$4),'25 SpcFunc &amp; VentSpcFunc combos'!$Q$8:$Q$354,0),0)&gt;0,1,0)</f>
        <v>0</v>
      </c>
      <c r="I19" s="119">
        <f ca="1">IF(IFERROR(MATCH(_xlfn.CONCAT($B19,",",I$4),'25 SpcFunc &amp; VentSpcFunc combos'!$Q$8:$Q$354,0),0)&gt;0,1,0)</f>
        <v>0</v>
      </c>
      <c r="J19" s="119">
        <f ca="1">IF(IFERROR(MATCH(_xlfn.CONCAT($B19,",",J$4),'25 SpcFunc &amp; VentSpcFunc combos'!$Q$8:$Q$354,0),0)&gt;0,1,0)</f>
        <v>0</v>
      </c>
      <c r="K19" s="119">
        <f ca="1">IF(IFERROR(MATCH(_xlfn.CONCAT($B19,",",K$4),'25 SpcFunc &amp; VentSpcFunc combos'!$Q$8:$Q$354,0),0)&gt;0,1,0)</f>
        <v>0</v>
      </c>
      <c r="L19" s="119">
        <f ca="1">IF(IFERROR(MATCH(_xlfn.CONCAT($B19,",",L$4),'25 SpcFunc &amp; VentSpcFunc combos'!$Q$8:$Q$354,0),0)&gt;0,1,0)</f>
        <v>0</v>
      </c>
      <c r="M19" s="119">
        <f ca="1">IF(IFERROR(MATCH(_xlfn.CONCAT($B19,",",M$4),'25 SpcFunc &amp; VentSpcFunc combos'!$Q$8:$Q$354,0),0)&gt;0,1,0)</f>
        <v>0</v>
      </c>
      <c r="N19" s="119">
        <f ca="1">IF(IFERROR(MATCH(_xlfn.CONCAT($B19,",",N$4),'25 SpcFunc &amp; VentSpcFunc combos'!$Q$8:$Q$354,0),0)&gt;0,1,0)</f>
        <v>1</v>
      </c>
      <c r="O19" s="119">
        <f ca="1">IF(IFERROR(MATCH(_xlfn.CONCAT($B19,",",O$4),'25 SpcFunc &amp; VentSpcFunc combos'!$Q$8:$Q$354,0),0)&gt;0,1,0)</f>
        <v>0</v>
      </c>
      <c r="P19" s="119">
        <f ca="1">IF(IFERROR(MATCH(_xlfn.CONCAT($B19,",",P$4),'25 SpcFunc &amp; VentSpcFunc combos'!$Q$8:$Q$354,0),0)&gt;0,1,0)</f>
        <v>0</v>
      </c>
      <c r="Q19" s="119">
        <f ca="1">IF(IFERROR(MATCH(_xlfn.CONCAT($B19,",",Q$4),'25 SpcFunc &amp; VentSpcFunc combos'!$Q$8:$Q$354,0),0)&gt;0,1,0)</f>
        <v>0</v>
      </c>
      <c r="R19" s="119">
        <f ca="1">IF(IFERROR(MATCH(_xlfn.CONCAT($B19,",",R$4),'25 SpcFunc &amp; VentSpcFunc combos'!$Q$8:$Q$354,0),0)&gt;0,1,0)</f>
        <v>0</v>
      </c>
      <c r="S19" s="119">
        <f ca="1">IF(IFERROR(MATCH(_xlfn.CONCAT($B19,",",S$4),'25 SpcFunc &amp; VentSpcFunc combos'!$Q$8:$Q$354,0),0)&gt;0,1,0)</f>
        <v>1</v>
      </c>
      <c r="T19" s="119">
        <f ca="1">IF(IFERROR(MATCH(_xlfn.CONCAT($B19,",",T$4),'25 SpcFunc &amp; VentSpcFunc combos'!$Q$8:$Q$354,0),0)&gt;0,1,0)</f>
        <v>0</v>
      </c>
      <c r="U19" s="119">
        <f ca="1">IF(IFERROR(MATCH(_xlfn.CONCAT($B19,",",U$4),'25 SpcFunc &amp; VentSpcFunc combos'!$Q$8:$Q$354,0),0)&gt;0,1,0)</f>
        <v>0</v>
      </c>
      <c r="V19" s="119">
        <f ca="1">IF(IFERROR(MATCH(_xlfn.CONCAT($B19,",",V$4),'25 SpcFunc &amp; VentSpcFunc combos'!$Q$8:$Q$354,0),0)&gt;0,1,0)</f>
        <v>0</v>
      </c>
      <c r="W19" s="119">
        <f ca="1">IF(IFERROR(MATCH(_xlfn.CONCAT($B19,",",W$4),'25 SpcFunc &amp; VentSpcFunc combos'!$Q$8:$Q$354,0),0)&gt;0,1,0)</f>
        <v>0</v>
      </c>
      <c r="X19" s="119">
        <f ca="1">IF(IFERROR(MATCH(_xlfn.CONCAT($B19,",",X$4),'25 SpcFunc &amp; VentSpcFunc combos'!$Q$8:$Q$354,0),0)&gt;0,1,0)</f>
        <v>0</v>
      </c>
      <c r="Y19" s="119">
        <f ca="1">IF(IFERROR(MATCH(_xlfn.CONCAT($B19,",",Y$4),'25 SpcFunc &amp; VentSpcFunc combos'!$Q$8:$Q$354,0),0)&gt;0,1,0)</f>
        <v>0</v>
      </c>
      <c r="Z19" s="119">
        <f ca="1">IF(IFERROR(MATCH(_xlfn.CONCAT($B19,",",Z$4),'25 SpcFunc &amp; VentSpcFunc combos'!$Q$8:$Q$354,0),0)&gt;0,1,0)</f>
        <v>0</v>
      </c>
      <c r="AA19" s="119">
        <f ca="1">IF(IFERROR(MATCH(_xlfn.CONCAT($B19,",",AA$4),'25 SpcFunc &amp; VentSpcFunc combos'!$Q$8:$Q$354,0),0)&gt;0,1,0)</f>
        <v>0</v>
      </c>
      <c r="AB19" s="119">
        <f ca="1">IF(IFERROR(MATCH(_xlfn.CONCAT($B19,",",AB$4),'25 SpcFunc &amp; VentSpcFunc combos'!$Q$8:$Q$354,0),0)&gt;0,1,0)</f>
        <v>0</v>
      </c>
      <c r="AC19" s="119">
        <f ca="1">IF(IFERROR(MATCH(_xlfn.CONCAT($B19,",",AC$4),'25 SpcFunc &amp; VentSpcFunc combos'!$Q$8:$Q$354,0),0)&gt;0,1,0)</f>
        <v>0</v>
      </c>
      <c r="AD19" s="119">
        <f ca="1">IF(IFERROR(MATCH(_xlfn.CONCAT($B19,",",AD$4),'25 SpcFunc &amp; VentSpcFunc combos'!$Q$8:$Q$354,0),0)&gt;0,1,0)</f>
        <v>0</v>
      </c>
      <c r="AE19" s="119">
        <f ca="1">IF(IFERROR(MATCH(_xlfn.CONCAT($B19,",",AE$4),'25 SpcFunc &amp; VentSpcFunc combos'!$Q$8:$Q$354,0),0)&gt;0,1,0)</f>
        <v>0</v>
      </c>
      <c r="AF19" s="119">
        <f ca="1">IF(IFERROR(MATCH(_xlfn.CONCAT($B19,",",AF$4),'25 SpcFunc &amp; VentSpcFunc combos'!$Q$8:$Q$354,0),0)&gt;0,1,0)</f>
        <v>0</v>
      </c>
      <c r="AG19" s="119">
        <f ca="1">IF(IFERROR(MATCH(_xlfn.CONCAT($B19,",",AG$4),'25 SpcFunc &amp; VentSpcFunc combos'!$Q$8:$Q$354,0),0)&gt;0,1,0)</f>
        <v>0</v>
      </c>
      <c r="AH19" s="119">
        <f ca="1">IF(IFERROR(MATCH(_xlfn.CONCAT($B19,",",AH$4),'25 SpcFunc &amp; VentSpcFunc combos'!$Q$8:$Q$354,0),0)&gt;0,1,0)</f>
        <v>0</v>
      </c>
      <c r="AI19" s="119">
        <f ca="1">IF(IFERROR(MATCH(_xlfn.CONCAT($B19,",",AI$4),'25 SpcFunc &amp; VentSpcFunc combos'!$Q$8:$Q$354,0),0)&gt;0,1,0)</f>
        <v>0</v>
      </c>
      <c r="AJ19" s="119">
        <f ca="1">IF(IFERROR(MATCH(_xlfn.CONCAT($B19,",",AJ$4),'25 SpcFunc &amp; VentSpcFunc combos'!$Q$8:$Q$354,0),0)&gt;0,1,0)</f>
        <v>0</v>
      </c>
      <c r="AK19" s="119">
        <f ca="1">IF(IFERROR(MATCH(_xlfn.CONCAT($B19,",",AK$4),'25 SpcFunc &amp; VentSpcFunc combos'!$Q$8:$Q$354,0),0)&gt;0,1,0)</f>
        <v>0</v>
      </c>
      <c r="AL19" s="119">
        <f ca="1">IF(IFERROR(MATCH(_xlfn.CONCAT($B19,",",AL$4),'25 SpcFunc &amp; VentSpcFunc combos'!$Q$8:$Q$354,0),0)&gt;0,1,0)</f>
        <v>0</v>
      </c>
      <c r="AM19" s="119">
        <f ca="1">IF(IFERROR(MATCH(_xlfn.CONCAT($B19,",",AM$4),'25 SpcFunc &amp; VentSpcFunc combos'!$Q$8:$Q$354,0),0)&gt;0,1,0)</f>
        <v>0</v>
      </c>
      <c r="AN19" s="119">
        <f ca="1">IF(IFERROR(MATCH(_xlfn.CONCAT($B19,",",AN$4),'25 SpcFunc &amp; VentSpcFunc combos'!$Q$8:$Q$354,0),0)&gt;0,1,0)</f>
        <v>0</v>
      </c>
      <c r="AO19" s="119">
        <f ca="1">IF(IFERROR(MATCH(_xlfn.CONCAT($B19,",",AO$4),'25 SpcFunc &amp; VentSpcFunc combos'!$Q$8:$Q$354,0),0)&gt;0,1,0)</f>
        <v>0</v>
      </c>
      <c r="AP19" s="119">
        <f ca="1">IF(IFERROR(MATCH(_xlfn.CONCAT($B19,",",AP$4),'25 SpcFunc &amp; VentSpcFunc combos'!$Q$8:$Q$354,0),0)&gt;0,1,0)</f>
        <v>0</v>
      </c>
      <c r="AQ19" s="119">
        <f ca="1">IF(IFERROR(MATCH(_xlfn.CONCAT($B19,",",AQ$4),'25 SpcFunc &amp; VentSpcFunc combos'!$Q$8:$Q$354,0),0)&gt;0,1,0)</f>
        <v>0</v>
      </c>
      <c r="AR19" s="119">
        <f ca="1">IF(IFERROR(MATCH(_xlfn.CONCAT($B19,",",AR$4),'25 SpcFunc &amp; VentSpcFunc combos'!$Q$8:$Q$354,0),0)&gt;0,1,0)</f>
        <v>0</v>
      </c>
      <c r="AS19" s="119">
        <f ca="1">IF(IFERROR(MATCH(_xlfn.CONCAT($B19,",",AS$4),'25 SpcFunc &amp; VentSpcFunc combos'!$Q$8:$Q$354,0),0)&gt;0,1,0)</f>
        <v>0</v>
      </c>
      <c r="AT19" s="119">
        <f ca="1">IF(IFERROR(MATCH(_xlfn.CONCAT($B19,",",AT$4),'25 SpcFunc &amp; VentSpcFunc combos'!$Q$8:$Q$354,0),0)&gt;0,1,0)</f>
        <v>0</v>
      </c>
      <c r="AU19" s="119">
        <f ca="1">IF(IFERROR(MATCH(_xlfn.CONCAT($B19,",",AU$4),'25 SpcFunc &amp; VentSpcFunc combos'!$Q$8:$Q$354,0),0)&gt;0,1,0)</f>
        <v>0</v>
      </c>
      <c r="AV19" s="119">
        <f ca="1">IF(IFERROR(MATCH(_xlfn.CONCAT($B19,",",AV$4),'25 SpcFunc &amp; VentSpcFunc combos'!$Q$8:$Q$354,0),0)&gt;0,1,0)</f>
        <v>0</v>
      </c>
      <c r="AW19" s="119">
        <f ca="1">IF(IFERROR(MATCH(_xlfn.CONCAT($B19,",",AW$4),'25 SpcFunc &amp; VentSpcFunc combos'!$Q$8:$Q$354,0),0)&gt;0,1,0)</f>
        <v>0</v>
      </c>
      <c r="AX19" s="119">
        <f ca="1">IF(IFERROR(MATCH(_xlfn.CONCAT($B19,",",AX$4),'25 SpcFunc &amp; VentSpcFunc combos'!$Q$8:$Q$354,0),0)&gt;0,1,0)</f>
        <v>0</v>
      </c>
      <c r="AY19" s="119">
        <f ca="1">IF(IFERROR(MATCH(_xlfn.CONCAT($B19,",",AY$4),'25 SpcFunc &amp; VentSpcFunc combos'!$Q$8:$Q$354,0),0)&gt;0,1,0)</f>
        <v>0</v>
      </c>
      <c r="AZ19" s="119">
        <f ca="1">IF(IFERROR(MATCH(_xlfn.CONCAT($B19,",",AZ$4),'25 SpcFunc &amp; VentSpcFunc combos'!$Q$8:$Q$354,0),0)&gt;0,1,0)</f>
        <v>0</v>
      </c>
      <c r="BA19" s="119">
        <f ca="1">IF(IFERROR(MATCH(_xlfn.CONCAT($B19,",",BA$4),'25 SpcFunc &amp; VentSpcFunc combos'!$Q$8:$Q$354,0),0)&gt;0,1,0)</f>
        <v>0</v>
      </c>
      <c r="BB19" s="119">
        <f ca="1">IF(IFERROR(MATCH(_xlfn.CONCAT($B19,",",BB$4),'25 SpcFunc &amp; VentSpcFunc combos'!$Q$8:$Q$354,0),0)&gt;0,1,0)</f>
        <v>0</v>
      </c>
      <c r="BC19" s="119">
        <f ca="1">IF(IFERROR(MATCH(_xlfn.CONCAT($B19,",",BC$4),'25 SpcFunc &amp; VentSpcFunc combos'!$Q$8:$Q$354,0),0)&gt;0,1,0)</f>
        <v>0</v>
      </c>
      <c r="BD19" s="119">
        <f ca="1">IF(IFERROR(MATCH(_xlfn.CONCAT($B19,",",BD$4),'25 SpcFunc &amp; VentSpcFunc combos'!$Q$8:$Q$354,0),0)&gt;0,1,0)</f>
        <v>0</v>
      </c>
      <c r="BE19" s="119">
        <f ca="1">IF(IFERROR(MATCH(_xlfn.CONCAT($B19,",",BE$4),'25 SpcFunc &amp; VentSpcFunc combos'!$Q$8:$Q$354,0),0)&gt;0,1,0)</f>
        <v>0</v>
      </c>
      <c r="BF19" s="119">
        <f ca="1">IF(IFERROR(MATCH(_xlfn.CONCAT($B19,",",BF$4),'25 SpcFunc &amp; VentSpcFunc combos'!$Q$8:$Q$354,0),0)&gt;0,1,0)</f>
        <v>0</v>
      </c>
      <c r="BG19" s="119">
        <f ca="1">IF(IFERROR(MATCH(_xlfn.CONCAT($B19,",",BG$4),'25 SpcFunc &amp; VentSpcFunc combos'!$Q$8:$Q$354,0),0)&gt;0,1,0)</f>
        <v>0</v>
      </c>
      <c r="BH19" s="119">
        <f ca="1">IF(IFERROR(MATCH(_xlfn.CONCAT($B19,",",BH$4),'25 SpcFunc &amp; VentSpcFunc combos'!$Q$8:$Q$354,0),0)&gt;0,1,0)</f>
        <v>0</v>
      </c>
      <c r="BI19" s="119">
        <f ca="1">IF(IFERROR(MATCH(_xlfn.CONCAT($B19,",",BI$4),'25 SpcFunc &amp; VentSpcFunc combos'!$Q$8:$Q$354,0),0)&gt;0,1,0)</f>
        <v>0</v>
      </c>
      <c r="BJ19" s="119">
        <f ca="1">IF(IFERROR(MATCH(_xlfn.CONCAT($B19,",",BJ$4),'25 SpcFunc &amp; VentSpcFunc combos'!$Q$8:$Q$354,0),0)&gt;0,1,0)</f>
        <v>0</v>
      </c>
      <c r="BK19" s="119">
        <f ca="1">IF(IFERROR(MATCH(_xlfn.CONCAT($B19,",",BK$4),'25 SpcFunc &amp; VentSpcFunc combos'!$Q$8:$Q$354,0),0)&gt;0,1,0)</f>
        <v>0</v>
      </c>
      <c r="BL19" s="119">
        <f ca="1">IF(IFERROR(MATCH(_xlfn.CONCAT($B19,",",BL$4),'25 SpcFunc &amp; VentSpcFunc combos'!$Q$8:$Q$354,0),0)&gt;0,1,0)</f>
        <v>0</v>
      </c>
      <c r="BM19" s="119">
        <f ca="1">IF(IFERROR(MATCH(_xlfn.CONCAT($B19,",",BM$4),'25 SpcFunc &amp; VentSpcFunc combos'!$Q$8:$Q$354,0),0)&gt;0,1,0)</f>
        <v>0</v>
      </c>
      <c r="BN19" s="119">
        <f ca="1">IF(IFERROR(MATCH(_xlfn.CONCAT($B19,",",BN$4),'25 SpcFunc &amp; VentSpcFunc combos'!$Q$8:$Q$354,0),0)&gt;0,1,0)</f>
        <v>0</v>
      </c>
      <c r="BO19" s="119">
        <f ca="1">IF(IFERROR(MATCH(_xlfn.CONCAT($B19,",",BO$4),'25 SpcFunc &amp; VentSpcFunc combos'!$Q$8:$Q$354,0),0)&gt;0,1,0)</f>
        <v>0</v>
      </c>
      <c r="BP19" s="119">
        <f ca="1">IF(IFERROR(MATCH(_xlfn.CONCAT($B19,",",BP$4),'25 SpcFunc &amp; VentSpcFunc combos'!$Q$8:$Q$354,0),0)&gt;0,1,0)</f>
        <v>0</v>
      </c>
      <c r="BQ19" s="119">
        <f ca="1">IF(IFERROR(MATCH(_xlfn.CONCAT($B19,",",BQ$4),'25 SpcFunc &amp; VentSpcFunc combos'!$Q$8:$Q$354,0),0)&gt;0,1,0)</f>
        <v>0</v>
      </c>
      <c r="BR19" s="119">
        <f ca="1">IF(IFERROR(MATCH(_xlfn.CONCAT($B19,",",BR$4),'25 SpcFunc &amp; VentSpcFunc combos'!$Q$8:$Q$354,0),0)&gt;0,1,0)</f>
        <v>1</v>
      </c>
      <c r="BS19" s="119">
        <f ca="1">IF(IFERROR(MATCH(_xlfn.CONCAT($B19,",",BS$4),'25 SpcFunc &amp; VentSpcFunc combos'!$Q$8:$Q$354,0),0)&gt;0,1,0)</f>
        <v>0</v>
      </c>
      <c r="BT19" s="119">
        <f ca="1">IF(IFERROR(MATCH(_xlfn.CONCAT($B19,",",BT$4),'25 SpcFunc &amp; VentSpcFunc combos'!$Q$8:$Q$354,0),0)&gt;0,1,0)</f>
        <v>0</v>
      </c>
      <c r="BU19" s="119">
        <f ca="1">IF(IFERROR(MATCH(_xlfn.CONCAT($B19,",",BU$4),'25 SpcFunc &amp; VentSpcFunc combos'!$Q$8:$Q$354,0),0)&gt;0,1,0)</f>
        <v>1</v>
      </c>
      <c r="BV19" s="119">
        <f ca="1">IF(IFERROR(MATCH(_xlfn.CONCAT($B19,",",BV$4),'25 SpcFunc &amp; VentSpcFunc combos'!$Q$8:$Q$354,0),0)&gt;0,1,0)</f>
        <v>0</v>
      </c>
      <c r="BW19" s="119">
        <f ca="1">IF(IFERROR(MATCH(_xlfn.CONCAT($B19,",",BW$4),'25 SpcFunc &amp; VentSpcFunc combos'!$Q$8:$Q$354,0),0)&gt;0,1,0)</f>
        <v>0</v>
      </c>
      <c r="BX19" s="119">
        <f ca="1">IF(IFERROR(MATCH(_xlfn.CONCAT($B19,",",BX$4),'25 SpcFunc &amp; VentSpcFunc combos'!$Q$8:$Q$354,0),0)&gt;0,1,0)</f>
        <v>0</v>
      </c>
      <c r="BY19" s="119">
        <f ca="1">IF(IFERROR(MATCH(_xlfn.CONCAT($B19,",",BY$4),'25 SpcFunc &amp; VentSpcFunc combos'!$Q$8:$Q$354,0),0)&gt;0,1,0)</f>
        <v>0</v>
      </c>
      <c r="BZ19" s="119">
        <f ca="1">IF(IFERROR(MATCH(_xlfn.CONCAT($B19,",",BZ$4),'25 SpcFunc &amp; VentSpcFunc combos'!$Q$8:$Q$354,0),0)&gt;0,1,0)</f>
        <v>0</v>
      </c>
      <c r="CA19" s="119">
        <f ca="1">IF(IFERROR(MATCH(_xlfn.CONCAT($B19,",",CA$4),'25 SpcFunc &amp; VentSpcFunc combos'!$Q$8:$Q$354,0),0)&gt;0,1,0)</f>
        <v>0</v>
      </c>
      <c r="CB19" s="119">
        <f ca="1">IF(IFERROR(MATCH(_xlfn.CONCAT($B19,",",CB$4),'25 SpcFunc &amp; VentSpcFunc combos'!$Q$8:$Q$354,0),0)&gt;0,1,0)</f>
        <v>0</v>
      </c>
      <c r="CC19" s="119">
        <f ca="1">IF(IFERROR(MATCH(_xlfn.CONCAT($B19,",",CC$4),'25 SpcFunc &amp; VentSpcFunc combos'!$Q$8:$Q$354,0),0)&gt;0,1,0)</f>
        <v>0</v>
      </c>
      <c r="CD19" s="119">
        <f ca="1">IF(IFERROR(MATCH(_xlfn.CONCAT($B19,",",CD$4),'25 SpcFunc &amp; VentSpcFunc combos'!$Q$8:$Q$354,0),0)&gt;0,1,0)</f>
        <v>0</v>
      </c>
      <c r="CE19" s="119">
        <f ca="1">IF(IFERROR(MATCH(_xlfn.CONCAT($B19,",",CE$4),'25 SpcFunc &amp; VentSpcFunc combos'!$Q$8:$Q$354,0),0)&gt;0,1,0)</f>
        <v>0</v>
      </c>
      <c r="CF19" s="119">
        <f ca="1">IF(IFERROR(MATCH(_xlfn.CONCAT($B19,",",CF$4),'25 SpcFunc &amp; VentSpcFunc combos'!$Q$8:$Q$354,0),0)&gt;0,1,0)</f>
        <v>0</v>
      </c>
      <c r="CG19" s="119">
        <f ca="1">IF(IFERROR(MATCH(_xlfn.CONCAT($B19,",",CG$4),'25 SpcFunc &amp; VentSpcFunc combos'!$Q$8:$Q$354,0),0)&gt;0,1,0)</f>
        <v>0</v>
      </c>
      <c r="CH19" s="119">
        <f ca="1">IF(IFERROR(MATCH(_xlfn.CONCAT($B19,",",CH$4),'25 SpcFunc &amp; VentSpcFunc combos'!$Q$8:$Q$354,0),0)&gt;0,1,0)</f>
        <v>0</v>
      </c>
      <c r="CI19" s="119">
        <f ca="1">IF(IFERROR(MATCH(_xlfn.CONCAT($B19,",",CI$4),'25 SpcFunc &amp; VentSpcFunc combos'!$Q$8:$Q$354,0),0)&gt;0,1,0)</f>
        <v>0</v>
      </c>
      <c r="CJ19" s="119">
        <f ca="1">IF(IFERROR(MATCH(_xlfn.CONCAT($B19,",",CJ$4),'25 SpcFunc &amp; VentSpcFunc combos'!$Q$8:$Q$354,0),0)&gt;0,1,0)</f>
        <v>1</v>
      </c>
      <c r="CK19" s="119">
        <f ca="1">IF(IFERROR(MATCH(_xlfn.CONCAT($B19,",",CK$4),'25 SpcFunc &amp; VentSpcFunc combos'!$Q$8:$Q$354,0),0)&gt;0,1,0)</f>
        <v>0</v>
      </c>
      <c r="CL19" s="119">
        <f ca="1">IF(IFERROR(MATCH(_xlfn.CONCAT($B19,",",CL$4),'25 SpcFunc &amp; VentSpcFunc combos'!$Q$8:$Q$354,0),0)&gt;0,1,0)</f>
        <v>0</v>
      </c>
      <c r="CM19" s="119">
        <f ca="1">IF(IFERROR(MATCH(_xlfn.CONCAT($B19,",",CM$4),'25 SpcFunc &amp; VentSpcFunc combos'!$Q$8:$Q$354,0),0)&gt;0,1,0)</f>
        <v>0</v>
      </c>
      <c r="CN19" s="119">
        <f ca="1">IF(IFERROR(MATCH(_xlfn.CONCAT($B19,",",CN$4),'25 SpcFunc &amp; VentSpcFunc combos'!$Q$8:$Q$354,0),0)&gt;0,1,0)</f>
        <v>0</v>
      </c>
      <c r="CO19" s="119">
        <f ca="1">IF(IFERROR(MATCH(_xlfn.CONCAT($B19,",",CO$4),'25 SpcFunc &amp; VentSpcFunc combos'!$Q$8:$Q$354,0),0)&gt;0,1,0)</f>
        <v>0</v>
      </c>
      <c r="CP19" s="119">
        <f ca="1">IF(IFERROR(MATCH(_xlfn.CONCAT($B19,",",CP$4),'25 SpcFunc &amp; VentSpcFunc combos'!$Q$8:$Q$354,0),0)&gt;0,1,0)</f>
        <v>0</v>
      </c>
      <c r="CQ19" s="119">
        <f ca="1">IF(IFERROR(MATCH(_xlfn.CONCAT($B19,",",CQ$4),'25 SpcFunc &amp; VentSpcFunc combos'!$Q$8:$Q$354,0),0)&gt;0,1,0)</f>
        <v>0</v>
      </c>
      <c r="CR19" s="119">
        <f ca="1">IF(IFERROR(MATCH(_xlfn.CONCAT($B19,",",CR$4),'25 SpcFunc &amp; VentSpcFunc combos'!$Q$8:$Q$354,0),0)&gt;0,1,0)</f>
        <v>0</v>
      </c>
      <c r="CS19" s="119">
        <f ca="1">IF(IFERROR(MATCH(_xlfn.CONCAT($B19,",",CS$4),'25 SpcFunc &amp; VentSpcFunc combos'!$Q$8:$Q$354,0),0)&gt;0,1,0)</f>
        <v>0</v>
      </c>
      <c r="CT19" s="119">
        <f ca="1">IF(IFERROR(MATCH(_xlfn.CONCAT($B19,",",CT$4),'25 SpcFunc &amp; VentSpcFunc combos'!$Q$8:$Q$354,0),0)&gt;0,1,0)</f>
        <v>0</v>
      </c>
      <c r="CU19" s="98" t="s">
        <v>938</v>
      </c>
      <c r="CV19">
        <f t="shared" ca="1" si="4"/>
        <v>5</v>
      </c>
    </row>
    <row r="20" spans="2:100" x14ac:dyDescent="0.25">
      <c r="B20" t="str">
        <f>'For CSV - 2025 SpcFuncData'!B20</f>
        <v>Concourse and Atria Area</v>
      </c>
      <c r="C20" s="119">
        <f ca="1">IF(IFERROR(MATCH(_xlfn.CONCAT($B20,",",C$4),'25 SpcFunc &amp; VentSpcFunc combos'!$Q$8:$Q$354,0),0)&gt;0,1,0)</f>
        <v>0</v>
      </c>
      <c r="D20" s="119">
        <f ca="1">IF(IFERROR(MATCH(_xlfn.CONCAT($B20,",",D$4),'25 SpcFunc &amp; VentSpcFunc combos'!$Q$8:$Q$354,0),0)&gt;0,1,0)</f>
        <v>0</v>
      </c>
      <c r="E20" s="119">
        <f ca="1">IF(IFERROR(MATCH(_xlfn.CONCAT($B20,",",E$4),'25 SpcFunc &amp; VentSpcFunc combos'!$Q$8:$Q$354,0),0)&gt;0,1,0)</f>
        <v>0</v>
      </c>
      <c r="F20" s="119">
        <f ca="1">IF(IFERROR(MATCH(_xlfn.CONCAT($B20,",",F$4),'25 SpcFunc &amp; VentSpcFunc combos'!$Q$8:$Q$354,0),0)&gt;0,1,0)</f>
        <v>0</v>
      </c>
      <c r="G20" s="119">
        <f ca="1">IF(IFERROR(MATCH(_xlfn.CONCAT($B20,",",G$4),'25 SpcFunc &amp; VentSpcFunc combos'!$Q$8:$Q$354,0),0)&gt;0,1,0)</f>
        <v>1</v>
      </c>
      <c r="H20" s="119">
        <f ca="1">IF(IFERROR(MATCH(_xlfn.CONCAT($B20,",",H$4),'25 SpcFunc &amp; VentSpcFunc combos'!$Q$8:$Q$354,0),0)&gt;0,1,0)</f>
        <v>0</v>
      </c>
      <c r="I20" s="119">
        <f ca="1">IF(IFERROR(MATCH(_xlfn.CONCAT($B20,",",I$4),'25 SpcFunc &amp; VentSpcFunc combos'!$Q$8:$Q$354,0),0)&gt;0,1,0)</f>
        <v>0</v>
      </c>
      <c r="J20" s="119">
        <f ca="1">IF(IFERROR(MATCH(_xlfn.CONCAT($B20,",",J$4),'25 SpcFunc &amp; VentSpcFunc combos'!$Q$8:$Q$354,0),0)&gt;0,1,0)</f>
        <v>0</v>
      </c>
      <c r="K20" s="119">
        <f ca="1">IF(IFERROR(MATCH(_xlfn.CONCAT($B20,",",K$4),'25 SpcFunc &amp; VentSpcFunc combos'!$Q$8:$Q$354,0),0)&gt;0,1,0)</f>
        <v>0</v>
      </c>
      <c r="L20" s="119">
        <f ca="1">IF(IFERROR(MATCH(_xlfn.CONCAT($B20,",",L$4),'25 SpcFunc &amp; VentSpcFunc combos'!$Q$8:$Q$354,0),0)&gt;0,1,0)</f>
        <v>0</v>
      </c>
      <c r="M20" s="119">
        <f ca="1">IF(IFERROR(MATCH(_xlfn.CONCAT($B20,",",M$4),'25 SpcFunc &amp; VentSpcFunc combos'!$Q$8:$Q$354,0),0)&gt;0,1,0)</f>
        <v>0</v>
      </c>
      <c r="N20" s="119">
        <f ca="1">IF(IFERROR(MATCH(_xlfn.CONCAT($B20,",",N$4),'25 SpcFunc &amp; VentSpcFunc combos'!$Q$8:$Q$354,0),0)&gt;0,1,0)</f>
        <v>0</v>
      </c>
      <c r="O20" s="119">
        <f ca="1">IF(IFERROR(MATCH(_xlfn.CONCAT($B20,",",O$4),'25 SpcFunc &amp; VentSpcFunc combos'!$Q$8:$Q$354,0),0)&gt;0,1,0)</f>
        <v>0</v>
      </c>
      <c r="P20" s="119">
        <f ca="1">IF(IFERROR(MATCH(_xlfn.CONCAT($B20,",",P$4),'25 SpcFunc &amp; VentSpcFunc combos'!$Q$8:$Q$354,0),0)&gt;0,1,0)</f>
        <v>0</v>
      </c>
      <c r="Q20" s="119">
        <f ca="1">IF(IFERROR(MATCH(_xlfn.CONCAT($B20,",",Q$4),'25 SpcFunc &amp; VentSpcFunc combos'!$Q$8:$Q$354,0),0)&gt;0,1,0)</f>
        <v>0</v>
      </c>
      <c r="R20" s="119">
        <f ca="1">IF(IFERROR(MATCH(_xlfn.CONCAT($B20,",",R$4),'25 SpcFunc &amp; VentSpcFunc combos'!$Q$8:$Q$354,0),0)&gt;0,1,0)</f>
        <v>0</v>
      </c>
      <c r="S20" s="119">
        <f ca="1">IF(IFERROR(MATCH(_xlfn.CONCAT($B20,",",S$4),'25 SpcFunc &amp; VentSpcFunc combos'!$Q$8:$Q$354,0),0)&gt;0,1,0)</f>
        <v>0</v>
      </c>
      <c r="T20" s="119">
        <f ca="1">IF(IFERROR(MATCH(_xlfn.CONCAT($B20,",",T$4),'25 SpcFunc &amp; VentSpcFunc combos'!$Q$8:$Q$354,0),0)&gt;0,1,0)</f>
        <v>0</v>
      </c>
      <c r="U20" s="119">
        <f ca="1">IF(IFERROR(MATCH(_xlfn.CONCAT($B20,",",U$4),'25 SpcFunc &amp; VentSpcFunc combos'!$Q$8:$Q$354,0),0)&gt;0,1,0)</f>
        <v>0</v>
      </c>
      <c r="V20" s="119">
        <f ca="1">IF(IFERROR(MATCH(_xlfn.CONCAT($B20,",",V$4),'25 SpcFunc &amp; VentSpcFunc combos'!$Q$8:$Q$354,0),0)&gt;0,1,0)</f>
        <v>0</v>
      </c>
      <c r="W20" s="119">
        <f ca="1">IF(IFERROR(MATCH(_xlfn.CONCAT($B20,",",W$4),'25 SpcFunc &amp; VentSpcFunc combos'!$Q$8:$Q$354,0),0)&gt;0,1,0)</f>
        <v>0</v>
      </c>
      <c r="X20" s="119">
        <f ca="1">IF(IFERROR(MATCH(_xlfn.CONCAT($B20,",",X$4),'25 SpcFunc &amp; VentSpcFunc combos'!$Q$8:$Q$354,0),0)&gt;0,1,0)</f>
        <v>0</v>
      </c>
      <c r="Y20" s="119">
        <f ca="1">IF(IFERROR(MATCH(_xlfn.CONCAT($B20,",",Y$4),'25 SpcFunc &amp; VentSpcFunc combos'!$Q$8:$Q$354,0),0)&gt;0,1,0)</f>
        <v>0</v>
      </c>
      <c r="Z20" s="119">
        <f ca="1">IF(IFERROR(MATCH(_xlfn.CONCAT($B20,",",Z$4),'25 SpcFunc &amp; VentSpcFunc combos'!$Q$8:$Q$354,0),0)&gt;0,1,0)</f>
        <v>0</v>
      </c>
      <c r="AA20" s="119">
        <f ca="1">IF(IFERROR(MATCH(_xlfn.CONCAT($B20,",",AA$4),'25 SpcFunc &amp; VentSpcFunc combos'!$Q$8:$Q$354,0),0)&gt;0,1,0)</f>
        <v>0</v>
      </c>
      <c r="AB20" s="119">
        <f ca="1">IF(IFERROR(MATCH(_xlfn.CONCAT($B20,",",AB$4),'25 SpcFunc &amp; VentSpcFunc combos'!$Q$8:$Q$354,0),0)&gt;0,1,0)</f>
        <v>0</v>
      </c>
      <c r="AC20" s="119">
        <f ca="1">IF(IFERROR(MATCH(_xlfn.CONCAT($B20,",",AC$4),'25 SpcFunc &amp; VentSpcFunc combos'!$Q$8:$Q$354,0),0)&gt;0,1,0)</f>
        <v>0</v>
      </c>
      <c r="AD20" s="119">
        <f ca="1">IF(IFERROR(MATCH(_xlfn.CONCAT($B20,",",AD$4),'25 SpcFunc &amp; VentSpcFunc combos'!$Q$8:$Q$354,0),0)&gt;0,1,0)</f>
        <v>0</v>
      </c>
      <c r="AE20" s="119">
        <f ca="1">IF(IFERROR(MATCH(_xlfn.CONCAT($B20,",",AE$4),'25 SpcFunc &amp; VentSpcFunc combos'!$Q$8:$Q$354,0),0)&gt;0,1,0)</f>
        <v>0</v>
      </c>
      <c r="AF20" s="119">
        <f ca="1">IF(IFERROR(MATCH(_xlfn.CONCAT($B20,",",AF$4),'25 SpcFunc &amp; VentSpcFunc combos'!$Q$8:$Q$354,0),0)&gt;0,1,0)</f>
        <v>0</v>
      </c>
      <c r="AG20" s="119">
        <f ca="1">IF(IFERROR(MATCH(_xlfn.CONCAT($B20,",",AG$4),'25 SpcFunc &amp; VentSpcFunc combos'!$Q$8:$Q$354,0),0)&gt;0,1,0)</f>
        <v>0</v>
      </c>
      <c r="AH20" s="119">
        <f ca="1">IF(IFERROR(MATCH(_xlfn.CONCAT($B20,",",AH$4),'25 SpcFunc &amp; VentSpcFunc combos'!$Q$8:$Q$354,0),0)&gt;0,1,0)</f>
        <v>0</v>
      </c>
      <c r="AI20" s="119">
        <f ca="1">IF(IFERROR(MATCH(_xlfn.CONCAT($B20,",",AI$4),'25 SpcFunc &amp; VentSpcFunc combos'!$Q$8:$Q$354,0),0)&gt;0,1,0)</f>
        <v>0</v>
      </c>
      <c r="AJ20" s="119">
        <f ca="1">IF(IFERROR(MATCH(_xlfn.CONCAT($B20,",",AJ$4),'25 SpcFunc &amp; VentSpcFunc combos'!$Q$8:$Q$354,0),0)&gt;0,1,0)</f>
        <v>0</v>
      </c>
      <c r="AK20" s="119">
        <f ca="1">IF(IFERROR(MATCH(_xlfn.CONCAT($B20,",",AK$4),'25 SpcFunc &amp; VentSpcFunc combos'!$Q$8:$Q$354,0),0)&gt;0,1,0)</f>
        <v>0</v>
      </c>
      <c r="AL20" s="119">
        <f ca="1">IF(IFERROR(MATCH(_xlfn.CONCAT($B20,",",AL$4),'25 SpcFunc &amp; VentSpcFunc combos'!$Q$8:$Q$354,0),0)&gt;0,1,0)</f>
        <v>0</v>
      </c>
      <c r="AM20" s="119">
        <f ca="1">IF(IFERROR(MATCH(_xlfn.CONCAT($B20,",",AM$4),'25 SpcFunc &amp; VentSpcFunc combos'!$Q$8:$Q$354,0),0)&gt;0,1,0)</f>
        <v>0</v>
      </c>
      <c r="AN20" s="119">
        <f ca="1">IF(IFERROR(MATCH(_xlfn.CONCAT($B20,",",AN$4),'25 SpcFunc &amp; VentSpcFunc combos'!$Q$8:$Q$354,0),0)&gt;0,1,0)</f>
        <v>0</v>
      </c>
      <c r="AO20" s="119">
        <f ca="1">IF(IFERROR(MATCH(_xlfn.CONCAT($B20,",",AO$4),'25 SpcFunc &amp; VentSpcFunc combos'!$Q$8:$Q$354,0),0)&gt;0,1,0)</f>
        <v>0</v>
      </c>
      <c r="AP20" s="119">
        <f ca="1">IF(IFERROR(MATCH(_xlfn.CONCAT($B20,",",AP$4),'25 SpcFunc &amp; VentSpcFunc combos'!$Q$8:$Q$354,0),0)&gt;0,1,0)</f>
        <v>0</v>
      </c>
      <c r="AQ20" s="119">
        <f ca="1">IF(IFERROR(MATCH(_xlfn.CONCAT($B20,",",AQ$4),'25 SpcFunc &amp; VentSpcFunc combos'!$Q$8:$Q$354,0),0)&gt;0,1,0)</f>
        <v>0</v>
      </c>
      <c r="AR20" s="119">
        <f ca="1">IF(IFERROR(MATCH(_xlfn.CONCAT($B20,",",AR$4),'25 SpcFunc &amp; VentSpcFunc combos'!$Q$8:$Q$354,0),0)&gt;0,1,0)</f>
        <v>0</v>
      </c>
      <c r="AS20" s="119">
        <f ca="1">IF(IFERROR(MATCH(_xlfn.CONCAT($B20,",",AS$4),'25 SpcFunc &amp; VentSpcFunc combos'!$Q$8:$Q$354,0),0)&gt;0,1,0)</f>
        <v>0</v>
      </c>
      <c r="AT20" s="119">
        <f ca="1">IF(IFERROR(MATCH(_xlfn.CONCAT($B20,",",AT$4),'25 SpcFunc &amp; VentSpcFunc combos'!$Q$8:$Q$354,0),0)&gt;0,1,0)</f>
        <v>0</v>
      </c>
      <c r="AU20" s="119">
        <f ca="1">IF(IFERROR(MATCH(_xlfn.CONCAT($B20,",",AU$4),'25 SpcFunc &amp; VentSpcFunc combos'!$Q$8:$Q$354,0),0)&gt;0,1,0)</f>
        <v>0</v>
      </c>
      <c r="AV20" s="119">
        <f ca="1">IF(IFERROR(MATCH(_xlfn.CONCAT($B20,",",AV$4),'25 SpcFunc &amp; VentSpcFunc combos'!$Q$8:$Q$354,0),0)&gt;0,1,0)</f>
        <v>0</v>
      </c>
      <c r="AW20" s="119">
        <f ca="1">IF(IFERROR(MATCH(_xlfn.CONCAT($B20,",",AW$4),'25 SpcFunc &amp; VentSpcFunc combos'!$Q$8:$Q$354,0),0)&gt;0,1,0)</f>
        <v>0</v>
      </c>
      <c r="AX20" s="119">
        <f ca="1">IF(IFERROR(MATCH(_xlfn.CONCAT($B20,",",AX$4),'25 SpcFunc &amp; VentSpcFunc combos'!$Q$8:$Q$354,0),0)&gt;0,1,0)</f>
        <v>0</v>
      </c>
      <c r="AY20" s="119">
        <f ca="1">IF(IFERROR(MATCH(_xlfn.CONCAT($B20,",",AY$4),'25 SpcFunc &amp; VentSpcFunc combos'!$Q$8:$Q$354,0),0)&gt;0,1,0)</f>
        <v>0</v>
      </c>
      <c r="AZ20" s="119">
        <f ca="1">IF(IFERROR(MATCH(_xlfn.CONCAT($B20,",",AZ$4),'25 SpcFunc &amp; VentSpcFunc combos'!$Q$8:$Q$354,0),0)&gt;0,1,0)</f>
        <v>0</v>
      </c>
      <c r="BA20" s="119">
        <f ca="1">IF(IFERROR(MATCH(_xlfn.CONCAT($B20,",",BA$4),'25 SpcFunc &amp; VentSpcFunc combos'!$Q$8:$Q$354,0),0)&gt;0,1,0)</f>
        <v>0</v>
      </c>
      <c r="BB20" s="119">
        <f ca="1">IF(IFERROR(MATCH(_xlfn.CONCAT($B20,",",BB$4),'25 SpcFunc &amp; VentSpcFunc combos'!$Q$8:$Q$354,0),0)&gt;0,1,0)</f>
        <v>0</v>
      </c>
      <c r="BC20" s="119">
        <f ca="1">IF(IFERROR(MATCH(_xlfn.CONCAT($B20,",",BC$4),'25 SpcFunc &amp; VentSpcFunc combos'!$Q$8:$Q$354,0),0)&gt;0,1,0)</f>
        <v>0</v>
      </c>
      <c r="BD20" s="119">
        <f ca="1">IF(IFERROR(MATCH(_xlfn.CONCAT($B20,",",BD$4),'25 SpcFunc &amp; VentSpcFunc combos'!$Q$8:$Q$354,0),0)&gt;0,1,0)</f>
        <v>0</v>
      </c>
      <c r="BE20" s="119">
        <f ca="1">IF(IFERROR(MATCH(_xlfn.CONCAT($B20,",",BE$4),'25 SpcFunc &amp; VentSpcFunc combos'!$Q$8:$Q$354,0),0)&gt;0,1,0)</f>
        <v>0</v>
      </c>
      <c r="BF20" s="119">
        <f ca="1">IF(IFERROR(MATCH(_xlfn.CONCAT($B20,",",BF$4),'25 SpcFunc &amp; VentSpcFunc combos'!$Q$8:$Q$354,0),0)&gt;0,1,0)</f>
        <v>0</v>
      </c>
      <c r="BG20" s="119">
        <f ca="1">IF(IFERROR(MATCH(_xlfn.CONCAT($B20,",",BG$4),'25 SpcFunc &amp; VentSpcFunc combos'!$Q$8:$Q$354,0),0)&gt;0,1,0)</f>
        <v>0</v>
      </c>
      <c r="BH20" s="119">
        <f ca="1">IF(IFERROR(MATCH(_xlfn.CONCAT($B20,",",BH$4),'25 SpcFunc &amp; VentSpcFunc combos'!$Q$8:$Q$354,0),0)&gt;0,1,0)</f>
        <v>0</v>
      </c>
      <c r="BI20" s="119">
        <f ca="1">IF(IFERROR(MATCH(_xlfn.CONCAT($B20,",",BI$4),'25 SpcFunc &amp; VentSpcFunc combos'!$Q$8:$Q$354,0),0)&gt;0,1,0)</f>
        <v>1</v>
      </c>
      <c r="BJ20" s="119">
        <f ca="1">IF(IFERROR(MATCH(_xlfn.CONCAT($B20,",",BJ$4),'25 SpcFunc &amp; VentSpcFunc combos'!$Q$8:$Q$354,0),0)&gt;0,1,0)</f>
        <v>0</v>
      </c>
      <c r="BK20" s="119">
        <f ca="1">IF(IFERROR(MATCH(_xlfn.CONCAT($B20,",",BK$4),'25 SpcFunc &amp; VentSpcFunc combos'!$Q$8:$Q$354,0),0)&gt;0,1,0)</f>
        <v>0</v>
      </c>
      <c r="BL20" s="119">
        <f ca="1">IF(IFERROR(MATCH(_xlfn.CONCAT($B20,",",BL$4),'25 SpcFunc &amp; VentSpcFunc combos'!$Q$8:$Q$354,0),0)&gt;0,1,0)</f>
        <v>0</v>
      </c>
      <c r="BM20" s="119">
        <f ca="1">IF(IFERROR(MATCH(_xlfn.CONCAT($B20,",",BM$4),'25 SpcFunc &amp; VentSpcFunc combos'!$Q$8:$Q$354,0),0)&gt;0,1,0)</f>
        <v>0</v>
      </c>
      <c r="BN20" s="119">
        <f ca="1">IF(IFERROR(MATCH(_xlfn.CONCAT($B20,",",BN$4),'25 SpcFunc &amp; VentSpcFunc combos'!$Q$8:$Q$354,0),0)&gt;0,1,0)</f>
        <v>0</v>
      </c>
      <c r="BO20" s="119">
        <f ca="1">IF(IFERROR(MATCH(_xlfn.CONCAT($B20,",",BO$4),'25 SpcFunc &amp; VentSpcFunc combos'!$Q$8:$Q$354,0),0)&gt;0,1,0)</f>
        <v>0</v>
      </c>
      <c r="BP20" s="119">
        <f ca="1">IF(IFERROR(MATCH(_xlfn.CONCAT($B20,",",BP$4),'25 SpcFunc &amp; VentSpcFunc combos'!$Q$8:$Q$354,0),0)&gt;0,1,0)</f>
        <v>1</v>
      </c>
      <c r="BQ20" s="119">
        <f ca="1">IF(IFERROR(MATCH(_xlfn.CONCAT($B20,",",BQ$4),'25 SpcFunc &amp; VentSpcFunc combos'!$Q$8:$Q$354,0),0)&gt;0,1,0)</f>
        <v>0</v>
      </c>
      <c r="BR20" s="119">
        <f ca="1">IF(IFERROR(MATCH(_xlfn.CONCAT($B20,",",BR$4),'25 SpcFunc &amp; VentSpcFunc combos'!$Q$8:$Q$354,0),0)&gt;0,1,0)</f>
        <v>1</v>
      </c>
      <c r="BS20" s="119">
        <f ca="1">IF(IFERROR(MATCH(_xlfn.CONCAT($B20,",",BS$4),'25 SpcFunc &amp; VentSpcFunc combos'!$Q$8:$Q$354,0),0)&gt;0,1,0)</f>
        <v>0</v>
      </c>
      <c r="BT20" s="119">
        <f ca="1">IF(IFERROR(MATCH(_xlfn.CONCAT($B20,",",BT$4),'25 SpcFunc &amp; VentSpcFunc combos'!$Q$8:$Q$354,0),0)&gt;0,1,0)</f>
        <v>0</v>
      </c>
      <c r="BU20" s="119">
        <f ca="1">IF(IFERROR(MATCH(_xlfn.CONCAT($B20,",",BU$4),'25 SpcFunc &amp; VentSpcFunc combos'!$Q$8:$Q$354,0),0)&gt;0,1,0)</f>
        <v>0</v>
      </c>
      <c r="BV20" s="119">
        <f ca="1">IF(IFERROR(MATCH(_xlfn.CONCAT($B20,",",BV$4),'25 SpcFunc &amp; VentSpcFunc combos'!$Q$8:$Q$354,0),0)&gt;0,1,0)</f>
        <v>0</v>
      </c>
      <c r="BW20" s="119">
        <f ca="1">IF(IFERROR(MATCH(_xlfn.CONCAT($B20,",",BW$4),'25 SpcFunc &amp; VentSpcFunc combos'!$Q$8:$Q$354,0),0)&gt;0,1,0)</f>
        <v>0</v>
      </c>
      <c r="BX20" s="119">
        <f ca="1">IF(IFERROR(MATCH(_xlfn.CONCAT($B20,",",BX$4),'25 SpcFunc &amp; VentSpcFunc combos'!$Q$8:$Q$354,0),0)&gt;0,1,0)</f>
        <v>0</v>
      </c>
      <c r="BY20" s="119">
        <f ca="1">IF(IFERROR(MATCH(_xlfn.CONCAT($B20,",",BY$4),'25 SpcFunc &amp; VentSpcFunc combos'!$Q$8:$Q$354,0),0)&gt;0,1,0)</f>
        <v>0</v>
      </c>
      <c r="BZ20" s="119">
        <f ca="1">IF(IFERROR(MATCH(_xlfn.CONCAT($B20,",",BZ$4),'25 SpcFunc &amp; VentSpcFunc combos'!$Q$8:$Q$354,0),0)&gt;0,1,0)</f>
        <v>0</v>
      </c>
      <c r="CA20" s="119">
        <f ca="1">IF(IFERROR(MATCH(_xlfn.CONCAT($B20,",",CA$4),'25 SpcFunc &amp; VentSpcFunc combos'!$Q$8:$Q$354,0),0)&gt;0,1,0)</f>
        <v>0</v>
      </c>
      <c r="CB20" s="119">
        <f ca="1">IF(IFERROR(MATCH(_xlfn.CONCAT($B20,",",CB$4),'25 SpcFunc &amp; VentSpcFunc combos'!$Q$8:$Q$354,0),0)&gt;0,1,0)</f>
        <v>0</v>
      </c>
      <c r="CC20" s="119">
        <f ca="1">IF(IFERROR(MATCH(_xlfn.CONCAT($B20,",",CC$4),'25 SpcFunc &amp; VentSpcFunc combos'!$Q$8:$Q$354,0),0)&gt;0,1,0)</f>
        <v>1</v>
      </c>
      <c r="CD20" s="119">
        <f ca="1">IF(IFERROR(MATCH(_xlfn.CONCAT($B20,",",CD$4),'25 SpcFunc &amp; VentSpcFunc combos'!$Q$8:$Q$354,0),0)&gt;0,1,0)</f>
        <v>0</v>
      </c>
      <c r="CE20" s="119">
        <f ca="1">IF(IFERROR(MATCH(_xlfn.CONCAT($B20,",",CE$4),'25 SpcFunc &amp; VentSpcFunc combos'!$Q$8:$Q$354,0),0)&gt;0,1,0)</f>
        <v>0</v>
      </c>
      <c r="CF20" s="119">
        <f ca="1">IF(IFERROR(MATCH(_xlfn.CONCAT($B20,",",CF$4),'25 SpcFunc &amp; VentSpcFunc combos'!$Q$8:$Q$354,0),0)&gt;0,1,0)</f>
        <v>1</v>
      </c>
      <c r="CG20" s="119">
        <f ca="1">IF(IFERROR(MATCH(_xlfn.CONCAT($B20,",",CG$4),'25 SpcFunc &amp; VentSpcFunc combos'!$Q$8:$Q$354,0),0)&gt;0,1,0)</f>
        <v>0</v>
      </c>
      <c r="CH20" s="119">
        <f ca="1">IF(IFERROR(MATCH(_xlfn.CONCAT($B20,",",CH$4),'25 SpcFunc &amp; VentSpcFunc combos'!$Q$8:$Q$354,0),0)&gt;0,1,0)</f>
        <v>0</v>
      </c>
      <c r="CI20" s="119">
        <f ca="1">IF(IFERROR(MATCH(_xlfn.CONCAT($B20,",",CI$4),'25 SpcFunc &amp; VentSpcFunc combos'!$Q$8:$Q$354,0),0)&gt;0,1,0)</f>
        <v>0</v>
      </c>
      <c r="CJ20" s="119">
        <f ca="1">IF(IFERROR(MATCH(_xlfn.CONCAT($B20,",",CJ$4),'25 SpcFunc &amp; VentSpcFunc combos'!$Q$8:$Q$354,0),0)&gt;0,1,0)</f>
        <v>0</v>
      </c>
      <c r="CK20" s="119">
        <f ca="1">IF(IFERROR(MATCH(_xlfn.CONCAT($B20,",",CK$4),'25 SpcFunc &amp; VentSpcFunc combos'!$Q$8:$Q$354,0),0)&gt;0,1,0)</f>
        <v>0</v>
      </c>
      <c r="CL20" s="119">
        <f ca="1">IF(IFERROR(MATCH(_xlfn.CONCAT($B20,",",CL$4),'25 SpcFunc &amp; VentSpcFunc combos'!$Q$8:$Q$354,0),0)&gt;0,1,0)</f>
        <v>0</v>
      </c>
      <c r="CM20" s="119">
        <f ca="1">IF(IFERROR(MATCH(_xlfn.CONCAT($B20,",",CM$4),'25 SpcFunc &amp; VentSpcFunc combos'!$Q$8:$Q$354,0),0)&gt;0,1,0)</f>
        <v>0</v>
      </c>
      <c r="CN20" s="119">
        <f ca="1">IF(IFERROR(MATCH(_xlfn.CONCAT($B20,",",CN$4),'25 SpcFunc &amp; VentSpcFunc combos'!$Q$8:$Q$354,0),0)&gt;0,1,0)</f>
        <v>0</v>
      </c>
      <c r="CO20" s="119">
        <f ca="1">IF(IFERROR(MATCH(_xlfn.CONCAT($B20,",",CO$4),'25 SpcFunc &amp; VentSpcFunc combos'!$Q$8:$Q$354,0),0)&gt;0,1,0)</f>
        <v>1</v>
      </c>
      <c r="CP20" s="119">
        <f ca="1">IF(IFERROR(MATCH(_xlfn.CONCAT($B20,",",CP$4),'25 SpcFunc &amp; VentSpcFunc combos'!$Q$8:$Q$354,0),0)&gt;0,1,0)</f>
        <v>0</v>
      </c>
      <c r="CQ20" s="119">
        <f ca="1">IF(IFERROR(MATCH(_xlfn.CONCAT($B20,",",CQ$4),'25 SpcFunc &amp; VentSpcFunc combos'!$Q$8:$Q$354,0),0)&gt;0,1,0)</f>
        <v>0</v>
      </c>
      <c r="CR20" s="119">
        <f ca="1">IF(IFERROR(MATCH(_xlfn.CONCAT($B20,",",CR$4),'25 SpcFunc &amp; VentSpcFunc combos'!$Q$8:$Q$354,0),0)&gt;0,1,0)</f>
        <v>0</v>
      </c>
      <c r="CS20" s="119">
        <f ca="1">IF(IFERROR(MATCH(_xlfn.CONCAT($B20,",",CS$4),'25 SpcFunc &amp; VentSpcFunc combos'!$Q$8:$Q$354,0),0)&gt;0,1,0)</f>
        <v>0</v>
      </c>
      <c r="CT20" s="119">
        <f ca="1">IF(IFERROR(MATCH(_xlfn.CONCAT($B20,",",CT$4),'25 SpcFunc &amp; VentSpcFunc combos'!$Q$8:$Q$354,0),0)&gt;0,1,0)</f>
        <v>0</v>
      </c>
      <c r="CU20" s="98" t="s">
        <v>938</v>
      </c>
      <c r="CV20">
        <f t="shared" ca="1" si="4"/>
        <v>7</v>
      </c>
    </row>
    <row r="21" spans="2:100" x14ac:dyDescent="0.25">
      <c r="B21" t="str">
        <f>'For CSV - 2025 SpcFuncData'!B21</f>
        <v>Convention, Conference, Multipurpose and Meeting Area</v>
      </c>
      <c r="C21" s="119">
        <f ca="1">IF(IFERROR(MATCH(_xlfn.CONCAT($B21,",",C$4),'25 SpcFunc &amp; VentSpcFunc combos'!$Q$8:$Q$354,0),0)&gt;0,1,0)</f>
        <v>0</v>
      </c>
      <c r="D21" s="119">
        <f ca="1">IF(IFERROR(MATCH(_xlfn.CONCAT($B21,",",D$4),'25 SpcFunc &amp; VentSpcFunc combos'!$Q$8:$Q$354,0),0)&gt;0,1,0)</f>
        <v>1</v>
      </c>
      <c r="E21" s="119">
        <f ca="1">IF(IFERROR(MATCH(_xlfn.CONCAT($B21,",",E$4),'25 SpcFunc &amp; VentSpcFunc combos'!$Q$8:$Q$354,0),0)&gt;0,1,0)</f>
        <v>1</v>
      </c>
      <c r="F21" s="119">
        <f ca="1">IF(IFERROR(MATCH(_xlfn.CONCAT($B21,",",F$4),'25 SpcFunc &amp; VentSpcFunc combos'!$Q$8:$Q$354,0),0)&gt;0,1,0)</f>
        <v>0</v>
      </c>
      <c r="G21" s="119">
        <f ca="1">IF(IFERROR(MATCH(_xlfn.CONCAT($B21,",",G$4),'25 SpcFunc &amp; VentSpcFunc combos'!$Q$8:$Q$354,0),0)&gt;0,1,0)</f>
        <v>0</v>
      </c>
      <c r="H21" s="119">
        <f ca="1">IF(IFERROR(MATCH(_xlfn.CONCAT($B21,",",H$4),'25 SpcFunc &amp; VentSpcFunc combos'!$Q$8:$Q$354,0),0)&gt;0,1,0)</f>
        <v>0</v>
      </c>
      <c r="I21" s="119">
        <f ca="1">IF(IFERROR(MATCH(_xlfn.CONCAT($B21,",",I$4),'25 SpcFunc &amp; VentSpcFunc combos'!$Q$8:$Q$354,0),0)&gt;0,1,0)</f>
        <v>0</v>
      </c>
      <c r="J21" s="119">
        <f ca="1">IF(IFERROR(MATCH(_xlfn.CONCAT($B21,",",J$4),'25 SpcFunc &amp; VentSpcFunc combos'!$Q$8:$Q$354,0),0)&gt;0,1,0)</f>
        <v>1</v>
      </c>
      <c r="K21" s="119">
        <f ca="1">IF(IFERROR(MATCH(_xlfn.CONCAT($B21,",",K$4),'25 SpcFunc &amp; VentSpcFunc combos'!$Q$8:$Q$354,0),0)&gt;0,1,0)</f>
        <v>0</v>
      </c>
      <c r="L21" s="119">
        <f ca="1">IF(IFERROR(MATCH(_xlfn.CONCAT($B21,",",L$4),'25 SpcFunc &amp; VentSpcFunc combos'!$Q$8:$Q$354,0),0)&gt;0,1,0)</f>
        <v>0</v>
      </c>
      <c r="M21" s="119">
        <f ca="1">IF(IFERROR(MATCH(_xlfn.CONCAT($B21,",",M$4),'25 SpcFunc &amp; VentSpcFunc combos'!$Q$8:$Q$354,0),0)&gt;0,1,0)</f>
        <v>0</v>
      </c>
      <c r="N21" s="119">
        <f ca="1">IF(IFERROR(MATCH(_xlfn.CONCAT($B21,",",N$4),'25 SpcFunc &amp; VentSpcFunc combos'!$Q$8:$Q$354,0),0)&gt;0,1,0)</f>
        <v>0</v>
      </c>
      <c r="O21" s="119">
        <f ca="1">IF(IFERROR(MATCH(_xlfn.CONCAT($B21,",",O$4),'25 SpcFunc &amp; VentSpcFunc combos'!$Q$8:$Q$354,0),0)&gt;0,1,0)</f>
        <v>0</v>
      </c>
      <c r="P21" s="119">
        <f ca="1">IF(IFERROR(MATCH(_xlfn.CONCAT($B21,",",P$4),'25 SpcFunc &amp; VentSpcFunc combos'!$Q$8:$Q$354,0),0)&gt;0,1,0)</f>
        <v>0</v>
      </c>
      <c r="Q21" s="119">
        <f ca="1">IF(IFERROR(MATCH(_xlfn.CONCAT($B21,",",Q$4),'25 SpcFunc &amp; VentSpcFunc combos'!$Q$8:$Q$354,0),0)&gt;0,1,0)</f>
        <v>1</v>
      </c>
      <c r="R21" s="119">
        <f ca="1">IF(IFERROR(MATCH(_xlfn.CONCAT($B21,",",R$4),'25 SpcFunc &amp; VentSpcFunc combos'!$Q$8:$Q$354,0),0)&gt;0,1,0)</f>
        <v>0</v>
      </c>
      <c r="S21" s="119">
        <f ca="1">IF(IFERROR(MATCH(_xlfn.CONCAT($B21,",",S$4),'25 SpcFunc &amp; VentSpcFunc combos'!$Q$8:$Q$354,0),0)&gt;0,1,0)</f>
        <v>0</v>
      </c>
      <c r="T21" s="119">
        <f ca="1">IF(IFERROR(MATCH(_xlfn.CONCAT($B21,",",T$4),'25 SpcFunc &amp; VentSpcFunc combos'!$Q$8:$Q$354,0),0)&gt;0,1,0)</f>
        <v>0</v>
      </c>
      <c r="U21" s="119">
        <f ca="1">IF(IFERROR(MATCH(_xlfn.CONCAT($B21,",",U$4),'25 SpcFunc &amp; VentSpcFunc combos'!$Q$8:$Q$354,0),0)&gt;0,1,0)</f>
        <v>1</v>
      </c>
      <c r="V21" s="119">
        <f ca="1">IF(IFERROR(MATCH(_xlfn.CONCAT($B21,",",V$4),'25 SpcFunc &amp; VentSpcFunc combos'!$Q$8:$Q$354,0),0)&gt;0,1,0)</f>
        <v>0</v>
      </c>
      <c r="W21" s="119">
        <f ca="1">IF(IFERROR(MATCH(_xlfn.CONCAT($B21,",",W$4),'25 SpcFunc &amp; VentSpcFunc combos'!$Q$8:$Q$354,0),0)&gt;0,1,0)</f>
        <v>0</v>
      </c>
      <c r="X21" s="119">
        <f ca="1">IF(IFERROR(MATCH(_xlfn.CONCAT($B21,",",X$4),'25 SpcFunc &amp; VentSpcFunc combos'!$Q$8:$Q$354,0),0)&gt;0,1,0)</f>
        <v>0</v>
      </c>
      <c r="Y21" s="119">
        <f ca="1">IF(IFERROR(MATCH(_xlfn.CONCAT($B21,",",Y$4),'25 SpcFunc &amp; VentSpcFunc combos'!$Q$8:$Q$354,0),0)&gt;0,1,0)</f>
        <v>0</v>
      </c>
      <c r="Z21" s="119">
        <f ca="1">IF(IFERROR(MATCH(_xlfn.CONCAT($B21,",",Z$4),'25 SpcFunc &amp; VentSpcFunc combos'!$Q$8:$Q$354,0),0)&gt;0,1,0)</f>
        <v>0</v>
      </c>
      <c r="AA21" s="119">
        <f ca="1">IF(IFERROR(MATCH(_xlfn.CONCAT($B21,",",AA$4),'25 SpcFunc &amp; VentSpcFunc combos'!$Q$8:$Q$354,0),0)&gt;0,1,0)</f>
        <v>0</v>
      </c>
      <c r="AB21" s="119">
        <f ca="1">IF(IFERROR(MATCH(_xlfn.CONCAT($B21,",",AB$4),'25 SpcFunc &amp; VentSpcFunc combos'!$Q$8:$Q$354,0),0)&gt;0,1,0)</f>
        <v>0</v>
      </c>
      <c r="AC21" s="119">
        <f ca="1">IF(IFERROR(MATCH(_xlfn.CONCAT($B21,",",AC$4),'25 SpcFunc &amp; VentSpcFunc combos'!$Q$8:$Q$354,0),0)&gt;0,1,0)</f>
        <v>0</v>
      </c>
      <c r="AD21" s="119">
        <f ca="1">IF(IFERROR(MATCH(_xlfn.CONCAT($B21,",",AD$4),'25 SpcFunc &amp; VentSpcFunc combos'!$Q$8:$Q$354,0),0)&gt;0,1,0)</f>
        <v>0</v>
      </c>
      <c r="AE21" s="119">
        <f ca="1">IF(IFERROR(MATCH(_xlfn.CONCAT($B21,",",AE$4),'25 SpcFunc &amp; VentSpcFunc combos'!$Q$8:$Q$354,0),0)&gt;0,1,0)</f>
        <v>0</v>
      </c>
      <c r="AF21" s="119">
        <f ca="1">IF(IFERROR(MATCH(_xlfn.CONCAT($B21,",",AF$4),'25 SpcFunc &amp; VentSpcFunc combos'!$Q$8:$Q$354,0),0)&gt;0,1,0)</f>
        <v>0</v>
      </c>
      <c r="AG21" s="119">
        <f ca="1">IF(IFERROR(MATCH(_xlfn.CONCAT($B21,",",AG$4),'25 SpcFunc &amp; VentSpcFunc combos'!$Q$8:$Q$354,0),0)&gt;0,1,0)</f>
        <v>0</v>
      </c>
      <c r="AH21" s="119">
        <f ca="1">IF(IFERROR(MATCH(_xlfn.CONCAT($B21,",",AH$4),'25 SpcFunc &amp; VentSpcFunc combos'!$Q$8:$Q$354,0),0)&gt;0,1,0)</f>
        <v>0</v>
      </c>
      <c r="AI21" s="119">
        <f ca="1">IF(IFERROR(MATCH(_xlfn.CONCAT($B21,",",AI$4),'25 SpcFunc &amp; VentSpcFunc combos'!$Q$8:$Q$354,0),0)&gt;0,1,0)</f>
        <v>0</v>
      </c>
      <c r="AJ21" s="119">
        <f ca="1">IF(IFERROR(MATCH(_xlfn.CONCAT($B21,",",AJ$4),'25 SpcFunc &amp; VentSpcFunc combos'!$Q$8:$Q$354,0),0)&gt;0,1,0)</f>
        <v>0</v>
      </c>
      <c r="AK21" s="119">
        <f ca="1">IF(IFERROR(MATCH(_xlfn.CONCAT($B21,",",AK$4),'25 SpcFunc &amp; VentSpcFunc combos'!$Q$8:$Q$354,0),0)&gt;0,1,0)</f>
        <v>0</v>
      </c>
      <c r="AL21" s="119">
        <f ca="1">IF(IFERROR(MATCH(_xlfn.CONCAT($B21,",",AL$4),'25 SpcFunc &amp; VentSpcFunc combos'!$Q$8:$Q$354,0),0)&gt;0,1,0)</f>
        <v>0</v>
      </c>
      <c r="AM21" s="119">
        <f ca="1">IF(IFERROR(MATCH(_xlfn.CONCAT($B21,",",AM$4),'25 SpcFunc &amp; VentSpcFunc combos'!$Q$8:$Q$354,0),0)&gt;0,1,0)</f>
        <v>0</v>
      </c>
      <c r="AN21" s="119">
        <f ca="1">IF(IFERROR(MATCH(_xlfn.CONCAT($B21,",",AN$4),'25 SpcFunc &amp; VentSpcFunc combos'!$Q$8:$Q$354,0),0)&gt;0,1,0)</f>
        <v>0</v>
      </c>
      <c r="AO21" s="119">
        <f ca="1">IF(IFERROR(MATCH(_xlfn.CONCAT($B21,",",AO$4),'25 SpcFunc &amp; VentSpcFunc combos'!$Q$8:$Q$354,0),0)&gt;0,1,0)</f>
        <v>0</v>
      </c>
      <c r="AP21" s="119">
        <f ca="1">IF(IFERROR(MATCH(_xlfn.CONCAT($B21,",",AP$4),'25 SpcFunc &amp; VentSpcFunc combos'!$Q$8:$Q$354,0),0)&gt;0,1,0)</f>
        <v>0</v>
      </c>
      <c r="AQ21" s="119">
        <f ca="1">IF(IFERROR(MATCH(_xlfn.CONCAT($B21,",",AQ$4),'25 SpcFunc &amp; VentSpcFunc combos'!$Q$8:$Q$354,0),0)&gt;0,1,0)</f>
        <v>0</v>
      </c>
      <c r="AR21" s="119">
        <f ca="1">IF(IFERROR(MATCH(_xlfn.CONCAT($B21,",",AR$4),'25 SpcFunc &amp; VentSpcFunc combos'!$Q$8:$Q$354,0),0)&gt;0,1,0)</f>
        <v>0</v>
      </c>
      <c r="AS21" s="119">
        <f ca="1">IF(IFERROR(MATCH(_xlfn.CONCAT($B21,",",AS$4),'25 SpcFunc &amp; VentSpcFunc combos'!$Q$8:$Q$354,0),0)&gt;0,1,0)</f>
        <v>0</v>
      </c>
      <c r="AT21" s="119">
        <f ca="1">IF(IFERROR(MATCH(_xlfn.CONCAT($B21,",",AT$4),'25 SpcFunc &amp; VentSpcFunc combos'!$Q$8:$Q$354,0),0)&gt;0,1,0)</f>
        <v>0</v>
      </c>
      <c r="AU21" s="119">
        <f ca="1">IF(IFERROR(MATCH(_xlfn.CONCAT($B21,",",AU$4),'25 SpcFunc &amp; VentSpcFunc combos'!$Q$8:$Q$354,0),0)&gt;0,1,0)</f>
        <v>0</v>
      </c>
      <c r="AV21" s="119">
        <f ca="1">IF(IFERROR(MATCH(_xlfn.CONCAT($B21,",",AV$4),'25 SpcFunc &amp; VentSpcFunc combos'!$Q$8:$Q$354,0),0)&gt;0,1,0)</f>
        <v>0</v>
      </c>
      <c r="AW21" s="119">
        <f ca="1">IF(IFERROR(MATCH(_xlfn.CONCAT($B21,",",AW$4),'25 SpcFunc &amp; VentSpcFunc combos'!$Q$8:$Q$354,0),0)&gt;0,1,0)</f>
        <v>0</v>
      </c>
      <c r="AX21" s="119">
        <f ca="1">IF(IFERROR(MATCH(_xlfn.CONCAT($B21,",",AX$4),'25 SpcFunc &amp; VentSpcFunc combos'!$Q$8:$Q$354,0),0)&gt;0,1,0)</f>
        <v>0</v>
      </c>
      <c r="AY21" s="119">
        <f ca="1">IF(IFERROR(MATCH(_xlfn.CONCAT($B21,",",AY$4),'25 SpcFunc &amp; VentSpcFunc combos'!$Q$8:$Q$354,0),0)&gt;0,1,0)</f>
        <v>0</v>
      </c>
      <c r="AZ21" s="119">
        <f ca="1">IF(IFERROR(MATCH(_xlfn.CONCAT($B21,",",AZ$4),'25 SpcFunc &amp; VentSpcFunc combos'!$Q$8:$Q$354,0),0)&gt;0,1,0)</f>
        <v>0</v>
      </c>
      <c r="BA21" s="119">
        <f ca="1">IF(IFERROR(MATCH(_xlfn.CONCAT($B21,",",BA$4),'25 SpcFunc &amp; VentSpcFunc combos'!$Q$8:$Q$354,0),0)&gt;0,1,0)</f>
        <v>0</v>
      </c>
      <c r="BB21" s="119">
        <f ca="1">IF(IFERROR(MATCH(_xlfn.CONCAT($B21,",",BB$4),'25 SpcFunc &amp; VentSpcFunc combos'!$Q$8:$Q$354,0),0)&gt;0,1,0)</f>
        <v>0</v>
      </c>
      <c r="BC21" s="119">
        <f ca="1">IF(IFERROR(MATCH(_xlfn.CONCAT($B21,",",BC$4),'25 SpcFunc &amp; VentSpcFunc combos'!$Q$8:$Q$354,0),0)&gt;0,1,0)</f>
        <v>0</v>
      </c>
      <c r="BD21" s="119">
        <f ca="1">IF(IFERROR(MATCH(_xlfn.CONCAT($B21,",",BD$4),'25 SpcFunc &amp; VentSpcFunc combos'!$Q$8:$Q$354,0),0)&gt;0,1,0)</f>
        <v>0</v>
      </c>
      <c r="BE21" s="119">
        <f ca="1">IF(IFERROR(MATCH(_xlfn.CONCAT($B21,",",BE$4),'25 SpcFunc &amp; VentSpcFunc combos'!$Q$8:$Q$354,0),0)&gt;0,1,0)</f>
        <v>0</v>
      </c>
      <c r="BF21" s="119">
        <f ca="1">IF(IFERROR(MATCH(_xlfn.CONCAT($B21,",",BF$4),'25 SpcFunc &amp; VentSpcFunc combos'!$Q$8:$Q$354,0),0)&gt;0,1,0)</f>
        <v>0</v>
      </c>
      <c r="BG21" s="119">
        <f ca="1">IF(IFERROR(MATCH(_xlfn.CONCAT($B21,",",BG$4),'25 SpcFunc &amp; VentSpcFunc combos'!$Q$8:$Q$354,0),0)&gt;0,1,0)</f>
        <v>0</v>
      </c>
      <c r="BH21" s="119">
        <f ca="1">IF(IFERROR(MATCH(_xlfn.CONCAT($B21,",",BH$4),'25 SpcFunc &amp; VentSpcFunc combos'!$Q$8:$Q$354,0),0)&gt;0,1,0)</f>
        <v>1</v>
      </c>
      <c r="BI21" s="119">
        <f ca="1">IF(IFERROR(MATCH(_xlfn.CONCAT($B21,",",BI$4),'25 SpcFunc &amp; VentSpcFunc combos'!$Q$8:$Q$354,0),0)&gt;0,1,0)</f>
        <v>0</v>
      </c>
      <c r="BJ21" s="119">
        <f ca="1">IF(IFERROR(MATCH(_xlfn.CONCAT($B21,",",BJ$4),'25 SpcFunc &amp; VentSpcFunc combos'!$Q$8:$Q$354,0),0)&gt;0,1,0)</f>
        <v>0</v>
      </c>
      <c r="BK21" s="119">
        <f ca="1">IF(IFERROR(MATCH(_xlfn.CONCAT($B21,",",BK$4),'25 SpcFunc &amp; VentSpcFunc combos'!$Q$8:$Q$354,0),0)&gt;0,1,0)</f>
        <v>0</v>
      </c>
      <c r="BL21" s="119">
        <f ca="1">IF(IFERROR(MATCH(_xlfn.CONCAT($B21,",",BL$4),'25 SpcFunc &amp; VentSpcFunc combos'!$Q$8:$Q$354,0),0)&gt;0,1,0)</f>
        <v>0</v>
      </c>
      <c r="BM21" s="119">
        <f ca="1">IF(IFERROR(MATCH(_xlfn.CONCAT($B21,",",BM$4),'25 SpcFunc &amp; VentSpcFunc combos'!$Q$8:$Q$354,0),0)&gt;0,1,0)</f>
        <v>0</v>
      </c>
      <c r="BN21" s="119">
        <f ca="1">IF(IFERROR(MATCH(_xlfn.CONCAT($B21,",",BN$4),'25 SpcFunc &amp; VentSpcFunc combos'!$Q$8:$Q$354,0),0)&gt;0,1,0)</f>
        <v>0</v>
      </c>
      <c r="BO21" s="119">
        <f ca="1">IF(IFERROR(MATCH(_xlfn.CONCAT($B21,",",BO$4),'25 SpcFunc &amp; VentSpcFunc combos'!$Q$8:$Q$354,0),0)&gt;0,1,0)</f>
        <v>0</v>
      </c>
      <c r="BP21" s="119">
        <f ca="1">IF(IFERROR(MATCH(_xlfn.CONCAT($B21,",",BP$4),'25 SpcFunc &amp; VentSpcFunc combos'!$Q$8:$Q$354,0),0)&gt;0,1,0)</f>
        <v>0</v>
      </c>
      <c r="BQ21" s="119">
        <f ca="1">IF(IFERROR(MATCH(_xlfn.CONCAT($B21,",",BQ$4),'25 SpcFunc &amp; VentSpcFunc combos'!$Q$8:$Q$354,0),0)&gt;0,1,0)</f>
        <v>1</v>
      </c>
      <c r="BR21" s="119">
        <f ca="1">IF(IFERROR(MATCH(_xlfn.CONCAT($B21,",",BR$4),'25 SpcFunc &amp; VentSpcFunc combos'!$Q$8:$Q$354,0),0)&gt;0,1,0)</f>
        <v>1</v>
      </c>
      <c r="BS21" s="119">
        <f ca="1">IF(IFERROR(MATCH(_xlfn.CONCAT($B21,",",BS$4),'25 SpcFunc &amp; VentSpcFunc combos'!$Q$8:$Q$354,0),0)&gt;0,1,0)</f>
        <v>0</v>
      </c>
      <c r="BT21" s="119">
        <f ca="1">IF(IFERROR(MATCH(_xlfn.CONCAT($B21,",",BT$4),'25 SpcFunc &amp; VentSpcFunc combos'!$Q$8:$Q$354,0),0)&gt;0,1,0)</f>
        <v>0</v>
      </c>
      <c r="BU21" s="119">
        <f ca="1">IF(IFERROR(MATCH(_xlfn.CONCAT($B21,",",BU$4),'25 SpcFunc &amp; VentSpcFunc combos'!$Q$8:$Q$354,0),0)&gt;0,1,0)</f>
        <v>0</v>
      </c>
      <c r="BV21" s="119">
        <f ca="1">IF(IFERROR(MATCH(_xlfn.CONCAT($B21,",",BV$4),'25 SpcFunc &amp; VentSpcFunc combos'!$Q$8:$Q$354,0),0)&gt;0,1,0)</f>
        <v>0</v>
      </c>
      <c r="BW21" s="119">
        <f ca="1">IF(IFERROR(MATCH(_xlfn.CONCAT($B21,",",BW$4),'25 SpcFunc &amp; VentSpcFunc combos'!$Q$8:$Q$354,0),0)&gt;0,1,0)</f>
        <v>0</v>
      </c>
      <c r="BX21" s="119">
        <f ca="1">IF(IFERROR(MATCH(_xlfn.CONCAT($B21,",",BX$4),'25 SpcFunc &amp; VentSpcFunc combos'!$Q$8:$Q$354,0),0)&gt;0,1,0)</f>
        <v>0</v>
      </c>
      <c r="BY21" s="119">
        <f ca="1">IF(IFERROR(MATCH(_xlfn.CONCAT($B21,",",BY$4),'25 SpcFunc &amp; VentSpcFunc combos'!$Q$8:$Q$354,0),0)&gt;0,1,0)</f>
        <v>0</v>
      </c>
      <c r="BZ21" s="119">
        <f ca="1">IF(IFERROR(MATCH(_xlfn.CONCAT($B21,",",BZ$4),'25 SpcFunc &amp; VentSpcFunc combos'!$Q$8:$Q$354,0),0)&gt;0,1,0)</f>
        <v>0</v>
      </c>
      <c r="CA21" s="119">
        <f ca="1">IF(IFERROR(MATCH(_xlfn.CONCAT($B21,",",CA$4),'25 SpcFunc &amp; VentSpcFunc combos'!$Q$8:$Q$354,0),0)&gt;0,1,0)</f>
        <v>0</v>
      </c>
      <c r="CB21" s="119">
        <f ca="1">IF(IFERROR(MATCH(_xlfn.CONCAT($B21,",",CB$4),'25 SpcFunc &amp; VentSpcFunc combos'!$Q$8:$Q$354,0),0)&gt;0,1,0)</f>
        <v>0</v>
      </c>
      <c r="CC21" s="119">
        <f ca="1">IF(IFERROR(MATCH(_xlfn.CONCAT($B21,",",CC$4),'25 SpcFunc &amp; VentSpcFunc combos'!$Q$8:$Q$354,0),0)&gt;0,1,0)</f>
        <v>0</v>
      </c>
      <c r="CD21" s="119">
        <f ca="1">IF(IFERROR(MATCH(_xlfn.CONCAT($B21,",",CD$4),'25 SpcFunc &amp; VentSpcFunc combos'!$Q$8:$Q$354,0),0)&gt;0,1,0)</f>
        <v>0</v>
      </c>
      <c r="CE21" s="119">
        <f ca="1">IF(IFERROR(MATCH(_xlfn.CONCAT($B21,",",CE$4),'25 SpcFunc &amp; VentSpcFunc combos'!$Q$8:$Q$354,0),0)&gt;0,1,0)</f>
        <v>0</v>
      </c>
      <c r="CF21" s="119">
        <f ca="1">IF(IFERROR(MATCH(_xlfn.CONCAT($B21,",",CF$4),'25 SpcFunc &amp; VentSpcFunc combos'!$Q$8:$Q$354,0),0)&gt;0,1,0)</f>
        <v>0</v>
      </c>
      <c r="CG21" s="119">
        <f ca="1">IF(IFERROR(MATCH(_xlfn.CONCAT($B21,",",CG$4),'25 SpcFunc &amp; VentSpcFunc combos'!$Q$8:$Q$354,0),0)&gt;0,1,0)</f>
        <v>0</v>
      </c>
      <c r="CH21" s="119">
        <f ca="1">IF(IFERROR(MATCH(_xlfn.CONCAT($B21,",",CH$4),'25 SpcFunc &amp; VentSpcFunc combos'!$Q$8:$Q$354,0),0)&gt;0,1,0)</f>
        <v>0</v>
      </c>
      <c r="CI21" s="119">
        <f ca="1">IF(IFERROR(MATCH(_xlfn.CONCAT($B21,",",CI$4),'25 SpcFunc &amp; VentSpcFunc combos'!$Q$8:$Q$354,0),0)&gt;0,1,0)</f>
        <v>0</v>
      </c>
      <c r="CJ21" s="119">
        <f ca="1">IF(IFERROR(MATCH(_xlfn.CONCAT($B21,",",CJ$4),'25 SpcFunc &amp; VentSpcFunc combos'!$Q$8:$Q$354,0),0)&gt;0,1,0)</f>
        <v>0</v>
      </c>
      <c r="CK21" s="119">
        <f ca="1">IF(IFERROR(MATCH(_xlfn.CONCAT($B21,",",CK$4),'25 SpcFunc &amp; VentSpcFunc combos'!$Q$8:$Q$354,0),0)&gt;0,1,0)</f>
        <v>0</v>
      </c>
      <c r="CL21" s="119">
        <f ca="1">IF(IFERROR(MATCH(_xlfn.CONCAT($B21,",",CL$4),'25 SpcFunc &amp; VentSpcFunc combos'!$Q$8:$Q$354,0),0)&gt;0,1,0)</f>
        <v>0</v>
      </c>
      <c r="CM21" s="119">
        <f ca="1">IF(IFERROR(MATCH(_xlfn.CONCAT($B21,",",CM$4),'25 SpcFunc &amp; VentSpcFunc combos'!$Q$8:$Q$354,0),0)&gt;0,1,0)</f>
        <v>0</v>
      </c>
      <c r="CN21" s="119">
        <f ca="1">IF(IFERROR(MATCH(_xlfn.CONCAT($B21,",",CN$4),'25 SpcFunc &amp; VentSpcFunc combos'!$Q$8:$Q$354,0),0)&gt;0,1,0)</f>
        <v>0</v>
      </c>
      <c r="CO21" s="119">
        <f ca="1">IF(IFERROR(MATCH(_xlfn.CONCAT($B21,",",CO$4),'25 SpcFunc &amp; VentSpcFunc combos'!$Q$8:$Q$354,0),0)&gt;0,1,0)</f>
        <v>0</v>
      </c>
      <c r="CP21" s="119">
        <f ca="1">IF(IFERROR(MATCH(_xlfn.CONCAT($B21,",",CP$4),'25 SpcFunc &amp; VentSpcFunc combos'!$Q$8:$Q$354,0),0)&gt;0,1,0)</f>
        <v>0</v>
      </c>
      <c r="CQ21" s="119">
        <f ca="1">IF(IFERROR(MATCH(_xlfn.CONCAT($B21,",",CQ$4),'25 SpcFunc &amp; VentSpcFunc combos'!$Q$8:$Q$354,0),0)&gt;0,1,0)</f>
        <v>0</v>
      </c>
      <c r="CR21" s="119">
        <f ca="1">IF(IFERROR(MATCH(_xlfn.CONCAT($B21,",",CR$4),'25 SpcFunc &amp; VentSpcFunc combos'!$Q$8:$Q$354,0),0)&gt;0,1,0)</f>
        <v>0</v>
      </c>
      <c r="CS21" s="119">
        <f ca="1">IF(IFERROR(MATCH(_xlfn.CONCAT($B21,",",CS$4),'25 SpcFunc &amp; VentSpcFunc combos'!$Q$8:$Q$354,0),0)&gt;0,1,0)</f>
        <v>0</v>
      </c>
      <c r="CT21" s="119">
        <f ca="1">IF(IFERROR(MATCH(_xlfn.CONCAT($B21,",",CT$4),'25 SpcFunc &amp; VentSpcFunc combos'!$Q$8:$Q$354,0),0)&gt;0,1,0)</f>
        <v>0</v>
      </c>
      <c r="CU21" s="98" t="s">
        <v>938</v>
      </c>
      <c r="CV21">
        <f t="shared" ca="1" si="4"/>
        <v>8</v>
      </c>
    </row>
    <row r="22" spans="2:100" x14ac:dyDescent="0.25">
      <c r="B22" t="str">
        <f>'For CSV - 2025 SpcFuncData'!B22</f>
        <v>Copy Room</v>
      </c>
      <c r="C22" s="119">
        <f ca="1">IF(IFERROR(MATCH(_xlfn.CONCAT($B22,",",C$4),'25 SpcFunc &amp; VentSpcFunc combos'!$Q$8:$Q$354,0),0)&gt;0,1,0)</f>
        <v>0</v>
      </c>
      <c r="D22" s="119">
        <f ca="1">IF(IFERROR(MATCH(_xlfn.CONCAT($B22,",",D$4),'25 SpcFunc &amp; VentSpcFunc combos'!$Q$8:$Q$354,0),0)&gt;0,1,0)</f>
        <v>0</v>
      </c>
      <c r="E22" s="119">
        <f ca="1">IF(IFERROR(MATCH(_xlfn.CONCAT($B22,",",E$4),'25 SpcFunc &amp; VentSpcFunc combos'!$Q$8:$Q$354,0),0)&gt;0,1,0)</f>
        <v>0</v>
      </c>
      <c r="F22" s="119">
        <f ca="1">IF(IFERROR(MATCH(_xlfn.CONCAT($B22,",",F$4),'25 SpcFunc &amp; VentSpcFunc combos'!$Q$8:$Q$354,0),0)&gt;0,1,0)</f>
        <v>0</v>
      </c>
      <c r="G22" s="119">
        <f ca="1">IF(IFERROR(MATCH(_xlfn.CONCAT($B22,",",G$4),'25 SpcFunc &amp; VentSpcFunc combos'!$Q$8:$Q$354,0),0)&gt;0,1,0)</f>
        <v>0</v>
      </c>
      <c r="H22" s="119">
        <f ca="1">IF(IFERROR(MATCH(_xlfn.CONCAT($B22,",",H$4),'25 SpcFunc &amp; VentSpcFunc combos'!$Q$8:$Q$354,0),0)&gt;0,1,0)</f>
        <v>0</v>
      </c>
      <c r="I22" s="119">
        <f ca="1">IF(IFERROR(MATCH(_xlfn.CONCAT($B22,",",I$4),'25 SpcFunc &amp; VentSpcFunc combos'!$Q$8:$Q$354,0),0)&gt;0,1,0)</f>
        <v>0</v>
      </c>
      <c r="J22" s="119">
        <f ca="1">IF(IFERROR(MATCH(_xlfn.CONCAT($B22,",",J$4),'25 SpcFunc &amp; VentSpcFunc combos'!$Q$8:$Q$354,0),0)&gt;0,1,0)</f>
        <v>0</v>
      </c>
      <c r="K22" s="119">
        <f ca="1">IF(IFERROR(MATCH(_xlfn.CONCAT($B22,",",K$4),'25 SpcFunc &amp; VentSpcFunc combos'!$Q$8:$Q$354,0),0)&gt;0,1,0)</f>
        <v>0</v>
      </c>
      <c r="L22" s="119">
        <f ca="1">IF(IFERROR(MATCH(_xlfn.CONCAT($B22,",",L$4),'25 SpcFunc &amp; VentSpcFunc combos'!$Q$8:$Q$354,0),0)&gt;0,1,0)</f>
        <v>0</v>
      </c>
      <c r="M22" s="119">
        <f ca="1">IF(IFERROR(MATCH(_xlfn.CONCAT($B22,",",M$4),'25 SpcFunc &amp; VentSpcFunc combos'!$Q$8:$Q$354,0),0)&gt;0,1,0)</f>
        <v>0</v>
      </c>
      <c r="N22" s="119">
        <f ca="1">IF(IFERROR(MATCH(_xlfn.CONCAT($B22,",",N$4),'25 SpcFunc &amp; VentSpcFunc combos'!$Q$8:$Q$354,0),0)&gt;0,1,0)</f>
        <v>0</v>
      </c>
      <c r="O22" s="119">
        <f ca="1">IF(IFERROR(MATCH(_xlfn.CONCAT($B22,",",O$4),'25 SpcFunc &amp; VentSpcFunc combos'!$Q$8:$Q$354,0),0)&gt;0,1,0)</f>
        <v>0</v>
      </c>
      <c r="P22" s="119">
        <f ca="1">IF(IFERROR(MATCH(_xlfn.CONCAT($B22,",",P$4),'25 SpcFunc &amp; VentSpcFunc combos'!$Q$8:$Q$354,0),0)&gt;0,1,0)</f>
        <v>0</v>
      </c>
      <c r="Q22" s="119">
        <f ca="1">IF(IFERROR(MATCH(_xlfn.CONCAT($B22,",",Q$4),'25 SpcFunc &amp; VentSpcFunc combos'!$Q$8:$Q$354,0),0)&gt;0,1,0)</f>
        <v>0</v>
      </c>
      <c r="R22" s="119">
        <f ca="1">IF(IFERROR(MATCH(_xlfn.CONCAT($B22,",",R$4),'25 SpcFunc &amp; VentSpcFunc combos'!$Q$8:$Q$354,0),0)&gt;0,1,0)</f>
        <v>0</v>
      </c>
      <c r="S22" s="119">
        <f ca="1">IF(IFERROR(MATCH(_xlfn.CONCAT($B22,",",S$4),'25 SpcFunc &amp; VentSpcFunc combos'!$Q$8:$Q$354,0),0)&gt;0,1,0)</f>
        <v>0</v>
      </c>
      <c r="T22" s="119">
        <f ca="1">IF(IFERROR(MATCH(_xlfn.CONCAT($B22,",",T$4),'25 SpcFunc &amp; VentSpcFunc combos'!$Q$8:$Q$354,0),0)&gt;0,1,0)</f>
        <v>0</v>
      </c>
      <c r="U22" s="119">
        <f ca="1">IF(IFERROR(MATCH(_xlfn.CONCAT($B22,",",U$4),'25 SpcFunc &amp; VentSpcFunc combos'!$Q$8:$Q$354,0),0)&gt;0,1,0)</f>
        <v>0</v>
      </c>
      <c r="V22" s="119">
        <f ca="1">IF(IFERROR(MATCH(_xlfn.CONCAT($B22,",",V$4),'25 SpcFunc &amp; VentSpcFunc combos'!$Q$8:$Q$354,0),0)&gt;0,1,0)</f>
        <v>0</v>
      </c>
      <c r="W22" s="119">
        <f ca="1">IF(IFERROR(MATCH(_xlfn.CONCAT($B22,",",W$4),'25 SpcFunc &amp; VentSpcFunc combos'!$Q$8:$Q$354,0),0)&gt;0,1,0)</f>
        <v>0</v>
      </c>
      <c r="X22" s="119">
        <f ca="1">IF(IFERROR(MATCH(_xlfn.CONCAT($B22,",",X$4),'25 SpcFunc &amp; VentSpcFunc combos'!$Q$8:$Q$354,0),0)&gt;0,1,0)</f>
        <v>0</v>
      </c>
      <c r="Y22" s="119">
        <f ca="1">IF(IFERROR(MATCH(_xlfn.CONCAT($B22,",",Y$4),'25 SpcFunc &amp; VentSpcFunc combos'!$Q$8:$Q$354,0),0)&gt;0,1,0)</f>
        <v>0</v>
      </c>
      <c r="Z22" s="119">
        <f ca="1">IF(IFERROR(MATCH(_xlfn.CONCAT($B22,",",Z$4),'25 SpcFunc &amp; VentSpcFunc combos'!$Q$8:$Q$354,0),0)&gt;0,1,0)</f>
        <v>0</v>
      </c>
      <c r="AA22" s="119">
        <f ca="1">IF(IFERROR(MATCH(_xlfn.CONCAT($B22,",",AA$4),'25 SpcFunc &amp; VentSpcFunc combos'!$Q$8:$Q$354,0),0)&gt;0,1,0)</f>
        <v>0</v>
      </c>
      <c r="AB22" s="119">
        <f ca="1">IF(IFERROR(MATCH(_xlfn.CONCAT($B22,",",AB$4),'25 SpcFunc &amp; VentSpcFunc combos'!$Q$8:$Q$354,0),0)&gt;0,1,0)</f>
        <v>0</v>
      </c>
      <c r="AC22" s="119">
        <f ca="1">IF(IFERROR(MATCH(_xlfn.CONCAT($B22,",",AC$4),'25 SpcFunc &amp; VentSpcFunc combos'!$Q$8:$Q$354,0),0)&gt;0,1,0)</f>
        <v>0</v>
      </c>
      <c r="AD22" s="119">
        <f ca="1">IF(IFERROR(MATCH(_xlfn.CONCAT($B22,",",AD$4),'25 SpcFunc &amp; VentSpcFunc combos'!$Q$8:$Q$354,0),0)&gt;0,1,0)</f>
        <v>0</v>
      </c>
      <c r="AE22" s="119">
        <f ca="1">IF(IFERROR(MATCH(_xlfn.CONCAT($B22,",",AE$4),'25 SpcFunc &amp; VentSpcFunc combos'!$Q$8:$Q$354,0),0)&gt;0,1,0)</f>
        <v>0</v>
      </c>
      <c r="AF22" s="119">
        <f ca="1">IF(IFERROR(MATCH(_xlfn.CONCAT($B22,",",AF$4),'25 SpcFunc &amp; VentSpcFunc combos'!$Q$8:$Q$354,0),0)&gt;0,1,0)</f>
        <v>0</v>
      </c>
      <c r="AG22" s="119">
        <f ca="1">IF(IFERROR(MATCH(_xlfn.CONCAT($B22,",",AG$4),'25 SpcFunc &amp; VentSpcFunc combos'!$Q$8:$Q$354,0),0)&gt;0,1,0)</f>
        <v>0</v>
      </c>
      <c r="AH22" s="119">
        <f ca="1">IF(IFERROR(MATCH(_xlfn.CONCAT($B22,",",AH$4),'25 SpcFunc &amp; VentSpcFunc combos'!$Q$8:$Q$354,0),0)&gt;0,1,0)</f>
        <v>0</v>
      </c>
      <c r="AI22" s="119">
        <f ca="1">IF(IFERROR(MATCH(_xlfn.CONCAT($B22,",",AI$4),'25 SpcFunc &amp; VentSpcFunc combos'!$Q$8:$Q$354,0),0)&gt;0,1,0)</f>
        <v>0</v>
      </c>
      <c r="AJ22" s="119">
        <f ca="1">IF(IFERROR(MATCH(_xlfn.CONCAT($B22,",",AJ$4),'25 SpcFunc &amp; VentSpcFunc combos'!$Q$8:$Q$354,0),0)&gt;0,1,0)</f>
        <v>0</v>
      </c>
      <c r="AK22" s="119">
        <f ca="1">IF(IFERROR(MATCH(_xlfn.CONCAT($B22,",",AK$4),'25 SpcFunc &amp; VentSpcFunc combos'!$Q$8:$Q$354,0),0)&gt;0,1,0)</f>
        <v>1</v>
      </c>
      <c r="AL22" s="119">
        <f ca="1">IF(IFERROR(MATCH(_xlfn.CONCAT($B22,",",AL$4),'25 SpcFunc &amp; VentSpcFunc combos'!$Q$8:$Q$354,0),0)&gt;0,1,0)</f>
        <v>0</v>
      </c>
      <c r="AM22" s="119">
        <f ca="1">IF(IFERROR(MATCH(_xlfn.CONCAT($B22,",",AM$4),'25 SpcFunc &amp; VentSpcFunc combos'!$Q$8:$Q$354,0),0)&gt;0,1,0)</f>
        <v>0</v>
      </c>
      <c r="AN22" s="119">
        <f ca="1">IF(IFERROR(MATCH(_xlfn.CONCAT($B22,",",AN$4),'25 SpcFunc &amp; VentSpcFunc combos'!$Q$8:$Q$354,0),0)&gt;0,1,0)</f>
        <v>0</v>
      </c>
      <c r="AO22" s="119">
        <f ca="1">IF(IFERROR(MATCH(_xlfn.CONCAT($B22,",",AO$4),'25 SpcFunc &amp; VentSpcFunc combos'!$Q$8:$Q$354,0),0)&gt;0,1,0)</f>
        <v>0</v>
      </c>
      <c r="AP22" s="119">
        <f ca="1">IF(IFERROR(MATCH(_xlfn.CONCAT($B22,",",AP$4),'25 SpcFunc &amp; VentSpcFunc combos'!$Q$8:$Q$354,0),0)&gt;0,1,0)</f>
        <v>0</v>
      </c>
      <c r="AQ22" s="119">
        <f ca="1">IF(IFERROR(MATCH(_xlfn.CONCAT($B22,",",AQ$4),'25 SpcFunc &amp; VentSpcFunc combos'!$Q$8:$Q$354,0),0)&gt;0,1,0)</f>
        <v>0</v>
      </c>
      <c r="AR22" s="119">
        <f ca="1">IF(IFERROR(MATCH(_xlfn.CONCAT($B22,",",AR$4),'25 SpcFunc &amp; VentSpcFunc combos'!$Q$8:$Q$354,0),0)&gt;0,1,0)</f>
        <v>0</v>
      </c>
      <c r="AS22" s="119">
        <f ca="1">IF(IFERROR(MATCH(_xlfn.CONCAT($B22,",",AS$4),'25 SpcFunc &amp; VentSpcFunc combos'!$Q$8:$Q$354,0),0)&gt;0,1,0)</f>
        <v>0</v>
      </c>
      <c r="AT22" s="119">
        <f ca="1">IF(IFERROR(MATCH(_xlfn.CONCAT($B22,",",AT$4),'25 SpcFunc &amp; VentSpcFunc combos'!$Q$8:$Q$354,0),0)&gt;0,1,0)</f>
        <v>0</v>
      </c>
      <c r="AU22" s="119">
        <f ca="1">IF(IFERROR(MATCH(_xlfn.CONCAT($B22,",",AU$4),'25 SpcFunc &amp; VentSpcFunc combos'!$Q$8:$Q$354,0),0)&gt;0,1,0)</f>
        <v>0</v>
      </c>
      <c r="AV22" s="119">
        <f ca="1">IF(IFERROR(MATCH(_xlfn.CONCAT($B22,",",AV$4),'25 SpcFunc &amp; VentSpcFunc combos'!$Q$8:$Q$354,0),0)&gt;0,1,0)</f>
        <v>0</v>
      </c>
      <c r="AW22" s="119">
        <f ca="1">IF(IFERROR(MATCH(_xlfn.CONCAT($B22,",",AW$4),'25 SpcFunc &amp; VentSpcFunc combos'!$Q$8:$Q$354,0),0)&gt;0,1,0)</f>
        <v>0</v>
      </c>
      <c r="AX22" s="119">
        <f ca="1">IF(IFERROR(MATCH(_xlfn.CONCAT($B22,",",AX$4),'25 SpcFunc &amp; VentSpcFunc combos'!$Q$8:$Q$354,0),0)&gt;0,1,0)</f>
        <v>0</v>
      </c>
      <c r="AY22" s="119">
        <f ca="1">IF(IFERROR(MATCH(_xlfn.CONCAT($B22,",",AY$4),'25 SpcFunc &amp; VentSpcFunc combos'!$Q$8:$Q$354,0),0)&gt;0,1,0)</f>
        <v>0</v>
      </c>
      <c r="AZ22" s="119">
        <f ca="1">IF(IFERROR(MATCH(_xlfn.CONCAT($B22,",",AZ$4),'25 SpcFunc &amp; VentSpcFunc combos'!$Q$8:$Q$354,0),0)&gt;0,1,0)</f>
        <v>0</v>
      </c>
      <c r="BA22" s="119">
        <f ca="1">IF(IFERROR(MATCH(_xlfn.CONCAT($B22,",",BA$4),'25 SpcFunc &amp; VentSpcFunc combos'!$Q$8:$Q$354,0),0)&gt;0,1,0)</f>
        <v>0</v>
      </c>
      <c r="BB22" s="119">
        <f ca="1">IF(IFERROR(MATCH(_xlfn.CONCAT($B22,",",BB$4),'25 SpcFunc &amp; VentSpcFunc combos'!$Q$8:$Q$354,0),0)&gt;0,1,0)</f>
        <v>0</v>
      </c>
      <c r="BC22" s="119">
        <f ca="1">IF(IFERROR(MATCH(_xlfn.CONCAT($B22,",",BC$4),'25 SpcFunc &amp; VentSpcFunc combos'!$Q$8:$Q$354,0),0)&gt;0,1,0)</f>
        <v>0</v>
      </c>
      <c r="BD22" s="119">
        <f ca="1">IF(IFERROR(MATCH(_xlfn.CONCAT($B22,",",BD$4),'25 SpcFunc &amp; VentSpcFunc combos'!$Q$8:$Q$354,0),0)&gt;0,1,0)</f>
        <v>0</v>
      </c>
      <c r="BE22" s="119">
        <f ca="1">IF(IFERROR(MATCH(_xlfn.CONCAT($B22,",",BE$4),'25 SpcFunc &amp; VentSpcFunc combos'!$Q$8:$Q$354,0),0)&gt;0,1,0)</f>
        <v>0</v>
      </c>
      <c r="BF22" s="119">
        <f ca="1">IF(IFERROR(MATCH(_xlfn.CONCAT($B22,",",BF$4),'25 SpcFunc &amp; VentSpcFunc combos'!$Q$8:$Q$354,0),0)&gt;0,1,0)</f>
        <v>0</v>
      </c>
      <c r="BG22" s="119">
        <f ca="1">IF(IFERROR(MATCH(_xlfn.CONCAT($B22,",",BG$4),'25 SpcFunc &amp; VentSpcFunc combos'!$Q$8:$Q$354,0),0)&gt;0,1,0)</f>
        <v>0</v>
      </c>
      <c r="BH22" s="119">
        <f ca="1">IF(IFERROR(MATCH(_xlfn.CONCAT($B22,",",BH$4),'25 SpcFunc &amp; VentSpcFunc combos'!$Q$8:$Q$354,0),0)&gt;0,1,0)</f>
        <v>0</v>
      </c>
      <c r="BI22" s="119">
        <f ca="1">IF(IFERROR(MATCH(_xlfn.CONCAT($B22,",",BI$4),'25 SpcFunc &amp; VentSpcFunc combos'!$Q$8:$Q$354,0),0)&gt;0,1,0)</f>
        <v>0</v>
      </c>
      <c r="BJ22" s="119">
        <f ca="1">IF(IFERROR(MATCH(_xlfn.CONCAT($B22,",",BJ$4),'25 SpcFunc &amp; VentSpcFunc combos'!$Q$8:$Q$354,0),0)&gt;0,1,0)</f>
        <v>0</v>
      </c>
      <c r="BK22" s="119">
        <f ca="1">IF(IFERROR(MATCH(_xlfn.CONCAT($B22,",",BK$4),'25 SpcFunc &amp; VentSpcFunc combos'!$Q$8:$Q$354,0),0)&gt;0,1,0)</f>
        <v>0</v>
      </c>
      <c r="BL22" s="119">
        <f ca="1">IF(IFERROR(MATCH(_xlfn.CONCAT($B22,",",BL$4),'25 SpcFunc &amp; VentSpcFunc combos'!$Q$8:$Q$354,0),0)&gt;0,1,0)</f>
        <v>0</v>
      </c>
      <c r="BM22" s="119">
        <f ca="1">IF(IFERROR(MATCH(_xlfn.CONCAT($B22,",",BM$4),'25 SpcFunc &amp; VentSpcFunc combos'!$Q$8:$Q$354,0),0)&gt;0,1,0)</f>
        <v>0</v>
      </c>
      <c r="BN22" s="119">
        <f ca="1">IF(IFERROR(MATCH(_xlfn.CONCAT($B22,",",BN$4),'25 SpcFunc &amp; VentSpcFunc combos'!$Q$8:$Q$354,0),0)&gt;0,1,0)</f>
        <v>0</v>
      </c>
      <c r="BO22" s="119">
        <f ca="1">IF(IFERROR(MATCH(_xlfn.CONCAT($B22,",",BO$4),'25 SpcFunc &amp; VentSpcFunc combos'!$Q$8:$Q$354,0),0)&gt;0,1,0)</f>
        <v>0</v>
      </c>
      <c r="BP22" s="119">
        <f ca="1">IF(IFERROR(MATCH(_xlfn.CONCAT($B22,",",BP$4),'25 SpcFunc &amp; VentSpcFunc combos'!$Q$8:$Q$354,0),0)&gt;0,1,0)</f>
        <v>0</v>
      </c>
      <c r="BQ22" s="119">
        <f ca="1">IF(IFERROR(MATCH(_xlfn.CONCAT($B22,",",BQ$4),'25 SpcFunc &amp; VentSpcFunc combos'!$Q$8:$Q$354,0),0)&gt;0,1,0)</f>
        <v>0</v>
      </c>
      <c r="BR22" s="119">
        <f ca="1">IF(IFERROR(MATCH(_xlfn.CONCAT($B22,",",BR$4),'25 SpcFunc &amp; VentSpcFunc combos'!$Q$8:$Q$354,0),0)&gt;0,1,0)</f>
        <v>0</v>
      </c>
      <c r="BS22" s="119">
        <f ca="1">IF(IFERROR(MATCH(_xlfn.CONCAT($B22,",",BS$4),'25 SpcFunc &amp; VentSpcFunc combos'!$Q$8:$Q$354,0),0)&gt;0,1,0)</f>
        <v>0</v>
      </c>
      <c r="BT22" s="119">
        <f ca="1">IF(IFERROR(MATCH(_xlfn.CONCAT($B22,",",BT$4),'25 SpcFunc &amp; VentSpcFunc combos'!$Q$8:$Q$354,0),0)&gt;0,1,0)</f>
        <v>0</v>
      </c>
      <c r="BU22" s="119">
        <f ca="1">IF(IFERROR(MATCH(_xlfn.CONCAT($B22,",",BU$4),'25 SpcFunc &amp; VentSpcFunc combos'!$Q$8:$Q$354,0),0)&gt;0,1,0)</f>
        <v>0</v>
      </c>
      <c r="BV22" s="119">
        <f ca="1">IF(IFERROR(MATCH(_xlfn.CONCAT($B22,",",BV$4),'25 SpcFunc &amp; VentSpcFunc combos'!$Q$8:$Q$354,0),0)&gt;0,1,0)</f>
        <v>0</v>
      </c>
      <c r="BW22" s="119">
        <f ca="1">IF(IFERROR(MATCH(_xlfn.CONCAT($B22,",",BW$4),'25 SpcFunc &amp; VentSpcFunc combos'!$Q$8:$Q$354,0),0)&gt;0,1,0)</f>
        <v>0</v>
      </c>
      <c r="BX22" s="119">
        <f ca="1">IF(IFERROR(MATCH(_xlfn.CONCAT($B22,",",BX$4),'25 SpcFunc &amp; VentSpcFunc combos'!$Q$8:$Q$354,0),0)&gt;0,1,0)</f>
        <v>0</v>
      </c>
      <c r="BY22" s="119">
        <f ca="1">IF(IFERROR(MATCH(_xlfn.CONCAT($B22,",",BY$4),'25 SpcFunc &amp; VentSpcFunc combos'!$Q$8:$Q$354,0),0)&gt;0,1,0)</f>
        <v>0</v>
      </c>
      <c r="BZ22" s="119">
        <f ca="1">IF(IFERROR(MATCH(_xlfn.CONCAT($B22,",",BZ$4),'25 SpcFunc &amp; VentSpcFunc combos'!$Q$8:$Q$354,0),0)&gt;0,1,0)</f>
        <v>0</v>
      </c>
      <c r="CA22" s="119">
        <f ca="1">IF(IFERROR(MATCH(_xlfn.CONCAT($B22,",",CA$4),'25 SpcFunc &amp; VentSpcFunc combos'!$Q$8:$Q$354,0),0)&gt;0,1,0)</f>
        <v>0</v>
      </c>
      <c r="CB22" s="119">
        <f ca="1">IF(IFERROR(MATCH(_xlfn.CONCAT($B22,",",CB$4),'25 SpcFunc &amp; VentSpcFunc combos'!$Q$8:$Q$354,0),0)&gt;0,1,0)</f>
        <v>0</v>
      </c>
      <c r="CC22" s="119">
        <f ca="1">IF(IFERROR(MATCH(_xlfn.CONCAT($B22,",",CC$4),'25 SpcFunc &amp; VentSpcFunc combos'!$Q$8:$Q$354,0),0)&gt;0,1,0)</f>
        <v>0</v>
      </c>
      <c r="CD22" s="119">
        <f ca="1">IF(IFERROR(MATCH(_xlfn.CONCAT($B22,",",CD$4),'25 SpcFunc &amp; VentSpcFunc combos'!$Q$8:$Q$354,0),0)&gt;0,1,0)</f>
        <v>0</v>
      </c>
      <c r="CE22" s="119">
        <f ca="1">IF(IFERROR(MATCH(_xlfn.CONCAT($B22,",",CE$4),'25 SpcFunc &amp; VentSpcFunc combos'!$Q$8:$Q$354,0),0)&gt;0,1,0)</f>
        <v>0</v>
      </c>
      <c r="CF22" s="119">
        <f ca="1">IF(IFERROR(MATCH(_xlfn.CONCAT($B22,",",CF$4),'25 SpcFunc &amp; VentSpcFunc combos'!$Q$8:$Q$354,0),0)&gt;0,1,0)</f>
        <v>0</v>
      </c>
      <c r="CG22" s="119">
        <f ca="1">IF(IFERROR(MATCH(_xlfn.CONCAT($B22,",",CG$4),'25 SpcFunc &amp; VentSpcFunc combos'!$Q$8:$Q$354,0),0)&gt;0,1,0)</f>
        <v>0</v>
      </c>
      <c r="CH22" s="119">
        <f ca="1">IF(IFERROR(MATCH(_xlfn.CONCAT($B22,",",CH$4),'25 SpcFunc &amp; VentSpcFunc combos'!$Q$8:$Q$354,0),0)&gt;0,1,0)</f>
        <v>0</v>
      </c>
      <c r="CI22" s="119">
        <f ca="1">IF(IFERROR(MATCH(_xlfn.CONCAT($B22,",",CI$4),'25 SpcFunc &amp; VentSpcFunc combos'!$Q$8:$Q$354,0),0)&gt;0,1,0)</f>
        <v>0</v>
      </c>
      <c r="CJ22" s="119">
        <f ca="1">IF(IFERROR(MATCH(_xlfn.CONCAT($B22,",",CJ$4),'25 SpcFunc &amp; VentSpcFunc combos'!$Q$8:$Q$354,0),0)&gt;0,1,0)</f>
        <v>0</v>
      </c>
      <c r="CK22" s="119">
        <f ca="1">IF(IFERROR(MATCH(_xlfn.CONCAT($B22,",",CK$4),'25 SpcFunc &amp; VentSpcFunc combos'!$Q$8:$Q$354,0),0)&gt;0,1,0)</f>
        <v>0</v>
      </c>
      <c r="CL22" s="119">
        <f ca="1">IF(IFERROR(MATCH(_xlfn.CONCAT($B22,",",CL$4),'25 SpcFunc &amp; VentSpcFunc combos'!$Q$8:$Q$354,0),0)&gt;0,1,0)</f>
        <v>0</v>
      </c>
      <c r="CM22" s="119">
        <f ca="1">IF(IFERROR(MATCH(_xlfn.CONCAT($B22,",",CM$4),'25 SpcFunc &amp; VentSpcFunc combos'!$Q$8:$Q$354,0),0)&gt;0,1,0)</f>
        <v>0</v>
      </c>
      <c r="CN22" s="119">
        <f ca="1">IF(IFERROR(MATCH(_xlfn.CONCAT($B22,",",CN$4),'25 SpcFunc &amp; VentSpcFunc combos'!$Q$8:$Q$354,0),0)&gt;0,1,0)</f>
        <v>0</v>
      </c>
      <c r="CO22" s="119">
        <f ca="1">IF(IFERROR(MATCH(_xlfn.CONCAT($B22,",",CO$4),'25 SpcFunc &amp; VentSpcFunc combos'!$Q$8:$Q$354,0),0)&gt;0,1,0)</f>
        <v>0</v>
      </c>
      <c r="CP22" s="119">
        <f ca="1">IF(IFERROR(MATCH(_xlfn.CONCAT($B22,",",CP$4),'25 SpcFunc &amp; VentSpcFunc combos'!$Q$8:$Q$354,0),0)&gt;0,1,0)</f>
        <v>0</v>
      </c>
      <c r="CQ22" s="119">
        <f ca="1">IF(IFERROR(MATCH(_xlfn.CONCAT($B22,",",CQ$4),'25 SpcFunc &amp; VentSpcFunc combos'!$Q$8:$Q$354,0),0)&gt;0,1,0)</f>
        <v>0</v>
      </c>
      <c r="CR22" s="119">
        <f ca="1">IF(IFERROR(MATCH(_xlfn.CONCAT($B22,",",CR$4),'25 SpcFunc &amp; VentSpcFunc combos'!$Q$8:$Q$354,0),0)&gt;0,1,0)</f>
        <v>0</v>
      </c>
      <c r="CS22" s="119">
        <f ca="1">IF(IFERROR(MATCH(_xlfn.CONCAT($B22,",",CS$4),'25 SpcFunc &amp; VentSpcFunc combos'!$Q$8:$Q$354,0),0)&gt;0,1,0)</f>
        <v>0</v>
      </c>
      <c r="CT22" s="119">
        <f ca="1">IF(IFERROR(MATCH(_xlfn.CONCAT($B22,",",CT$4),'25 SpcFunc &amp; VentSpcFunc combos'!$Q$8:$Q$354,0),0)&gt;0,1,0)</f>
        <v>0</v>
      </c>
      <c r="CU22" s="98" t="s">
        <v>938</v>
      </c>
      <c r="CV22">
        <f t="shared" ca="1" si="4"/>
        <v>1</v>
      </c>
    </row>
    <row r="23" spans="2:100" x14ac:dyDescent="0.25">
      <c r="B23" t="str">
        <f>'For CSV - 2025 SpcFuncData'!B23</f>
        <v>Corridor Area</v>
      </c>
      <c r="C23" s="119">
        <f ca="1">IF(IFERROR(MATCH(_xlfn.CONCAT($B23,",",C$4),'25 SpcFunc &amp; VentSpcFunc combos'!$Q$8:$Q$354,0),0)&gt;0,1,0)</f>
        <v>0</v>
      </c>
      <c r="D23" s="119">
        <f ca="1">IF(IFERROR(MATCH(_xlfn.CONCAT($B23,",",D$4),'25 SpcFunc &amp; VentSpcFunc combos'!$Q$8:$Q$354,0),0)&gt;0,1,0)</f>
        <v>0</v>
      </c>
      <c r="E23" s="119">
        <f ca="1">IF(IFERROR(MATCH(_xlfn.CONCAT($B23,",",E$4),'25 SpcFunc &amp; VentSpcFunc combos'!$Q$8:$Q$354,0),0)&gt;0,1,0)</f>
        <v>0</v>
      </c>
      <c r="F23" s="119">
        <f ca="1">IF(IFERROR(MATCH(_xlfn.CONCAT($B23,",",F$4),'25 SpcFunc &amp; VentSpcFunc combos'!$Q$8:$Q$354,0),0)&gt;0,1,0)</f>
        <v>0</v>
      </c>
      <c r="G23" s="119">
        <f ca="1">IF(IFERROR(MATCH(_xlfn.CONCAT($B23,",",G$4),'25 SpcFunc &amp; VentSpcFunc combos'!$Q$8:$Q$354,0),0)&gt;0,1,0)</f>
        <v>0</v>
      </c>
      <c r="H23" s="119">
        <f ca="1">IF(IFERROR(MATCH(_xlfn.CONCAT($B23,",",H$4),'25 SpcFunc &amp; VentSpcFunc combos'!$Q$8:$Q$354,0),0)&gt;0,1,0)</f>
        <v>0</v>
      </c>
      <c r="I23" s="119">
        <f ca="1">IF(IFERROR(MATCH(_xlfn.CONCAT($B23,",",I$4),'25 SpcFunc &amp; VentSpcFunc combos'!$Q$8:$Q$354,0),0)&gt;0,1,0)</f>
        <v>0</v>
      </c>
      <c r="J23" s="119">
        <f ca="1">IF(IFERROR(MATCH(_xlfn.CONCAT($B23,",",J$4),'25 SpcFunc &amp; VentSpcFunc combos'!$Q$8:$Q$354,0),0)&gt;0,1,0)</f>
        <v>0</v>
      </c>
      <c r="K23" s="119">
        <f ca="1">IF(IFERROR(MATCH(_xlfn.CONCAT($B23,",",K$4),'25 SpcFunc &amp; VentSpcFunc combos'!$Q$8:$Q$354,0),0)&gt;0,1,0)</f>
        <v>0</v>
      </c>
      <c r="L23" s="119">
        <f ca="1">IF(IFERROR(MATCH(_xlfn.CONCAT($B23,",",L$4),'25 SpcFunc &amp; VentSpcFunc combos'!$Q$8:$Q$354,0),0)&gt;0,1,0)</f>
        <v>0</v>
      </c>
      <c r="M23" s="119">
        <f ca="1">IF(IFERROR(MATCH(_xlfn.CONCAT($B23,",",M$4),'25 SpcFunc &amp; VentSpcFunc combos'!$Q$8:$Q$354,0),0)&gt;0,1,0)</f>
        <v>0</v>
      </c>
      <c r="N23" s="119">
        <f ca="1">IF(IFERROR(MATCH(_xlfn.CONCAT($B23,",",N$4),'25 SpcFunc &amp; VentSpcFunc combos'!$Q$8:$Q$354,0),0)&gt;0,1,0)</f>
        <v>0</v>
      </c>
      <c r="O23" s="119">
        <f ca="1">IF(IFERROR(MATCH(_xlfn.CONCAT($B23,",",O$4),'25 SpcFunc &amp; VentSpcFunc combos'!$Q$8:$Q$354,0),0)&gt;0,1,0)</f>
        <v>0</v>
      </c>
      <c r="P23" s="119">
        <f ca="1">IF(IFERROR(MATCH(_xlfn.CONCAT($B23,",",P$4),'25 SpcFunc &amp; VentSpcFunc combos'!$Q$8:$Q$354,0),0)&gt;0,1,0)</f>
        <v>0</v>
      </c>
      <c r="Q23" s="119">
        <f ca="1">IF(IFERROR(MATCH(_xlfn.CONCAT($B23,",",Q$4),'25 SpcFunc &amp; VentSpcFunc combos'!$Q$8:$Q$354,0),0)&gt;0,1,0)</f>
        <v>0</v>
      </c>
      <c r="R23" s="119">
        <f ca="1">IF(IFERROR(MATCH(_xlfn.CONCAT($B23,",",R$4),'25 SpcFunc &amp; VentSpcFunc combos'!$Q$8:$Q$354,0),0)&gt;0,1,0)</f>
        <v>0</v>
      </c>
      <c r="S23" s="119">
        <f ca="1">IF(IFERROR(MATCH(_xlfn.CONCAT($B23,",",S$4),'25 SpcFunc &amp; VentSpcFunc combos'!$Q$8:$Q$354,0),0)&gt;0,1,0)</f>
        <v>0</v>
      </c>
      <c r="T23" s="119">
        <f ca="1">IF(IFERROR(MATCH(_xlfn.CONCAT($B23,",",T$4),'25 SpcFunc &amp; VentSpcFunc combos'!$Q$8:$Q$354,0),0)&gt;0,1,0)</f>
        <v>0</v>
      </c>
      <c r="U23" s="119">
        <f ca="1">IF(IFERROR(MATCH(_xlfn.CONCAT($B23,",",U$4),'25 SpcFunc &amp; VentSpcFunc combos'!$Q$8:$Q$354,0),0)&gt;0,1,0)</f>
        <v>0</v>
      </c>
      <c r="V23" s="119">
        <f ca="1">IF(IFERROR(MATCH(_xlfn.CONCAT($B23,",",V$4),'25 SpcFunc &amp; VentSpcFunc combos'!$Q$8:$Q$354,0),0)&gt;0,1,0)</f>
        <v>0</v>
      </c>
      <c r="W23" s="119">
        <f ca="1">IF(IFERROR(MATCH(_xlfn.CONCAT($B23,",",W$4),'25 SpcFunc &amp; VentSpcFunc combos'!$Q$8:$Q$354,0),0)&gt;0,1,0)</f>
        <v>0</v>
      </c>
      <c r="X23" s="119">
        <f ca="1">IF(IFERROR(MATCH(_xlfn.CONCAT($B23,",",X$4),'25 SpcFunc &amp; VentSpcFunc combos'!$Q$8:$Q$354,0),0)&gt;0,1,0)</f>
        <v>0</v>
      </c>
      <c r="Y23" s="119">
        <f ca="1">IF(IFERROR(MATCH(_xlfn.CONCAT($B23,",",Y$4),'25 SpcFunc &amp; VentSpcFunc combos'!$Q$8:$Q$354,0),0)&gt;0,1,0)</f>
        <v>0</v>
      </c>
      <c r="Z23" s="119">
        <f ca="1">IF(IFERROR(MATCH(_xlfn.CONCAT($B23,",",Z$4),'25 SpcFunc &amp; VentSpcFunc combos'!$Q$8:$Q$354,0),0)&gt;0,1,0)</f>
        <v>0</v>
      </c>
      <c r="AA23" s="119">
        <f ca="1">IF(IFERROR(MATCH(_xlfn.CONCAT($B23,",",AA$4),'25 SpcFunc &amp; VentSpcFunc combos'!$Q$8:$Q$354,0),0)&gt;0,1,0)</f>
        <v>0</v>
      </c>
      <c r="AB23" s="119">
        <f ca="1">IF(IFERROR(MATCH(_xlfn.CONCAT($B23,",",AB$4),'25 SpcFunc &amp; VentSpcFunc combos'!$Q$8:$Q$354,0),0)&gt;0,1,0)</f>
        <v>0</v>
      </c>
      <c r="AC23" s="119">
        <f ca="1">IF(IFERROR(MATCH(_xlfn.CONCAT($B23,",",AC$4),'25 SpcFunc &amp; VentSpcFunc combos'!$Q$8:$Q$354,0),0)&gt;0,1,0)</f>
        <v>0</v>
      </c>
      <c r="AD23" s="119">
        <f ca="1">IF(IFERROR(MATCH(_xlfn.CONCAT($B23,",",AD$4),'25 SpcFunc &amp; VentSpcFunc combos'!$Q$8:$Q$354,0),0)&gt;0,1,0)</f>
        <v>0</v>
      </c>
      <c r="AE23" s="119">
        <f ca="1">IF(IFERROR(MATCH(_xlfn.CONCAT($B23,",",AE$4),'25 SpcFunc &amp; VentSpcFunc combos'!$Q$8:$Q$354,0),0)&gt;0,1,0)</f>
        <v>0</v>
      </c>
      <c r="AF23" s="119">
        <f ca="1">IF(IFERROR(MATCH(_xlfn.CONCAT($B23,",",AF$4),'25 SpcFunc &amp; VentSpcFunc combos'!$Q$8:$Q$354,0),0)&gt;0,1,0)</f>
        <v>0</v>
      </c>
      <c r="AG23" s="119">
        <f ca="1">IF(IFERROR(MATCH(_xlfn.CONCAT($B23,",",AG$4),'25 SpcFunc &amp; VentSpcFunc combos'!$Q$8:$Q$354,0),0)&gt;0,1,0)</f>
        <v>0</v>
      </c>
      <c r="AH23" s="119">
        <f ca="1">IF(IFERROR(MATCH(_xlfn.CONCAT($B23,",",AH$4),'25 SpcFunc &amp; VentSpcFunc combos'!$Q$8:$Q$354,0),0)&gt;0,1,0)</f>
        <v>0</v>
      </c>
      <c r="AI23" s="119">
        <f ca="1">IF(IFERROR(MATCH(_xlfn.CONCAT($B23,",",AI$4),'25 SpcFunc &amp; VentSpcFunc combos'!$Q$8:$Q$354,0),0)&gt;0,1,0)</f>
        <v>0</v>
      </c>
      <c r="AJ23" s="119">
        <f ca="1">IF(IFERROR(MATCH(_xlfn.CONCAT($B23,",",AJ$4),'25 SpcFunc &amp; VentSpcFunc combos'!$Q$8:$Q$354,0),0)&gt;0,1,0)</f>
        <v>0</v>
      </c>
      <c r="AK23" s="119">
        <f ca="1">IF(IFERROR(MATCH(_xlfn.CONCAT($B23,",",AK$4),'25 SpcFunc &amp; VentSpcFunc combos'!$Q$8:$Q$354,0),0)&gt;0,1,0)</f>
        <v>0</v>
      </c>
      <c r="AL23" s="119">
        <f ca="1">IF(IFERROR(MATCH(_xlfn.CONCAT($B23,",",AL$4),'25 SpcFunc &amp; VentSpcFunc combos'!$Q$8:$Q$354,0),0)&gt;0,1,0)</f>
        <v>0</v>
      </c>
      <c r="AM23" s="119">
        <f ca="1">IF(IFERROR(MATCH(_xlfn.CONCAT($B23,",",AM$4),'25 SpcFunc &amp; VentSpcFunc combos'!$Q$8:$Q$354,0),0)&gt;0,1,0)</f>
        <v>0</v>
      </c>
      <c r="AN23" s="119">
        <f ca="1">IF(IFERROR(MATCH(_xlfn.CONCAT($B23,",",AN$4),'25 SpcFunc &amp; VentSpcFunc combos'!$Q$8:$Q$354,0),0)&gt;0,1,0)</f>
        <v>0</v>
      </c>
      <c r="AO23" s="119">
        <f ca="1">IF(IFERROR(MATCH(_xlfn.CONCAT($B23,",",AO$4),'25 SpcFunc &amp; VentSpcFunc combos'!$Q$8:$Q$354,0),0)&gt;0,1,0)</f>
        <v>0</v>
      </c>
      <c r="AP23" s="119">
        <f ca="1">IF(IFERROR(MATCH(_xlfn.CONCAT($B23,",",AP$4),'25 SpcFunc &amp; VentSpcFunc combos'!$Q$8:$Q$354,0),0)&gt;0,1,0)</f>
        <v>0</v>
      </c>
      <c r="AQ23" s="119">
        <f ca="1">IF(IFERROR(MATCH(_xlfn.CONCAT($B23,",",AQ$4),'25 SpcFunc &amp; VentSpcFunc combos'!$Q$8:$Q$354,0),0)&gt;0,1,0)</f>
        <v>0</v>
      </c>
      <c r="AR23" s="119">
        <f ca="1">IF(IFERROR(MATCH(_xlfn.CONCAT($B23,",",AR$4),'25 SpcFunc &amp; VentSpcFunc combos'!$Q$8:$Q$354,0),0)&gt;0,1,0)</f>
        <v>0</v>
      </c>
      <c r="AS23" s="119">
        <f ca="1">IF(IFERROR(MATCH(_xlfn.CONCAT($B23,",",AS$4),'25 SpcFunc &amp; VentSpcFunc combos'!$Q$8:$Q$354,0),0)&gt;0,1,0)</f>
        <v>0</v>
      </c>
      <c r="AT23" s="119">
        <f ca="1">IF(IFERROR(MATCH(_xlfn.CONCAT($B23,",",AT$4),'25 SpcFunc &amp; VentSpcFunc combos'!$Q$8:$Q$354,0),0)&gt;0,1,0)</f>
        <v>0</v>
      </c>
      <c r="AU23" s="119">
        <f ca="1">IF(IFERROR(MATCH(_xlfn.CONCAT($B23,",",AU$4),'25 SpcFunc &amp; VentSpcFunc combos'!$Q$8:$Q$354,0),0)&gt;0,1,0)</f>
        <v>0</v>
      </c>
      <c r="AV23" s="119">
        <f ca="1">IF(IFERROR(MATCH(_xlfn.CONCAT($B23,",",AV$4),'25 SpcFunc &amp; VentSpcFunc combos'!$Q$8:$Q$354,0),0)&gt;0,1,0)</f>
        <v>0</v>
      </c>
      <c r="AW23" s="119">
        <f ca="1">IF(IFERROR(MATCH(_xlfn.CONCAT($B23,",",AW$4),'25 SpcFunc &amp; VentSpcFunc combos'!$Q$8:$Q$354,0),0)&gt;0,1,0)</f>
        <v>0</v>
      </c>
      <c r="AX23" s="119">
        <f ca="1">IF(IFERROR(MATCH(_xlfn.CONCAT($B23,",",AX$4),'25 SpcFunc &amp; VentSpcFunc combos'!$Q$8:$Q$354,0),0)&gt;0,1,0)</f>
        <v>0</v>
      </c>
      <c r="AY23" s="119">
        <f ca="1">IF(IFERROR(MATCH(_xlfn.CONCAT($B23,",",AY$4),'25 SpcFunc &amp; VentSpcFunc combos'!$Q$8:$Q$354,0),0)&gt;0,1,0)</f>
        <v>0</v>
      </c>
      <c r="AZ23" s="119">
        <f ca="1">IF(IFERROR(MATCH(_xlfn.CONCAT($B23,",",AZ$4),'25 SpcFunc &amp; VentSpcFunc combos'!$Q$8:$Q$354,0),0)&gt;0,1,0)</f>
        <v>0</v>
      </c>
      <c r="BA23" s="119">
        <f ca="1">IF(IFERROR(MATCH(_xlfn.CONCAT($B23,",",BA$4),'25 SpcFunc &amp; VentSpcFunc combos'!$Q$8:$Q$354,0),0)&gt;0,1,0)</f>
        <v>0</v>
      </c>
      <c r="BB23" s="119">
        <f ca="1">IF(IFERROR(MATCH(_xlfn.CONCAT($B23,",",BB$4),'25 SpcFunc &amp; VentSpcFunc combos'!$Q$8:$Q$354,0),0)&gt;0,1,0)</f>
        <v>0</v>
      </c>
      <c r="BC23" s="119">
        <f ca="1">IF(IFERROR(MATCH(_xlfn.CONCAT($B23,",",BC$4),'25 SpcFunc &amp; VentSpcFunc combos'!$Q$8:$Q$354,0),0)&gt;0,1,0)</f>
        <v>0</v>
      </c>
      <c r="BD23" s="119">
        <f ca="1">IF(IFERROR(MATCH(_xlfn.CONCAT($B23,",",BD$4),'25 SpcFunc &amp; VentSpcFunc combos'!$Q$8:$Q$354,0),0)&gt;0,1,0)</f>
        <v>0</v>
      </c>
      <c r="BE23" s="119">
        <f ca="1">IF(IFERROR(MATCH(_xlfn.CONCAT($B23,",",BE$4),'25 SpcFunc &amp; VentSpcFunc combos'!$Q$8:$Q$354,0),0)&gt;0,1,0)</f>
        <v>0</v>
      </c>
      <c r="BF23" s="119">
        <f ca="1">IF(IFERROR(MATCH(_xlfn.CONCAT($B23,",",BF$4),'25 SpcFunc &amp; VentSpcFunc combos'!$Q$8:$Q$354,0),0)&gt;0,1,0)</f>
        <v>0</v>
      </c>
      <c r="BG23" s="119">
        <f ca="1">IF(IFERROR(MATCH(_xlfn.CONCAT($B23,",",BG$4),'25 SpcFunc &amp; VentSpcFunc combos'!$Q$8:$Q$354,0),0)&gt;0,1,0)</f>
        <v>0</v>
      </c>
      <c r="BH23" s="119">
        <f ca="1">IF(IFERROR(MATCH(_xlfn.CONCAT($B23,",",BH$4),'25 SpcFunc &amp; VentSpcFunc combos'!$Q$8:$Q$354,0),0)&gt;0,1,0)</f>
        <v>0</v>
      </c>
      <c r="BI23" s="119">
        <f ca="1">IF(IFERROR(MATCH(_xlfn.CONCAT($B23,",",BI$4),'25 SpcFunc &amp; VentSpcFunc combos'!$Q$8:$Q$354,0),0)&gt;0,1,0)</f>
        <v>1</v>
      </c>
      <c r="BJ23" s="119">
        <f ca="1">IF(IFERROR(MATCH(_xlfn.CONCAT($B23,",",BJ$4),'25 SpcFunc &amp; VentSpcFunc combos'!$Q$8:$Q$354,0),0)&gt;0,1,0)</f>
        <v>0</v>
      </c>
      <c r="BK23" s="119">
        <f ca="1">IF(IFERROR(MATCH(_xlfn.CONCAT($B23,",",BK$4),'25 SpcFunc &amp; VentSpcFunc combos'!$Q$8:$Q$354,0),0)&gt;0,1,0)</f>
        <v>0</v>
      </c>
      <c r="BL23" s="119">
        <f ca="1">IF(IFERROR(MATCH(_xlfn.CONCAT($B23,",",BL$4),'25 SpcFunc &amp; VentSpcFunc combos'!$Q$8:$Q$354,0),0)&gt;0,1,0)</f>
        <v>0</v>
      </c>
      <c r="BM23" s="119">
        <f ca="1">IF(IFERROR(MATCH(_xlfn.CONCAT($B23,",",BM$4),'25 SpcFunc &amp; VentSpcFunc combos'!$Q$8:$Q$354,0),0)&gt;0,1,0)</f>
        <v>0</v>
      </c>
      <c r="BN23" s="119">
        <f ca="1">IF(IFERROR(MATCH(_xlfn.CONCAT($B23,",",BN$4),'25 SpcFunc &amp; VentSpcFunc combos'!$Q$8:$Q$354,0),0)&gt;0,1,0)</f>
        <v>0</v>
      </c>
      <c r="BO23" s="119">
        <f ca="1">IF(IFERROR(MATCH(_xlfn.CONCAT($B23,",",BO$4),'25 SpcFunc &amp; VentSpcFunc combos'!$Q$8:$Q$354,0),0)&gt;0,1,0)</f>
        <v>0</v>
      </c>
      <c r="BP23" s="119">
        <f ca="1">IF(IFERROR(MATCH(_xlfn.CONCAT($B23,",",BP$4),'25 SpcFunc &amp; VentSpcFunc combos'!$Q$8:$Q$354,0),0)&gt;0,1,0)</f>
        <v>1</v>
      </c>
      <c r="BQ23" s="119">
        <f ca="1">IF(IFERROR(MATCH(_xlfn.CONCAT($B23,",",BQ$4),'25 SpcFunc &amp; VentSpcFunc combos'!$Q$8:$Q$354,0),0)&gt;0,1,0)</f>
        <v>0</v>
      </c>
      <c r="BR23" s="119">
        <f ca="1">IF(IFERROR(MATCH(_xlfn.CONCAT($B23,",",BR$4),'25 SpcFunc &amp; VentSpcFunc combos'!$Q$8:$Q$354,0),0)&gt;0,1,0)</f>
        <v>0</v>
      </c>
      <c r="BS23" s="119">
        <f ca="1">IF(IFERROR(MATCH(_xlfn.CONCAT($B23,",",BS$4),'25 SpcFunc &amp; VentSpcFunc combos'!$Q$8:$Q$354,0),0)&gt;0,1,0)</f>
        <v>0</v>
      </c>
      <c r="BT23" s="119">
        <f ca="1">IF(IFERROR(MATCH(_xlfn.CONCAT($B23,",",BT$4),'25 SpcFunc &amp; VentSpcFunc combos'!$Q$8:$Q$354,0),0)&gt;0,1,0)</f>
        <v>0</v>
      </c>
      <c r="BU23" s="119">
        <f ca="1">IF(IFERROR(MATCH(_xlfn.CONCAT($B23,",",BU$4),'25 SpcFunc &amp; VentSpcFunc combos'!$Q$8:$Q$354,0),0)&gt;0,1,0)</f>
        <v>0</v>
      </c>
      <c r="BV23" s="119">
        <f ca="1">IF(IFERROR(MATCH(_xlfn.CONCAT($B23,",",BV$4),'25 SpcFunc &amp; VentSpcFunc combos'!$Q$8:$Q$354,0),0)&gt;0,1,0)</f>
        <v>0</v>
      </c>
      <c r="BW23" s="119">
        <f ca="1">IF(IFERROR(MATCH(_xlfn.CONCAT($B23,",",BW$4),'25 SpcFunc &amp; VentSpcFunc combos'!$Q$8:$Q$354,0),0)&gt;0,1,0)</f>
        <v>0</v>
      </c>
      <c r="BX23" s="119">
        <f ca="1">IF(IFERROR(MATCH(_xlfn.CONCAT($B23,",",BX$4),'25 SpcFunc &amp; VentSpcFunc combos'!$Q$8:$Q$354,0),0)&gt;0,1,0)</f>
        <v>0</v>
      </c>
      <c r="BY23" s="119">
        <f ca="1">IF(IFERROR(MATCH(_xlfn.CONCAT($B23,",",BY$4),'25 SpcFunc &amp; VentSpcFunc combos'!$Q$8:$Q$354,0),0)&gt;0,1,0)</f>
        <v>0</v>
      </c>
      <c r="BZ23" s="119">
        <f ca="1">IF(IFERROR(MATCH(_xlfn.CONCAT($B23,",",BZ$4),'25 SpcFunc &amp; VentSpcFunc combos'!$Q$8:$Q$354,0),0)&gt;0,1,0)</f>
        <v>0</v>
      </c>
      <c r="CA23" s="119">
        <f ca="1">IF(IFERROR(MATCH(_xlfn.CONCAT($B23,",",CA$4),'25 SpcFunc &amp; VentSpcFunc combos'!$Q$8:$Q$354,0),0)&gt;0,1,0)</f>
        <v>0</v>
      </c>
      <c r="CB23" s="119">
        <f ca="1">IF(IFERROR(MATCH(_xlfn.CONCAT($B23,",",CB$4),'25 SpcFunc &amp; VentSpcFunc combos'!$Q$8:$Q$354,0),0)&gt;0,1,0)</f>
        <v>0</v>
      </c>
      <c r="CC23" s="119">
        <f ca="1">IF(IFERROR(MATCH(_xlfn.CONCAT($B23,",",CC$4),'25 SpcFunc &amp; VentSpcFunc combos'!$Q$8:$Q$354,0),0)&gt;0,1,0)</f>
        <v>1</v>
      </c>
      <c r="CD23" s="119">
        <f ca="1">IF(IFERROR(MATCH(_xlfn.CONCAT($B23,",",CD$4),'25 SpcFunc &amp; VentSpcFunc combos'!$Q$8:$Q$354,0),0)&gt;0,1,0)</f>
        <v>0</v>
      </c>
      <c r="CE23" s="119">
        <f ca="1">IF(IFERROR(MATCH(_xlfn.CONCAT($B23,",",CE$4),'25 SpcFunc &amp; VentSpcFunc combos'!$Q$8:$Q$354,0),0)&gt;0,1,0)</f>
        <v>0</v>
      </c>
      <c r="CF23" s="119">
        <f ca="1">IF(IFERROR(MATCH(_xlfn.CONCAT($B23,",",CF$4),'25 SpcFunc &amp; VentSpcFunc combos'!$Q$8:$Q$354,0),0)&gt;0,1,0)</f>
        <v>0</v>
      </c>
      <c r="CG23" s="119">
        <f ca="1">IF(IFERROR(MATCH(_xlfn.CONCAT($B23,",",CG$4),'25 SpcFunc &amp; VentSpcFunc combos'!$Q$8:$Q$354,0),0)&gt;0,1,0)</f>
        <v>0</v>
      </c>
      <c r="CH23" s="119">
        <f ca="1">IF(IFERROR(MATCH(_xlfn.CONCAT($B23,",",CH$4),'25 SpcFunc &amp; VentSpcFunc combos'!$Q$8:$Q$354,0),0)&gt;0,1,0)</f>
        <v>0</v>
      </c>
      <c r="CI23" s="119">
        <f ca="1">IF(IFERROR(MATCH(_xlfn.CONCAT($B23,",",CI$4),'25 SpcFunc &amp; VentSpcFunc combos'!$Q$8:$Q$354,0),0)&gt;0,1,0)</f>
        <v>0</v>
      </c>
      <c r="CJ23" s="119">
        <f ca="1">IF(IFERROR(MATCH(_xlfn.CONCAT($B23,",",CJ$4),'25 SpcFunc &amp; VentSpcFunc combos'!$Q$8:$Q$354,0),0)&gt;0,1,0)</f>
        <v>0</v>
      </c>
      <c r="CK23" s="119">
        <f ca="1">IF(IFERROR(MATCH(_xlfn.CONCAT($B23,",",CK$4),'25 SpcFunc &amp; VentSpcFunc combos'!$Q$8:$Q$354,0),0)&gt;0,1,0)</f>
        <v>1</v>
      </c>
      <c r="CL23" s="119">
        <f ca="1">IF(IFERROR(MATCH(_xlfn.CONCAT($B23,",",CL$4),'25 SpcFunc &amp; VentSpcFunc combos'!$Q$8:$Q$354,0),0)&gt;0,1,0)</f>
        <v>0</v>
      </c>
      <c r="CM23" s="119">
        <f ca="1">IF(IFERROR(MATCH(_xlfn.CONCAT($B23,",",CM$4),'25 SpcFunc &amp; VentSpcFunc combos'!$Q$8:$Q$354,0),0)&gt;0,1,0)</f>
        <v>0</v>
      </c>
      <c r="CN23" s="119">
        <f ca="1">IF(IFERROR(MATCH(_xlfn.CONCAT($B23,",",CN$4),'25 SpcFunc &amp; VentSpcFunc combos'!$Q$8:$Q$354,0),0)&gt;0,1,0)</f>
        <v>0</v>
      </c>
      <c r="CO23" s="119">
        <f ca="1">IF(IFERROR(MATCH(_xlfn.CONCAT($B23,",",CO$4),'25 SpcFunc &amp; VentSpcFunc combos'!$Q$8:$Q$354,0),0)&gt;0,1,0)</f>
        <v>1</v>
      </c>
      <c r="CP23" s="119">
        <f ca="1">IF(IFERROR(MATCH(_xlfn.CONCAT($B23,",",CP$4),'25 SpcFunc &amp; VentSpcFunc combos'!$Q$8:$Q$354,0),0)&gt;0,1,0)</f>
        <v>0</v>
      </c>
      <c r="CQ23" s="119">
        <f ca="1">IF(IFERROR(MATCH(_xlfn.CONCAT($B23,",",CQ$4),'25 SpcFunc &amp; VentSpcFunc combos'!$Q$8:$Q$354,0),0)&gt;0,1,0)</f>
        <v>0</v>
      </c>
      <c r="CR23" s="119">
        <f ca="1">IF(IFERROR(MATCH(_xlfn.CONCAT($B23,",",CR$4),'25 SpcFunc &amp; VentSpcFunc combos'!$Q$8:$Q$354,0),0)&gt;0,1,0)</f>
        <v>0</v>
      </c>
      <c r="CS23" s="119">
        <f ca="1">IF(IFERROR(MATCH(_xlfn.CONCAT($B23,",",CS$4),'25 SpcFunc &amp; VentSpcFunc combos'!$Q$8:$Q$354,0),0)&gt;0,1,0)</f>
        <v>0</v>
      </c>
      <c r="CT23" s="119">
        <f ca="1">IF(IFERROR(MATCH(_xlfn.CONCAT($B23,",",CT$4),'25 SpcFunc &amp; VentSpcFunc combos'!$Q$8:$Q$354,0),0)&gt;0,1,0)</f>
        <v>0</v>
      </c>
      <c r="CU23" s="98" t="s">
        <v>938</v>
      </c>
      <c r="CV23">
        <f t="shared" ca="1" si="4"/>
        <v>5</v>
      </c>
    </row>
    <row r="24" spans="2:100" x14ac:dyDescent="0.25">
      <c r="B24" t="str">
        <f>'For CSV - 2025 SpcFuncData'!B24</f>
        <v>Dining Area (Bar/Lounge and Fine Dining)</v>
      </c>
      <c r="C24" s="119">
        <f ca="1">IF(IFERROR(MATCH(_xlfn.CONCAT($B24,",",C$4),'25 SpcFunc &amp; VentSpcFunc combos'!$Q$8:$Q$354,0),0)&gt;0,1,0)</f>
        <v>0</v>
      </c>
      <c r="D24" s="119">
        <f ca="1">IF(IFERROR(MATCH(_xlfn.CONCAT($B24,",",D$4),'25 SpcFunc &amp; VentSpcFunc combos'!$Q$8:$Q$354,0),0)&gt;0,1,0)</f>
        <v>0</v>
      </c>
      <c r="E24" s="119">
        <f ca="1">IF(IFERROR(MATCH(_xlfn.CONCAT($B24,",",E$4),'25 SpcFunc &amp; VentSpcFunc combos'!$Q$8:$Q$354,0),0)&gt;0,1,0)</f>
        <v>0</v>
      </c>
      <c r="F24" s="119">
        <f ca="1">IF(IFERROR(MATCH(_xlfn.CONCAT($B24,",",F$4),'25 SpcFunc &amp; VentSpcFunc combos'!$Q$8:$Q$354,0),0)&gt;0,1,0)</f>
        <v>0</v>
      </c>
      <c r="G24" s="119">
        <f ca="1">IF(IFERROR(MATCH(_xlfn.CONCAT($B24,",",G$4),'25 SpcFunc &amp; VentSpcFunc combos'!$Q$8:$Q$354,0),0)&gt;0,1,0)</f>
        <v>0</v>
      </c>
      <c r="H24" s="119">
        <f ca="1">IF(IFERROR(MATCH(_xlfn.CONCAT($B24,",",H$4),'25 SpcFunc &amp; VentSpcFunc combos'!$Q$8:$Q$354,0),0)&gt;0,1,0)</f>
        <v>0</v>
      </c>
      <c r="I24" s="119">
        <f ca="1">IF(IFERROR(MATCH(_xlfn.CONCAT($B24,",",I$4),'25 SpcFunc &amp; VentSpcFunc combos'!$Q$8:$Q$354,0),0)&gt;0,1,0)</f>
        <v>0</v>
      </c>
      <c r="J24" s="119">
        <f ca="1">IF(IFERROR(MATCH(_xlfn.CONCAT($B24,",",J$4),'25 SpcFunc &amp; VentSpcFunc combos'!$Q$8:$Q$354,0),0)&gt;0,1,0)</f>
        <v>0</v>
      </c>
      <c r="K24" s="119">
        <f ca="1">IF(IFERROR(MATCH(_xlfn.CONCAT($B24,",",K$4),'25 SpcFunc &amp; VentSpcFunc combos'!$Q$8:$Q$354,0),0)&gt;0,1,0)</f>
        <v>0</v>
      </c>
      <c r="L24" s="119">
        <f ca="1">IF(IFERROR(MATCH(_xlfn.CONCAT($B24,",",L$4),'25 SpcFunc &amp; VentSpcFunc combos'!$Q$8:$Q$354,0),0)&gt;0,1,0)</f>
        <v>0</v>
      </c>
      <c r="M24" s="119">
        <f ca="1">IF(IFERROR(MATCH(_xlfn.CONCAT($B24,",",M$4),'25 SpcFunc &amp; VentSpcFunc combos'!$Q$8:$Q$354,0),0)&gt;0,1,0)</f>
        <v>0</v>
      </c>
      <c r="N24" s="119">
        <f ca="1">IF(IFERROR(MATCH(_xlfn.CONCAT($B24,",",N$4),'25 SpcFunc &amp; VentSpcFunc combos'!$Q$8:$Q$354,0),0)&gt;0,1,0)</f>
        <v>0</v>
      </c>
      <c r="O24" s="119">
        <f ca="1">IF(IFERROR(MATCH(_xlfn.CONCAT($B24,",",O$4),'25 SpcFunc &amp; VentSpcFunc combos'!$Q$8:$Q$354,0),0)&gt;0,1,0)</f>
        <v>0</v>
      </c>
      <c r="P24" s="119">
        <f ca="1">IF(IFERROR(MATCH(_xlfn.CONCAT($B24,",",P$4),'25 SpcFunc &amp; VentSpcFunc combos'!$Q$8:$Q$354,0),0)&gt;0,1,0)</f>
        <v>0</v>
      </c>
      <c r="Q24" s="119">
        <f ca="1">IF(IFERROR(MATCH(_xlfn.CONCAT($B24,",",Q$4),'25 SpcFunc &amp; VentSpcFunc combos'!$Q$8:$Q$354,0),0)&gt;0,1,0)</f>
        <v>0</v>
      </c>
      <c r="R24" s="119">
        <f ca="1">IF(IFERROR(MATCH(_xlfn.CONCAT($B24,",",R$4),'25 SpcFunc &amp; VentSpcFunc combos'!$Q$8:$Q$354,0),0)&gt;0,1,0)</f>
        <v>0</v>
      </c>
      <c r="S24" s="119">
        <f ca="1">IF(IFERROR(MATCH(_xlfn.CONCAT($B24,",",S$4),'25 SpcFunc &amp; VentSpcFunc combos'!$Q$8:$Q$354,0),0)&gt;0,1,0)</f>
        <v>0</v>
      </c>
      <c r="T24" s="119">
        <f ca="1">IF(IFERROR(MATCH(_xlfn.CONCAT($B24,",",T$4),'25 SpcFunc &amp; VentSpcFunc combos'!$Q$8:$Q$354,0),0)&gt;0,1,0)</f>
        <v>0</v>
      </c>
      <c r="U24" s="119">
        <f ca="1">IF(IFERROR(MATCH(_xlfn.CONCAT($B24,",",U$4),'25 SpcFunc &amp; VentSpcFunc combos'!$Q$8:$Q$354,0),0)&gt;0,1,0)</f>
        <v>0</v>
      </c>
      <c r="V24" s="119">
        <f ca="1">IF(IFERROR(MATCH(_xlfn.CONCAT($B24,",",V$4),'25 SpcFunc &amp; VentSpcFunc combos'!$Q$8:$Q$354,0),0)&gt;0,1,0)</f>
        <v>0</v>
      </c>
      <c r="W24" s="119">
        <f ca="1">IF(IFERROR(MATCH(_xlfn.CONCAT($B24,",",W$4),'25 SpcFunc &amp; VentSpcFunc combos'!$Q$8:$Q$354,0),0)&gt;0,1,0)</f>
        <v>0</v>
      </c>
      <c r="X24" s="119">
        <f ca="1">IF(IFERROR(MATCH(_xlfn.CONCAT($B24,",",X$4),'25 SpcFunc &amp; VentSpcFunc combos'!$Q$8:$Q$354,0),0)&gt;0,1,0)</f>
        <v>0</v>
      </c>
      <c r="Y24" s="119">
        <f ca="1">IF(IFERROR(MATCH(_xlfn.CONCAT($B24,",",Y$4),'25 SpcFunc &amp; VentSpcFunc combos'!$Q$8:$Q$354,0),0)&gt;0,1,0)</f>
        <v>0</v>
      </c>
      <c r="Z24" s="119">
        <f ca="1">IF(IFERROR(MATCH(_xlfn.CONCAT($B24,",",Z$4),'25 SpcFunc &amp; VentSpcFunc combos'!$Q$8:$Q$354,0),0)&gt;0,1,0)</f>
        <v>0</v>
      </c>
      <c r="AA24" s="119">
        <f ca="1">IF(IFERROR(MATCH(_xlfn.CONCAT($B24,",",AA$4),'25 SpcFunc &amp; VentSpcFunc combos'!$Q$8:$Q$354,0),0)&gt;0,1,0)</f>
        <v>0</v>
      </c>
      <c r="AB24" s="119">
        <f ca="1">IF(IFERROR(MATCH(_xlfn.CONCAT($B24,",",AB$4),'25 SpcFunc &amp; VentSpcFunc combos'!$Q$8:$Q$354,0),0)&gt;0,1,0)</f>
        <v>0</v>
      </c>
      <c r="AC24" s="119">
        <f ca="1">IF(IFERROR(MATCH(_xlfn.CONCAT($B24,",",AC$4),'25 SpcFunc &amp; VentSpcFunc combos'!$Q$8:$Q$354,0),0)&gt;0,1,0)</f>
        <v>0</v>
      </c>
      <c r="AD24" s="119">
        <f ca="1">IF(IFERROR(MATCH(_xlfn.CONCAT($B24,",",AD$4),'25 SpcFunc &amp; VentSpcFunc combos'!$Q$8:$Q$354,0),0)&gt;0,1,0)</f>
        <v>0</v>
      </c>
      <c r="AE24" s="119">
        <f ca="1">IF(IFERROR(MATCH(_xlfn.CONCAT($B24,",",AE$4),'25 SpcFunc &amp; VentSpcFunc combos'!$Q$8:$Q$354,0),0)&gt;0,1,0)</f>
        <v>0</v>
      </c>
      <c r="AF24" s="119">
        <f ca="1">IF(IFERROR(MATCH(_xlfn.CONCAT($B24,",",AF$4),'25 SpcFunc &amp; VentSpcFunc combos'!$Q$8:$Q$354,0),0)&gt;0,1,0)</f>
        <v>0</v>
      </c>
      <c r="AG24" s="119">
        <f ca="1">IF(IFERROR(MATCH(_xlfn.CONCAT($B24,",",AG$4),'25 SpcFunc &amp; VentSpcFunc combos'!$Q$8:$Q$354,0),0)&gt;0,1,0)</f>
        <v>0</v>
      </c>
      <c r="AH24" s="119">
        <f ca="1">IF(IFERROR(MATCH(_xlfn.CONCAT($B24,",",AH$4),'25 SpcFunc &amp; VentSpcFunc combos'!$Q$8:$Q$354,0),0)&gt;0,1,0)</f>
        <v>0</v>
      </c>
      <c r="AI24" s="119">
        <f ca="1">IF(IFERROR(MATCH(_xlfn.CONCAT($B24,",",AI$4),'25 SpcFunc &amp; VentSpcFunc combos'!$Q$8:$Q$354,0),0)&gt;0,1,0)</f>
        <v>0</v>
      </c>
      <c r="AJ24" s="119">
        <f ca="1">IF(IFERROR(MATCH(_xlfn.CONCAT($B24,",",AJ$4),'25 SpcFunc &amp; VentSpcFunc combos'!$Q$8:$Q$354,0),0)&gt;0,1,0)</f>
        <v>0</v>
      </c>
      <c r="AK24" s="119">
        <f ca="1">IF(IFERROR(MATCH(_xlfn.CONCAT($B24,",",AK$4),'25 SpcFunc &amp; VentSpcFunc combos'!$Q$8:$Q$354,0),0)&gt;0,1,0)</f>
        <v>0</v>
      </c>
      <c r="AL24" s="119">
        <f ca="1">IF(IFERROR(MATCH(_xlfn.CONCAT($B24,",",AL$4),'25 SpcFunc &amp; VentSpcFunc combos'!$Q$8:$Q$354,0),0)&gt;0,1,0)</f>
        <v>0</v>
      </c>
      <c r="AM24" s="119">
        <f ca="1">IF(IFERROR(MATCH(_xlfn.CONCAT($B24,",",AM$4),'25 SpcFunc &amp; VentSpcFunc combos'!$Q$8:$Q$354,0),0)&gt;0,1,0)</f>
        <v>0</v>
      </c>
      <c r="AN24" s="119">
        <f ca="1">IF(IFERROR(MATCH(_xlfn.CONCAT($B24,",",AN$4),'25 SpcFunc &amp; VentSpcFunc combos'!$Q$8:$Q$354,0),0)&gt;0,1,0)</f>
        <v>0</v>
      </c>
      <c r="AO24" s="119">
        <f ca="1">IF(IFERROR(MATCH(_xlfn.CONCAT($B24,",",AO$4),'25 SpcFunc &amp; VentSpcFunc combos'!$Q$8:$Q$354,0),0)&gt;0,1,0)</f>
        <v>0</v>
      </c>
      <c r="AP24" s="119">
        <f ca="1">IF(IFERROR(MATCH(_xlfn.CONCAT($B24,",",AP$4),'25 SpcFunc &amp; VentSpcFunc combos'!$Q$8:$Q$354,0),0)&gt;0,1,0)</f>
        <v>0</v>
      </c>
      <c r="AQ24" s="119">
        <f ca="1">IF(IFERROR(MATCH(_xlfn.CONCAT($B24,",",AQ$4),'25 SpcFunc &amp; VentSpcFunc combos'!$Q$8:$Q$354,0),0)&gt;0,1,0)</f>
        <v>0</v>
      </c>
      <c r="AR24" s="119">
        <f ca="1">IF(IFERROR(MATCH(_xlfn.CONCAT($B24,",",AR$4),'25 SpcFunc &amp; VentSpcFunc combos'!$Q$8:$Q$354,0),0)&gt;0,1,0)</f>
        <v>0</v>
      </c>
      <c r="AS24" s="119">
        <f ca="1">IF(IFERROR(MATCH(_xlfn.CONCAT($B24,",",AS$4),'25 SpcFunc &amp; VentSpcFunc combos'!$Q$8:$Q$354,0),0)&gt;0,1,0)</f>
        <v>0</v>
      </c>
      <c r="AT24" s="119">
        <f ca="1">IF(IFERROR(MATCH(_xlfn.CONCAT($B24,",",AT$4),'25 SpcFunc &amp; VentSpcFunc combos'!$Q$8:$Q$354,0),0)&gt;0,1,0)</f>
        <v>0</v>
      </c>
      <c r="AU24" s="119">
        <f ca="1">IF(IFERROR(MATCH(_xlfn.CONCAT($B24,",",AU$4),'25 SpcFunc &amp; VentSpcFunc combos'!$Q$8:$Q$354,0),0)&gt;0,1,0)</f>
        <v>0</v>
      </c>
      <c r="AV24" s="119">
        <f ca="1">IF(IFERROR(MATCH(_xlfn.CONCAT($B24,",",AV$4),'25 SpcFunc &amp; VentSpcFunc combos'!$Q$8:$Q$354,0),0)&gt;0,1,0)</f>
        <v>0</v>
      </c>
      <c r="AW24" s="119">
        <f ca="1">IF(IFERROR(MATCH(_xlfn.CONCAT($B24,",",AW$4),'25 SpcFunc &amp; VentSpcFunc combos'!$Q$8:$Q$354,0),0)&gt;0,1,0)</f>
        <v>0</v>
      </c>
      <c r="AX24" s="119">
        <f ca="1">IF(IFERROR(MATCH(_xlfn.CONCAT($B24,",",AX$4),'25 SpcFunc &amp; VentSpcFunc combos'!$Q$8:$Q$354,0),0)&gt;0,1,0)</f>
        <v>0</v>
      </c>
      <c r="AY24" s="119">
        <f ca="1">IF(IFERROR(MATCH(_xlfn.CONCAT($B24,",",AY$4),'25 SpcFunc &amp; VentSpcFunc combos'!$Q$8:$Q$354,0),0)&gt;0,1,0)</f>
        <v>0</v>
      </c>
      <c r="AZ24" s="119">
        <f ca="1">IF(IFERROR(MATCH(_xlfn.CONCAT($B24,",",AZ$4),'25 SpcFunc &amp; VentSpcFunc combos'!$Q$8:$Q$354,0),0)&gt;0,1,0)</f>
        <v>0</v>
      </c>
      <c r="BA24" s="119">
        <f ca="1">IF(IFERROR(MATCH(_xlfn.CONCAT($B24,",",BA$4),'25 SpcFunc &amp; VentSpcFunc combos'!$Q$8:$Q$354,0),0)&gt;0,1,0)</f>
        <v>0</v>
      </c>
      <c r="BB24" s="119">
        <f ca="1">IF(IFERROR(MATCH(_xlfn.CONCAT($B24,",",BB$4),'25 SpcFunc &amp; VentSpcFunc combos'!$Q$8:$Q$354,0),0)&gt;0,1,0)</f>
        <v>1</v>
      </c>
      <c r="BC24" s="119">
        <f ca="1">IF(IFERROR(MATCH(_xlfn.CONCAT($B24,",",BC$4),'25 SpcFunc &amp; VentSpcFunc combos'!$Q$8:$Q$354,0),0)&gt;0,1,0)</f>
        <v>0</v>
      </c>
      <c r="BD24" s="119">
        <f ca="1">IF(IFERROR(MATCH(_xlfn.CONCAT($B24,",",BD$4),'25 SpcFunc &amp; VentSpcFunc combos'!$Q$8:$Q$354,0),0)&gt;0,1,0)</f>
        <v>0</v>
      </c>
      <c r="BE24" s="119">
        <f ca="1">IF(IFERROR(MATCH(_xlfn.CONCAT($B24,",",BE$4),'25 SpcFunc &amp; VentSpcFunc combos'!$Q$8:$Q$354,0),0)&gt;0,1,0)</f>
        <v>1</v>
      </c>
      <c r="BF24" s="119">
        <f ca="1">IF(IFERROR(MATCH(_xlfn.CONCAT($B24,",",BF$4),'25 SpcFunc &amp; VentSpcFunc combos'!$Q$8:$Q$354,0),0)&gt;0,1,0)</f>
        <v>0</v>
      </c>
      <c r="BG24" s="119">
        <f ca="1">IF(IFERROR(MATCH(_xlfn.CONCAT($B24,",",BG$4),'25 SpcFunc &amp; VentSpcFunc combos'!$Q$8:$Q$354,0),0)&gt;0,1,0)</f>
        <v>0</v>
      </c>
      <c r="BH24" s="119">
        <f ca="1">IF(IFERROR(MATCH(_xlfn.CONCAT($B24,",",BH$4),'25 SpcFunc &amp; VentSpcFunc combos'!$Q$8:$Q$354,0),0)&gt;0,1,0)</f>
        <v>0</v>
      </c>
      <c r="BI24" s="119">
        <f ca="1">IF(IFERROR(MATCH(_xlfn.CONCAT($B24,",",BI$4),'25 SpcFunc &amp; VentSpcFunc combos'!$Q$8:$Q$354,0),0)&gt;0,1,0)</f>
        <v>0</v>
      </c>
      <c r="BJ24" s="119">
        <f ca="1">IF(IFERROR(MATCH(_xlfn.CONCAT($B24,",",BJ$4),'25 SpcFunc &amp; VentSpcFunc combos'!$Q$8:$Q$354,0),0)&gt;0,1,0)</f>
        <v>0</v>
      </c>
      <c r="BK24" s="119">
        <f ca="1">IF(IFERROR(MATCH(_xlfn.CONCAT($B24,",",BK$4),'25 SpcFunc &amp; VentSpcFunc combos'!$Q$8:$Q$354,0),0)&gt;0,1,0)</f>
        <v>0</v>
      </c>
      <c r="BL24" s="119">
        <f ca="1">IF(IFERROR(MATCH(_xlfn.CONCAT($B24,",",BL$4),'25 SpcFunc &amp; VentSpcFunc combos'!$Q$8:$Q$354,0),0)&gt;0,1,0)</f>
        <v>0</v>
      </c>
      <c r="BM24" s="119">
        <f ca="1">IF(IFERROR(MATCH(_xlfn.CONCAT($B24,",",BM$4),'25 SpcFunc &amp; VentSpcFunc combos'!$Q$8:$Q$354,0),0)&gt;0,1,0)</f>
        <v>0</v>
      </c>
      <c r="BN24" s="119">
        <f ca="1">IF(IFERROR(MATCH(_xlfn.CONCAT($B24,",",BN$4),'25 SpcFunc &amp; VentSpcFunc combos'!$Q$8:$Q$354,0),0)&gt;0,1,0)</f>
        <v>0</v>
      </c>
      <c r="BO24" s="119">
        <f ca="1">IF(IFERROR(MATCH(_xlfn.CONCAT($B24,",",BO$4),'25 SpcFunc &amp; VentSpcFunc combos'!$Q$8:$Q$354,0),0)&gt;0,1,0)</f>
        <v>0</v>
      </c>
      <c r="BP24" s="119">
        <f ca="1">IF(IFERROR(MATCH(_xlfn.CONCAT($B24,",",BP$4),'25 SpcFunc &amp; VentSpcFunc combos'!$Q$8:$Q$354,0),0)&gt;0,1,0)</f>
        <v>0</v>
      </c>
      <c r="BQ24" s="119">
        <f ca="1">IF(IFERROR(MATCH(_xlfn.CONCAT($B24,",",BQ$4),'25 SpcFunc &amp; VentSpcFunc combos'!$Q$8:$Q$354,0),0)&gt;0,1,0)</f>
        <v>0</v>
      </c>
      <c r="BR24" s="119">
        <f ca="1">IF(IFERROR(MATCH(_xlfn.CONCAT($B24,",",BR$4),'25 SpcFunc &amp; VentSpcFunc combos'!$Q$8:$Q$354,0),0)&gt;0,1,0)</f>
        <v>0</v>
      </c>
      <c r="BS24" s="119">
        <f ca="1">IF(IFERROR(MATCH(_xlfn.CONCAT($B24,",",BS$4),'25 SpcFunc &amp; VentSpcFunc combos'!$Q$8:$Q$354,0),0)&gt;0,1,0)</f>
        <v>0</v>
      </c>
      <c r="BT24" s="119">
        <f ca="1">IF(IFERROR(MATCH(_xlfn.CONCAT($B24,",",BT$4),'25 SpcFunc &amp; VentSpcFunc combos'!$Q$8:$Q$354,0),0)&gt;0,1,0)</f>
        <v>0</v>
      </c>
      <c r="BU24" s="119">
        <f ca="1">IF(IFERROR(MATCH(_xlfn.CONCAT($B24,",",BU$4),'25 SpcFunc &amp; VentSpcFunc combos'!$Q$8:$Q$354,0),0)&gt;0,1,0)</f>
        <v>0</v>
      </c>
      <c r="BV24" s="119">
        <f ca="1">IF(IFERROR(MATCH(_xlfn.CONCAT($B24,",",BV$4),'25 SpcFunc &amp; VentSpcFunc combos'!$Q$8:$Q$354,0),0)&gt;0,1,0)</f>
        <v>0</v>
      </c>
      <c r="BW24" s="119">
        <f ca="1">IF(IFERROR(MATCH(_xlfn.CONCAT($B24,",",BW$4),'25 SpcFunc &amp; VentSpcFunc combos'!$Q$8:$Q$354,0),0)&gt;0,1,0)</f>
        <v>0</v>
      </c>
      <c r="BX24" s="119">
        <f ca="1">IF(IFERROR(MATCH(_xlfn.CONCAT($B24,",",BX$4),'25 SpcFunc &amp; VentSpcFunc combos'!$Q$8:$Q$354,0),0)&gt;0,1,0)</f>
        <v>0</v>
      </c>
      <c r="BY24" s="119">
        <f ca="1">IF(IFERROR(MATCH(_xlfn.CONCAT($B24,",",BY$4),'25 SpcFunc &amp; VentSpcFunc combos'!$Q$8:$Q$354,0),0)&gt;0,1,0)</f>
        <v>0</v>
      </c>
      <c r="BZ24" s="119">
        <f ca="1">IF(IFERROR(MATCH(_xlfn.CONCAT($B24,",",BZ$4),'25 SpcFunc &amp; VentSpcFunc combos'!$Q$8:$Q$354,0),0)&gt;0,1,0)</f>
        <v>0</v>
      </c>
      <c r="CA24" s="119">
        <f ca="1">IF(IFERROR(MATCH(_xlfn.CONCAT($B24,",",CA$4),'25 SpcFunc &amp; VentSpcFunc combos'!$Q$8:$Q$354,0),0)&gt;0,1,0)</f>
        <v>0</v>
      </c>
      <c r="CB24" s="119">
        <f ca="1">IF(IFERROR(MATCH(_xlfn.CONCAT($B24,",",CB$4),'25 SpcFunc &amp; VentSpcFunc combos'!$Q$8:$Q$354,0),0)&gt;0,1,0)</f>
        <v>0</v>
      </c>
      <c r="CC24" s="119">
        <f ca="1">IF(IFERROR(MATCH(_xlfn.CONCAT($B24,",",CC$4),'25 SpcFunc &amp; VentSpcFunc combos'!$Q$8:$Q$354,0),0)&gt;0,1,0)</f>
        <v>0</v>
      </c>
      <c r="CD24" s="119">
        <f ca="1">IF(IFERROR(MATCH(_xlfn.CONCAT($B24,",",CD$4),'25 SpcFunc &amp; VentSpcFunc combos'!$Q$8:$Q$354,0),0)&gt;0,1,0)</f>
        <v>0</v>
      </c>
      <c r="CE24" s="119">
        <f ca="1">IF(IFERROR(MATCH(_xlfn.CONCAT($B24,",",CE$4),'25 SpcFunc &amp; VentSpcFunc combos'!$Q$8:$Q$354,0),0)&gt;0,1,0)</f>
        <v>0</v>
      </c>
      <c r="CF24" s="119">
        <f ca="1">IF(IFERROR(MATCH(_xlfn.CONCAT($B24,",",CF$4),'25 SpcFunc &amp; VentSpcFunc combos'!$Q$8:$Q$354,0),0)&gt;0,1,0)</f>
        <v>0</v>
      </c>
      <c r="CG24" s="119">
        <f ca="1">IF(IFERROR(MATCH(_xlfn.CONCAT($B24,",",CG$4),'25 SpcFunc &amp; VentSpcFunc combos'!$Q$8:$Q$354,0),0)&gt;0,1,0)</f>
        <v>0</v>
      </c>
      <c r="CH24" s="119">
        <f ca="1">IF(IFERROR(MATCH(_xlfn.CONCAT($B24,",",CH$4),'25 SpcFunc &amp; VentSpcFunc combos'!$Q$8:$Q$354,0),0)&gt;0,1,0)</f>
        <v>0</v>
      </c>
      <c r="CI24" s="119">
        <f ca="1">IF(IFERROR(MATCH(_xlfn.CONCAT($B24,",",CI$4),'25 SpcFunc &amp; VentSpcFunc combos'!$Q$8:$Q$354,0),0)&gt;0,1,0)</f>
        <v>0</v>
      </c>
      <c r="CJ24" s="119">
        <f ca="1">IF(IFERROR(MATCH(_xlfn.CONCAT($B24,",",CJ$4),'25 SpcFunc &amp; VentSpcFunc combos'!$Q$8:$Q$354,0),0)&gt;0,1,0)</f>
        <v>0</v>
      </c>
      <c r="CK24" s="119">
        <f ca="1">IF(IFERROR(MATCH(_xlfn.CONCAT($B24,",",CK$4),'25 SpcFunc &amp; VentSpcFunc combos'!$Q$8:$Q$354,0),0)&gt;0,1,0)</f>
        <v>0</v>
      </c>
      <c r="CL24" s="119">
        <f ca="1">IF(IFERROR(MATCH(_xlfn.CONCAT($B24,",",CL$4),'25 SpcFunc &amp; VentSpcFunc combos'!$Q$8:$Q$354,0),0)&gt;0,1,0)</f>
        <v>0</v>
      </c>
      <c r="CM24" s="119">
        <f ca="1">IF(IFERROR(MATCH(_xlfn.CONCAT($B24,",",CM$4),'25 SpcFunc &amp; VentSpcFunc combos'!$Q$8:$Q$354,0),0)&gt;0,1,0)</f>
        <v>0</v>
      </c>
      <c r="CN24" s="119">
        <f ca="1">IF(IFERROR(MATCH(_xlfn.CONCAT($B24,",",CN$4),'25 SpcFunc &amp; VentSpcFunc combos'!$Q$8:$Q$354,0),0)&gt;0,1,0)</f>
        <v>0</v>
      </c>
      <c r="CO24" s="119">
        <f ca="1">IF(IFERROR(MATCH(_xlfn.CONCAT($B24,",",CO$4),'25 SpcFunc &amp; VentSpcFunc combos'!$Q$8:$Q$354,0),0)&gt;0,1,0)</f>
        <v>0</v>
      </c>
      <c r="CP24" s="119">
        <f ca="1">IF(IFERROR(MATCH(_xlfn.CONCAT($B24,",",CP$4),'25 SpcFunc &amp; VentSpcFunc combos'!$Q$8:$Q$354,0),0)&gt;0,1,0)</f>
        <v>0</v>
      </c>
      <c r="CQ24" s="119">
        <f ca="1">IF(IFERROR(MATCH(_xlfn.CONCAT($B24,",",CQ$4),'25 SpcFunc &amp; VentSpcFunc combos'!$Q$8:$Q$354,0),0)&gt;0,1,0)</f>
        <v>0</v>
      </c>
      <c r="CR24" s="119">
        <f ca="1">IF(IFERROR(MATCH(_xlfn.CONCAT($B24,",",CR$4),'25 SpcFunc &amp; VentSpcFunc combos'!$Q$8:$Q$354,0),0)&gt;0,1,0)</f>
        <v>0</v>
      </c>
      <c r="CS24" s="119">
        <f ca="1">IF(IFERROR(MATCH(_xlfn.CONCAT($B24,",",CS$4),'25 SpcFunc &amp; VentSpcFunc combos'!$Q$8:$Q$354,0),0)&gt;0,1,0)</f>
        <v>0</v>
      </c>
      <c r="CT24" s="119">
        <f ca="1">IF(IFERROR(MATCH(_xlfn.CONCAT($B24,",",CT$4),'25 SpcFunc &amp; VentSpcFunc combos'!$Q$8:$Q$354,0),0)&gt;0,1,0)</f>
        <v>0</v>
      </c>
      <c r="CU24" s="98" t="s">
        <v>938</v>
      </c>
      <c r="CV24">
        <f t="shared" ca="1" si="4"/>
        <v>2</v>
      </c>
    </row>
    <row r="25" spans="2:100" x14ac:dyDescent="0.25">
      <c r="B25" t="str">
        <f>'For CSV - 2025 SpcFuncData'!B25</f>
        <v>Dining Area (Cafeteria/Fast Food)</v>
      </c>
      <c r="C25" s="119">
        <f ca="1">IF(IFERROR(MATCH(_xlfn.CONCAT($B25,",",C$4),'25 SpcFunc &amp; VentSpcFunc combos'!$Q$8:$Q$354,0),0)&gt;0,1,0)</f>
        <v>0</v>
      </c>
      <c r="D25" s="119">
        <f ca="1">IF(IFERROR(MATCH(_xlfn.CONCAT($B25,",",D$4),'25 SpcFunc &amp; VentSpcFunc combos'!$Q$8:$Q$354,0),0)&gt;0,1,0)</f>
        <v>0</v>
      </c>
      <c r="E25" s="119">
        <f ca="1">IF(IFERROR(MATCH(_xlfn.CONCAT($B25,",",E$4),'25 SpcFunc &amp; VentSpcFunc combos'!$Q$8:$Q$354,0),0)&gt;0,1,0)</f>
        <v>0</v>
      </c>
      <c r="F25" s="119">
        <f ca="1">IF(IFERROR(MATCH(_xlfn.CONCAT($B25,",",F$4),'25 SpcFunc &amp; VentSpcFunc combos'!$Q$8:$Q$354,0),0)&gt;0,1,0)</f>
        <v>0</v>
      </c>
      <c r="G25" s="119">
        <f ca="1">IF(IFERROR(MATCH(_xlfn.CONCAT($B25,",",G$4),'25 SpcFunc &amp; VentSpcFunc combos'!$Q$8:$Q$354,0),0)&gt;0,1,0)</f>
        <v>0</v>
      </c>
      <c r="H25" s="119">
        <f ca="1">IF(IFERROR(MATCH(_xlfn.CONCAT($B25,",",H$4),'25 SpcFunc &amp; VentSpcFunc combos'!$Q$8:$Q$354,0),0)&gt;0,1,0)</f>
        <v>0</v>
      </c>
      <c r="I25" s="119">
        <f ca="1">IF(IFERROR(MATCH(_xlfn.CONCAT($B25,",",I$4),'25 SpcFunc &amp; VentSpcFunc combos'!$Q$8:$Q$354,0),0)&gt;0,1,0)</f>
        <v>0</v>
      </c>
      <c r="J25" s="119">
        <f ca="1">IF(IFERROR(MATCH(_xlfn.CONCAT($B25,",",J$4),'25 SpcFunc &amp; VentSpcFunc combos'!$Q$8:$Q$354,0),0)&gt;0,1,0)</f>
        <v>0</v>
      </c>
      <c r="K25" s="119">
        <f ca="1">IF(IFERROR(MATCH(_xlfn.CONCAT($B25,",",K$4),'25 SpcFunc &amp; VentSpcFunc combos'!$Q$8:$Q$354,0),0)&gt;0,1,0)</f>
        <v>0</v>
      </c>
      <c r="L25" s="119">
        <f ca="1">IF(IFERROR(MATCH(_xlfn.CONCAT($B25,",",L$4),'25 SpcFunc &amp; VentSpcFunc combos'!$Q$8:$Q$354,0),0)&gt;0,1,0)</f>
        <v>0</v>
      </c>
      <c r="M25" s="119">
        <f ca="1">IF(IFERROR(MATCH(_xlfn.CONCAT($B25,",",M$4),'25 SpcFunc &amp; VentSpcFunc combos'!$Q$8:$Q$354,0),0)&gt;0,1,0)</f>
        <v>0</v>
      </c>
      <c r="N25" s="119">
        <f ca="1">IF(IFERROR(MATCH(_xlfn.CONCAT($B25,",",N$4),'25 SpcFunc &amp; VentSpcFunc combos'!$Q$8:$Q$354,0),0)&gt;0,1,0)</f>
        <v>0</v>
      </c>
      <c r="O25" s="119">
        <f ca="1">IF(IFERROR(MATCH(_xlfn.CONCAT($B25,",",O$4),'25 SpcFunc &amp; VentSpcFunc combos'!$Q$8:$Q$354,0),0)&gt;0,1,0)</f>
        <v>0</v>
      </c>
      <c r="P25" s="119">
        <f ca="1">IF(IFERROR(MATCH(_xlfn.CONCAT($B25,",",P$4),'25 SpcFunc &amp; VentSpcFunc combos'!$Q$8:$Q$354,0),0)&gt;0,1,0)</f>
        <v>0</v>
      </c>
      <c r="Q25" s="119">
        <f ca="1">IF(IFERROR(MATCH(_xlfn.CONCAT($B25,",",Q$4),'25 SpcFunc &amp; VentSpcFunc combos'!$Q$8:$Q$354,0),0)&gt;0,1,0)</f>
        <v>0</v>
      </c>
      <c r="R25" s="119">
        <f ca="1">IF(IFERROR(MATCH(_xlfn.CONCAT($B25,",",R$4),'25 SpcFunc &amp; VentSpcFunc combos'!$Q$8:$Q$354,0),0)&gt;0,1,0)</f>
        <v>0</v>
      </c>
      <c r="S25" s="119">
        <f ca="1">IF(IFERROR(MATCH(_xlfn.CONCAT($B25,",",S$4),'25 SpcFunc &amp; VentSpcFunc combos'!$Q$8:$Q$354,0),0)&gt;0,1,0)</f>
        <v>0</v>
      </c>
      <c r="T25" s="119">
        <f ca="1">IF(IFERROR(MATCH(_xlfn.CONCAT($B25,",",T$4),'25 SpcFunc &amp; VentSpcFunc combos'!$Q$8:$Q$354,0),0)&gt;0,1,0)</f>
        <v>0</v>
      </c>
      <c r="U25" s="119">
        <f ca="1">IF(IFERROR(MATCH(_xlfn.CONCAT($B25,",",U$4),'25 SpcFunc &amp; VentSpcFunc combos'!$Q$8:$Q$354,0),0)&gt;0,1,0)</f>
        <v>0</v>
      </c>
      <c r="V25" s="119">
        <f ca="1">IF(IFERROR(MATCH(_xlfn.CONCAT($B25,",",V$4),'25 SpcFunc &amp; VentSpcFunc combos'!$Q$8:$Q$354,0),0)&gt;0,1,0)</f>
        <v>0</v>
      </c>
      <c r="W25" s="119">
        <f ca="1">IF(IFERROR(MATCH(_xlfn.CONCAT($B25,",",W$4),'25 SpcFunc &amp; VentSpcFunc combos'!$Q$8:$Q$354,0),0)&gt;0,1,0)</f>
        <v>0</v>
      </c>
      <c r="X25" s="119">
        <f ca="1">IF(IFERROR(MATCH(_xlfn.CONCAT($B25,",",X$4),'25 SpcFunc &amp; VentSpcFunc combos'!$Q$8:$Q$354,0),0)&gt;0,1,0)</f>
        <v>0</v>
      </c>
      <c r="Y25" s="119">
        <f ca="1">IF(IFERROR(MATCH(_xlfn.CONCAT($B25,",",Y$4),'25 SpcFunc &amp; VentSpcFunc combos'!$Q$8:$Q$354,0),0)&gt;0,1,0)</f>
        <v>0</v>
      </c>
      <c r="Z25" s="119">
        <f ca="1">IF(IFERROR(MATCH(_xlfn.CONCAT($B25,",",Z$4),'25 SpcFunc &amp; VentSpcFunc combos'!$Q$8:$Q$354,0),0)&gt;0,1,0)</f>
        <v>0</v>
      </c>
      <c r="AA25" s="119">
        <f ca="1">IF(IFERROR(MATCH(_xlfn.CONCAT($B25,",",AA$4),'25 SpcFunc &amp; VentSpcFunc combos'!$Q$8:$Q$354,0),0)&gt;0,1,0)</f>
        <v>0</v>
      </c>
      <c r="AB25" s="119">
        <f ca="1">IF(IFERROR(MATCH(_xlfn.CONCAT($B25,",",AB$4),'25 SpcFunc &amp; VentSpcFunc combos'!$Q$8:$Q$354,0),0)&gt;0,1,0)</f>
        <v>0</v>
      </c>
      <c r="AC25" s="119">
        <f ca="1">IF(IFERROR(MATCH(_xlfn.CONCAT($B25,",",AC$4),'25 SpcFunc &amp; VentSpcFunc combos'!$Q$8:$Q$354,0),0)&gt;0,1,0)</f>
        <v>0</v>
      </c>
      <c r="AD25" s="119">
        <f ca="1">IF(IFERROR(MATCH(_xlfn.CONCAT($B25,",",AD$4),'25 SpcFunc &amp; VentSpcFunc combos'!$Q$8:$Q$354,0),0)&gt;0,1,0)</f>
        <v>0</v>
      </c>
      <c r="AE25" s="119">
        <f ca="1">IF(IFERROR(MATCH(_xlfn.CONCAT($B25,",",AE$4),'25 SpcFunc &amp; VentSpcFunc combos'!$Q$8:$Q$354,0),0)&gt;0,1,0)</f>
        <v>0</v>
      </c>
      <c r="AF25" s="119">
        <f ca="1">IF(IFERROR(MATCH(_xlfn.CONCAT($B25,",",AF$4),'25 SpcFunc &amp; VentSpcFunc combos'!$Q$8:$Q$354,0),0)&gt;0,1,0)</f>
        <v>0</v>
      </c>
      <c r="AG25" s="119">
        <f ca="1">IF(IFERROR(MATCH(_xlfn.CONCAT($B25,",",AG$4),'25 SpcFunc &amp; VentSpcFunc combos'!$Q$8:$Q$354,0),0)&gt;0,1,0)</f>
        <v>0</v>
      </c>
      <c r="AH25" s="119">
        <f ca="1">IF(IFERROR(MATCH(_xlfn.CONCAT($B25,",",AH$4),'25 SpcFunc &amp; VentSpcFunc combos'!$Q$8:$Q$354,0),0)&gt;0,1,0)</f>
        <v>0</v>
      </c>
      <c r="AI25" s="119">
        <f ca="1">IF(IFERROR(MATCH(_xlfn.CONCAT($B25,",",AI$4),'25 SpcFunc &amp; VentSpcFunc combos'!$Q$8:$Q$354,0),0)&gt;0,1,0)</f>
        <v>0</v>
      </c>
      <c r="AJ25" s="119">
        <f ca="1">IF(IFERROR(MATCH(_xlfn.CONCAT($B25,",",AJ$4),'25 SpcFunc &amp; VentSpcFunc combos'!$Q$8:$Q$354,0),0)&gt;0,1,0)</f>
        <v>0</v>
      </c>
      <c r="AK25" s="119">
        <f ca="1">IF(IFERROR(MATCH(_xlfn.CONCAT($B25,",",AK$4),'25 SpcFunc &amp; VentSpcFunc combos'!$Q$8:$Q$354,0),0)&gt;0,1,0)</f>
        <v>0</v>
      </c>
      <c r="AL25" s="119">
        <f ca="1">IF(IFERROR(MATCH(_xlfn.CONCAT($B25,",",AL$4),'25 SpcFunc &amp; VentSpcFunc combos'!$Q$8:$Q$354,0),0)&gt;0,1,0)</f>
        <v>0</v>
      </c>
      <c r="AM25" s="119">
        <f ca="1">IF(IFERROR(MATCH(_xlfn.CONCAT($B25,",",AM$4),'25 SpcFunc &amp; VentSpcFunc combos'!$Q$8:$Q$354,0),0)&gt;0,1,0)</f>
        <v>0</v>
      </c>
      <c r="AN25" s="119">
        <f ca="1">IF(IFERROR(MATCH(_xlfn.CONCAT($B25,",",AN$4),'25 SpcFunc &amp; VentSpcFunc combos'!$Q$8:$Q$354,0),0)&gt;0,1,0)</f>
        <v>0</v>
      </c>
      <c r="AO25" s="119">
        <f ca="1">IF(IFERROR(MATCH(_xlfn.CONCAT($B25,",",AO$4),'25 SpcFunc &amp; VentSpcFunc combos'!$Q$8:$Q$354,0),0)&gt;0,1,0)</f>
        <v>0</v>
      </c>
      <c r="AP25" s="119">
        <f ca="1">IF(IFERROR(MATCH(_xlfn.CONCAT($B25,",",AP$4),'25 SpcFunc &amp; VentSpcFunc combos'!$Q$8:$Q$354,0),0)&gt;0,1,0)</f>
        <v>0</v>
      </c>
      <c r="AQ25" s="119">
        <f ca="1">IF(IFERROR(MATCH(_xlfn.CONCAT($B25,",",AQ$4),'25 SpcFunc &amp; VentSpcFunc combos'!$Q$8:$Q$354,0),0)&gt;0,1,0)</f>
        <v>0</v>
      </c>
      <c r="AR25" s="119">
        <f ca="1">IF(IFERROR(MATCH(_xlfn.CONCAT($B25,",",AR$4),'25 SpcFunc &amp; VentSpcFunc combos'!$Q$8:$Q$354,0),0)&gt;0,1,0)</f>
        <v>0</v>
      </c>
      <c r="AS25" s="119">
        <f ca="1">IF(IFERROR(MATCH(_xlfn.CONCAT($B25,",",AS$4),'25 SpcFunc &amp; VentSpcFunc combos'!$Q$8:$Q$354,0),0)&gt;0,1,0)</f>
        <v>0</v>
      </c>
      <c r="AT25" s="119">
        <f ca="1">IF(IFERROR(MATCH(_xlfn.CONCAT($B25,",",AT$4),'25 SpcFunc &amp; VentSpcFunc combos'!$Q$8:$Q$354,0),0)&gt;0,1,0)</f>
        <v>0</v>
      </c>
      <c r="AU25" s="119">
        <f ca="1">IF(IFERROR(MATCH(_xlfn.CONCAT($B25,",",AU$4),'25 SpcFunc &amp; VentSpcFunc combos'!$Q$8:$Q$354,0),0)&gt;0,1,0)</f>
        <v>0</v>
      </c>
      <c r="AV25" s="119">
        <f ca="1">IF(IFERROR(MATCH(_xlfn.CONCAT($B25,",",AV$4),'25 SpcFunc &amp; VentSpcFunc combos'!$Q$8:$Q$354,0),0)&gt;0,1,0)</f>
        <v>0</v>
      </c>
      <c r="AW25" s="119">
        <f ca="1">IF(IFERROR(MATCH(_xlfn.CONCAT($B25,",",AW$4),'25 SpcFunc &amp; VentSpcFunc combos'!$Q$8:$Q$354,0),0)&gt;0,1,0)</f>
        <v>0</v>
      </c>
      <c r="AX25" s="119">
        <f ca="1">IF(IFERROR(MATCH(_xlfn.CONCAT($B25,",",AX$4),'25 SpcFunc &amp; VentSpcFunc combos'!$Q$8:$Q$354,0),0)&gt;0,1,0)</f>
        <v>0</v>
      </c>
      <c r="AY25" s="119">
        <f ca="1">IF(IFERROR(MATCH(_xlfn.CONCAT($B25,",",AY$4),'25 SpcFunc &amp; VentSpcFunc combos'!$Q$8:$Q$354,0),0)&gt;0,1,0)</f>
        <v>0</v>
      </c>
      <c r="AZ25" s="119">
        <f ca="1">IF(IFERROR(MATCH(_xlfn.CONCAT($B25,",",AZ$4),'25 SpcFunc &amp; VentSpcFunc combos'!$Q$8:$Q$354,0),0)&gt;0,1,0)</f>
        <v>0</v>
      </c>
      <c r="BA25" s="119">
        <f ca="1">IF(IFERROR(MATCH(_xlfn.CONCAT($B25,",",BA$4),'25 SpcFunc &amp; VentSpcFunc combos'!$Q$8:$Q$354,0),0)&gt;0,1,0)</f>
        <v>0</v>
      </c>
      <c r="BB25" s="119">
        <f ca="1">IF(IFERROR(MATCH(_xlfn.CONCAT($B25,",",BB$4),'25 SpcFunc &amp; VentSpcFunc combos'!$Q$8:$Q$354,0),0)&gt;0,1,0)</f>
        <v>0</v>
      </c>
      <c r="BC25" s="119">
        <f ca="1">IF(IFERROR(MATCH(_xlfn.CONCAT($B25,",",BC$4),'25 SpcFunc &amp; VentSpcFunc combos'!$Q$8:$Q$354,0),0)&gt;0,1,0)</f>
        <v>1</v>
      </c>
      <c r="BD25" s="119">
        <f ca="1">IF(IFERROR(MATCH(_xlfn.CONCAT($B25,",",BD$4),'25 SpcFunc &amp; VentSpcFunc combos'!$Q$8:$Q$354,0),0)&gt;0,1,0)</f>
        <v>0</v>
      </c>
      <c r="BE25" s="119">
        <f ca="1">IF(IFERROR(MATCH(_xlfn.CONCAT($B25,",",BE$4),'25 SpcFunc &amp; VentSpcFunc combos'!$Q$8:$Q$354,0),0)&gt;0,1,0)</f>
        <v>0</v>
      </c>
      <c r="BF25" s="119">
        <f ca="1">IF(IFERROR(MATCH(_xlfn.CONCAT($B25,",",BF$4),'25 SpcFunc &amp; VentSpcFunc combos'!$Q$8:$Q$354,0),0)&gt;0,1,0)</f>
        <v>0</v>
      </c>
      <c r="BG25" s="119">
        <f ca="1">IF(IFERROR(MATCH(_xlfn.CONCAT($B25,",",BG$4),'25 SpcFunc &amp; VentSpcFunc combos'!$Q$8:$Q$354,0),0)&gt;0,1,0)</f>
        <v>0</v>
      </c>
      <c r="BH25" s="119">
        <f ca="1">IF(IFERROR(MATCH(_xlfn.CONCAT($B25,",",BH$4),'25 SpcFunc &amp; VentSpcFunc combos'!$Q$8:$Q$354,0),0)&gt;0,1,0)</f>
        <v>0</v>
      </c>
      <c r="BI25" s="119">
        <f ca="1">IF(IFERROR(MATCH(_xlfn.CONCAT($B25,",",BI$4),'25 SpcFunc &amp; VentSpcFunc combos'!$Q$8:$Q$354,0),0)&gt;0,1,0)</f>
        <v>0</v>
      </c>
      <c r="BJ25" s="119">
        <f ca="1">IF(IFERROR(MATCH(_xlfn.CONCAT($B25,",",BJ$4),'25 SpcFunc &amp; VentSpcFunc combos'!$Q$8:$Q$354,0),0)&gt;0,1,0)</f>
        <v>0</v>
      </c>
      <c r="BK25" s="119">
        <f ca="1">IF(IFERROR(MATCH(_xlfn.CONCAT($B25,",",BK$4),'25 SpcFunc &amp; VentSpcFunc combos'!$Q$8:$Q$354,0),0)&gt;0,1,0)</f>
        <v>0</v>
      </c>
      <c r="BL25" s="119">
        <f ca="1">IF(IFERROR(MATCH(_xlfn.CONCAT($B25,",",BL$4),'25 SpcFunc &amp; VentSpcFunc combos'!$Q$8:$Q$354,0),0)&gt;0,1,0)</f>
        <v>0</v>
      </c>
      <c r="BM25" s="119">
        <f ca="1">IF(IFERROR(MATCH(_xlfn.CONCAT($B25,",",BM$4),'25 SpcFunc &amp; VentSpcFunc combos'!$Q$8:$Q$354,0),0)&gt;0,1,0)</f>
        <v>0</v>
      </c>
      <c r="BN25" s="119">
        <f ca="1">IF(IFERROR(MATCH(_xlfn.CONCAT($B25,",",BN$4),'25 SpcFunc &amp; VentSpcFunc combos'!$Q$8:$Q$354,0),0)&gt;0,1,0)</f>
        <v>0</v>
      </c>
      <c r="BO25" s="119">
        <f ca="1">IF(IFERROR(MATCH(_xlfn.CONCAT($B25,",",BO$4),'25 SpcFunc &amp; VentSpcFunc combos'!$Q$8:$Q$354,0),0)&gt;0,1,0)</f>
        <v>0</v>
      </c>
      <c r="BP25" s="119">
        <f ca="1">IF(IFERROR(MATCH(_xlfn.CONCAT($B25,",",BP$4),'25 SpcFunc &amp; VentSpcFunc combos'!$Q$8:$Q$354,0),0)&gt;0,1,0)</f>
        <v>0</v>
      </c>
      <c r="BQ25" s="119">
        <f ca="1">IF(IFERROR(MATCH(_xlfn.CONCAT($B25,",",BQ$4),'25 SpcFunc &amp; VentSpcFunc combos'!$Q$8:$Q$354,0),0)&gt;0,1,0)</f>
        <v>0</v>
      </c>
      <c r="BR25" s="119">
        <f ca="1">IF(IFERROR(MATCH(_xlfn.CONCAT($B25,",",BR$4),'25 SpcFunc &amp; VentSpcFunc combos'!$Q$8:$Q$354,0),0)&gt;0,1,0)</f>
        <v>0</v>
      </c>
      <c r="BS25" s="119">
        <f ca="1">IF(IFERROR(MATCH(_xlfn.CONCAT($B25,",",BS$4),'25 SpcFunc &amp; VentSpcFunc combos'!$Q$8:$Q$354,0),0)&gt;0,1,0)</f>
        <v>0</v>
      </c>
      <c r="BT25" s="119">
        <f ca="1">IF(IFERROR(MATCH(_xlfn.CONCAT($B25,",",BT$4),'25 SpcFunc &amp; VentSpcFunc combos'!$Q$8:$Q$354,0),0)&gt;0,1,0)</f>
        <v>0</v>
      </c>
      <c r="BU25" s="119">
        <f ca="1">IF(IFERROR(MATCH(_xlfn.CONCAT($B25,",",BU$4),'25 SpcFunc &amp; VentSpcFunc combos'!$Q$8:$Q$354,0),0)&gt;0,1,0)</f>
        <v>0</v>
      </c>
      <c r="BV25" s="119">
        <f ca="1">IF(IFERROR(MATCH(_xlfn.CONCAT($B25,",",BV$4),'25 SpcFunc &amp; VentSpcFunc combos'!$Q$8:$Q$354,0),0)&gt;0,1,0)</f>
        <v>0</v>
      </c>
      <c r="BW25" s="119">
        <f ca="1">IF(IFERROR(MATCH(_xlfn.CONCAT($B25,",",BW$4),'25 SpcFunc &amp; VentSpcFunc combos'!$Q$8:$Q$354,0),0)&gt;0,1,0)</f>
        <v>0</v>
      </c>
      <c r="BX25" s="119">
        <f ca="1">IF(IFERROR(MATCH(_xlfn.CONCAT($B25,",",BX$4),'25 SpcFunc &amp; VentSpcFunc combos'!$Q$8:$Q$354,0),0)&gt;0,1,0)</f>
        <v>0</v>
      </c>
      <c r="BY25" s="119">
        <f ca="1">IF(IFERROR(MATCH(_xlfn.CONCAT($B25,",",BY$4),'25 SpcFunc &amp; VentSpcFunc combos'!$Q$8:$Q$354,0),0)&gt;0,1,0)</f>
        <v>0</v>
      </c>
      <c r="BZ25" s="119">
        <f ca="1">IF(IFERROR(MATCH(_xlfn.CONCAT($B25,",",BZ$4),'25 SpcFunc &amp; VentSpcFunc combos'!$Q$8:$Q$354,0),0)&gt;0,1,0)</f>
        <v>0</v>
      </c>
      <c r="CA25" s="119">
        <f ca="1">IF(IFERROR(MATCH(_xlfn.CONCAT($B25,",",CA$4),'25 SpcFunc &amp; VentSpcFunc combos'!$Q$8:$Q$354,0),0)&gt;0,1,0)</f>
        <v>0</v>
      </c>
      <c r="CB25" s="119">
        <f ca="1">IF(IFERROR(MATCH(_xlfn.CONCAT($B25,",",CB$4),'25 SpcFunc &amp; VentSpcFunc combos'!$Q$8:$Q$354,0),0)&gt;0,1,0)</f>
        <v>0</v>
      </c>
      <c r="CC25" s="119">
        <f ca="1">IF(IFERROR(MATCH(_xlfn.CONCAT($B25,",",CC$4),'25 SpcFunc &amp; VentSpcFunc combos'!$Q$8:$Q$354,0),0)&gt;0,1,0)</f>
        <v>0</v>
      </c>
      <c r="CD25" s="119">
        <f ca="1">IF(IFERROR(MATCH(_xlfn.CONCAT($B25,",",CD$4),'25 SpcFunc &amp; VentSpcFunc combos'!$Q$8:$Q$354,0),0)&gt;0,1,0)</f>
        <v>0</v>
      </c>
      <c r="CE25" s="119">
        <f ca="1">IF(IFERROR(MATCH(_xlfn.CONCAT($B25,",",CE$4),'25 SpcFunc &amp; VentSpcFunc combos'!$Q$8:$Q$354,0),0)&gt;0,1,0)</f>
        <v>0</v>
      </c>
      <c r="CF25" s="119">
        <f ca="1">IF(IFERROR(MATCH(_xlfn.CONCAT($B25,",",CF$4),'25 SpcFunc &amp; VentSpcFunc combos'!$Q$8:$Q$354,0),0)&gt;0,1,0)</f>
        <v>0</v>
      </c>
      <c r="CG25" s="119">
        <f ca="1">IF(IFERROR(MATCH(_xlfn.CONCAT($B25,",",CG$4),'25 SpcFunc &amp; VentSpcFunc combos'!$Q$8:$Q$354,0),0)&gt;0,1,0)</f>
        <v>0</v>
      </c>
      <c r="CH25" s="119">
        <f ca="1">IF(IFERROR(MATCH(_xlfn.CONCAT($B25,",",CH$4),'25 SpcFunc &amp; VentSpcFunc combos'!$Q$8:$Q$354,0),0)&gt;0,1,0)</f>
        <v>0</v>
      </c>
      <c r="CI25" s="119">
        <f ca="1">IF(IFERROR(MATCH(_xlfn.CONCAT($B25,",",CI$4),'25 SpcFunc &amp; VentSpcFunc combos'!$Q$8:$Q$354,0),0)&gt;0,1,0)</f>
        <v>0</v>
      </c>
      <c r="CJ25" s="119">
        <f ca="1">IF(IFERROR(MATCH(_xlfn.CONCAT($B25,",",CJ$4),'25 SpcFunc &amp; VentSpcFunc combos'!$Q$8:$Q$354,0),0)&gt;0,1,0)</f>
        <v>0</v>
      </c>
      <c r="CK25" s="119">
        <f ca="1">IF(IFERROR(MATCH(_xlfn.CONCAT($B25,",",CK$4),'25 SpcFunc &amp; VentSpcFunc combos'!$Q$8:$Q$354,0),0)&gt;0,1,0)</f>
        <v>0</v>
      </c>
      <c r="CL25" s="119">
        <f ca="1">IF(IFERROR(MATCH(_xlfn.CONCAT($B25,",",CL$4),'25 SpcFunc &amp; VentSpcFunc combos'!$Q$8:$Q$354,0),0)&gt;0,1,0)</f>
        <v>0</v>
      </c>
      <c r="CM25" s="119">
        <f ca="1">IF(IFERROR(MATCH(_xlfn.CONCAT($B25,",",CM$4),'25 SpcFunc &amp; VentSpcFunc combos'!$Q$8:$Q$354,0),0)&gt;0,1,0)</f>
        <v>0</v>
      </c>
      <c r="CN25" s="119">
        <f ca="1">IF(IFERROR(MATCH(_xlfn.CONCAT($B25,",",CN$4),'25 SpcFunc &amp; VentSpcFunc combos'!$Q$8:$Q$354,0),0)&gt;0,1,0)</f>
        <v>0</v>
      </c>
      <c r="CO25" s="119">
        <f ca="1">IF(IFERROR(MATCH(_xlfn.CONCAT($B25,",",CO$4),'25 SpcFunc &amp; VentSpcFunc combos'!$Q$8:$Q$354,0),0)&gt;0,1,0)</f>
        <v>0</v>
      </c>
      <c r="CP25" s="119">
        <f ca="1">IF(IFERROR(MATCH(_xlfn.CONCAT($B25,",",CP$4),'25 SpcFunc &amp; VentSpcFunc combos'!$Q$8:$Q$354,0),0)&gt;0,1,0)</f>
        <v>0</v>
      </c>
      <c r="CQ25" s="119">
        <f ca="1">IF(IFERROR(MATCH(_xlfn.CONCAT($B25,",",CQ$4),'25 SpcFunc &amp; VentSpcFunc combos'!$Q$8:$Q$354,0),0)&gt;0,1,0)</f>
        <v>0</v>
      </c>
      <c r="CR25" s="119">
        <f ca="1">IF(IFERROR(MATCH(_xlfn.CONCAT($B25,",",CR$4),'25 SpcFunc &amp; VentSpcFunc combos'!$Q$8:$Q$354,0),0)&gt;0,1,0)</f>
        <v>0</v>
      </c>
      <c r="CS25" s="119">
        <f ca="1">IF(IFERROR(MATCH(_xlfn.CONCAT($B25,",",CS$4),'25 SpcFunc &amp; VentSpcFunc combos'!$Q$8:$Q$354,0),0)&gt;0,1,0)</f>
        <v>0</v>
      </c>
      <c r="CT25" s="119">
        <f ca="1">IF(IFERROR(MATCH(_xlfn.CONCAT($B25,",",CT$4),'25 SpcFunc &amp; VentSpcFunc combos'!$Q$8:$Q$354,0),0)&gt;0,1,0)</f>
        <v>0</v>
      </c>
      <c r="CU25" s="98" t="s">
        <v>938</v>
      </c>
      <c r="CV25">
        <f t="shared" ca="1" si="4"/>
        <v>1</v>
      </c>
    </row>
    <row r="26" spans="2:100" x14ac:dyDescent="0.25">
      <c r="B26" t="str">
        <f>'For CSV - 2025 SpcFuncData'!B26</f>
        <v>Dining Area (Family and Leisure)</v>
      </c>
      <c r="C26" s="119">
        <f ca="1">IF(IFERROR(MATCH(_xlfn.CONCAT($B26,",",C$4),'25 SpcFunc &amp; VentSpcFunc combos'!$Q$8:$Q$354,0),0)&gt;0,1,0)</f>
        <v>0</v>
      </c>
      <c r="D26" s="119">
        <f ca="1">IF(IFERROR(MATCH(_xlfn.CONCAT($B26,",",D$4),'25 SpcFunc &amp; VentSpcFunc combos'!$Q$8:$Q$354,0),0)&gt;0,1,0)</f>
        <v>0</v>
      </c>
      <c r="E26" s="119">
        <f ca="1">IF(IFERROR(MATCH(_xlfn.CONCAT($B26,",",E$4),'25 SpcFunc &amp; VentSpcFunc combos'!$Q$8:$Q$354,0),0)&gt;0,1,0)</f>
        <v>0</v>
      </c>
      <c r="F26" s="119">
        <f ca="1">IF(IFERROR(MATCH(_xlfn.CONCAT($B26,",",F$4),'25 SpcFunc &amp; VentSpcFunc combos'!$Q$8:$Q$354,0),0)&gt;0,1,0)</f>
        <v>0</v>
      </c>
      <c r="G26" s="119">
        <f ca="1">IF(IFERROR(MATCH(_xlfn.CONCAT($B26,",",G$4),'25 SpcFunc &amp; VentSpcFunc combos'!$Q$8:$Q$354,0),0)&gt;0,1,0)</f>
        <v>0</v>
      </c>
      <c r="H26" s="119">
        <f ca="1">IF(IFERROR(MATCH(_xlfn.CONCAT($B26,",",H$4),'25 SpcFunc &amp; VentSpcFunc combos'!$Q$8:$Q$354,0),0)&gt;0,1,0)</f>
        <v>0</v>
      </c>
      <c r="I26" s="119">
        <f ca="1">IF(IFERROR(MATCH(_xlfn.CONCAT($B26,",",I$4),'25 SpcFunc &amp; VentSpcFunc combos'!$Q$8:$Q$354,0),0)&gt;0,1,0)</f>
        <v>0</v>
      </c>
      <c r="J26" s="119">
        <f ca="1">IF(IFERROR(MATCH(_xlfn.CONCAT($B26,",",J$4),'25 SpcFunc &amp; VentSpcFunc combos'!$Q$8:$Q$354,0),0)&gt;0,1,0)</f>
        <v>0</v>
      </c>
      <c r="K26" s="119">
        <f ca="1">IF(IFERROR(MATCH(_xlfn.CONCAT($B26,",",K$4),'25 SpcFunc &amp; VentSpcFunc combos'!$Q$8:$Q$354,0),0)&gt;0,1,0)</f>
        <v>0</v>
      </c>
      <c r="L26" s="119">
        <f ca="1">IF(IFERROR(MATCH(_xlfn.CONCAT($B26,",",L$4),'25 SpcFunc &amp; VentSpcFunc combos'!$Q$8:$Q$354,0),0)&gt;0,1,0)</f>
        <v>0</v>
      </c>
      <c r="M26" s="119">
        <f ca="1">IF(IFERROR(MATCH(_xlfn.CONCAT($B26,",",M$4),'25 SpcFunc &amp; VentSpcFunc combos'!$Q$8:$Q$354,0),0)&gt;0,1,0)</f>
        <v>0</v>
      </c>
      <c r="N26" s="119">
        <f ca="1">IF(IFERROR(MATCH(_xlfn.CONCAT($B26,",",N$4),'25 SpcFunc &amp; VentSpcFunc combos'!$Q$8:$Q$354,0),0)&gt;0,1,0)</f>
        <v>0</v>
      </c>
      <c r="O26" s="119">
        <f ca="1">IF(IFERROR(MATCH(_xlfn.CONCAT($B26,",",O$4),'25 SpcFunc &amp; VentSpcFunc combos'!$Q$8:$Q$354,0),0)&gt;0,1,0)</f>
        <v>0</v>
      </c>
      <c r="P26" s="119">
        <f ca="1">IF(IFERROR(MATCH(_xlfn.CONCAT($B26,",",P$4),'25 SpcFunc &amp; VentSpcFunc combos'!$Q$8:$Q$354,0),0)&gt;0,1,0)</f>
        <v>0</v>
      </c>
      <c r="Q26" s="119">
        <f ca="1">IF(IFERROR(MATCH(_xlfn.CONCAT($B26,",",Q$4),'25 SpcFunc &amp; VentSpcFunc combos'!$Q$8:$Q$354,0),0)&gt;0,1,0)</f>
        <v>0</v>
      </c>
      <c r="R26" s="119">
        <f ca="1">IF(IFERROR(MATCH(_xlfn.CONCAT($B26,",",R$4),'25 SpcFunc &amp; VentSpcFunc combos'!$Q$8:$Q$354,0),0)&gt;0,1,0)</f>
        <v>0</v>
      </c>
      <c r="S26" s="119">
        <f ca="1">IF(IFERROR(MATCH(_xlfn.CONCAT($B26,",",S$4),'25 SpcFunc &amp; VentSpcFunc combos'!$Q$8:$Q$354,0),0)&gt;0,1,0)</f>
        <v>0</v>
      </c>
      <c r="T26" s="119">
        <f ca="1">IF(IFERROR(MATCH(_xlfn.CONCAT($B26,",",T$4),'25 SpcFunc &amp; VentSpcFunc combos'!$Q$8:$Q$354,0),0)&gt;0,1,0)</f>
        <v>0</v>
      </c>
      <c r="U26" s="119">
        <f ca="1">IF(IFERROR(MATCH(_xlfn.CONCAT($B26,",",U$4),'25 SpcFunc &amp; VentSpcFunc combos'!$Q$8:$Q$354,0),0)&gt;0,1,0)</f>
        <v>0</v>
      </c>
      <c r="V26" s="119">
        <f ca="1">IF(IFERROR(MATCH(_xlfn.CONCAT($B26,",",V$4),'25 SpcFunc &amp; VentSpcFunc combos'!$Q$8:$Q$354,0),0)&gt;0,1,0)</f>
        <v>0</v>
      </c>
      <c r="W26" s="119">
        <f ca="1">IF(IFERROR(MATCH(_xlfn.CONCAT($B26,",",W$4),'25 SpcFunc &amp; VentSpcFunc combos'!$Q$8:$Q$354,0),0)&gt;0,1,0)</f>
        <v>0</v>
      </c>
      <c r="X26" s="119">
        <f ca="1">IF(IFERROR(MATCH(_xlfn.CONCAT($B26,",",X$4),'25 SpcFunc &amp; VentSpcFunc combos'!$Q$8:$Q$354,0),0)&gt;0,1,0)</f>
        <v>0</v>
      </c>
      <c r="Y26" s="119">
        <f ca="1">IF(IFERROR(MATCH(_xlfn.CONCAT($B26,",",Y$4),'25 SpcFunc &amp; VentSpcFunc combos'!$Q$8:$Q$354,0),0)&gt;0,1,0)</f>
        <v>0</v>
      </c>
      <c r="Z26" s="119">
        <f ca="1">IF(IFERROR(MATCH(_xlfn.CONCAT($B26,",",Z$4),'25 SpcFunc &amp; VentSpcFunc combos'!$Q$8:$Q$354,0),0)&gt;0,1,0)</f>
        <v>0</v>
      </c>
      <c r="AA26" s="119">
        <f ca="1">IF(IFERROR(MATCH(_xlfn.CONCAT($B26,",",AA$4),'25 SpcFunc &amp; VentSpcFunc combos'!$Q$8:$Q$354,0),0)&gt;0,1,0)</f>
        <v>0</v>
      </c>
      <c r="AB26" s="119">
        <f ca="1">IF(IFERROR(MATCH(_xlfn.CONCAT($B26,",",AB$4),'25 SpcFunc &amp; VentSpcFunc combos'!$Q$8:$Q$354,0),0)&gt;0,1,0)</f>
        <v>0</v>
      </c>
      <c r="AC26" s="119">
        <f ca="1">IF(IFERROR(MATCH(_xlfn.CONCAT($B26,",",AC$4),'25 SpcFunc &amp; VentSpcFunc combos'!$Q$8:$Q$354,0),0)&gt;0,1,0)</f>
        <v>0</v>
      </c>
      <c r="AD26" s="119">
        <f ca="1">IF(IFERROR(MATCH(_xlfn.CONCAT($B26,",",AD$4),'25 SpcFunc &amp; VentSpcFunc combos'!$Q$8:$Q$354,0),0)&gt;0,1,0)</f>
        <v>0</v>
      </c>
      <c r="AE26" s="119">
        <f ca="1">IF(IFERROR(MATCH(_xlfn.CONCAT($B26,",",AE$4),'25 SpcFunc &amp; VentSpcFunc combos'!$Q$8:$Q$354,0),0)&gt;0,1,0)</f>
        <v>0</v>
      </c>
      <c r="AF26" s="119">
        <f ca="1">IF(IFERROR(MATCH(_xlfn.CONCAT($B26,",",AF$4),'25 SpcFunc &amp; VentSpcFunc combos'!$Q$8:$Q$354,0),0)&gt;0,1,0)</f>
        <v>0</v>
      </c>
      <c r="AG26" s="119">
        <f ca="1">IF(IFERROR(MATCH(_xlfn.CONCAT($B26,",",AG$4),'25 SpcFunc &amp; VentSpcFunc combos'!$Q$8:$Q$354,0),0)&gt;0,1,0)</f>
        <v>0</v>
      </c>
      <c r="AH26" s="119">
        <f ca="1">IF(IFERROR(MATCH(_xlfn.CONCAT($B26,",",AH$4),'25 SpcFunc &amp; VentSpcFunc combos'!$Q$8:$Q$354,0),0)&gt;0,1,0)</f>
        <v>0</v>
      </c>
      <c r="AI26" s="119">
        <f ca="1">IF(IFERROR(MATCH(_xlfn.CONCAT($B26,",",AI$4),'25 SpcFunc &amp; VentSpcFunc combos'!$Q$8:$Q$354,0),0)&gt;0,1,0)</f>
        <v>0</v>
      </c>
      <c r="AJ26" s="119">
        <f ca="1">IF(IFERROR(MATCH(_xlfn.CONCAT($B26,",",AJ$4),'25 SpcFunc &amp; VentSpcFunc combos'!$Q$8:$Q$354,0),0)&gt;0,1,0)</f>
        <v>0</v>
      </c>
      <c r="AK26" s="119">
        <f ca="1">IF(IFERROR(MATCH(_xlfn.CONCAT($B26,",",AK$4),'25 SpcFunc &amp; VentSpcFunc combos'!$Q$8:$Q$354,0),0)&gt;0,1,0)</f>
        <v>0</v>
      </c>
      <c r="AL26" s="119">
        <f ca="1">IF(IFERROR(MATCH(_xlfn.CONCAT($B26,",",AL$4),'25 SpcFunc &amp; VentSpcFunc combos'!$Q$8:$Q$354,0),0)&gt;0,1,0)</f>
        <v>0</v>
      </c>
      <c r="AM26" s="119">
        <f ca="1">IF(IFERROR(MATCH(_xlfn.CONCAT($B26,",",AM$4),'25 SpcFunc &amp; VentSpcFunc combos'!$Q$8:$Q$354,0),0)&gt;0,1,0)</f>
        <v>0</v>
      </c>
      <c r="AN26" s="119">
        <f ca="1">IF(IFERROR(MATCH(_xlfn.CONCAT($B26,",",AN$4),'25 SpcFunc &amp; VentSpcFunc combos'!$Q$8:$Q$354,0),0)&gt;0,1,0)</f>
        <v>0</v>
      </c>
      <c r="AO26" s="119">
        <f ca="1">IF(IFERROR(MATCH(_xlfn.CONCAT($B26,",",AO$4),'25 SpcFunc &amp; VentSpcFunc combos'!$Q$8:$Q$354,0),0)&gt;0,1,0)</f>
        <v>0</v>
      </c>
      <c r="AP26" s="119">
        <f ca="1">IF(IFERROR(MATCH(_xlfn.CONCAT($B26,",",AP$4),'25 SpcFunc &amp; VentSpcFunc combos'!$Q$8:$Q$354,0),0)&gt;0,1,0)</f>
        <v>0</v>
      </c>
      <c r="AQ26" s="119">
        <f ca="1">IF(IFERROR(MATCH(_xlfn.CONCAT($B26,",",AQ$4),'25 SpcFunc &amp; VentSpcFunc combos'!$Q$8:$Q$354,0),0)&gt;0,1,0)</f>
        <v>0</v>
      </c>
      <c r="AR26" s="119">
        <f ca="1">IF(IFERROR(MATCH(_xlfn.CONCAT($B26,",",AR$4),'25 SpcFunc &amp; VentSpcFunc combos'!$Q$8:$Q$354,0),0)&gt;0,1,0)</f>
        <v>0</v>
      </c>
      <c r="AS26" s="119">
        <f ca="1">IF(IFERROR(MATCH(_xlfn.CONCAT($B26,",",AS$4),'25 SpcFunc &amp; VentSpcFunc combos'!$Q$8:$Q$354,0),0)&gt;0,1,0)</f>
        <v>0</v>
      </c>
      <c r="AT26" s="119">
        <f ca="1">IF(IFERROR(MATCH(_xlfn.CONCAT($B26,",",AT$4),'25 SpcFunc &amp; VentSpcFunc combos'!$Q$8:$Q$354,0),0)&gt;0,1,0)</f>
        <v>0</v>
      </c>
      <c r="AU26" s="119">
        <f ca="1">IF(IFERROR(MATCH(_xlfn.CONCAT($B26,",",AU$4),'25 SpcFunc &amp; VentSpcFunc combos'!$Q$8:$Q$354,0),0)&gt;0,1,0)</f>
        <v>0</v>
      </c>
      <c r="AV26" s="119">
        <f ca="1">IF(IFERROR(MATCH(_xlfn.CONCAT($B26,",",AV$4),'25 SpcFunc &amp; VentSpcFunc combos'!$Q$8:$Q$354,0),0)&gt;0,1,0)</f>
        <v>0</v>
      </c>
      <c r="AW26" s="119">
        <f ca="1">IF(IFERROR(MATCH(_xlfn.CONCAT($B26,",",AW$4),'25 SpcFunc &amp; VentSpcFunc combos'!$Q$8:$Q$354,0),0)&gt;0,1,0)</f>
        <v>0</v>
      </c>
      <c r="AX26" s="119">
        <f ca="1">IF(IFERROR(MATCH(_xlfn.CONCAT($B26,",",AX$4),'25 SpcFunc &amp; VentSpcFunc combos'!$Q$8:$Q$354,0),0)&gt;0,1,0)</f>
        <v>0</v>
      </c>
      <c r="AY26" s="119">
        <f ca="1">IF(IFERROR(MATCH(_xlfn.CONCAT($B26,",",AY$4),'25 SpcFunc &amp; VentSpcFunc combos'!$Q$8:$Q$354,0),0)&gt;0,1,0)</f>
        <v>0</v>
      </c>
      <c r="AZ26" s="119">
        <f ca="1">IF(IFERROR(MATCH(_xlfn.CONCAT($B26,",",AZ$4),'25 SpcFunc &amp; VentSpcFunc combos'!$Q$8:$Q$354,0),0)&gt;0,1,0)</f>
        <v>0</v>
      </c>
      <c r="BA26" s="119">
        <f ca="1">IF(IFERROR(MATCH(_xlfn.CONCAT($B26,",",BA$4),'25 SpcFunc &amp; VentSpcFunc combos'!$Q$8:$Q$354,0),0)&gt;0,1,0)</f>
        <v>0</v>
      </c>
      <c r="BB26" s="119">
        <f ca="1">IF(IFERROR(MATCH(_xlfn.CONCAT($B26,",",BB$4),'25 SpcFunc &amp; VentSpcFunc combos'!$Q$8:$Q$354,0),0)&gt;0,1,0)</f>
        <v>1</v>
      </c>
      <c r="BC26" s="119">
        <f ca="1">IF(IFERROR(MATCH(_xlfn.CONCAT($B26,",",BC$4),'25 SpcFunc &amp; VentSpcFunc combos'!$Q$8:$Q$354,0),0)&gt;0,1,0)</f>
        <v>1</v>
      </c>
      <c r="BD26" s="119">
        <f ca="1">IF(IFERROR(MATCH(_xlfn.CONCAT($B26,",",BD$4),'25 SpcFunc &amp; VentSpcFunc combos'!$Q$8:$Q$354,0),0)&gt;0,1,0)</f>
        <v>0</v>
      </c>
      <c r="BE26" s="119">
        <f ca="1">IF(IFERROR(MATCH(_xlfn.CONCAT($B26,",",BE$4),'25 SpcFunc &amp; VentSpcFunc combos'!$Q$8:$Q$354,0),0)&gt;0,1,0)</f>
        <v>1</v>
      </c>
      <c r="BF26" s="119">
        <f ca="1">IF(IFERROR(MATCH(_xlfn.CONCAT($B26,",",BF$4),'25 SpcFunc &amp; VentSpcFunc combos'!$Q$8:$Q$354,0),0)&gt;0,1,0)</f>
        <v>0</v>
      </c>
      <c r="BG26" s="119">
        <f ca="1">IF(IFERROR(MATCH(_xlfn.CONCAT($B26,",",BG$4),'25 SpcFunc &amp; VentSpcFunc combos'!$Q$8:$Q$354,0),0)&gt;0,1,0)</f>
        <v>0</v>
      </c>
      <c r="BH26" s="119">
        <f ca="1">IF(IFERROR(MATCH(_xlfn.CONCAT($B26,",",BH$4),'25 SpcFunc &amp; VentSpcFunc combos'!$Q$8:$Q$354,0),0)&gt;0,1,0)</f>
        <v>0</v>
      </c>
      <c r="BI26" s="119">
        <f ca="1">IF(IFERROR(MATCH(_xlfn.CONCAT($B26,",",BI$4),'25 SpcFunc &amp; VentSpcFunc combos'!$Q$8:$Q$354,0),0)&gt;0,1,0)</f>
        <v>0</v>
      </c>
      <c r="BJ26" s="119">
        <f ca="1">IF(IFERROR(MATCH(_xlfn.CONCAT($B26,",",BJ$4),'25 SpcFunc &amp; VentSpcFunc combos'!$Q$8:$Q$354,0),0)&gt;0,1,0)</f>
        <v>0</v>
      </c>
      <c r="BK26" s="119">
        <f ca="1">IF(IFERROR(MATCH(_xlfn.CONCAT($B26,",",BK$4),'25 SpcFunc &amp; VentSpcFunc combos'!$Q$8:$Q$354,0),0)&gt;0,1,0)</f>
        <v>0</v>
      </c>
      <c r="BL26" s="119">
        <f ca="1">IF(IFERROR(MATCH(_xlfn.CONCAT($B26,",",BL$4),'25 SpcFunc &amp; VentSpcFunc combos'!$Q$8:$Q$354,0),0)&gt;0,1,0)</f>
        <v>0</v>
      </c>
      <c r="BM26" s="119">
        <f ca="1">IF(IFERROR(MATCH(_xlfn.CONCAT($B26,",",BM$4),'25 SpcFunc &amp; VentSpcFunc combos'!$Q$8:$Q$354,0),0)&gt;0,1,0)</f>
        <v>0</v>
      </c>
      <c r="BN26" s="119">
        <f ca="1">IF(IFERROR(MATCH(_xlfn.CONCAT($B26,",",BN$4),'25 SpcFunc &amp; VentSpcFunc combos'!$Q$8:$Q$354,0),0)&gt;0,1,0)</f>
        <v>0</v>
      </c>
      <c r="BO26" s="119">
        <f ca="1">IF(IFERROR(MATCH(_xlfn.CONCAT($B26,",",BO$4),'25 SpcFunc &amp; VentSpcFunc combos'!$Q$8:$Q$354,0),0)&gt;0,1,0)</f>
        <v>0</v>
      </c>
      <c r="BP26" s="119">
        <f ca="1">IF(IFERROR(MATCH(_xlfn.CONCAT($B26,",",BP$4),'25 SpcFunc &amp; VentSpcFunc combos'!$Q$8:$Q$354,0),0)&gt;0,1,0)</f>
        <v>0</v>
      </c>
      <c r="BQ26" s="119">
        <f ca="1">IF(IFERROR(MATCH(_xlfn.CONCAT($B26,",",BQ$4),'25 SpcFunc &amp; VentSpcFunc combos'!$Q$8:$Q$354,0),0)&gt;0,1,0)</f>
        <v>0</v>
      </c>
      <c r="BR26" s="119">
        <f ca="1">IF(IFERROR(MATCH(_xlfn.CONCAT($B26,",",BR$4),'25 SpcFunc &amp; VentSpcFunc combos'!$Q$8:$Q$354,0),0)&gt;0,1,0)</f>
        <v>0</v>
      </c>
      <c r="BS26" s="119">
        <f ca="1">IF(IFERROR(MATCH(_xlfn.CONCAT($B26,",",BS$4),'25 SpcFunc &amp; VentSpcFunc combos'!$Q$8:$Q$354,0),0)&gt;0,1,0)</f>
        <v>0</v>
      </c>
      <c r="BT26" s="119">
        <f ca="1">IF(IFERROR(MATCH(_xlfn.CONCAT($B26,",",BT$4),'25 SpcFunc &amp; VentSpcFunc combos'!$Q$8:$Q$354,0),0)&gt;0,1,0)</f>
        <v>0</v>
      </c>
      <c r="BU26" s="119">
        <f ca="1">IF(IFERROR(MATCH(_xlfn.CONCAT($B26,",",BU$4),'25 SpcFunc &amp; VentSpcFunc combos'!$Q$8:$Q$354,0),0)&gt;0,1,0)</f>
        <v>0</v>
      </c>
      <c r="BV26" s="119">
        <f ca="1">IF(IFERROR(MATCH(_xlfn.CONCAT($B26,",",BV$4),'25 SpcFunc &amp; VentSpcFunc combos'!$Q$8:$Q$354,0),0)&gt;0,1,0)</f>
        <v>0</v>
      </c>
      <c r="BW26" s="119">
        <f ca="1">IF(IFERROR(MATCH(_xlfn.CONCAT($B26,",",BW$4),'25 SpcFunc &amp; VentSpcFunc combos'!$Q$8:$Q$354,0),0)&gt;0,1,0)</f>
        <v>0</v>
      </c>
      <c r="BX26" s="119">
        <f ca="1">IF(IFERROR(MATCH(_xlfn.CONCAT($B26,",",BX$4),'25 SpcFunc &amp; VentSpcFunc combos'!$Q$8:$Q$354,0),0)&gt;0,1,0)</f>
        <v>0</v>
      </c>
      <c r="BY26" s="119">
        <f ca="1">IF(IFERROR(MATCH(_xlfn.CONCAT($B26,",",BY$4),'25 SpcFunc &amp; VentSpcFunc combos'!$Q$8:$Q$354,0),0)&gt;0,1,0)</f>
        <v>0</v>
      </c>
      <c r="BZ26" s="119">
        <f ca="1">IF(IFERROR(MATCH(_xlfn.CONCAT($B26,",",BZ$4),'25 SpcFunc &amp; VentSpcFunc combos'!$Q$8:$Q$354,0),0)&gt;0,1,0)</f>
        <v>0</v>
      </c>
      <c r="CA26" s="119">
        <f ca="1">IF(IFERROR(MATCH(_xlfn.CONCAT($B26,",",CA$4),'25 SpcFunc &amp; VentSpcFunc combos'!$Q$8:$Q$354,0),0)&gt;0,1,0)</f>
        <v>0</v>
      </c>
      <c r="CB26" s="119">
        <f ca="1">IF(IFERROR(MATCH(_xlfn.CONCAT($B26,",",CB$4),'25 SpcFunc &amp; VentSpcFunc combos'!$Q$8:$Q$354,0),0)&gt;0,1,0)</f>
        <v>0</v>
      </c>
      <c r="CC26" s="119">
        <f ca="1">IF(IFERROR(MATCH(_xlfn.CONCAT($B26,",",CC$4),'25 SpcFunc &amp; VentSpcFunc combos'!$Q$8:$Q$354,0),0)&gt;0,1,0)</f>
        <v>0</v>
      </c>
      <c r="CD26" s="119">
        <f ca="1">IF(IFERROR(MATCH(_xlfn.CONCAT($B26,",",CD$4),'25 SpcFunc &amp; VentSpcFunc combos'!$Q$8:$Q$354,0),0)&gt;0,1,0)</f>
        <v>0</v>
      </c>
      <c r="CE26" s="119">
        <f ca="1">IF(IFERROR(MATCH(_xlfn.CONCAT($B26,",",CE$4),'25 SpcFunc &amp; VentSpcFunc combos'!$Q$8:$Q$354,0),0)&gt;0,1,0)</f>
        <v>0</v>
      </c>
      <c r="CF26" s="119">
        <f ca="1">IF(IFERROR(MATCH(_xlfn.CONCAT($B26,",",CF$4),'25 SpcFunc &amp; VentSpcFunc combos'!$Q$8:$Q$354,0),0)&gt;0,1,0)</f>
        <v>0</v>
      </c>
      <c r="CG26" s="119">
        <f ca="1">IF(IFERROR(MATCH(_xlfn.CONCAT($B26,",",CG$4),'25 SpcFunc &amp; VentSpcFunc combos'!$Q$8:$Q$354,0),0)&gt;0,1,0)</f>
        <v>0</v>
      </c>
      <c r="CH26" s="119">
        <f ca="1">IF(IFERROR(MATCH(_xlfn.CONCAT($B26,",",CH$4),'25 SpcFunc &amp; VentSpcFunc combos'!$Q$8:$Q$354,0),0)&gt;0,1,0)</f>
        <v>0</v>
      </c>
      <c r="CI26" s="119">
        <f ca="1">IF(IFERROR(MATCH(_xlfn.CONCAT($B26,",",CI$4),'25 SpcFunc &amp; VentSpcFunc combos'!$Q$8:$Q$354,0),0)&gt;0,1,0)</f>
        <v>0</v>
      </c>
      <c r="CJ26" s="119">
        <f ca="1">IF(IFERROR(MATCH(_xlfn.CONCAT($B26,",",CJ$4),'25 SpcFunc &amp; VentSpcFunc combos'!$Q$8:$Q$354,0),0)&gt;0,1,0)</f>
        <v>0</v>
      </c>
      <c r="CK26" s="119">
        <f ca="1">IF(IFERROR(MATCH(_xlfn.CONCAT($B26,",",CK$4),'25 SpcFunc &amp; VentSpcFunc combos'!$Q$8:$Q$354,0),0)&gt;0,1,0)</f>
        <v>0</v>
      </c>
      <c r="CL26" s="119">
        <f ca="1">IF(IFERROR(MATCH(_xlfn.CONCAT($B26,",",CL$4),'25 SpcFunc &amp; VentSpcFunc combos'!$Q$8:$Q$354,0),0)&gt;0,1,0)</f>
        <v>0</v>
      </c>
      <c r="CM26" s="119">
        <f ca="1">IF(IFERROR(MATCH(_xlfn.CONCAT($B26,",",CM$4),'25 SpcFunc &amp; VentSpcFunc combos'!$Q$8:$Q$354,0),0)&gt;0,1,0)</f>
        <v>0</v>
      </c>
      <c r="CN26" s="119">
        <f ca="1">IF(IFERROR(MATCH(_xlfn.CONCAT($B26,",",CN$4),'25 SpcFunc &amp; VentSpcFunc combos'!$Q$8:$Q$354,0),0)&gt;0,1,0)</f>
        <v>0</v>
      </c>
      <c r="CO26" s="119">
        <f ca="1">IF(IFERROR(MATCH(_xlfn.CONCAT($B26,",",CO$4),'25 SpcFunc &amp; VentSpcFunc combos'!$Q$8:$Q$354,0),0)&gt;0,1,0)</f>
        <v>0</v>
      </c>
      <c r="CP26" s="119">
        <f ca="1">IF(IFERROR(MATCH(_xlfn.CONCAT($B26,",",CP$4),'25 SpcFunc &amp; VentSpcFunc combos'!$Q$8:$Q$354,0),0)&gt;0,1,0)</f>
        <v>0</v>
      </c>
      <c r="CQ26" s="119">
        <f ca="1">IF(IFERROR(MATCH(_xlfn.CONCAT($B26,",",CQ$4),'25 SpcFunc &amp; VentSpcFunc combos'!$Q$8:$Q$354,0),0)&gt;0,1,0)</f>
        <v>0</v>
      </c>
      <c r="CR26" s="119">
        <f ca="1">IF(IFERROR(MATCH(_xlfn.CONCAT($B26,",",CR$4),'25 SpcFunc &amp; VentSpcFunc combos'!$Q$8:$Q$354,0),0)&gt;0,1,0)</f>
        <v>0</v>
      </c>
      <c r="CS26" s="119">
        <f ca="1">IF(IFERROR(MATCH(_xlfn.CONCAT($B26,",",CS$4),'25 SpcFunc &amp; VentSpcFunc combos'!$Q$8:$Q$354,0),0)&gt;0,1,0)</f>
        <v>0</v>
      </c>
      <c r="CT26" s="119">
        <f ca="1">IF(IFERROR(MATCH(_xlfn.CONCAT($B26,",",CT$4),'25 SpcFunc &amp; VentSpcFunc combos'!$Q$8:$Q$354,0),0)&gt;0,1,0)</f>
        <v>0</v>
      </c>
      <c r="CU26" s="98" t="s">
        <v>938</v>
      </c>
      <c r="CV26">
        <f t="shared" ca="1" si="4"/>
        <v>3</v>
      </c>
    </row>
    <row r="27" spans="2:100" x14ac:dyDescent="0.25">
      <c r="B27" t="str">
        <f>'For CSV - 2025 SpcFuncData'!B27</f>
        <v>Electrical, Mechanical, Telephone Rooms</v>
      </c>
      <c r="C27" s="119">
        <f ca="1">IF(IFERROR(MATCH(_xlfn.CONCAT($B27,",",C$4),'25 SpcFunc &amp; VentSpcFunc combos'!$Q$8:$Q$354,0),0)&gt;0,1,0)</f>
        <v>0</v>
      </c>
      <c r="D27" s="119">
        <f ca="1">IF(IFERROR(MATCH(_xlfn.CONCAT($B27,",",D$4),'25 SpcFunc &amp; VentSpcFunc combos'!$Q$8:$Q$354,0),0)&gt;0,1,0)</f>
        <v>0</v>
      </c>
      <c r="E27" s="119">
        <f ca="1">IF(IFERROR(MATCH(_xlfn.CONCAT($B27,",",E$4),'25 SpcFunc &amp; VentSpcFunc combos'!$Q$8:$Q$354,0),0)&gt;0,1,0)</f>
        <v>0</v>
      </c>
      <c r="F27" s="119">
        <f ca="1">IF(IFERROR(MATCH(_xlfn.CONCAT($B27,",",F$4),'25 SpcFunc &amp; VentSpcFunc combos'!$Q$8:$Q$354,0),0)&gt;0,1,0)</f>
        <v>0</v>
      </c>
      <c r="G27" s="119">
        <f ca="1">IF(IFERROR(MATCH(_xlfn.CONCAT($B27,",",G$4),'25 SpcFunc &amp; VentSpcFunc combos'!$Q$8:$Q$354,0),0)&gt;0,1,0)</f>
        <v>0</v>
      </c>
      <c r="H27" s="119">
        <f ca="1">IF(IFERROR(MATCH(_xlfn.CONCAT($B27,",",H$4),'25 SpcFunc &amp; VentSpcFunc combos'!$Q$8:$Q$354,0),0)&gt;0,1,0)</f>
        <v>0</v>
      </c>
      <c r="I27" s="119">
        <f ca="1">IF(IFERROR(MATCH(_xlfn.CONCAT($B27,",",I$4),'25 SpcFunc &amp; VentSpcFunc combos'!$Q$8:$Q$354,0),0)&gt;0,1,0)</f>
        <v>0</v>
      </c>
      <c r="J27" s="119">
        <f ca="1">IF(IFERROR(MATCH(_xlfn.CONCAT($B27,",",J$4),'25 SpcFunc &amp; VentSpcFunc combos'!$Q$8:$Q$354,0),0)&gt;0,1,0)</f>
        <v>0</v>
      </c>
      <c r="K27" s="119">
        <f ca="1">IF(IFERROR(MATCH(_xlfn.CONCAT($B27,",",K$4),'25 SpcFunc &amp; VentSpcFunc combos'!$Q$8:$Q$354,0),0)&gt;0,1,0)</f>
        <v>0</v>
      </c>
      <c r="L27" s="119">
        <f ca="1">IF(IFERROR(MATCH(_xlfn.CONCAT($B27,",",L$4),'25 SpcFunc &amp; VentSpcFunc combos'!$Q$8:$Q$354,0),0)&gt;0,1,0)</f>
        <v>0</v>
      </c>
      <c r="M27" s="119">
        <f ca="1">IF(IFERROR(MATCH(_xlfn.CONCAT($B27,",",M$4),'25 SpcFunc &amp; VentSpcFunc combos'!$Q$8:$Q$354,0),0)&gt;0,1,0)</f>
        <v>0</v>
      </c>
      <c r="N27" s="119">
        <f ca="1">IF(IFERROR(MATCH(_xlfn.CONCAT($B27,",",N$4),'25 SpcFunc &amp; VentSpcFunc combos'!$Q$8:$Q$354,0),0)&gt;0,1,0)</f>
        <v>0</v>
      </c>
      <c r="O27" s="119">
        <f ca="1">IF(IFERROR(MATCH(_xlfn.CONCAT($B27,",",O$4),'25 SpcFunc &amp; VentSpcFunc combos'!$Q$8:$Q$354,0),0)&gt;0,1,0)</f>
        <v>0</v>
      </c>
      <c r="P27" s="119">
        <f ca="1">IF(IFERROR(MATCH(_xlfn.CONCAT($B27,",",P$4),'25 SpcFunc &amp; VentSpcFunc combos'!$Q$8:$Q$354,0),0)&gt;0,1,0)</f>
        <v>0</v>
      </c>
      <c r="Q27" s="119">
        <f ca="1">IF(IFERROR(MATCH(_xlfn.CONCAT($B27,",",Q$4),'25 SpcFunc &amp; VentSpcFunc combos'!$Q$8:$Q$354,0),0)&gt;0,1,0)</f>
        <v>0</v>
      </c>
      <c r="R27" s="119">
        <f ca="1">IF(IFERROR(MATCH(_xlfn.CONCAT($B27,",",R$4),'25 SpcFunc &amp; VentSpcFunc combos'!$Q$8:$Q$354,0),0)&gt;0,1,0)</f>
        <v>0</v>
      </c>
      <c r="S27" s="119">
        <f ca="1">IF(IFERROR(MATCH(_xlfn.CONCAT($B27,",",S$4),'25 SpcFunc &amp; VentSpcFunc combos'!$Q$8:$Q$354,0),0)&gt;0,1,0)</f>
        <v>0</v>
      </c>
      <c r="T27" s="119">
        <f ca="1">IF(IFERROR(MATCH(_xlfn.CONCAT($B27,",",T$4),'25 SpcFunc &amp; VentSpcFunc combos'!$Q$8:$Q$354,0),0)&gt;0,1,0)</f>
        <v>0</v>
      </c>
      <c r="U27" s="119">
        <f ca="1">IF(IFERROR(MATCH(_xlfn.CONCAT($B27,",",U$4),'25 SpcFunc &amp; VentSpcFunc combos'!$Q$8:$Q$354,0),0)&gt;0,1,0)</f>
        <v>0</v>
      </c>
      <c r="V27" s="119">
        <f ca="1">IF(IFERROR(MATCH(_xlfn.CONCAT($B27,",",V$4),'25 SpcFunc &amp; VentSpcFunc combos'!$Q$8:$Q$354,0),0)&gt;0,1,0)</f>
        <v>0</v>
      </c>
      <c r="W27" s="119">
        <f ca="1">IF(IFERROR(MATCH(_xlfn.CONCAT($B27,",",W$4),'25 SpcFunc &amp; VentSpcFunc combos'!$Q$8:$Q$354,0),0)&gt;0,1,0)</f>
        <v>0</v>
      </c>
      <c r="X27" s="119">
        <f ca="1">IF(IFERROR(MATCH(_xlfn.CONCAT($B27,",",X$4),'25 SpcFunc &amp; VentSpcFunc combos'!$Q$8:$Q$354,0),0)&gt;0,1,0)</f>
        <v>0</v>
      </c>
      <c r="Y27" s="119">
        <f ca="1">IF(IFERROR(MATCH(_xlfn.CONCAT($B27,",",Y$4),'25 SpcFunc &amp; VentSpcFunc combos'!$Q$8:$Q$354,0),0)&gt;0,1,0)</f>
        <v>0</v>
      </c>
      <c r="Z27" s="119">
        <f ca="1">IF(IFERROR(MATCH(_xlfn.CONCAT($B27,",",Z$4),'25 SpcFunc &amp; VentSpcFunc combos'!$Q$8:$Q$354,0),0)&gt;0,1,0)</f>
        <v>0</v>
      </c>
      <c r="AA27" s="119">
        <f ca="1">IF(IFERROR(MATCH(_xlfn.CONCAT($B27,",",AA$4),'25 SpcFunc &amp; VentSpcFunc combos'!$Q$8:$Q$354,0),0)&gt;0,1,0)</f>
        <v>0</v>
      </c>
      <c r="AB27" s="119">
        <f ca="1">IF(IFERROR(MATCH(_xlfn.CONCAT($B27,",",AB$4),'25 SpcFunc &amp; VentSpcFunc combos'!$Q$8:$Q$354,0),0)&gt;0,1,0)</f>
        <v>0</v>
      </c>
      <c r="AC27" s="119">
        <f ca="1">IF(IFERROR(MATCH(_xlfn.CONCAT($B27,",",AC$4),'25 SpcFunc &amp; VentSpcFunc combos'!$Q$8:$Q$354,0),0)&gt;0,1,0)</f>
        <v>0</v>
      </c>
      <c r="AD27" s="119">
        <f ca="1">IF(IFERROR(MATCH(_xlfn.CONCAT($B27,",",AD$4),'25 SpcFunc &amp; VentSpcFunc combos'!$Q$8:$Q$354,0),0)&gt;0,1,0)</f>
        <v>0</v>
      </c>
      <c r="AE27" s="119">
        <f ca="1">IF(IFERROR(MATCH(_xlfn.CONCAT($B27,",",AE$4),'25 SpcFunc &amp; VentSpcFunc combos'!$Q$8:$Q$354,0),0)&gt;0,1,0)</f>
        <v>0</v>
      </c>
      <c r="AF27" s="119">
        <f ca="1">IF(IFERROR(MATCH(_xlfn.CONCAT($B27,",",AF$4),'25 SpcFunc &amp; VentSpcFunc combos'!$Q$8:$Q$354,0),0)&gt;0,1,0)</f>
        <v>0</v>
      </c>
      <c r="AG27" s="119">
        <f ca="1">IF(IFERROR(MATCH(_xlfn.CONCAT($B27,",",AG$4),'25 SpcFunc &amp; VentSpcFunc combos'!$Q$8:$Q$354,0),0)&gt;0,1,0)</f>
        <v>0</v>
      </c>
      <c r="AH27" s="119">
        <f ca="1">IF(IFERROR(MATCH(_xlfn.CONCAT($B27,",",AH$4),'25 SpcFunc &amp; VentSpcFunc combos'!$Q$8:$Q$354,0),0)&gt;0,1,0)</f>
        <v>0</v>
      </c>
      <c r="AI27" s="119">
        <f ca="1">IF(IFERROR(MATCH(_xlfn.CONCAT($B27,",",AI$4),'25 SpcFunc &amp; VentSpcFunc combos'!$Q$8:$Q$354,0),0)&gt;0,1,0)</f>
        <v>0</v>
      </c>
      <c r="AJ27" s="119">
        <f ca="1">IF(IFERROR(MATCH(_xlfn.CONCAT($B27,",",AJ$4),'25 SpcFunc &amp; VentSpcFunc combos'!$Q$8:$Q$354,0),0)&gt;0,1,0)</f>
        <v>0</v>
      </c>
      <c r="AK27" s="119">
        <f ca="1">IF(IFERROR(MATCH(_xlfn.CONCAT($B27,",",AK$4),'25 SpcFunc &amp; VentSpcFunc combos'!$Q$8:$Q$354,0),0)&gt;0,1,0)</f>
        <v>0</v>
      </c>
      <c r="AL27" s="119">
        <f ca="1">IF(IFERROR(MATCH(_xlfn.CONCAT($B27,",",AL$4),'25 SpcFunc &amp; VentSpcFunc combos'!$Q$8:$Q$354,0),0)&gt;0,1,0)</f>
        <v>0</v>
      </c>
      <c r="AM27" s="119">
        <f ca="1">IF(IFERROR(MATCH(_xlfn.CONCAT($B27,",",AM$4),'25 SpcFunc &amp; VentSpcFunc combos'!$Q$8:$Q$354,0),0)&gt;0,1,0)</f>
        <v>0</v>
      </c>
      <c r="AN27" s="119">
        <f ca="1">IF(IFERROR(MATCH(_xlfn.CONCAT($B27,",",AN$4),'25 SpcFunc &amp; VentSpcFunc combos'!$Q$8:$Q$354,0),0)&gt;0,1,0)</f>
        <v>0</v>
      </c>
      <c r="AO27" s="119">
        <f ca="1">IF(IFERROR(MATCH(_xlfn.CONCAT($B27,",",AO$4),'25 SpcFunc &amp; VentSpcFunc combos'!$Q$8:$Q$354,0),0)&gt;0,1,0)</f>
        <v>0</v>
      </c>
      <c r="AP27" s="119">
        <f ca="1">IF(IFERROR(MATCH(_xlfn.CONCAT($B27,",",AP$4),'25 SpcFunc &amp; VentSpcFunc combos'!$Q$8:$Q$354,0),0)&gt;0,1,0)</f>
        <v>0</v>
      </c>
      <c r="AQ27" s="119">
        <f ca="1">IF(IFERROR(MATCH(_xlfn.CONCAT($B27,",",AQ$4),'25 SpcFunc &amp; VentSpcFunc combos'!$Q$8:$Q$354,0),0)&gt;0,1,0)</f>
        <v>0</v>
      </c>
      <c r="AR27" s="119">
        <f ca="1">IF(IFERROR(MATCH(_xlfn.CONCAT($B27,",",AR$4),'25 SpcFunc &amp; VentSpcFunc combos'!$Q$8:$Q$354,0),0)&gt;0,1,0)</f>
        <v>0</v>
      </c>
      <c r="AS27" s="119">
        <f ca="1">IF(IFERROR(MATCH(_xlfn.CONCAT($B27,",",AS$4),'25 SpcFunc &amp; VentSpcFunc combos'!$Q$8:$Q$354,0),0)&gt;0,1,0)</f>
        <v>1</v>
      </c>
      <c r="AT27" s="119">
        <f ca="1">IF(IFERROR(MATCH(_xlfn.CONCAT($B27,",",AT$4),'25 SpcFunc &amp; VentSpcFunc combos'!$Q$8:$Q$354,0),0)&gt;0,1,0)</f>
        <v>0</v>
      </c>
      <c r="AU27" s="119">
        <f ca="1">IF(IFERROR(MATCH(_xlfn.CONCAT($B27,",",AU$4),'25 SpcFunc &amp; VentSpcFunc combos'!$Q$8:$Q$354,0),0)&gt;0,1,0)</f>
        <v>0</v>
      </c>
      <c r="AV27" s="119">
        <f ca="1">IF(IFERROR(MATCH(_xlfn.CONCAT($B27,",",AV$4),'25 SpcFunc &amp; VentSpcFunc combos'!$Q$8:$Q$354,0),0)&gt;0,1,0)</f>
        <v>0</v>
      </c>
      <c r="AW27" s="119">
        <f ca="1">IF(IFERROR(MATCH(_xlfn.CONCAT($B27,",",AW$4),'25 SpcFunc &amp; VentSpcFunc combos'!$Q$8:$Q$354,0),0)&gt;0,1,0)</f>
        <v>0</v>
      </c>
      <c r="AX27" s="119">
        <f ca="1">IF(IFERROR(MATCH(_xlfn.CONCAT($B27,",",AX$4),'25 SpcFunc &amp; VentSpcFunc combos'!$Q$8:$Q$354,0),0)&gt;0,1,0)</f>
        <v>0</v>
      </c>
      <c r="AY27" s="119">
        <f ca="1">IF(IFERROR(MATCH(_xlfn.CONCAT($B27,",",AY$4),'25 SpcFunc &amp; VentSpcFunc combos'!$Q$8:$Q$354,0),0)&gt;0,1,0)</f>
        <v>0</v>
      </c>
      <c r="AZ27" s="119">
        <f ca="1">IF(IFERROR(MATCH(_xlfn.CONCAT($B27,",",AZ$4),'25 SpcFunc &amp; VentSpcFunc combos'!$Q$8:$Q$354,0),0)&gt;0,1,0)</f>
        <v>0</v>
      </c>
      <c r="BA27" s="119">
        <f ca="1">IF(IFERROR(MATCH(_xlfn.CONCAT($B27,",",BA$4),'25 SpcFunc &amp; VentSpcFunc combos'!$Q$8:$Q$354,0),0)&gt;0,1,0)</f>
        <v>0</v>
      </c>
      <c r="BB27" s="119">
        <f ca="1">IF(IFERROR(MATCH(_xlfn.CONCAT($B27,",",BB$4),'25 SpcFunc &amp; VentSpcFunc combos'!$Q$8:$Q$354,0),0)&gt;0,1,0)</f>
        <v>0</v>
      </c>
      <c r="BC27" s="119">
        <f ca="1">IF(IFERROR(MATCH(_xlfn.CONCAT($B27,",",BC$4),'25 SpcFunc &amp; VentSpcFunc combos'!$Q$8:$Q$354,0),0)&gt;0,1,0)</f>
        <v>0</v>
      </c>
      <c r="BD27" s="119">
        <f ca="1">IF(IFERROR(MATCH(_xlfn.CONCAT($B27,",",BD$4),'25 SpcFunc &amp; VentSpcFunc combos'!$Q$8:$Q$354,0),0)&gt;0,1,0)</f>
        <v>0</v>
      </c>
      <c r="BE27" s="119">
        <f ca="1">IF(IFERROR(MATCH(_xlfn.CONCAT($B27,",",BE$4),'25 SpcFunc &amp; VentSpcFunc combos'!$Q$8:$Q$354,0),0)&gt;0,1,0)</f>
        <v>0</v>
      </c>
      <c r="BF27" s="119">
        <f ca="1">IF(IFERROR(MATCH(_xlfn.CONCAT($B27,",",BF$4),'25 SpcFunc &amp; VentSpcFunc combos'!$Q$8:$Q$354,0),0)&gt;0,1,0)</f>
        <v>0</v>
      </c>
      <c r="BG27" s="119">
        <f ca="1">IF(IFERROR(MATCH(_xlfn.CONCAT($B27,",",BG$4),'25 SpcFunc &amp; VentSpcFunc combos'!$Q$8:$Q$354,0),0)&gt;0,1,0)</f>
        <v>0</v>
      </c>
      <c r="BH27" s="119">
        <f ca="1">IF(IFERROR(MATCH(_xlfn.CONCAT($B27,",",BH$4),'25 SpcFunc &amp; VentSpcFunc combos'!$Q$8:$Q$354,0),0)&gt;0,1,0)</f>
        <v>0</v>
      </c>
      <c r="BI27" s="119">
        <f ca="1">IF(IFERROR(MATCH(_xlfn.CONCAT($B27,",",BI$4),'25 SpcFunc &amp; VentSpcFunc combos'!$Q$8:$Q$354,0),0)&gt;0,1,0)</f>
        <v>0</v>
      </c>
      <c r="BJ27" s="119">
        <f ca="1">IF(IFERROR(MATCH(_xlfn.CONCAT($B27,",",BJ$4),'25 SpcFunc &amp; VentSpcFunc combos'!$Q$8:$Q$354,0),0)&gt;0,1,0)</f>
        <v>0</v>
      </c>
      <c r="BK27" s="119">
        <f ca="1">IF(IFERROR(MATCH(_xlfn.CONCAT($B27,",",BK$4),'25 SpcFunc &amp; VentSpcFunc combos'!$Q$8:$Q$354,0),0)&gt;0,1,0)</f>
        <v>1</v>
      </c>
      <c r="BL27" s="119">
        <f ca="1">IF(IFERROR(MATCH(_xlfn.CONCAT($B27,",",BL$4),'25 SpcFunc &amp; VentSpcFunc combos'!$Q$8:$Q$354,0),0)&gt;0,1,0)</f>
        <v>0</v>
      </c>
      <c r="BM27" s="119">
        <f ca="1">IF(IFERROR(MATCH(_xlfn.CONCAT($B27,",",BM$4),'25 SpcFunc &amp; VentSpcFunc combos'!$Q$8:$Q$354,0),0)&gt;0,1,0)</f>
        <v>0</v>
      </c>
      <c r="BN27" s="119">
        <f ca="1">IF(IFERROR(MATCH(_xlfn.CONCAT($B27,",",BN$4),'25 SpcFunc &amp; VentSpcFunc combos'!$Q$8:$Q$354,0),0)&gt;0,1,0)</f>
        <v>0</v>
      </c>
      <c r="BO27" s="119">
        <f ca="1">IF(IFERROR(MATCH(_xlfn.CONCAT($B27,",",BO$4),'25 SpcFunc &amp; VentSpcFunc combos'!$Q$8:$Q$354,0),0)&gt;0,1,0)</f>
        <v>0</v>
      </c>
      <c r="BP27" s="119">
        <f ca="1">IF(IFERROR(MATCH(_xlfn.CONCAT($B27,",",BP$4),'25 SpcFunc &amp; VentSpcFunc combos'!$Q$8:$Q$354,0),0)&gt;0,1,0)</f>
        <v>0</v>
      </c>
      <c r="BQ27" s="119">
        <f ca="1">IF(IFERROR(MATCH(_xlfn.CONCAT($B27,",",BQ$4),'25 SpcFunc &amp; VentSpcFunc combos'!$Q$8:$Q$354,0),0)&gt;0,1,0)</f>
        <v>0</v>
      </c>
      <c r="BR27" s="119">
        <f ca="1">IF(IFERROR(MATCH(_xlfn.CONCAT($B27,",",BR$4),'25 SpcFunc &amp; VentSpcFunc combos'!$Q$8:$Q$354,0),0)&gt;0,1,0)</f>
        <v>1</v>
      </c>
      <c r="BS27" s="119">
        <f ca="1">IF(IFERROR(MATCH(_xlfn.CONCAT($B27,",",BS$4),'25 SpcFunc &amp; VentSpcFunc combos'!$Q$8:$Q$354,0),0)&gt;0,1,0)</f>
        <v>0</v>
      </c>
      <c r="BT27" s="119">
        <f ca="1">IF(IFERROR(MATCH(_xlfn.CONCAT($B27,",",BT$4),'25 SpcFunc &amp; VentSpcFunc combos'!$Q$8:$Q$354,0),0)&gt;0,1,0)</f>
        <v>0</v>
      </c>
      <c r="BU27" s="119">
        <f ca="1">IF(IFERROR(MATCH(_xlfn.CONCAT($B27,",",BU$4),'25 SpcFunc &amp; VentSpcFunc combos'!$Q$8:$Q$354,0),0)&gt;0,1,0)</f>
        <v>0</v>
      </c>
      <c r="BV27" s="119">
        <f ca="1">IF(IFERROR(MATCH(_xlfn.CONCAT($B27,",",BV$4),'25 SpcFunc &amp; VentSpcFunc combos'!$Q$8:$Q$354,0),0)&gt;0,1,0)</f>
        <v>0</v>
      </c>
      <c r="BW27" s="119">
        <f ca="1">IF(IFERROR(MATCH(_xlfn.CONCAT($B27,",",BW$4),'25 SpcFunc &amp; VentSpcFunc combos'!$Q$8:$Q$354,0),0)&gt;0,1,0)</f>
        <v>0</v>
      </c>
      <c r="BX27" s="119">
        <f ca="1">IF(IFERROR(MATCH(_xlfn.CONCAT($B27,",",BX$4),'25 SpcFunc &amp; VentSpcFunc combos'!$Q$8:$Q$354,0),0)&gt;0,1,0)</f>
        <v>0</v>
      </c>
      <c r="BY27" s="119">
        <f ca="1">IF(IFERROR(MATCH(_xlfn.CONCAT($B27,",",BY$4),'25 SpcFunc &amp; VentSpcFunc combos'!$Q$8:$Q$354,0),0)&gt;0,1,0)</f>
        <v>0</v>
      </c>
      <c r="BZ27" s="119">
        <f ca="1">IF(IFERROR(MATCH(_xlfn.CONCAT($B27,",",BZ$4),'25 SpcFunc &amp; VentSpcFunc combos'!$Q$8:$Q$354,0),0)&gt;0,1,0)</f>
        <v>0</v>
      </c>
      <c r="CA27" s="119">
        <f ca="1">IF(IFERROR(MATCH(_xlfn.CONCAT($B27,",",CA$4),'25 SpcFunc &amp; VentSpcFunc combos'!$Q$8:$Q$354,0),0)&gt;0,1,0)</f>
        <v>0</v>
      </c>
      <c r="CB27" s="119">
        <f ca="1">IF(IFERROR(MATCH(_xlfn.CONCAT($B27,",",CB$4),'25 SpcFunc &amp; VentSpcFunc combos'!$Q$8:$Q$354,0),0)&gt;0,1,0)</f>
        <v>1</v>
      </c>
      <c r="CC27" s="119">
        <f ca="1">IF(IFERROR(MATCH(_xlfn.CONCAT($B27,",",CC$4),'25 SpcFunc &amp; VentSpcFunc combos'!$Q$8:$Q$354,0),0)&gt;0,1,0)</f>
        <v>0</v>
      </c>
      <c r="CD27" s="119">
        <f ca="1">IF(IFERROR(MATCH(_xlfn.CONCAT($B27,",",CD$4),'25 SpcFunc &amp; VentSpcFunc combos'!$Q$8:$Q$354,0),0)&gt;0,1,0)</f>
        <v>0</v>
      </c>
      <c r="CE27" s="119">
        <f ca="1">IF(IFERROR(MATCH(_xlfn.CONCAT($B27,",",CE$4),'25 SpcFunc &amp; VentSpcFunc combos'!$Q$8:$Q$354,0),0)&gt;0,1,0)</f>
        <v>0</v>
      </c>
      <c r="CF27" s="119">
        <f ca="1">IF(IFERROR(MATCH(_xlfn.CONCAT($B27,",",CF$4),'25 SpcFunc &amp; VentSpcFunc combos'!$Q$8:$Q$354,0),0)&gt;0,1,0)</f>
        <v>0</v>
      </c>
      <c r="CG27" s="119">
        <f ca="1">IF(IFERROR(MATCH(_xlfn.CONCAT($B27,",",CG$4),'25 SpcFunc &amp; VentSpcFunc combos'!$Q$8:$Q$354,0),0)&gt;0,1,0)</f>
        <v>0</v>
      </c>
      <c r="CH27" s="119">
        <f ca="1">IF(IFERROR(MATCH(_xlfn.CONCAT($B27,",",CH$4),'25 SpcFunc &amp; VentSpcFunc combos'!$Q$8:$Q$354,0),0)&gt;0,1,0)</f>
        <v>0</v>
      </c>
      <c r="CI27" s="119">
        <f ca="1">IF(IFERROR(MATCH(_xlfn.CONCAT($B27,",",CI$4),'25 SpcFunc &amp; VentSpcFunc combos'!$Q$8:$Q$354,0),0)&gt;0,1,0)</f>
        <v>0</v>
      </c>
      <c r="CJ27" s="119">
        <f ca="1">IF(IFERROR(MATCH(_xlfn.CONCAT($B27,",",CJ$4),'25 SpcFunc &amp; VentSpcFunc combos'!$Q$8:$Q$354,0),0)&gt;0,1,0)</f>
        <v>0</v>
      </c>
      <c r="CK27" s="119">
        <f ca="1">IF(IFERROR(MATCH(_xlfn.CONCAT($B27,",",CK$4),'25 SpcFunc &amp; VentSpcFunc combos'!$Q$8:$Q$354,0),0)&gt;0,1,0)</f>
        <v>0</v>
      </c>
      <c r="CL27" s="119">
        <f ca="1">IF(IFERROR(MATCH(_xlfn.CONCAT($B27,",",CL$4),'25 SpcFunc &amp; VentSpcFunc combos'!$Q$8:$Q$354,0),0)&gt;0,1,0)</f>
        <v>0</v>
      </c>
      <c r="CM27" s="119">
        <f ca="1">IF(IFERROR(MATCH(_xlfn.CONCAT($B27,",",CM$4),'25 SpcFunc &amp; VentSpcFunc combos'!$Q$8:$Q$354,0),0)&gt;0,1,0)</f>
        <v>0</v>
      </c>
      <c r="CN27" s="119">
        <f ca="1">IF(IFERROR(MATCH(_xlfn.CONCAT($B27,",",CN$4),'25 SpcFunc &amp; VentSpcFunc combos'!$Q$8:$Q$354,0),0)&gt;0,1,0)</f>
        <v>0</v>
      </c>
      <c r="CO27" s="119">
        <f ca="1">IF(IFERROR(MATCH(_xlfn.CONCAT($B27,",",CO$4),'25 SpcFunc &amp; VentSpcFunc combos'!$Q$8:$Q$354,0),0)&gt;0,1,0)</f>
        <v>0</v>
      </c>
      <c r="CP27" s="119">
        <f ca="1">IF(IFERROR(MATCH(_xlfn.CONCAT($B27,",",CP$4),'25 SpcFunc &amp; VentSpcFunc combos'!$Q$8:$Q$354,0),0)&gt;0,1,0)</f>
        <v>0</v>
      </c>
      <c r="CQ27" s="119">
        <f ca="1">IF(IFERROR(MATCH(_xlfn.CONCAT($B27,",",CQ$4),'25 SpcFunc &amp; VentSpcFunc combos'!$Q$8:$Q$354,0),0)&gt;0,1,0)</f>
        <v>0</v>
      </c>
      <c r="CR27" s="119">
        <f ca="1">IF(IFERROR(MATCH(_xlfn.CONCAT($B27,",",CR$4),'25 SpcFunc &amp; VentSpcFunc combos'!$Q$8:$Q$354,0),0)&gt;0,1,0)</f>
        <v>0</v>
      </c>
      <c r="CS27" s="119">
        <f ca="1">IF(IFERROR(MATCH(_xlfn.CONCAT($B27,",",CS$4),'25 SpcFunc &amp; VentSpcFunc combos'!$Q$8:$Q$354,0),0)&gt;0,1,0)</f>
        <v>0</v>
      </c>
      <c r="CT27" s="119">
        <f ca="1">IF(IFERROR(MATCH(_xlfn.CONCAT($B27,",",CT$4),'25 SpcFunc &amp; VentSpcFunc combos'!$Q$8:$Q$354,0),0)&gt;0,1,0)</f>
        <v>0</v>
      </c>
      <c r="CU27" s="98" t="s">
        <v>938</v>
      </c>
      <c r="CV27">
        <f t="shared" ca="1" si="4"/>
        <v>4</v>
      </c>
    </row>
    <row r="28" spans="2:100" x14ac:dyDescent="0.25">
      <c r="B28" t="str">
        <f>'For CSV - 2025 SpcFuncData'!B28</f>
        <v>Exercise/Fitness Center and Gymnasium Areas</v>
      </c>
      <c r="C28" s="119">
        <f ca="1">IF(IFERROR(MATCH(_xlfn.CONCAT($B28,",",C$4),'25 SpcFunc &amp; VentSpcFunc combos'!$Q$8:$Q$354,0),0)&gt;0,1,0)</f>
        <v>0</v>
      </c>
      <c r="D28" s="119">
        <f ca="1">IF(IFERROR(MATCH(_xlfn.CONCAT($B28,",",D$4),'25 SpcFunc &amp; VentSpcFunc combos'!$Q$8:$Q$354,0),0)&gt;0,1,0)</f>
        <v>0</v>
      </c>
      <c r="E28" s="119">
        <f ca="1">IF(IFERROR(MATCH(_xlfn.CONCAT($B28,",",E$4),'25 SpcFunc &amp; VentSpcFunc combos'!$Q$8:$Q$354,0),0)&gt;0,1,0)</f>
        <v>0</v>
      </c>
      <c r="F28" s="119">
        <f ca="1">IF(IFERROR(MATCH(_xlfn.CONCAT($B28,",",F$4),'25 SpcFunc &amp; VentSpcFunc combos'!$Q$8:$Q$354,0),0)&gt;0,1,0)</f>
        <v>0</v>
      </c>
      <c r="G28" s="119">
        <f ca="1">IF(IFERROR(MATCH(_xlfn.CONCAT($B28,",",G$4),'25 SpcFunc &amp; VentSpcFunc combos'!$Q$8:$Q$354,0),0)&gt;0,1,0)</f>
        <v>0</v>
      </c>
      <c r="H28" s="119">
        <f ca="1">IF(IFERROR(MATCH(_xlfn.CONCAT($B28,",",H$4),'25 SpcFunc &amp; VentSpcFunc combos'!$Q$8:$Q$354,0),0)&gt;0,1,0)</f>
        <v>0</v>
      </c>
      <c r="I28" s="119">
        <f ca="1">IF(IFERROR(MATCH(_xlfn.CONCAT($B28,",",I$4),'25 SpcFunc &amp; VentSpcFunc combos'!$Q$8:$Q$354,0),0)&gt;0,1,0)</f>
        <v>0</v>
      </c>
      <c r="J28" s="119">
        <f ca="1">IF(IFERROR(MATCH(_xlfn.CONCAT($B28,",",J$4),'25 SpcFunc &amp; VentSpcFunc combos'!$Q$8:$Q$354,0),0)&gt;0,1,0)</f>
        <v>0</v>
      </c>
      <c r="K28" s="119">
        <f ca="1">IF(IFERROR(MATCH(_xlfn.CONCAT($B28,",",K$4),'25 SpcFunc &amp; VentSpcFunc combos'!$Q$8:$Q$354,0),0)&gt;0,1,0)</f>
        <v>0</v>
      </c>
      <c r="L28" s="119">
        <f ca="1">IF(IFERROR(MATCH(_xlfn.CONCAT($B28,",",L$4),'25 SpcFunc &amp; VentSpcFunc combos'!$Q$8:$Q$354,0),0)&gt;0,1,0)</f>
        <v>0</v>
      </c>
      <c r="M28" s="119">
        <f ca="1">IF(IFERROR(MATCH(_xlfn.CONCAT($B28,",",M$4),'25 SpcFunc &amp; VentSpcFunc combos'!$Q$8:$Q$354,0),0)&gt;0,1,0)</f>
        <v>0</v>
      </c>
      <c r="N28" s="119">
        <f ca="1">IF(IFERROR(MATCH(_xlfn.CONCAT($B28,",",N$4),'25 SpcFunc &amp; VentSpcFunc combos'!$Q$8:$Q$354,0),0)&gt;0,1,0)</f>
        <v>0</v>
      </c>
      <c r="O28" s="119">
        <f ca="1">IF(IFERROR(MATCH(_xlfn.CONCAT($B28,",",O$4),'25 SpcFunc &amp; VentSpcFunc combos'!$Q$8:$Q$354,0),0)&gt;0,1,0)</f>
        <v>0</v>
      </c>
      <c r="P28" s="119">
        <f ca="1">IF(IFERROR(MATCH(_xlfn.CONCAT($B28,",",P$4),'25 SpcFunc &amp; VentSpcFunc combos'!$Q$8:$Q$354,0),0)&gt;0,1,0)</f>
        <v>0</v>
      </c>
      <c r="Q28" s="119">
        <f ca="1">IF(IFERROR(MATCH(_xlfn.CONCAT($B28,",",Q$4),'25 SpcFunc &amp; VentSpcFunc combos'!$Q$8:$Q$354,0),0)&gt;0,1,0)</f>
        <v>0</v>
      </c>
      <c r="R28" s="119">
        <f ca="1">IF(IFERROR(MATCH(_xlfn.CONCAT($B28,",",R$4),'25 SpcFunc &amp; VentSpcFunc combos'!$Q$8:$Q$354,0),0)&gt;0,1,0)</f>
        <v>0</v>
      </c>
      <c r="S28" s="119">
        <f ca="1">IF(IFERROR(MATCH(_xlfn.CONCAT($B28,",",S$4),'25 SpcFunc &amp; VentSpcFunc combos'!$Q$8:$Q$354,0),0)&gt;0,1,0)</f>
        <v>0</v>
      </c>
      <c r="T28" s="119">
        <f ca="1">IF(IFERROR(MATCH(_xlfn.CONCAT($B28,",",T$4),'25 SpcFunc &amp; VentSpcFunc combos'!$Q$8:$Q$354,0),0)&gt;0,1,0)</f>
        <v>0</v>
      </c>
      <c r="U28" s="119">
        <f ca="1">IF(IFERROR(MATCH(_xlfn.CONCAT($B28,",",U$4),'25 SpcFunc &amp; VentSpcFunc combos'!$Q$8:$Q$354,0),0)&gt;0,1,0)</f>
        <v>1</v>
      </c>
      <c r="V28" s="119">
        <f ca="1">IF(IFERROR(MATCH(_xlfn.CONCAT($B28,",",V$4),'25 SpcFunc &amp; VentSpcFunc combos'!$Q$8:$Q$354,0),0)&gt;0,1,0)</f>
        <v>1</v>
      </c>
      <c r="W28" s="119">
        <f ca="1">IF(IFERROR(MATCH(_xlfn.CONCAT($B28,",",W$4),'25 SpcFunc &amp; VentSpcFunc combos'!$Q$8:$Q$354,0),0)&gt;0,1,0)</f>
        <v>0</v>
      </c>
      <c r="X28" s="119">
        <f ca="1">IF(IFERROR(MATCH(_xlfn.CONCAT($B28,",",X$4),'25 SpcFunc &amp; VentSpcFunc combos'!$Q$8:$Q$354,0),0)&gt;0,1,0)</f>
        <v>0</v>
      </c>
      <c r="Y28" s="119">
        <f ca="1">IF(IFERROR(MATCH(_xlfn.CONCAT($B28,",",Y$4),'25 SpcFunc &amp; VentSpcFunc combos'!$Q$8:$Q$354,0),0)&gt;0,1,0)</f>
        <v>0</v>
      </c>
      <c r="Z28" s="119">
        <f ca="1">IF(IFERROR(MATCH(_xlfn.CONCAT($B28,",",Z$4),'25 SpcFunc &amp; VentSpcFunc combos'!$Q$8:$Q$354,0),0)&gt;0,1,0)</f>
        <v>0</v>
      </c>
      <c r="AA28" s="119">
        <f ca="1">IF(IFERROR(MATCH(_xlfn.CONCAT($B28,",",AA$4),'25 SpcFunc &amp; VentSpcFunc combos'!$Q$8:$Q$354,0),0)&gt;0,1,0)</f>
        <v>0</v>
      </c>
      <c r="AB28" s="119">
        <f ca="1">IF(IFERROR(MATCH(_xlfn.CONCAT($B28,",",AB$4),'25 SpcFunc &amp; VentSpcFunc combos'!$Q$8:$Q$354,0),0)&gt;0,1,0)</f>
        <v>0</v>
      </c>
      <c r="AC28" s="119">
        <f ca="1">IF(IFERROR(MATCH(_xlfn.CONCAT($B28,",",AC$4),'25 SpcFunc &amp; VentSpcFunc combos'!$Q$8:$Q$354,0),0)&gt;0,1,0)</f>
        <v>0</v>
      </c>
      <c r="AD28" s="119">
        <f ca="1">IF(IFERROR(MATCH(_xlfn.CONCAT($B28,",",AD$4),'25 SpcFunc &amp; VentSpcFunc combos'!$Q$8:$Q$354,0),0)&gt;0,1,0)</f>
        <v>0</v>
      </c>
      <c r="AE28" s="119">
        <f ca="1">IF(IFERROR(MATCH(_xlfn.CONCAT($B28,",",AE$4),'25 SpcFunc &amp; VentSpcFunc combos'!$Q$8:$Q$354,0),0)&gt;0,1,0)</f>
        <v>0</v>
      </c>
      <c r="AF28" s="119">
        <f ca="1">IF(IFERROR(MATCH(_xlfn.CONCAT($B28,",",AF$4),'25 SpcFunc &amp; VentSpcFunc combos'!$Q$8:$Q$354,0),0)&gt;0,1,0)</f>
        <v>0</v>
      </c>
      <c r="AG28" s="119">
        <f ca="1">IF(IFERROR(MATCH(_xlfn.CONCAT($B28,",",AG$4),'25 SpcFunc &amp; VentSpcFunc combos'!$Q$8:$Q$354,0),0)&gt;0,1,0)</f>
        <v>0</v>
      </c>
      <c r="AH28" s="119">
        <f ca="1">IF(IFERROR(MATCH(_xlfn.CONCAT($B28,",",AH$4),'25 SpcFunc &amp; VentSpcFunc combos'!$Q$8:$Q$354,0),0)&gt;0,1,0)</f>
        <v>0</v>
      </c>
      <c r="AI28" s="119">
        <f ca="1">IF(IFERROR(MATCH(_xlfn.CONCAT($B28,",",AI$4),'25 SpcFunc &amp; VentSpcFunc combos'!$Q$8:$Q$354,0),0)&gt;0,1,0)</f>
        <v>0</v>
      </c>
      <c r="AJ28" s="119">
        <f ca="1">IF(IFERROR(MATCH(_xlfn.CONCAT($B28,",",AJ$4),'25 SpcFunc &amp; VentSpcFunc combos'!$Q$8:$Q$354,0),0)&gt;0,1,0)</f>
        <v>0</v>
      </c>
      <c r="AK28" s="119">
        <f ca="1">IF(IFERROR(MATCH(_xlfn.CONCAT($B28,",",AK$4),'25 SpcFunc &amp; VentSpcFunc combos'!$Q$8:$Q$354,0),0)&gt;0,1,0)</f>
        <v>0</v>
      </c>
      <c r="AL28" s="119">
        <f ca="1">IF(IFERROR(MATCH(_xlfn.CONCAT($B28,",",AL$4),'25 SpcFunc &amp; VentSpcFunc combos'!$Q$8:$Q$354,0),0)&gt;0,1,0)</f>
        <v>0</v>
      </c>
      <c r="AM28" s="119">
        <f ca="1">IF(IFERROR(MATCH(_xlfn.CONCAT($B28,",",AM$4),'25 SpcFunc &amp; VentSpcFunc combos'!$Q$8:$Q$354,0),0)&gt;0,1,0)</f>
        <v>0</v>
      </c>
      <c r="AN28" s="119">
        <f ca="1">IF(IFERROR(MATCH(_xlfn.CONCAT($B28,",",AN$4),'25 SpcFunc &amp; VentSpcFunc combos'!$Q$8:$Q$354,0),0)&gt;0,1,0)</f>
        <v>0</v>
      </c>
      <c r="AO28" s="119">
        <f ca="1">IF(IFERROR(MATCH(_xlfn.CONCAT($B28,",",AO$4),'25 SpcFunc &amp; VentSpcFunc combos'!$Q$8:$Q$354,0),0)&gt;0,1,0)</f>
        <v>0</v>
      </c>
      <c r="AP28" s="119">
        <f ca="1">IF(IFERROR(MATCH(_xlfn.CONCAT($B28,",",AP$4),'25 SpcFunc &amp; VentSpcFunc combos'!$Q$8:$Q$354,0),0)&gt;0,1,0)</f>
        <v>0</v>
      </c>
      <c r="AQ28" s="119">
        <f ca="1">IF(IFERROR(MATCH(_xlfn.CONCAT($B28,",",AQ$4),'25 SpcFunc &amp; VentSpcFunc combos'!$Q$8:$Q$354,0),0)&gt;0,1,0)</f>
        <v>0</v>
      </c>
      <c r="AR28" s="119">
        <f ca="1">IF(IFERROR(MATCH(_xlfn.CONCAT($B28,",",AR$4),'25 SpcFunc &amp; VentSpcFunc combos'!$Q$8:$Q$354,0),0)&gt;0,1,0)</f>
        <v>0</v>
      </c>
      <c r="AS28" s="119">
        <f ca="1">IF(IFERROR(MATCH(_xlfn.CONCAT($B28,",",AS$4),'25 SpcFunc &amp; VentSpcFunc combos'!$Q$8:$Q$354,0),0)&gt;0,1,0)</f>
        <v>0</v>
      </c>
      <c r="AT28" s="119">
        <f ca="1">IF(IFERROR(MATCH(_xlfn.CONCAT($B28,",",AT$4),'25 SpcFunc &amp; VentSpcFunc combos'!$Q$8:$Q$354,0),0)&gt;0,1,0)</f>
        <v>0</v>
      </c>
      <c r="AU28" s="119">
        <f ca="1">IF(IFERROR(MATCH(_xlfn.CONCAT($B28,",",AU$4),'25 SpcFunc &amp; VentSpcFunc combos'!$Q$8:$Q$354,0),0)&gt;0,1,0)</f>
        <v>0</v>
      </c>
      <c r="AV28" s="119">
        <f ca="1">IF(IFERROR(MATCH(_xlfn.CONCAT($B28,",",AV$4),'25 SpcFunc &amp; VentSpcFunc combos'!$Q$8:$Q$354,0),0)&gt;0,1,0)</f>
        <v>0</v>
      </c>
      <c r="AW28" s="119">
        <f ca="1">IF(IFERROR(MATCH(_xlfn.CONCAT($B28,",",AW$4),'25 SpcFunc &amp; VentSpcFunc combos'!$Q$8:$Q$354,0),0)&gt;0,1,0)</f>
        <v>0</v>
      </c>
      <c r="AX28" s="119">
        <f ca="1">IF(IFERROR(MATCH(_xlfn.CONCAT($B28,",",AX$4),'25 SpcFunc &amp; VentSpcFunc combos'!$Q$8:$Q$354,0),0)&gt;0,1,0)</f>
        <v>0</v>
      </c>
      <c r="AY28" s="119">
        <f ca="1">IF(IFERROR(MATCH(_xlfn.CONCAT($B28,",",AY$4),'25 SpcFunc &amp; VentSpcFunc combos'!$Q$8:$Q$354,0),0)&gt;0,1,0)</f>
        <v>0</v>
      </c>
      <c r="AZ28" s="119">
        <f ca="1">IF(IFERROR(MATCH(_xlfn.CONCAT($B28,",",AZ$4),'25 SpcFunc &amp; VentSpcFunc combos'!$Q$8:$Q$354,0),0)&gt;0,1,0)</f>
        <v>0</v>
      </c>
      <c r="BA28" s="119">
        <f ca="1">IF(IFERROR(MATCH(_xlfn.CONCAT($B28,",",BA$4),'25 SpcFunc &amp; VentSpcFunc combos'!$Q$8:$Q$354,0),0)&gt;0,1,0)</f>
        <v>0</v>
      </c>
      <c r="BB28" s="119">
        <f ca="1">IF(IFERROR(MATCH(_xlfn.CONCAT($B28,",",BB$4),'25 SpcFunc &amp; VentSpcFunc combos'!$Q$8:$Q$354,0),0)&gt;0,1,0)</f>
        <v>0</v>
      </c>
      <c r="BC28" s="119">
        <f ca="1">IF(IFERROR(MATCH(_xlfn.CONCAT($B28,",",BC$4),'25 SpcFunc &amp; VentSpcFunc combos'!$Q$8:$Q$354,0),0)&gt;0,1,0)</f>
        <v>0</v>
      </c>
      <c r="BD28" s="119">
        <f ca="1">IF(IFERROR(MATCH(_xlfn.CONCAT($B28,",",BD$4),'25 SpcFunc &amp; VentSpcFunc combos'!$Q$8:$Q$354,0),0)&gt;0,1,0)</f>
        <v>0</v>
      </c>
      <c r="BE28" s="119">
        <f ca="1">IF(IFERROR(MATCH(_xlfn.CONCAT($B28,",",BE$4),'25 SpcFunc &amp; VentSpcFunc combos'!$Q$8:$Q$354,0),0)&gt;0,1,0)</f>
        <v>0</v>
      </c>
      <c r="BF28" s="119">
        <f ca="1">IF(IFERROR(MATCH(_xlfn.CONCAT($B28,",",BF$4),'25 SpcFunc &amp; VentSpcFunc combos'!$Q$8:$Q$354,0),0)&gt;0,1,0)</f>
        <v>0</v>
      </c>
      <c r="BG28" s="119">
        <f ca="1">IF(IFERROR(MATCH(_xlfn.CONCAT($B28,",",BG$4),'25 SpcFunc &amp; VentSpcFunc combos'!$Q$8:$Q$354,0),0)&gt;0,1,0)</f>
        <v>0</v>
      </c>
      <c r="BH28" s="119">
        <f ca="1">IF(IFERROR(MATCH(_xlfn.CONCAT($B28,",",BH$4),'25 SpcFunc &amp; VentSpcFunc combos'!$Q$8:$Q$354,0),0)&gt;0,1,0)</f>
        <v>0</v>
      </c>
      <c r="BI28" s="119">
        <f ca="1">IF(IFERROR(MATCH(_xlfn.CONCAT($B28,",",BI$4),'25 SpcFunc &amp; VentSpcFunc combos'!$Q$8:$Q$354,0),0)&gt;0,1,0)</f>
        <v>0</v>
      </c>
      <c r="BJ28" s="119">
        <f ca="1">IF(IFERROR(MATCH(_xlfn.CONCAT($B28,",",BJ$4),'25 SpcFunc &amp; VentSpcFunc combos'!$Q$8:$Q$354,0),0)&gt;0,1,0)</f>
        <v>0</v>
      </c>
      <c r="BK28" s="119">
        <f ca="1">IF(IFERROR(MATCH(_xlfn.CONCAT($B28,",",BK$4),'25 SpcFunc &amp; VentSpcFunc combos'!$Q$8:$Q$354,0),0)&gt;0,1,0)</f>
        <v>0</v>
      </c>
      <c r="BL28" s="119">
        <f ca="1">IF(IFERROR(MATCH(_xlfn.CONCAT($B28,",",BL$4),'25 SpcFunc &amp; VentSpcFunc combos'!$Q$8:$Q$354,0),0)&gt;0,1,0)</f>
        <v>0</v>
      </c>
      <c r="BM28" s="119">
        <f ca="1">IF(IFERROR(MATCH(_xlfn.CONCAT($B28,",",BM$4),'25 SpcFunc &amp; VentSpcFunc combos'!$Q$8:$Q$354,0),0)&gt;0,1,0)</f>
        <v>0</v>
      </c>
      <c r="BN28" s="119">
        <f ca="1">IF(IFERROR(MATCH(_xlfn.CONCAT($B28,",",BN$4),'25 SpcFunc &amp; VentSpcFunc combos'!$Q$8:$Q$354,0),0)&gt;0,1,0)</f>
        <v>0</v>
      </c>
      <c r="BO28" s="119">
        <f ca="1">IF(IFERROR(MATCH(_xlfn.CONCAT($B28,",",BO$4),'25 SpcFunc &amp; VentSpcFunc combos'!$Q$8:$Q$354,0),0)&gt;0,1,0)</f>
        <v>0</v>
      </c>
      <c r="BP28" s="119">
        <f ca="1">IF(IFERROR(MATCH(_xlfn.CONCAT($B28,",",BP$4),'25 SpcFunc &amp; VentSpcFunc combos'!$Q$8:$Q$354,0),0)&gt;0,1,0)</f>
        <v>0</v>
      </c>
      <c r="BQ28" s="119">
        <f ca="1">IF(IFERROR(MATCH(_xlfn.CONCAT($B28,",",BQ$4),'25 SpcFunc &amp; VentSpcFunc combos'!$Q$8:$Q$354,0),0)&gt;0,1,0)</f>
        <v>0</v>
      </c>
      <c r="BR28" s="119">
        <f ca="1">IF(IFERROR(MATCH(_xlfn.CONCAT($B28,",",BR$4),'25 SpcFunc &amp; VentSpcFunc combos'!$Q$8:$Q$354,0),0)&gt;0,1,0)</f>
        <v>0</v>
      </c>
      <c r="BS28" s="119">
        <f ca="1">IF(IFERROR(MATCH(_xlfn.CONCAT($B28,",",BS$4),'25 SpcFunc &amp; VentSpcFunc combos'!$Q$8:$Q$354,0),0)&gt;0,1,0)</f>
        <v>0</v>
      </c>
      <c r="BT28" s="119">
        <f ca="1">IF(IFERROR(MATCH(_xlfn.CONCAT($B28,",",BT$4),'25 SpcFunc &amp; VentSpcFunc combos'!$Q$8:$Q$354,0),0)&gt;0,1,0)</f>
        <v>0</v>
      </c>
      <c r="BU28" s="119">
        <f ca="1">IF(IFERROR(MATCH(_xlfn.CONCAT($B28,",",BU$4),'25 SpcFunc &amp; VentSpcFunc combos'!$Q$8:$Q$354,0),0)&gt;0,1,0)</f>
        <v>0</v>
      </c>
      <c r="BV28" s="119">
        <f ca="1">IF(IFERROR(MATCH(_xlfn.CONCAT($B28,",",BV$4),'25 SpcFunc &amp; VentSpcFunc combos'!$Q$8:$Q$354,0),0)&gt;0,1,0)</f>
        <v>0</v>
      </c>
      <c r="BW28" s="119">
        <f ca="1">IF(IFERROR(MATCH(_xlfn.CONCAT($B28,",",BW$4),'25 SpcFunc &amp; VentSpcFunc combos'!$Q$8:$Q$354,0),0)&gt;0,1,0)</f>
        <v>0</v>
      </c>
      <c r="BX28" s="119">
        <f ca="1">IF(IFERROR(MATCH(_xlfn.CONCAT($B28,",",BX$4),'25 SpcFunc &amp; VentSpcFunc combos'!$Q$8:$Q$354,0),0)&gt;0,1,0)</f>
        <v>0</v>
      </c>
      <c r="BY28" s="119">
        <f ca="1">IF(IFERROR(MATCH(_xlfn.CONCAT($B28,",",BY$4),'25 SpcFunc &amp; VentSpcFunc combos'!$Q$8:$Q$354,0),0)&gt;0,1,0)</f>
        <v>0</v>
      </c>
      <c r="BZ28" s="119">
        <f ca="1">IF(IFERROR(MATCH(_xlfn.CONCAT($B28,",",BZ$4),'25 SpcFunc &amp; VentSpcFunc combos'!$Q$8:$Q$354,0),0)&gt;0,1,0)</f>
        <v>0</v>
      </c>
      <c r="CA28" s="119">
        <f ca="1">IF(IFERROR(MATCH(_xlfn.CONCAT($B28,",",CA$4),'25 SpcFunc &amp; VentSpcFunc combos'!$Q$8:$Q$354,0),0)&gt;0,1,0)</f>
        <v>0</v>
      </c>
      <c r="CB28" s="119">
        <f ca="1">IF(IFERROR(MATCH(_xlfn.CONCAT($B28,",",CB$4),'25 SpcFunc &amp; VentSpcFunc combos'!$Q$8:$Q$354,0),0)&gt;0,1,0)</f>
        <v>0</v>
      </c>
      <c r="CC28" s="119">
        <f ca="1">IF(IFERROR(MATCH(_xlfn.CONCAT($B28,",",CC$4),'25 SpcFunc &amp; VentSpcFunc combos'!$Q$8:$Q$354,0),0)&gt;0,1,0)</f>
        <v>0</v>
      </c>
      <c r="CD28" s="119">
        <f ca="1">IF(IFERROR(MATCH(_xlfn.CONCAT($B28,",",CD$4),'25 SpcFunc &amp; VentSpcFunc combos'!$Q$8:$Q$354,0),0)&gt;0,1,0)</f>
        <v>0</v>
      </c>
      <c r="CE28" s="119">
        <f ca="1">IF(IFERROR(MATCH(_xlfn.CONCAT($B28,",",CE$4),'25 SpcFunc &amp; VentSpcFunc combos'!$Q$8:$Q$354,0),0)&gt;0,1,0)</f>
        <v>0</v>
      </c>
      <c r="CF28" s="119">
        <f ca="1">IF(IFERROR(MATCH(_xlfn.CONCAT($B28,",",CF$4),'25 SpcFunc &amp; VentSpcFunc combos'!$Q$8:$Q$354,0),0)&gt;0,1,0)</f>
        <v>0</v>
      </c>
      <c r="CG28" s="119">
        <f ca="1">IF(IFERROR(MATCH(_xlfn.CONCAT($B28,",",CG$4),'25 SpcFunc &amp; VentSpcFunc combos'!$Q$8:$Q$354,0),0)&gt;0,1,0)</f>
        <v>0</v>
      </c>
      <c r="CH28" s="119">
        <f ca="1">IF(IFERROR(MATCH(_xlfn.CONCAT($B28,",",CH$4),'25 SpcFunc &amp; VentSpcFunc combos'!$Q$8:$Q$354,0),0)&gt;0,1,0)</f>
        <v>0</v>
      </c>
      <c r="CI28" s="119">
        <f ca="1">IF(IFERROR(MATCH(_xlfn.CONCAT($B28,",",CI$4),'25 SpcFunc &amp; VentSpcFunc combos'!$Q$8:$Q$354,0),0)&gt;0,1,0)</f>
        <v>0</v>
      </c>
      <c r="CJ28" s="119">
        <f ca="1">IF(IFERROR(MATCH(_xlfn.CONCAT($B28,",",CJ$4),'25 SpcFunc &amp; VentSpcFunc combos'!$Q$8:$Q$354,0),0)&gt;0,1,0)</f>
        <v>0</v>
      </c>
      <c r="CK28" s="119">
        <f ca="1">IF(IFERROR(MATCH(_xlfn.CONCAT($B28,",",CK$4),'25 SpcFunc &amp; VentSpcFunc combos'!$Q$8:$Q$354,0),0)&gt;0,1,0)</f>
        <v>0</v>
      </c>
      <c r="CL28" s="119">
        <f ca="1">IF(IFERROR(MATCH(_xlfn.CONCAT($B28,",",CL$4),'25 SpcFunc &amp; VentSpcFunc combos'!$Q$8:$Q$354,0),0)&gt;0,1,0)</f>
        <v>0</v>
      </c>
      <c r="CM28" s="119">
        <f ca="1">IF(IFERROR(MATCH(_xlfn.CONCAT($B28,",",CM$4),'25 SpcFunc &amp; VentSpcFunc combos'!$Q$8:$Q$354,0),0)&gt;0,1,0)</f>
        <v>0</v>
      </c>
      <c r="CN28" s="119">
        <f ca="1">IF(IFERROR(MATCH(_xlfn.CONCAT($B28,",",CN$4),'25 SpcFunc &amp; VentSpcFunc combos'!$Q$8:$Q$354,0),0)&gt;0,1,0)</f>
        <v>0</v>
      </c>
      <c r="CO28" s="119">
        <f ca="1">IF(IFERROR(MATCH(_xlfn.CONCAT($B28,",",CO$4),'25 SpcFunc &amp; VentSpcFunc combos'!$Q$8:$Q$354,0),0)&gt;0,1,0)</f>
        <v>0</v>
      </c>
      <c r="CP28" s="119">
        <f ca="1">IF(IFERROR(MATCH(_xlfn.CONCAT($B28,",",CP$4),'25 SpcFunc &amp; VentSpcFunc combos'!$Q$8:$Q$354,0),0)&gt;0,1,0)</f>
        <v>0</v>
      </c>
      <c r="CQ28" s="119">
        <f ca="1">IF(IFERROR(MATCH(_xlfn.CONCAT($B28,",",CQ$4),'25 SpcFunc &amp; VentSpcFunc combos'!$Q$8:$Q$354,0),0)&gt;0,1,0)</f>
        <v>0</v>
      </c>
      <c r="CR28" s="119">
        <f ca="1">IF(IFERROR(MATCH(_xlfn.CONCAT($B28,",",CR$4),'25 SpcFunc &amp; VentSpcFunc combos'!$Q$8:$Q$354,0),0)&gt;0,1,0)</f>
        <v>0</v>
      </c>
      <c r="CS28" s="119">
        <f ca="1">IF(IFERROR(MATCH(_xlfn.CONCAT($B28,",",CS$4),'25 SpcFunc &amp; VentSpcFunc combos'!$Q$8:$Q$354,0),0)&gt;0,1,0)</f>
        <v>0</v>
      </c>
      <c r="CT28" s="119">
        <f ca="1">IF(IFERROR(MATCH(_xlfn.CONCAT($B28,",",CT$4),'25 SpcFunc &amp; VentSpcFunc combos'!$Q$8:$Q$354,0),0)&gt;0,1,0)</f>
        <v>1</v>
      </c>
      <c r="CU28" s="98" t="s">
        <v>938</v>
      </c>
      <c r="CV28">
        <f t="shared" ca="1" si="4"/>
        <v>3</v>
      </c>
    </row>
    <row r="29" spans="2:100" x14ac:dyDescent="0.25">
      <c r="B29" t="str">
        <f>'For CSV - 2025 SpcFuncData'!B29</f>
        <v>Financial Transaction Area</v>
      </c>
      <c r="C29" s="119">
        <f ca="1">IF(IFERROR(MATCH(_xlfn.CONCAT($B29,",",C$4),'25 SpcFunc &amp; VentSpcFunc combos'!$Q$8:$Q$354,0),0)&gt;0,1,0)</f>
        <v>0</v>
      </c>
      <c r="D29" s="119">
        <f ca="1">IF(IFERROR(MATCH(_xlfn.CONCAT($B29,",",D$4),'25 SpcFunc &amp; VentSpcFunc combos'!$Q$8:$Q$354,0),0)&gt;0,1,0)</f>
        <v>0</v>
      </c>
      <c r="E29" s="119">
        <f ca="1">IF(IFERROR(MATCH(_xlfn.CONCAT($B29,",",E$4),'25 SpcFunc &amp; VentSpcFunc combos'!$Q$8:$Q$354,0),0)&gt;0,1,0)</f>
        <v>0</v>
      </c>
      <c r="F29" s="119">
        <f ca="1">IF(IFERROR(MATCH(_xlfn.CONCAT($B29,",",F$4),'25 SpcFunc &amp; VentSpcFunc combos'!$Q$8:$Q$354,0),0)&gt;0,1,0)</f>
        <v>0</v>
      </c>
      <c r="G29" s="119">
        <f ca="1">IF(IFERROR(MATCH(_xlfn.CONCAT($B29,",",G$4),'25 SpcFunc &amp; VentSpcFunc combos'!$Q$8:$Q$354,0),0)&gt;0,1,0)</f>
        <v>0</v>
      </c>
      <c r="H29" s="119">
        <f ca="1">IF(IFERROR(MATCH(_xlfn.CONCAT($B29,",",H$4),'25 SpcFunc &amp; VentSpcFunc combos'!$Q$8:$Q$354,0),0)&gt;0,1,0)</f>
        <v>0</v>
      </c>
      <c r="I29" s="119">
        <f ca="1">IF(IFERROR(MATCH(_xlfn.CONCAT($B29,",",I$4),'25 SpcFunc &amp; VentSpcFunc combos'!$Q$8:$Q$354,0),0)&gt;0,1,0)</f>
        <v>0</v>
      </c>
      <c r="J29" s="119">
        <f ca="1">IF(IFERROR(MATCH(_xlfn.CONCAT($B29,",",J$4),'25 SpcFunc &amp; VentSpcFunc combos'!$Q$8:$Q$354,0),0)&gt;0,1,0)</f>
        <v>0</v>
      </c>
      <c r="K29" s="119">
        <f ca="1">IF(IFERROR(MATCH(_xlfn.CONCAT($B29,",",K$4),'25 SpcFunc &amp; VentSpcFunc combos'!$Q$8:$Q$354,0),0)&gt;0,1,0)</f>
        <v>0</v>
      </c>
      <c r="L29" s="119">
        <f ca="1">IF(IFERROR(MATCH(_xlfn.CONCAT($B29,",",L$4),'25 SpcFunc &amp; VentSpcFunc combos'!$Q$8:$Q$354,0),0)&gt;0,1,0)</f>
        <v>0</v>
      </c>
      <c r="M29" s="119">
        <f ca="1">IF(IFERROR(MATCH(_xlfn.CONCAT($B29,",",M$4),'25 SpcFunc &amp; VentSpcFunc combos'!$Q$8:$Q$354,0),0)&gt;0,1,0)</f>
        <v>0</v>
      </c>
      <c r="N29" s="119">
        <f ca="1">IF(IFERROR(MATCH(_xlfn.CONCAT($B29,",",N$4),'25 SpcFunc &amp; VentSpcFunc combos'!$Q$8:$Q$354,0),0)&gt;0,1,0)</f>
        <v>0</v>
      </c>
      <c r="O29" s="119">
        <f ca="1">IF(IFERROR(MATCH(_xlfn.CONCAT($B29,",",O$4),'25 SpcFunc &amp; VentSpcFunc combos'!$Q$8:$Q$354,0),0)&gt;0,1,0)</f>
        <v>0</v>
      </c>
      <c r="P29" s="119">
        <f ca="1">IF(IFERROR(MATCH(_xlfn.CONCAT($B29,",",P$4),'25 SpcFunc &amp; VentSpcFunc combos'!$Q$8:$Q$354,0),0)&gt;0,1,0)</f>
        <v>0</v>
      </c>
      <c r="Q29" s="119">
        <f ca="1">IF(IFERROR(MATCH(_xlfn.CONCAT($B29,",",Q$4),'25 SpcFunc &amp; VentSpcFunc combos'!$Q$8:$Q$354,0),0)&gt;0,1,0)</f>
        <v>0</v>
      </c>
      <c r="R29" s="119">
        <f ca="1">IF(IFERROR(MATCH(_xlfn.CONCAT($B29,",",R$4),'25 SpcFunc &amp; VentSpcFunc combos'!$Q$8:$Q$354,0),0)&gt;0,1,0)</f>
        <v>0</v>
      </c>
      <c r="S29" s="119">
        <f ca="1">IF(IFERROR(MATCH(_xlfn.CONCAT($B29,",",S$4),'25 SpcFunc &amp; VentSpcFunc combos'!$Q$8:$Q$354,0),0)&gt;0,1,0)</f>
        <v>0</v>
      </c>
      <c r="T29" s="119">
        <f ca="1">IF(IFERROR(MATCH(_xlfn.CONCAT($B29,",",T$4),'25 SpcFunc &amp; VentSpcFunc combos'!$Q$8:$Q$354,0),0)&gt;0,1,0)</f>
        <v>0</v>
      </c>
      <c r="U29" s="119">
        <f ca="1">IF(IFERROR(MATCH(_xlfn.CONCAT($B29,",",U$4),'25 SpcFunc &amp; VentSpcFunc combos'!$Q$8:$Q$354,0),0)&gt;0,1,0)</f>
        <v>0</v>
      </c>
      <c r="V29" s="119">
        <f ca="1">IF(IFERROR(MATCH(_xlfn.CONCAT($B29,",",V$4),'25 SpcFunc &amp; VentSpcFunc combos'!$Q$8:$Q$354,0),0)&gt;0,1,0)</f>
        <v>0</v>
      </c>
      <c r="W29" s="119">
        <f ca="1">IF(IFERROR(MATCH(_xlfn.CONCAT($B29,",",W$4),'25 SpcFunc &amp; VentSpcFunc combos'!$Q$8:$Q$354,0),0)&gt;0,1,0)</f>
        <v>0</v>
      </c>
      <c r="X29" s="119">
        <f ca="1">IF(IFERROR(MATCH(_xlfn.CONCAT($B29,",",X$4),'25 SpcFunc &amp; VentSpcFunc combos'!$Q$8:$Q$354,0),0)&gt;0,1,0)</f>
        <v>0</v>
      </c>
      <c r="Y29" s="119">
        <f ca="1">IF(IFERROR(MATCH(_xlfn.CONCAT($B29,",",Y$4),'25 SpcFunc &amp; VentSpcFunc combos'!$Q$8:$Q$354,0),0)&gt;0,1,0)</f>
        <v>0</v>
      </c>
      <c r="Z29" s="119">
        <f ca="1">IF(IFERROR(MATCH(_xlfn.CONCAT($B29,",",Z$4),'25 SpcFunc &amp; VentSpcFunc combos'!$Q$8:$Q$354,0),0)&gt;0,1,0)</f>
        <v>0</v>
      </c>
      <c r="AA29" s="119">
        <f ca="1">IF(IFERROR(MATCH(_xlfn.CONCAT($B29,",",AA$4),'25 SpcFunc &amp; VentSpcFunc combos'!$Q$8:$Q$354,0),0)&gt;0,1,0)</f>
        <v>0</v>
      </c>
      <c r="AB29" s="119">
        <f ca="1">IF(IFERROR(MATCH(_xlfn.CONCAT($B29,",",AB$4),'25 SpcFunc &amp; VentSpcFunc combos'!$Q$8:$Q$354,0),0)&gt;0,1,0)</f>
        <v>0</v>
      </c>
      <c r="AC29" s="119">
        <f ca="1">IF(IFERROR(MATCH(_xlfn.CONCAT($B29,",",AC$4),'25 SpcFunc &amp; VentSpcFunc combos'!$Q$8:$Q$354,0),0)&gt;0,1,0)</f>
        <v>0</v>
      </c>
      <c r="AD29" s="119">
        <f ca="1">IF(IFERROR(MATCH(_xlfn.CONCAT($B29,",",AD$4),'25 SpcFunc &amp; VentSpcFunc combos'!$Q$8:$Q$354,0),0)&gt;0,1,0)</f>
        <v>0</v>
      </c>
      <c r="AE29" s="119">
        <f ca="1">IF(IFERROR(MATCH(_xlfn.CONCAT($B29,",",AE$4),'25 SpcFunc &amp; VentSpcFunc combos'!$Q$8:$Q$354,0),0)&gt;0,1,0)</f>
        <v>0</v>
      </c>
      <c r="AF29" s="119">
        <f ca="1">IF(IFERROR(MATCH(_xlfn.CONCAT($B29,",",AF$4),'25 SpcFunc &amp; VentSpcFunc combos'!$Q$8:$Q$354,0),0)&gt;0,1,0)</f>
        <v>0</v>
      </c>
      <c r="AG29" s="119">
        <f ca="1">IF(IFERROR(MATCH(_xlfn.CONCAT($B29,",",AG$4),'25 SpcFunc &amp; VentSpcFunc combos'!$Q$8:$Q$354,0),0)&gt;0,1,0)</f>
        <v>0</v>
      </c>
      <c r="AH29" s="119">
        <f ca="1">IF(IFERROR(MATCH(_xlfn.CONCAT($B29,",",AH$4),'25 SpcFunc &amp; VentSpcFunc combos'!$Q$8:$Q$354,0),0)&gt;0,1,0)</f>
        <v>0</v>
      </c>
      <c r="AI29" s="119">
        <f ca="1">IF(IFERROR(MATCH(_xlfn.CONCAT($B29,",",AI$4),'25 SpcFunc &amp; VentSpcFunc combos'!$Q$8:$Q$354,0),0)&gt;0,1,0)</f>
        <v>0</v>
      </c>
      <c r="AJ29" s="119">
        <f ca="1">IF(IFERROR(MATCH(_xlfn.CONCAT($B29,",",AJ$4),'25 SpcFunc &amp; VentSpcFunc combos'!$Q$8:$Q$354,0),0)&gt;0,1,0)</f>
        <v>0</v>
      </c>
      <c r="AK29" s="119">
        <f ca="1">IF(IFERROR(MATCH(_xlfn.CONCAT($B29,",",AK$4),'25 SpcFunc &amp; VentSpcFunc combos'!$Q$8:$Q$354,0),0)&gt;0,1,0)</f>
        <v>0</v>
      </c>
      <c r="AL29" s="119">
        <f ca="1">IF(IFERROR(MATCH(_xlfn.CONCAT($B29,",",AL$4),'25 SpcFunc &amp; VentSpcFunc combos'!$Q$8:$Q$354,0),0)&gt;0,1,0)</f>
        <v>0</v>
      </c>
      <c r="AM29" s="119">
        <f ca="1">IF(IFERROR(MATCH(_xlfn.CONCAT($B29,",",AM$4),'25 SpcFunc &amp; VentSpcFunc combos'!$Q$8:$Q$354,0),0)&gt;0,1,0)</f>
        <v>0</v>
      </c>
      <c r="AN29" s="119">
        <f ca="1">IF(IFERROR(MATCH(_xlfn.CONCAT($B29,",",AN$4),'25 SpcFunc &amp; VentSpcFunc combos'!$Q$8:$Q$354,0),0)&gt;0,1,0)</f>
        <v>0</v>
      </c>
      <c r="AO29" s="119">
        <f ca="1">IF(IFERROR(MATCH(_xlfn.CONCAT($B29,",",AO$4),'25 SpcFunc &amp; VentSpcFunc combos'!$Q$8:$Q$354,0),0)&gt;0,1,0)</f>
        <v>0</v>
      </c>
      <c r="AP29" s="119">
        <f ca="1">IF(IFERROR(MATCH(_xlfn.CONCAT($B29,",",AP$4),'25 SpcFunc &amp; VentSpcFunc combos'!$Q$8:$Q$354,0),0)&gt;0,1,0)</f>
        <v>0</v>
      </c>
      <c r="AQ29" s="119">
        <f ca="1">IF(IFERROR(MATCH(_xlfn.CONCAT($B29,",",AQ$4),'25 SpcFunc &amp; VentSpcFunc combos'!$Q$8:$Q$354,0),0)&gt;0,1,0)</f>
        <v>0</v>
      </c>
      <c r="AR29" s="119">
        <f ca="1">IF(IFERROR(MATCH(_xlfn.CONCAT($B29,",",AR$4),'25 SpcFunc &amp; VentSpcFunc combos'!$Q$8:$Q$354,0),0)&gt;0,1,0)</f>
        <v>0</v>
      </c>
      <c r="AS29" s="119">
        <f ca="1">IF(IFERROR(MATCH(_xlfn.CONCAT($B29,",",AS$4),'25 SpcFunc &amp; VentSpcFunc combos'!$Q$8:$Q$354,0),0)&gt;0,1,0)</f>
        <v>0</v>
      </c>
      <c r="AT29" s="119">
        <f ca="1">IF(IFERROR(MATCH(_xlfn.CONCAT($B29,",",AT$4),'25 SpcFunc &amp; VentSpcFunc combos'!$Q$8:$Q$354,0),0)&gt;0,1,0)</f>
        <v>0</v>
      </c>
      <c r="AU29" s="119">
        <f ca="1">IF(IFERROR(MATCH(_xlfn.CONCAT($B29,",",AU$4),'25 SpcFunc &amp; VentSpcFunc combos'!$Q$8:$Q$354,0),0)&gt;0,1,0)</f>
        <v>0</v>
      </c>
      <c r="AV29" s="119">
        <f ca="1">IF(IFERROR(MATCH(_xlfn.CONCAT($B29,",",AV$4),'25 SpcFunc &amp; VentSpcFunc combos'!$Q$8:$Q$354,0),0)&gt;0,1,0)</f>
        <v>0</v>
      </c>
      <c r="AW29" s="119">
        <f ca="1">IF(IFERROR(MATCH(_xlfn.CONCAT($B29,",",AW$4),'25 SpcFunc &amp; VentSpcFunc combos'!$Q$8:$Q$354,0),0)&gt;0,1,0)</f>
        <v>0</v>
      </c>
      <c r="AX29" s="119">
        <f ca="1">IF(IFERROR(MATCH(_xlfn.CONCAT($B29,",",AX$4),'25 SpcFunc &amp; VentSpcFunc combos'!$Q$8:$Q$354,0),0)&gt;0,1,0)</f>
        <v>0</v>
      </c>
      <c r="AY29" s="119">
        <f ca="1">IF(IFERROR(MATCH(_xlfn.CONCAT($B29,",",AY$4),'25 SpcFunc &amp; VentSpcFunc combos'!$Q$8:$Q$354,0),0)&gt;0,1,0)</f>
        <v>0</v>
      </c>
      <c r="AZ29" s="119">
        <f ca="1">IF(IFERROR(MATCH(_xlfn.CONCAT($B29,",",AZ$4),'25 SpcFunc &amp; VentSpcFunc combos'!$Q$8:$Q$354,0),0)&gt;0,1,0)</f>
        <v>0</v>
      </c>
      <c r="BA29" s="119">
        <f ca="1">IF(IFERROR(MATCH(_xlfn.CONCAT($B29,",",BA$4),'25 SpcFunc &amp; VentSpcFunc combos'!$Q$8:$Q$354,0),0)&gt;0,1,0)</f>
        <v>0</v>
      </c>
      <c r="BB29" s="119">
        <f ca="1">IF(IFERROR(MATCH(_xlfn.CONCAT($B29,",",BB$4),'25 SpcFunc &amp; VentSpcFunc combos'!$Q$8:$Q$354,0),0)&gt;0,1,0)</f>
        <v>0</v>
      </c>
      <c r="BC29" s="119">
        <f ca="1">IF(IFERROR(MATCH(_xlfn.CONCAT($B29,",",BC$4),'25 SpcFunc &amp; VentSpcFunc combos'!$Q$8:$Q$354,0),0)&gt;0,1,0)</f>
        <v>0</v>
      </c>
      <c r="BD29" s="119">
        <f ca="1">IF(IFERROR(MATCH(_xlfn.CONCAT($B29,",",BD$4),'25 SpcFunc &amp; VentSpcFunc combos'!$Q$8:$Q$354,0),0)&gt;0,1,0)</f>
        <v>0</v>
      </c>
      <c r="BE29" s="119">
        <f ca="1">IF(IFERROR(MATCH(_xlfn.CONCAT($B29,",",BE$4),'25 SpcFunc &amp; VentSpcFunc combos'!$Q$8:$Q$354,0),0)&gt;0,1,0)</f>
        <v>0</v>
      </c>
      <c r="BF29" s="119">
        <f ca="1">IF(IFERROR(MATCH(_xlfn.CONCAT($B29,",",BF$4),'25 SpcFunc &amp; VentSpcFunc combos'!$Q$8:$Q$354,0),0)&gt;0,1,0)</f>
        <v>0</v>
      </c>
      <c r="BG29" s="119">
        <f ca="1">IF(IFERROR(MATCH(_xlfn.CONCAT($B29,",",BG$4),'25 SpcFunc &amp; VentSpcFunc combos'!$Q$8:$Q$354,0),0)&gt;0,1,0)</f>
        <v>0</v>
      </c>
      <c r="BH29" s="119">
        <f ca="1">IF(IFERROR(MATCH(_xlfn.CONCAT($B29,",",BH$4),'25 SpcFunc &amp; VentSpcFunc combos'!$Q$8:$Q$354,0),0)&gt;0,1,0)</f>
        <v>0</v>
      </c>
      <c r="BI29" s="119">
        <f ca="1">IF(IFERROR(MATCH(_xlfn.CONCAT($B29,",",BI$4),'25 SpcFunc &amp; VentSpcFunc combos'!$Q$8:$Q$354,0),0)&gt;0,1,0)</f>
        <v>0</v>
      </c>
      <c r="BJ29" s="119">
        <f ca="1">IF(IFERROR(MATCH(_xlfn.CONCAT($B29,",",BJ$4),'25 SpcFunc &amp; VentSpcFunc combos'!$Q$8:$Q$354,0),0)&gt;0,1,0)</f>
        <v>0</v>
      </c>
      <c r="BK29" s="119">
        <f ca="1">IF(IFERROR(MATCH(_xlfn.CONCAT($B29,",",BK$4),'25 SpcFunc &amp; VentSpcFunc combos'!$Q$8:$Q$354,0),0)&gt;0,1,0)</f>
        <v>0</v>
      </c>
      <c r="BL29" s="119">
        <f ca="1">IF(IFERROR(MATCH(_xlfn.CONCAT($B29,",",BL$4),'25 SpcFunc &amp; VentSpcFunc combos'!$Q$8:$Q$354,0),0)&gt;0,1,0)</f>
        <v>0</v>
      </c>
      <c r="BM29" s="119">
        <f ca="1">IF(IFERROR(MATCH(_xlfn.CONCAT($B29,",",BM$4),'25 SpcFunc &amp; VentSpcFunc combos'!$Q$8:$Q$354,0),0)&gt;0,1,0)</f>
        <v>0</v>
      </c>
      <c r="BN29" s="119">
        <f ca="1">IF(IFERROR(MATCH(_xlfn.CONCAT($B29,",",BN$4),'25 SpcFunc &amp; VentSpcFunc combos'!$Q$8:$Q$354,0),0)&gt;0,1,0)</f>
        <v>0</v>
      </c>
      <c r="BO29" s="119">
        <f ca="1">IF(IFERROR(MATCH(_xlfn.CONCAT($B29,",",BO$4),'25 SpcFunc &amp; VentSpcFunc combos'!$Q$8:$Q$354,0),0)&gt;0,1,0)</f>
        <v>0</v>
      </c>
      <c r="BP29" s="119">
        <f ca="1">IF(IFERROR(MATCH(_xlfn.CONCAT($B29,",",BP$4),'25 SpcFunc &amp; VentSpcFunc combos'!$Q$8:$Q$354,0),0)&gt;0,1,0)</f>
        <v>0</v>
      </c>
      <c r="BQ29" s="119">
        <f ca="1">IF(IFERROR(MATCH(_xlfn.CONCAT($B29,",",BQ$4),'25 SpcFunc &amp; VentSpcFunc combos'!$Q$8:$Q$354,0),0)&gt;0,1,0)</f>
        <v>0</v>
      </c>
      <c r="BR29" s="119">
        <f ca="1">IF(IFERROR(MATCH(_xlfn.CONCAT($B29,",",BR$4),'25 SpcFunc &amp; VentSpcFunc combos'!$Q$8:$Q$354,0),0)&gt;0,1,0)</f>
        <v>0</v>
      </c>
      <c r="BS29" s="119">
        <f ca="1">IF(IFERROR(MATCH(_xlfn.CONCAT($B29,",",BS$4),'25 SpcFunc &amp; VentSpcFunc combos'!$Q$8:$Q$354,0),0)&gt;0,1,0)</f>
        <v>1</v>
      </c>
      <c r="BT29" s="119">
        <f ca="1">IF(IFERROR(MATCH(_xlfn.CONCAT($B29,",",BT$4),'25 SpcFunc &amp; VentSpcFunc combos'!$Q$8:$Q$354,0),0)&gt;0,1,0)</f>
        <v>1</v>
      </c>
      <c r="BU29" s="119">
        <f ca="1">IF(IFERROR(MATCH(_xlfn.CONCAT($B29,",",BU$4),'25 SpcFunc &amp; VentSpcFunc combos'!$Q$8:$Q$354,0),0)&gt;0,1,0)</f>
        <v>0</v>
      </c>
      <c r="BV29" s="119">
        <f ca="1">IF(IFERROR(MATCH(_xlfn.CONCAT($B29,",",BV$4),'25 SpcFunc &amp; VentSpcFunc combos'!$Q$8:$Q$354,0),0)&gt;0,1,0)</f>
        <v>0</v>
      </c>
      <c r="BW29" s="119">
        <f ca="1">IF(IFERROR(MATCH(_xlfn.CONCAT($B29,",",BW$4),'25 SpcFunc &amp; VentSpcFunc combos'!$Q$8:$Q$354,0),0)&gt;0,1,0)</f>
        <v>0</v>
      </c>
      <c r="BX29" s="119">
        <f ca="1">IF(IFERROR(MATCH(_xlfn.CONCAT($B29,",",BX$4),'25 SpcFunc &amp; VentSpcFunc combos'!$Q$8:$Q$354,0),0)&gt;0,1,0)</f>
        <v>0</v>
      </c>
      <c r="BY29" s="119">
        <f ca="1">IF(IFERROR(MATCH(_xlfn.CONCAT($B29,",",BY$4),'25 SpcFunc &amp; VentSpcFunc combos'!$Q$8:$Q$354,0),0)&gt;0,1,0)</f>
        <v>0</v>
      </c>
      <c r="BZ29" s="119">
        <f ca="1">IF(IFERROR(MATCH(_xlfn.CONCAT($B29,",",BZ$4),'25 SpcFunc &amp; VentSpcFunc combos'!$Q$8:$Q$354,0),0)&gt;0,1,0)</f>
        <v>0</v>
      </c>
      <c r="CA29" s="119">
        <f ca="1">IF(IFERROR(MATCH(_xlfn.CONCAT($B29,",",CA$4),'25 SpcFunc &amp; VentSpcFunc combos'!$Q$8:$Q$354,0),0)&gt;0,1,0)</f>
        <v>0</v>
      </c>
      <c r="CB29" s="119">
        <f ca="1">IF(IFERROR(MATCH(_xlfn.CONCAT($B29,",",CB$4),'25 SpcFunc &amp; VentSpcFunc combos'!$Q$8:$Q$354,0),0)&gt;0,1,0)</f>
        <v>0</v>
      </c>
      <c r="CC29" s="119">
        <f ca="1">IF(IFERROR(MATCH(_xlfn.CONCAT($B29,",",CC$4),'25 SpcFunc &amp; VentSpcFunc combos'!$Q$8:$Q$354,0),0)&gt;0,1,0)</f>
        <v>0</v>
      </c>
      <c r="CD29" s="119">
        <f ca="1">IF(IFERROR(MATCH(_xlfn.CONCAT($B29,",",CD$4),'25 SpcFunc &amp; VentSpcFunc combos'!$Q$8:$Q$354,0),0)&gt;0,1,0)</f>
        <v>0</v>
      </c>
      <c r="CE29" s="119">
        <f ca="1">IF(IFERROR(MATCH(_xlfn.CONCAT($B29,",",CE$4),'25 SpcFunc &amp; VentSpcFunc combos'!$Q$8:$Q$354,0),0)&gt;0,1,0)</f>
        <v>0</v>
      </c>
      <c r="CF29" s="119">
        <f ca="1">IF(IFERROR(MATCH(_xlfn.CONCAT($B29,",",CF$4),'25 SpcFunc &amp; VentSpcFunc combos'!$Q$8:$Q$354,0),0)&gt;0,1,0)</f>
        <v>0</v>
      </c>
      <c r="CG29" s="119">
        <f ca="1">IF(IFERROR(MATCH(_xlfn.CONCAT($B29,",",CG$4),'25 SpcFunc &amp; VentSpcFunc combos'!$Q$8:$Q$354,0),0)&gt;0,1,0)</f>
        <v>0</v>
      </c>
      <c r="CH29" s="119">
        <f ca="1">IF(IFERROR(MATCH(_xlfn.CONCAT($B29,",",CH$4),'25 SpcFunc &amp; VentSpcFunc combos'!$Q$8:$Q$354,0),0)&gt;0,1,0)</f>
        <v>1</v>
      </c>
      <c r="CI29" s="119">
        <f ca="1">IF(IFERROR(MATCH(_xlfn.CONCAT($B29,",",CI$4),'25 SpcFunc &amp; VentSpcFunc combos'!$Q$8:$Q$354,0),0)&gt;0,1,0)</f>
        <v>0</v>
      </c>
      <c r="CJ29" s="119">
        <f ca="1">IF(IFERROR(MATCH(_xlfn.CONCAT($B29,",",CJ$4),'25 SpcFunc &amp; VentSpcFunc combos'!$Q$8:$Q$354,0),0)&gt;0,1,0)</f>
        <v>0</v>
      </c>
      <c r="CK29" s="119">
        <f ca="1">IF(IFERROR(MATCH(_xlfn.CONCAT($B29,",",CK$4),'25 SpcFunc &amp; VentSpcFunc combos'!$Q$8:$Q$354,0),0)&gt;0,1,0)</f>
        <v>0</v>
      </c>
      <c r="CL29" s="119">
        <f ca="1">IF(IFERROR(MATCH(_xlfn.CONCAT($B29,",",CL$4),'25 SpcFunc &amp; VentSpcFunc combos'!$Q$8:$Q$354,0),0)&gt;0,1,0)</f>
        <v>0</v>
      </c>
      <c r="CM29" s="119">
        <f ca="1">IF(IFERROR(MATCH(_xlfn.CONCAT($B29,",",CM$4),'25 SpcFunc &amp; VentSpcFunc combos'!$Q$8:$Q$354,0),0)&gt;0,1,0)</f>
        <v>0</v>
      </c>
      <c r="CN29" s="119">
        <f ca="1">IF(IFERROR(MATCH(_xlfn.CONCAT($B29,",",CN$4),'25 SpcFunc &amp; VentSpcFunc combos'!$Q$8:$Q$354,0),0)&gt;0,1,0)</f>
        <v>0</v>
      </c>
      <c r="CO29" s="119">
        <f ca="1">IF(IFERROR(MATCH(_xlfn.CONCAT($B29,",",CO$4),'25 SpcFunc &amp; VentSpcFunc combos'!$Q$8:$Q$354,0),0)&gt;0,1,0)</f>
        <v>0</v>
      </c>
      <c r="CP29" s="119">
        <f ca="1">IF(IFERROR(MATCH(_xlfn.CONCAT($B29,",",CP$4),'25 SpcFunc &amp; VentSpcFunc combos'!$Q$8:$Q$354,0),0)&gt;0,1,0)</f>
        <v>0</v>
      </c>
      <c r="CQ29" s="119">
        <f ca="1">IF(IFERROR(MATCH(_xlfn.CONCAT($B29,",",CQ$4),'25 SpcFunc &amp; VentSpcFunc combos'!$Q$8:$Q$354,0),0)&gt;0,1,0)</f>
        <v>0</v>
      </c>
      <c r="CR29" s="119">
        <f ca="1">IF(IFERROR(MATCH(_xlfn.CONCAT($B29,",",CR$4),'25 SpcFunc &amp; VentSpcFunc combos'!$Q$8:$Q$354,0),0)&gt;0,1,0)</f>
        <v>0</v>
      </c>
      <c r="CS29" s="119">
        <f ca="1">IF(IFERROR(MATCH(_xlfn.CONCAT($B29,",",CS$4),'25 SpcFunc &amp; VentSpcFunc combos'!$Q$8:$Q$354,0),0)&gt;0,1,0)</f>
        <v>0</v>
      </c>
      <c r="CT29" s="119">
        <f ca="1">IF(IFERROR(MATCH(_xlfn.CONCAT($B29,",",CT$4),'25 SpcFunc &amp; VentSpcFunc combos'!$Q$8:$Q$354,0),0)&gt;0,1,0)</f>
        <v>0</v>
      </c>
      <c r="CU29" s="98" t="s">
        <v>938</v>
      </c>
      <c r="CV29">
        <f t="shared" ca="1" si="4"/>
        <v>3</v>
      </c>
    </row>
    <row r="30" spans="2:100" x14ac:dyDescent="0.25">
      <c r="B30" t="str">
        <f>'For CSV - 2025 SpcFuncData'!B30</f>
        <v>Healthcare Facility and Hospitals (Exam/Treatment Room)</v>
      </c>
      <c r="C30" s="119">
        <f ca="1">IF(IFERROR(MATCH(_xlfn.CONCAT($B30,",",C$4),'25 SpcFunc &amp; VentSpcFunc combos'!$Q$8:$Q$354,0),0)&gt;0,1,0)</f>
        <v>0</v>
      </c>
      <c r="D30" s="119">
        <f ca="1">IF(IFERROR(MATCH(_xlfn.CONCAT($B30,",",D$4),'25 SpcFunc &amp; VentSpcFunc combos'!$Q$8:$Q$354,0),0)&gt;0,1,0)</f>
        <v>0</v>
      </c>
      <c r="E30" s="119">
        <f ca="1">IF(IFERROR(MATCH(_xlfn.CONCAT($B30,",",E$4),'25 SpcFunc &amp; VentSpcFunc combos'!$Q$8:$Q$354,0),0)&gt;0,1,0)</f>
        <v>0</v>
      </c>
      <c r="F30" s="119">
        <f ca="1">IF(IFERROR(MATCH(_xlfn.CONCAT($B30,",",F$4),'25 SpcFunc &amp; VentSpcFunc combos'!$Q$8:$Q$354,0),0)&gt;0,1,0)</f>
        <v>0</v>
      </c>
      <c r="G30" s="119">
        <f ca="1">IF(IFERROR(MATCH(_xlfn.CONCAT($B30,",",G$4),'25 SpcFunc &amp; VentSpcFunc combos'!$Q$8:$Q$354,0),0)&gt;0,1,0)</f>
        <v>0</v>
      </c>
      <c r="H30" s="119">
        <f ca="1">IF(IFERROR(MATCH(_xlfn.CONCAT($B30,",",H$4),'25 SpcFunc &amp; VentSpcFunc combos'!$Q$8:$Q$354,0),0)&gt;0,1,0)</f>
        <v>0</v>
      </c>
      <c r="I30" s="119">
        <f ca="1">IF(IFERROR(MATCH(_xlfn.CONCAT($B30,",",I$4),'25 SpcFunc &amp; VentSpcFunc combos'!$Q$8:$Q$354,0),0)&gt;0,1,0)</f>
        <v>0</v>
      </c>
      <c r="J30" s="119">
        <f ca="1">IF(IFERROR(MATCH(_xlfn.CONCAT($B30,",",J$4),'25 SpcFunc &amp; VentSpcFunc combos'!$Q$8:$Q$354,0),0)&gt;0,1,0)</f>
        <v>0</v>
      </c>
      <c r="K30" s="119">
        <f ca="1">IF(IFERROR(MATCH(_xlfn.CONCAT($B30,",",K$4),'25 SpcFunc &amp; VentSpcFunc combos'!$Q$8:$Q$354,0),0)&gt;0,1,0)</f>
        <v>0</v>
      </c>
      <c r="L30" s="119">
        <f ca="1">IF(IFERROR(MATCH(_xlfn.CONCAT($B30,",",L$4),'25 SpcFunc &amp; VentSpcFunc combos'!$Q$8:$Q$354,0),0)&gt;0,1,0)</f>
        <v>0</v>
      </c>
      <c r="M30" s="119">
        <f ca="1">IF(IFERROR(MATCH(_xlfn.CONCAT($B30,",",M$4),'25 SpcFunc &amp; VentSpcFunc combos'!$Q$8:$Q$354,0),0)&gt;0,1,0)</f>
        <v>0</v>
      </c>
      <c r="N30" s="119">
        <f ca="1">IF(IFERROR(MATCH(_xlfn.CONCAT($B30,",",N$4),'25 SpcFunc &amp; VentSpcFunc combos'!$Q$8:$Q$354,0),0)&gt;0,1,0)</f>
        <v>0</v>
      </c>
      <c r="O30" s="119">
        <f ca="1">IF(IFERROR(MATCH(_xlfn.CONCAT($B30,",",O$4),'25 SpcFunc &amp; VentSpcFunc combos'!$Q$8:$Q$354,0),0)&gt;0,1,0)</f>
        <v>0</v>
      </c>
      <c r="P30" s="119">
        <f ca="1">IF(IFERROR(MATCH(_xlfn.CONCAT($B30,",",P$4),'25 SpcFunc &amp; VentSpcFunc combos'!$Q$8:$Q$354,0),0)&gt;0,1,0)</f>
        <v>0</v>
      </c>
      <c r="Q30" s="119">
        <f ca="1">IF(IFERROR(MATCH(_xlfn.CONCAT($B30,",",Q$4),'25 SpcFunc &amp; VentSpcFunc combos'!$Q$8:$Q$354,0),0)&gt;0,1,0)</f>
        <v>0</v>
      </c>
      <c r="R30" s="119">
        <f ca="1">IF(IFERROR(MATCH(_xlfn.CONCAT($B30,",",R$4),'25 SpcFunc &amp; VentSpcFunc combos'!$Q$8:$Q$354,0),0)&gt;0,1,0)</f>
        <v>0</v>
      </c>
      <c r="S30" s="119">
        <f ca="1">IF(IFERROR(MATCH(_xlfn.CONCAT($B30,",",S$4),'25 SpcFunc &amp; VentSpcFunc combos'!$Q$8:$Q$354,0),0)&gt;0,1,0)</f>
        <v>0</v>
      </c>
      <c r="T30" s="119">
        <f ca="1">IF(IFERROR(MATCH(_xlfn.CONCAT($B30,",",T$4),'25 SpcFunc &amp; VentSpcFunc combos'!$Q$8:$Q$354,0),0)&gt;0,1,0)</f>
        <v>0</v>
      </c>
      <c r="U30" s="119">
        <f ca="1">IF(IFERROR(MATCH(_xlfn.CONCAT($B30,",",U$4),'25 SpcFunc &amp; VentSpcFunc combos'!$Q$8:$Q$354,0),0)&gt;0,1,0)</f>
        <v>0</v>
      </c>
      <c r="V30" s="119">
        <f ca="1">IF(IFERROR(MATCH(_xlfn.CONCAT($B30,",",V$4),'25 SpcFunc &amp; VentSpcFunc combos'!$Q$8:$Q$354,0),0)&gt;0,1,0)</f>
        <v>0</v>
      </c>
      <c r="W30" s="119">
        <f ca="1">IF(IFERROR(MATCH(_xlfn.CONCAT($B30,",",W$4),'25 SpcFunc &amp; VentSpcFunc combos'!$Q$8:$Q$354,0),0)&gt;0,1,0)</f>
        <v>0</v>
      </c>
      <c r="X30" s="119">
        <f ca="1">IF(IFERROR(MATCH(_xlfn.CONCAT($B30,",",X$4),'25 SpcFunc &amp; VentSpcFunc combos'!$Q$8:$Q$354,0),0)&gt;0,1,0)</f>
        <v>0</v>
      </c>
      <c r="Y30" s="119">
        <f ca="1">IF(IFERROR(MATCH(_xlfn.CONCAT($B30,",",Y$4),'25 SpcFunc &amp; VentSpcFunc combos'!$Q$8:$Q$354,0),0)&gt;0,1,0)</f>
        <v>0</v>
      </c>
      <c r="Z30" s="119">
        <f ca="1">IF(IFERROR(MATCH(_xlfn.CONCAT($B30,",",Z$4),'25 SpcFunc &amp; VentSpcFunc combos'!$Q$8:$Q$354,0),0)&gt;0,1,0)</f>
        <v>0</v>
      </c>
      <c r="AA30" s="119">
        <f ca="1">IF(IFERROR(MATCH(_xlfn.CONCAT($B30,",",AA$4),'25 SpcFunc &amp; VentSpcFunc combos'!$Q$8:$Q$354,0),0)&gt;0,1,0)</f>
        <v>0</v>
      </c>
      <c r="AB30" s="119">
        <f ca="1">IF(IFERROR(MATCH(_xlfn.CONCAT($B30,",",AB$4),'25 SpcFunc &amp; VentSpcFunc combos'!$Q$8:$Q$354,0),0)&gt;0,1,0)</f>
        <v>0</v>
      </c>
      <c r="AC30" s="119">
        <f ca="1">IF(IFERROR(MATCH(_xlfn.CONCAT($B30,",",AC$4),'25 SpcFunc &amp; VentSpcFunc combos'!$Q$8:$Q$354,0),0)&gt;0,1,0)</f>
        <v>0</v>
      </c>
      <c r="AD30" s="119">
        <f ca="1">IF(IFERROR(MATCH(_xlfn.CONCAT($B30,",",AD$4),'25 SpcFunc &amp; VentSpcFunc combos'!$Q$8:$Q$354,0),0)&gt;0,1,0)</f>
        <v>1</v>
      </c>
      <c r="AE30" s="119">
        <f ca="1">IF(IFERROR(MATCH(_xlfn.CONCAT($B30,",",AE$4),'25 SpcFunc &amp; VentSpcFunc combos'!$Q$8:$Q$354,0),0)&gt;0,1,0)</f>
        <v>1</v>
      </c>
      <c r="AF30" s="119">
        <f ca="1">IF(IFERROR(MATCH(_xlfn.CONCAT($B30,",",AF$4),'25 SpcFunc &amp; VentSpcFunc combos'!$Q$8:$Q$354,0),0)&gt;0,1,0)</f>
        <v>0</v>
      </c>
      <c r="AG30" s="119">
        <f ca="1">IF(IFERROR(MATCH(_xlfn.CONCAT($B30,",",AG$4),'25 SpcFunc &amp; VentSpcFunc combos'!$Q$8:$Q$354,0),0)&gt;0,1,0)</f>
        <v>0</v>
      </c>
      <c r="AH30" s="119">
        <f ca="1">IF(IFERROR(MATCH(_xlfn.CONCAT($B30,",",AH$4),'25 SpcFunc &amp; VentSpcFunc combos'!$Q$8:$Q$354,0),0)&gt;0,1,0)</f>
        <v>0</v>
      </c>
      <c r="AI30" s="119">
        <f ca="1">IF(IFERROR(MATCH(_xlfn.CONCAT($B30,",",AI$4),'25 SpcFunc &amp; VentSpcFunc combos'!$Q$8:$Q$354,0),0)&gt;0,1,0)</f>
        <v>0</v>
      </c>
      <c r="AJ30" s="119">
        <f ca="1">IF(IFERROR(MATCH(_xlfn.CONCAT($B30,",",AJ$4),'25 SpcFunc &amp; VentSpcFunc combos'!$Q$8:$Q$354,0),0)&gt;0,1,0)</f>
        <v>0</v>
      </c>
      <c r="AK30" s="119">
        <f ca="1">IF(IFERROR(MATCH(_xlfn.CONCAT($B30,",",AK$4),'25 SpcFunc &amp; VentSpcFunc combos'!$Q$8:$Q$354,0),0)&gt;0,1,0)</f>
        <v>0</v>
      </c>
      <c r="AL30" s="119">
        <f ca="1">IF(IFERROR(MATCH(_xlfn.CONCAT($B30,",",AL$4),'25 SpcFunc &amp; VentSpcFunc combos'!$Q$8:$Q$354,0),0)&gt;0,1,0)</f>
        <v>0</v>
      </c>
      <c r="AM30" s="119">
        <f ca="1">IF(IFERROR(MATCH(_xlfn.CONCAT($B30,",",AM$4),'25 SpcFunc &amp; VentSpcFunc combos'!$Q$8:$Q$354,0),0)&gt;0,1,0)</f>
        <v>0</v>
      </c>
      <c r="AN30" s="119">
        <f ca="1">IF(IFERROR(MATCH(_xlfn.CONCAT($B30,",",AN$4),'25 SpcFunc &amp; VentSpcFunc combos'!$Q$8:$Q$354,0),0)&gt;0,1,0)</f>
        <v>0</v>
      </c>
      <c r="AO30" s="119">
        <f ca="1">IF(IFERROR(MATCH(_xlfn.CONCAT($B30,",",AO$4),'25 SpcFunc &amp; VentSpcFunc combos'!$Q$8:$Q$354,0),0)&gt;0,1,0)</f>
        <v>0</v>
      </c>
      <c r="AP30" s="119">
        <f ca="1">IF(IFERROR(MATCH(_xlfn.CONCAT($B30,",",AP$4),'25 SpcFunc &amp; VentSpcFunc combos'!$Q$8:$Q$354,0),0)&gt;0,1,0)</f>
        <v>0</v>
      </c>
      <c r="AQ30" s="119">
        <f ca="1">IF(IFERROR(MATCH(_xlfn.CONCAT($B30,",",AQ$4),'25 SpcFunc &amp; VentSpcFunc combos'!$Q$8:$Q$354,0),0)&gt;0,1,0)</f>
        <v>0</v>
      </c>
      <c r="AR30" s="119">
        <f ca="1">IF(IFERROR(MATCH(_xlfn.CONCAT($B30,",",AR$4),'25 SpcFunc &amp; VentSpcFunc combos'!$Q$8:$Q$354,0),0)&gt;0,1,0)</f>
        <v>0</v>
      </c>
      <c r="AS30" s="119">
        <f ca="1">IF(IFERROR(MATCH(_xlfn.CONCAT($B30,",",AS$4),'25 SpcFunc &amp; VentSpcFunc combos'!$Q$8:$Q$354,0),0)&gt;0,1,0)</f>
        <v>0</v>
      </c>
      <c r="AT30" s="119">
        <f ca="1">IF(IFERROR(MATCH(_xlfn.CONCAT($B30,",",AT$4),'25 SpcFunc &amp; VentSpcFunc combos'!$Q$8:$Q$354,0),0)&gt;0,1,0)</f>
        <v>0</v>
      </c>
      <c r="AU30" s="119">
        <f ca="1">IF(IFERROR(MATCH(_xlfn.CONCAT($B30,",",AU$4),'25 SpcFunc &amp; VentSpcFunc combos'!$Q$8:$Q$354,0),0)&gt;0,1,0)</f>
        <v>0</v>
      </c>
      <c r="AV30" s="119">
        <f ca="1">IF(IFERROR(MATCH(_xlfn.CONCAT($B30,",",AV$4),'25 SpcFunc &amp; VentSpcFunc combos'!$Q$8:$Q$354,0),0)&gt;0,1,0)</f>
        <v>0</v>
      </c>
      <c r="AW30" s="119">
        <f ca="1">IF(IFERROR(MATCH(_xlfn.CONCAT($B30,",",AW$4),'25 SpcFunc &amp; VentSpcFunc combos'!$Q$8:$Q$354,0),0)&gt;0,1,0)</f>
        <v>0</v>
      </c>
      <c r="AX30" s="119">
        <f ca="1">IF(IFERROR(MATCH(_xlfn.CONCAT($B30,",",AX$4),'25 SpcFunc &amp; VentSpcFunc combos'!$Q$8:$Q$354,0),0)&gt;0,1,0)</f>
        <v>0</v>
      </c>
      <c r="AY30" s="119">
        <f ca="1">IF(IFERROR(MATCH(_xlfn.CONCAT($B30,",",AY$4),'25 SpcFunc &amp; VentSpcFunc combos'!$Q$8:$Q$354,0),0)&gt;0,1,0)</f>
        <v>0</v>
      </c>
      <c r="AZ30" s="119">
        <f ca="1">IF(IFERROR(MATCH(_xlfn.CONCAT($B30,",",AZ$4),'25 SpcFunc &amp; VentSpcFunc combos'!$Q$8:$Q$354,0),0)&gt;0,1,0)</f>
        <v>0</v>
      </c>
      <c r="BA30" s="119">
        <f ca="1">IF(IFERROR(MATCH(_xlfn.CONCAT($B30,",",BA$4),'25 SpcFunc &amp; VentSpcFunc combos'!$Q$8:$Q$354,0),0)&gt;0,1,0)</f>
        <v>0</v>
      </c>
      <c r="BB30" s="119">
        <f ca="1">IF(IFERROR(MATCH(_xlfn.CONCAT($B30,",",BB$4),'25 SpcFunc &amp; VentSpcFunc combos'!$Q$8:$Q$354,0),0)&gt;0,1,0)</f>
        <v>0</v>
      </c>
      <c r="BC30" s="119">
        <f ca="1">IF(IFERROR(MATCH(_xlfn.CONCAT($B30,",",BC$4),'25 SpcFunc &amp; VentSpcFunc combos'!$Q$8:$Q$354,0),0)&gt;0,1,0)</f>
        <v>0</v>
      </c>
      <c r="BD30" s="119">
        <f ca="1">IF(IFERROR(MATCH(_xlfn.CONCAT($B30,",",BD$4),'25 SpcFunc &amp; VentSpcFunc combos'!$Q$8:$Q$354,0),0)&gt;0,1,0)</f>
        <v>0</v>
      </c>
      <c r="BE30" s="119">
        <f ca="1">IF(IFERROR(MATCH(_xlfn.CONCAT($B30,",",BE$4),'25 SpcFunc &amp; VentSpcFunc combos'!$Q$8:$Q$354,0),0)&gt;0,1,0)</f>
        <v>0</v>
      </c>
      <c r="BF30" s="119">
        <f ca="1">IF(IFERROR(MATCH(_xlfn.CONCAT($B30,",",BF$4),'25 SpcFunc &amp; VentSpcFunc combos'!$Q$8:$Q$354,0),0)&gt;0,1,0)</f>
        <v>0</v>
      </c>
      <c r="BG30" s="119">
        <f ca="1">IF(IFERROR(MATCH(_xlfn.CONCAT($B30,",",BG$4),'25 SpcFunc &amp; VentSpcFunc combos'!$Q$8:$Q$354,0),0)&gt;0,1,0)</f>
        <v>0</v>
      </c>
      <c r="BH30" s="119">
        <f ca="1">IF(IFERROR(MATCH(_xlfn.CONCAT($B30,",",BH$4),'25 SpcFunc &amp; VentSpcFunc combos'!$Q$8:$Q$354,0),0)&gt;0,1,0)</f>
        <v>0</v>
      </c>
      <c r="BI30" s="119">
        <f ca="1">IF(IFERROR(MATCH(_xlfn.CONCAT($B30,",",BI$4),'25 SpcFunc &amp; VentSpcFunc combos'!$Q$8:$Q$354,0),0)&gt;0,1,0)</f>
        <v>0</v>
      </c>
      <c r="BJ30" s="119">
        <f ca="1">IF(IFERROR(MATCH(_xlfn.CONCAT($B30,",",BJ$4),'25 SpcFunc &amp; VentSpcFunc combos'!$Q$8:$Q$354,0),0)&gt;0,1,0)</f>
        <v>0</v>
      </c>
      <c r="BK30" s="119">
        <f ca="1">IF(IFERROR(MATCH(_xlfn.CONCAT($B30,",",BK$4),'25 SpcFunc &amp; VentSpcFunc combos'!$Q$8:$Q$354,0),0)&gt;0,1,0)</f>
        <v>0</v>
      </c>
      <c r="BL30" s="119">
        <f ca="1">IF(IFERROR(MATCH(_xlfn.CONCAT($B30,",",BL$4),'25 SpcFunc &amp; VentSpcFunc combos'!$Q$8:$Q$354,0),0)&gt;0,1,0)</f>
        <v>0</v>
      </c>
      <c r="BM30" s="119">
        <f ca="1">IF(IFERROR(MATCH(_xlfn.CONCAT($B30,",",BM$4),'25 SpcFunc &amp; VentSpcFunc combos'!$Q$8:$Q$354,0),0)&gt;0,1,0)</f>
        <v>0</v>
      </c>
      <c r="BN30" s="119">
        <f ca="1">IF(IFERROR(MATCH(_xlfn.CONCAT($B30,",",BN$4),'25 SpcFunc &amp; VentSpcFunc combos'!$Q$8:$Q$354,0),0)&gt;0,1,0)</f>
        <v>0</v>
      </c>
      <c r="BO30" s="119">
        <f ca="1">IF(IFERROR(MATCH(_xlfn.CONCAT($B30,",",BO$4),'25 SpcFunc &amp; VentSpcFunc combos'!$Q$8:$Q$354,0),0)&gt;0,1,0)</f>
        <v>0</v>
      </c>
      <c r="BP30" s="119">
        <f ca="1">IF(IFERROR(MATCH(_xlfn.CONCAT($B30,",",BP$4),'25 SpcFunc &amp; VentSpcFunc combos'!$Q$8:$Q$354,0),0)&gt;0,1,0)</f>
        <v>0</v>
      </c>
      <c r="BQ30" s="119">
        <f ca="1">IF(IFERROR(MATCH(_xlfn.CONCAT($B30,",",BQ$4),'25 SpcFunc &amp; VentSpcFunc combos'!$Q$8:$Q$354,0),0)&gt;0,1,0)</f>
        <v>0</v>
      </c>
      <c r="BR30" s="119">
        <f ca="1">IF(IFERROR(MATCH(_xlfn.CONCAT($B30,",",BR$4),'25 SpcFunc &amp; VentSpcFunc combos'!$Q$8:$Q$354,0),0)&gt;0,1,0)</f>
        <v>1</v>
      </c>
      <c r="BS30" s="119">
        <f ca="1">IF(IFERROR(MATCH(_xlfn.CONCAT($B30,",",BS$4),'25 SpcFunc &amp; VentSpcFunc combos'!$Q$8:$Q$354,0),0)&gt;0,1,0)</f>
        <v>0</v>
      </c>
      <c r="BT30" s="119">
        <f ca="1">IF(IFERROR(MATCH(_xlfn.CONCAT($B30,",",BT$4),'25 SpcFunc &amp; VentSpcFunc combos'!$Q$8:$Q$354,0),0)&gt;0,1,0)</f>
        <v>0</v>
      </c>
      <c r="BU30" s="119">
        <f ca="1">IF(IFERROR(MATCH(_xlfn.CONCAT($B30,",",BU$4),'25 SpcFunc &amp; VentSpcFunc combos'!$Q$8:$Q$354,0),0)&gt;0,1,0)</f>
        <v>0</v>
      </c>
      <c r="BV30" s="119">
        <f ca="1">IF(IFERROR(MATCH(_xlfn.CONCAT($B30,",",BV$4),'25 SpcFunc &amp; VentSpcFunc combos'!$Q$8:$Q$354,0),0)&gt;0,1,0)</f>
        <v>0</v>
      </c>
      <c r="BW30" s="119">
        <f ca="1">IF(IFERROR(MATCH(_xlfn.CONCAT($B30,",",BW$4),'25 SpcFunc &amp; VentSpcFunc combos'!$Q$8:$Q$354,0),0)&gt;0,1,0)</f>
        <v>0</v>
      </c>
      <c r="BX30" s="119">
        <f ca="1">IF(IFERROR(MATCH(_xlfn.CONCAT($B30,",",BX$4),'25 SpcFunc &amp; VentSpcFunc combos'!$Q$8:$Q$354,0),0)&gt;0,1,0)</f>
        <v>0</v>
      </c>
      <c r="BY30" s="119">
        <f ca="1">IF(IFERROR(MATCH(_xlfn.CONCAT($B30,",",BY$4),'25 SpcFunc &amp; VentSpcFunc combos'!$Q$8:$Q$354,0),0)&gt;0,1,0)</f>
        <v>0</v>
      </c>
      <c r="BZ30" s="119">
        <f ca="1">IF(IFERROR(MATCH(_xlfn.CONCAT($B30,",",BZ$4),'25 SpcFunc &amp; VentSpcFunc combos'!$Q$8:$Q$354,0),0)&gt;0,1,0)</f>
        <v>0</v>
      </c>
      <c r="CA30" s="119">
        <f ca="1">IF(IFERROR(MATCH(_xlfn.CONCAT($B30,",",CA$4),'25 SpcFunc &amp; VentSpcFunc combos'!$Q$8:$Q$354,0),0)&gt;0,1,0)</f>
        <v>0</v>
      </c>
      <c r="CB30" s="119">
        <f ca="1">IF(IFERROR(MATCH(_xlfn.CONCAT($B30,",",CB$4),'25 SpcFunc &amp; VentSpcFunc combos'!$Q$8:$Q$354,0),0)&gt;0,1,0)</f>
        <v>0</v>
      </c>
      <c r="CC30" s="119">
        <f ca="1">IF(IFERROR(MATCH(_xlfn.CONCAT($B30,",",CC$4),'25 SpcFunc &amp; VentSpcFunc combos'!$Q$8:$Q$354,0),0)&gt;0,1,0)</f>
        <v>0</v>
      </c>
      <c r="CD30" s="119">
        <f ca="1">IF(IFERROR(MATCH(_xlfn.CONCAT($B30,",",CD$4),'25 SpcFunc &amp; VentSpcFunc combos'!$Q$8:$Q$354,0),0)&gt;0,1,0)</f>
        <v>0</v>
      </c>
      <c r="CE30" s="119">
        <f ca="1">IF(IFERROR(MATCH(_xlfn.CONCAT($B30,",",CE$4),'25 SpcFunc &amp; VentSpcFunc combos'!$Q$8:$Q$354,0),0)&gt;0,1,0)</f>
        <v>0</v>
      </c>
      <c r="CF30" s="119">
        <f ca="1">IF(IFERROR(MATCH(_xlfn.CONCAT($B30,",",CF$4),'25 SpcFunc &amp; VentSpcFunc combos'!$Q$8:$Q$354,0),0)&gt;0,1,0)</f>
        <v>0</v>
      </c>
      <c r="CG30" s="119">
        <f ca="1">IF(IFERROR(MATCH(_xlfn.CONCAT($B30,",",CG$4),'25 SpcFunc &amp; VentSpcFunc combos'!$Q$8:$Q$354,0),0)&gt;0,1,0)</f>
        <v>0</v>
      </c>
      <c r="CH30" s="119">
        <f ca="1">IF(IFERROR(MATCH(_xlfn.CONCAT($B30,",",CH$4),'25 SpcFunc &amp; VentSpcFunc combos'!$Q$8:$Q$354,0),0)&gt;0,1,0)</f>
        <v>0</v>
      </c>
      <c r="CI30" s="119">
        <f ca="1">IF(IFERROR(MATCH(_xlfn.CONCAT($B30,",",CI$4),'25 SpcFunc &amp; VentSpcFunc combos'!$Q$8:$Q$354,0),0)&gt;0,1,0)</f>
        <v>0</v>
      </c>
      <c r="CJ30" s="119">
        <f ca="1">IF(IFERROR(MATCH(_xlfn.CONCAT($B30,",",CJ$4),'25 SpcFunc &amp; VentSpcFunc combos'!$Q$8:$Q$354,0),0)&gt;0,1,0)</f>
        <v>0</v>
      </c>
      <c r="CK30" s="119">
        <f ca="1">IF(IFERROR(MATCH(_xlfn.CONCAT($B30,",",CK$4),'25 SpcFunc &amp; VentSpcFunc combos'!$Q$8:$Q$354,0),0)&gt;0,1,0)</f>
        <v>0</v>
      </c>
      <c r="CL30" s="119">
        <f ca="1">IF(IFERROR(MATCH(_xlfn.CONCAT($B30,",",CL$4),'25 SpcFunc &amp; VentSpcFunc combos'!$Q$8:$Q$354,0),0)&gt;0,1,0)</f>
        <v>0</v>
      </c>
      <c r="CM30" s="119">
        <f ca="1">IF(IFERROR(MATCH(_xlfn.CONCAT($B30,",",CM$4),'25 SpcFunc &amp; VentSpcFunc combos'!$Q$8:$Q$354,0),0)&gt;0,1,0)</f>
        <v>0</v>
      </c>
      <c r="CN30" s="119">
        <f ca="1">IF(IFERROR(MATCH(_xlfn.CONCAT($B30,",",CN$4),'25 SpcFunc &amp; VentSpcFunc combos'!$Q$8:$Q$354,0),0)&gt;0,1,0)</f>
        <v>0</v>
      </c>
      <c r="CO30" s="119">
        <f ca="1">IF(IFERROR(MATCH(_xlfn.CONCAT($B30,",",CO$4),'25 SpcFunc &amp; VentSpcFunc combos'!$Q$8:$Q$354,0),0)&gt;0,1,0)</f>
        <v>0</v>
      </c>
      <c r="CP30" s="119">
        <f ca="1">IF(IFERROR(MATCH(_xlfn.CONCAT($B30,",",CP$4),'25 SpcFunc &amp; VentSpcFunc combos'!$Q$8:$Q$354,0),0)&gt;0,1,0)</f>
        <v>0</v>
      </c>
      <c r="CQ30" s="119">
        <f ca="1">IF(IFERROR(MATCH(_xlfn.CONCAT($B30,",",CQ$4),'25 SpcFunc &amp; VentSpcFunc combos'!$Q$8:$Q$354,0),0)&gt;0,1,0)</f>
        <v>0</v>
      </c>
      <c r="CR30" s="119">
        <f ca="1">IF(IFERROR(MATCH(_xlfn.CONCAT($B30,",",CR$4),'25 SpcFunc &amp; VentSpcFunc combos'!$Q$8:$Q$354,0),0)&gt;0,1,0)</f>
        <v>0</v>
      </c>
      <c r="CS30" s="119">
        <f ca="1">IF(IFERROR(MATCH(_xlfn.CONCAT($B30,",",CS$4),'25 SpcFunc &amp; VentSpcFunc combos'!$Q$8:$Q$354,0),0)&gt;0,1,0)</f>
        <v>0</v>
      </c>
      <c r="CT30" s="119">
        <f ca="1">IF(IFERROR(MATCH(_xlfn.CONCAT($B30,",",CT$4),'25 SpcFunc &amp; VentSpcFunc combos'!$Q$8:$Q$354,0),0)&gt;0,1,0)</f>
        <v>0</v>
      </c>
      <c r="CU30" s="98" t="s">
        <v>938</v>
      </c>
      <c r="CV30">
        <f t="shared" ca="1" si="4"/>
        <v>3</v>
      </c>
    </row>
    <row r="31" spans="2:100" x14ac:dyDescent="0.25">
      <c r="B31" t="str">
        <f>'For CSV - 2025 SpcFuncData'!B31</f>
        <v>Healthcare Facility and Hospitals (Imaging Room)</v>
      </c>
      <c r="C31" s="119">
        <f ca="1">IF(IFERROR(MATCH(_xlfn.CONCAT($B31,",",C$4),'25 SpcFunc &amp; VentSpcFunc combos'!$Q$8:$Q$354,0),0)&gt;0,1,0)</f>
        <v>0</v>
      </c>
      <c r="D31" s="119">
        <f ca="1">IF(IFERROR(MATCH(_xlfn.CONCAT($B31,",",D$4),'25 SpcFunc &amp; VentSpcFunc combos'!$Q$8:$Q$354,0),0)&gt;0,1,0)</f>
        <v>0</v>
      </c>
      <c r="E31" s="119">
        <f ca="1">IF(IFERROR(MATCH(_xlfn.CONCAT($B31,",",E$4),'25 SpcFunc &amp; VentSpcFunc combos'!$Q$8:$Q$354,0),0)&gt;0,1,0)</f>
        <v>0</v>
      </c>
      <c r="F31" s="119">
        <f ca="1">IF(IFERROR(MATCH(_xlfn.CONCAT($B31,",",F$4),'25 SpcFunc &amp; VentSpcFunc combos'!$Q$8:$Q$354,0),0)&gt;0,1,0)</f>
        <v>0</v>
      </c>
      <c r="G31" s="119">
        <f ca="1">IF(IFERROR(MATCH(_xlfn.CONCAT($B31,",",G$4),'25 SpcFunc &amp; VentSpcFunc combos'!$Q$8:$Q$354,0),0)&gt;0,1,0)</f>
        <v>0</v>
      </c>
      <c r="H31" s="119">
        <f ca="1">IF(IFERROR(MATCH(_xlfn.CONCAT($B31,",",H$4),'25 SpcFunc &amp; VentSpcFunc combos'!$Q$8:$Q$354,0),0)&gt;0,1,0)</f>
        <v>0</v>
      </c>
      <c r="I31" s="119">
        <f ca="1">IF(IFERROR(MATCH(_xlfn.CONCAT($B31,",",I$4),'25 SpcFunc &amp; VentSpcFunc combos'!$Q$8:$Q$354,0),0)&gt;0,1,0)</f>
        <v>0</v>
      </c>
      <c r="J31" s="119">
        <f ca="1">IF(IFERROR(MATCH(_xlfn.CONCAT($B31,",",J$4),'25 SpcFunc &amp; VentSpcFunc combos'!$Q$8:$Q$354,0),0)&gt;0,1,0)</f>
        <v>0</v>
      </c>
      <c r="K31" s="119">
        <f ca="1">IF(IFERROR(MATCH(_xlfn.CONCAT($B31,",",K$4),'25 SpcFunc &amp; VentSpcFunc combos'!$Q$8:$Q$354,0),0)&gt;0,1,0)</f>
        <v>0</v>
      </c>
      <c r="L31" s="119">
        <f ca="1">IF(IFERROR(MATCH(_xlfn.CONCAT($B31,",",L$4),'25 SpcFunc &amp; VentSpcFunc combos'!$Q$8:$Q$354,0),0)&gt;0,1,0)</f>
        <v>0</v>
      </c>
      <c r="M31" s="119">
        <f ca="1">IF(IFERROR(MATCH(_xlfn.CONCAT($B31,",",M$4),'25 SpcFunc &amp; VentSpcFunc combos'!$Q$8:$Q$354,0),0)&gt;0,1,0)</f>
        <v>0</v>
      </c>
      <c r="N31" s="119">
        <f ca="1">IF(IFERROR(MATCH(_xlfn.CONCAT($B31,",",N$4),'25 SpcFunc &amp; VentSpcFunc combos'!$Q$8:$Q$354,0),0)&gt;0,1,0)</f>
        <v>0</v>
      </c>
      <c r="O31" s="119">
        <f ca="1">IF(IFERROR(MATCH(_xlfn.CONCAT($B31,",",O$4),'25 SpcFunc &amp; VentSpcFunc combos'!$Q$8:$Q$354,0),0)&gt;0,1,0)</f>
        <v>0</v>
      </c>
      <c r="P31" s="119">
        <f ca="1">IF(IFERROR(MATCH(_xlfn.CONCAT($B31,",",P$4),'25 SpcFunc &amp; VentSpcFunc combos'!$Q$8:$Q$354,0),0)&gt;0,1,0)</f>
        <v>0</v>
      </c>
      <c r="Q31" s="119">
        <f ca="1">IF(IFERROR(MATCH(_xlfn.CONCAT($B31,",",Q$4),'25 SpcFunc &amp; VentSpcFunc combos'!$Q$8:$Q$354,0),0)&gt;0,1,0)</f>
        <v>0</v>
      </c>
      <c r="R31" s="119">
        <f ca="1">IF(IFERROR(MATCH(_xlfn.CONCAT($B31,",",R$4),'25 SpcFunc &amp; VentSpcFunc combos'!$Q$8:$Q$354,0),0)&gt;0,1,0)</f>
        <v>0</v>
      </c>
      <c r="S31" s="119">
        <f ca="1">IF(IFERROR(MATCH(_xlfn.CONCAT($B31,",",S$4),'25 SpcFunc &amp; VentSpcFunc combos'!$Q$8:$Q$354,0),0)&gt;0,1,0)</f>
        <v>0</v>
      </c>
      <c r="T31" s="119">
        <f ca="1">IF(IFERROR(MATCH(_xlfn.CONCAT($B31,",",T$4),'25 SpcFunc &amp; VentSpcFunc combos'!$Q$8:$Q$354,0),0)&gt;0,1,0)</f>
        <v>0</v>
      </c>
      <c r="U31" s="119">
        <f ca="1">IF(IFERROR(MATCH(_xlfn.CONCAT($B31,",",U$4),'25 SpcFunc &amp; VentSpcFunc combos'!$Q$8:$Q$354,0),0)&gt;0,1,0)</f>
        <v>0</v>
      </c>
      <c r="V31" s="119">
        <f ca="1">IF(IFERROR(MATCH(_xlfn.CONCAT($B31,",",V$4),'25 SpcFunc &amp; VentSpcFunc combos'!$Q$8:$Q$354,0),0)&gt;0,1,0)</f>
        <v>0</v>
      </c>
      <c r="W31" s="119">
        <f ca="1">IF(IFERROR(MATCH(_xlfn.CONCAT($B31,",",W$4),'25 SpcFunc &amp; VentSpcFunc combos'!$Q$8:$Q$354,0),0)&gt;0,1,0)</f>
        <v>0</v>
      </c>
      <c r="X31" s="119">
        <f ca="1">IF(IFERROR(MATCH(_xlfn.CONCAT($B31,",",X$4),'25 SpcFunc &amp; VentSpcFunc combos'!$Q$8:$Q$354,0),0)&gt;0,1,0)</f>
        <v>0</v>
      </c>
      <c r="Y31" s="119">
        <f ca="1">IF(IFERROR(MATCH(_xlfn.CONCAT($B31,",",Y$4),'25 SpcFunc &amp; VentSpcFunc combos'!$Q$8:$Q$354,0),0)&gt;0,1,0)</f>
        <v>0</v>
      </c>
      <c r="Z31" s="119">
        <f ca="1">IF(IFERROR(MATCH(_xlfn.CONCAT($B31,",",Z$4),'25 SpcFunc &amp; VentSpcFunc combos'!$Q$8:$Q$354,0),0)&gt;0,1,0)</f>
        <v>0</v>
      </c>
      <c r="AA31" s="119">
        <f ca="1">IF(IFERROR(MATCH(_xlfn.CONCAT($B31,",",AA$4),'25 SpcFunc &amp; VentSpcFunc combos'!$Q$8:$Q$354,0),0)&gt;0,1,0)</f>
        <v>1</v>
      </c>
      <c r="AB31" s="119">
        <f ca="1">IF(IFERROR(MATCH(_xlfn.CONCAT($B31,",",AB$4),'25 SpcFunc &amp; VentSpcFunc combos'!$Q$8:$Q$354,0),0)&gt;0,1,0)</f>
        <v>0</v>
      </c>
      <c r="AC31" s="119">
        <f ca="1">IF(IFERROR(MATCH(_xlfn.CONCAT($B31,",",AC$4),'25 SpcFunc &amp; VentSpcFunc combos'!$Q$8:$Q$354,0),0)&gt;0,1,0)</f>
        <v>0</v>
      </c>
      <c r="AD31" s="119">
        <f ca="1">IF(IFERROR(MATCH(_xlfn.CONCAT($B31,",",AD$4),'25 SpcFunc &amp; VentSpcFunc combos'!$Q$8:$Q$354,0),0)&gt;0,1,0)</f>
        <v>0</v>
      </c>
      <c r="AE31" s="119">
        <f ca="1">IF(IFERROR(MATCH(_xlfn.CONCAT($B31,",",AE$4),'25 SpcFunc &amp; VentSpcFunc combos'!$Q$8:$Q$354,0),0)&gt;0,1,0)</f>
        <v>0</v>
      </c>
      <c r="AF31" s="119">
        <f ca="1">IF(IFERROR(MATCH(_xlfn.CONCAT($B31,",",AF$4),'25 SpcFunc &amp; VentSpcFunc combos'!$Q$8:$Q$354,0),0)&gt;0,1,0)</f>
        <v>0</v>
      </c>
      <c r="AG31" s="119">
        <f ca="1">IF(IFERROR(MATCH(_xlfn.CONCAT($B31,",",AG$4),'25 SpcFunc &amp; VentSpcFunc combos'!$Q$8:$Q$354,0),0)&gt;0,1,0)</f>
        <v>0</v>
      </c>
      <c r="AH31" s="119">
        <f ca="1">IF(IFERROR(MATCH(_xlfn.CONCAT($B31,",",AH$4),'25 SpcFunc &amp; VentSpcFunc combos'!$Q$8:$Q$354,0),0)&gt;0,1,0)</f>
        <v>0</v>
      </c>
      <c r="AI31" s="119">
        <f ca="1">IF(IFERROR(MATCH(_xlfn.CONCAT($B31,",",AI$4),'25 SpcFunc &amp; VentSpcFunc combos'!$Q$8:$Q$354,0),0)&gt;0,1,0)</f>
        <v>0</v>
      </c>
      <c r="AJ31" s="119">
        <f ca="1">IF(IFERROR(MATCH(_xlfn.CONCAT($B31,",",AJ$4),'25 SpcFunc &amp; VentSpcFunc combos'!$Q$8:$Q$354,0),0)&gt;0,1,0)</f>
        <v>0</v>
      </c>
      <c r="AK31" s="119">
        <f ca="1">IF(IFERROR(MATCH(_xlfn.CONCAT($B31,",",AK$4),'25 SpcFunc &amp; VentSpcFunc combos'!$Q$8:$Q$354,0),0)&gt;0,1,0)</f>
        <v>0</v>
      </c>
      <c r="AL31" s="119">
        <f ca="1">IF(IFERROR(MATCH(_xlfn.CONCAT($B31,",",AL$4),'25 SpcFunc &amp; VentSpcFunc combos'!$Q$8:$Q$354,0),0)&gt;0,1,0)</f>
        <v>0</v>
      </c>
      <c r="AM31" s="119">
        <f ca="1">IF(IFERROR(MATCH(_xlfn.CONCAT($B31,",",AM$4),'25 SpcFunc &amp; VentSpcFunc combos'!$Q$8:$Q$354,0),0)&gt;0,1,0)</f>
        <v>0</v>
      </c>
      <c r="AN31" s="119">
        <f ca="1">IF(IFERROR(MATCH(_xlfn.CONCAT($B31,",",AN$4),'25 SpcFunc &amp; VentSpcFunc combos'!$Q$8:$Q$354,0),0)&gt;0,1,0)</f>
        <v>0</v>
      </c>
      <c r="AO31" s="119">
        <f ca="1">IF(IFERROR(MATCH(_xlfn.CONCAT($B31,",",AO$4),'25 SpcFunc &amp; VentSpcFunc combos'!$Q$8:$Q$354,0),0)&gt;0,1,0)</f>
        <v>0</v>
      </c>
      <c r="AP31" s="119">
        <f ca="1">IF(IFERROR(MATCH(_xlfn.CONCAT($B31,",",AP$4),'25 SpcFunc &amp; VentSpcFunc combos'!$Q$8:$Q$354,0),0)&gt;0,1,0)</f>
        <v>0</v>
      </c>
      <c r="AQ31" s="119">
        <f ca="1">IF(IFERROR(MATCH(_xlfn.CONCAT($B31,",",AQ$4),'25 SpcFunc &amp; VentSpcFunc combos'!$Q$8:$Q$354,0),0)&gt;0,1,0)</f>
        <v>0</v>
      </c>
      <c r="AR31" s="119">
        <f ca="1">IF(IFERROR(MATCH(_xlfn.CONCAT($B31,",",AR$4),'25 SpcFunc &amp; VentSpcFunc combos'!$Q$8:$Q$354,0),0)&gt;0,1,0)</f>
        <v>0</v>
      </c>
      <c r="AS31" s="119">
        <f ca="1">IF(IFERROR(MATCH(_xlfn.CONCAT($B31,",",AS$4),'25 SpcFunc &amp; VentSpcFunc combos'!$Q$8:$Q$354,0),0)&gt;0,1,0)</f>
        <v>0</v>
      </c>
      <c r="AT31" s="119">
        <f ca="1">IF(IFERROR(MATCH(_xlfn.CONCAT($B31,",",AT$4),'25 SpcFunc &amp; VentSpcFunc combos'!$Q$8:$Q$354,0),0)&gt;0,1,0)</f>
        <v>0</v>
      </c>
      <c r="AU31" s="119">
        <f ca="1">IF(IFERROR(MATCH(_xlfn.CONCAT($B31,",",AU$4),'25 SpcFunc &amp; VentSpcFunc combos'!$Q$8:$Q$354,0),0)&gt;0,1,0)</f>
        <v>0</v>
      </c>
      <c r="AV31" s="119">
        <f ca="1">IF(IFERROR(MATCH(_xlfn.CONCAT($B31,",",AV$4),'25 SpcFunc &amp; VentSpcFunc combos'!$Q$8:$Q$354,0),0)&gt;0,1,0)</f>
        <v>0</v>
      </c>
      <c r="AW31" s="119">
        <f ca="1">IF(IFERROR(MATCH(_xlfn.CONCAT($B31,",",AW$4),'25 SpcFunc &amp; VentSpcFunc combos'!$Q$8:$Q$354,0),0)&gt;0,1,0)</f>
        <v>0</v>
      </c>
      <c r="AX31" s="119">
        <f ca="1">IF(IFERROR(MATCH(_xlfn.CONCAT($B31,",",AX$4),'25 SpcFunc &amp; VentSpcFunc combos'!$Q$8:$Q$354,0),0)&gt;0,1,0)</f>
        <v>0</v>
      </c>
      <c r="AY31" s="119">
        <f ca="1">IF(IFERROR(MATCH(_xlfn.CONCAT($B31,",",AY$4),'25 SpcFunc &amp; VentSpcFunc combos'!$Q$8:$Q$354,0),0)&gt;0,1,0)</f>
        <v>0</v>
      </c>
      <c r="AZ31" s="119">
        <f ca="1">IF(IFERROR(MATCH(_xlfn.CONCAT($B31,",",AZ$4),'25 SpcFunc &amp; VentSpcFunc combos'!$Q$8:$Q$354,0),0)&gt;0,1,0)</f>
        <v>0</v>
      </c>
      <c r="BA31" s="119">
        <f ca="1">IF(IFERROR(MATCH(_xlfn.CONCAT($B31,",",BA$4),'25 SpcFunc &amp; VentSpcFunc combos'!$Q$8:$Q$354,0),0)&gt;0,1,0)</f>
        <v>0</v>
      </c>
      <c r="BB31" s="119">
        <f ca="1">IF(IFERROR(MATCH(_xlfn.CONCAT($B31,",",BB$4),'25 SpcFunc &amp; VentSpcFunc combos'!$Q$8:$Q$354,0),0)&gt;0,1,0)</f>
        <v>0</v>
      </c>
      <c r="BC31" s="119">
        <f ca="1">IF(IFERROR(MATCH(_xlfn.CONCAT($B31,",",BC$4),'25 SpcFunc &amp; VentSpcFunc combos'!$Q$8:$Q$354,0),0)&gt;0,1,0)</f>
        <v>0</v>
      </c>
      <c r="BD31" s="119">
        <f ca="1">IF(IFERROR(MATCH(_xlfn.CONCAT($B31,",",BD$4),'25 SpcFunc &amp; VentSpcFunc combos'!$Q$8:$Q$354,0),0)&gt;0,1,0)</f>
        <v>0</v>
      </c>
      <c r="BE31" s="119">
        <f ca="1">IF(IFERROR(MATCH(_xlfn.CONCAT($B31,",",BE$4),'25 SpcFunc &amp; VentSpcFunc combos'!$Q$8:$Q$354,0),0)&gt;0,1,0)</f>
        <v>0</v>
      </c>
      <c r="BF31" s="119">
        <f ca="1">IF(IFERROR(MATCH(_xlfn.CONCAT($B31,",",BF$4),'25 SpcFunc &amp; VentSpcFunc combos'!$Q$8:$Q$354,0),0)&gt;0,1,0)</f>
        <v>0</v>
      </c>
      <c r="BG31" s="119">
        <f ca="1">IF(IFERROR(MATCH(_xlfn.CONCAT($B31,",",BG$4),'25 SpcFunc &amp; VentSpcFunc combos'!$Q$8:$Q$354,0),0)&gt;0,1,0)</f>
        <v>0</v>
      </c>
      <c r="BH31" s="119">
        <f ca="1">IF(IFERROR(MATCH(_xlfn.CONCAT($B31,",",BH$4),'25 SpcFunc &amp; VentSpcFunc combos'!$Q$8:$Q$354,0),0)&gt;0,1,0)</f>
        <v>0</v>
      </c>
      <c r="BI31" s="119">
        <f ca="1">IF(IFERROR(MATCH(_xlfn.CONCAT($B31,",",BI$4),'25 SpcFunc &amp; VentSpcFunc combos'!$Q$8:$Q$354,0),0)&gt;0,1,0)</f>
        <v>0</v>
      </c>
      <c r="BJ31" s="119">
        <f ca="1">IF(IFERROR(MATCH(_xlfn.CONCAT($B31,",",BJ$4),'25 SpcFunc &amp; VentSpcFunc combos'!$Q$8:$Q$354,0),0)&gt;0,1,0)</f>
        <v>0</v>
      </c>
      <c r="BK31" s="119">
        <f ca="1">IF(IFERROR(MATCH(_xlfn.CONCAT($B31,",",BK$4),'25 SpcFunc &amp; VentSpcFunc combos'!$Q$8:$Q$354,0),0)&gt;0,1,0)</f>
        <v>0</v>
      </c>
      <c r="BL31" s="119">
        <f ca="1">IF(IFERROR(MATCH(_xlfn.CONCAT($B31,",",BL$4),'25 SpcFunc &amp; VentSpcFunc combos'!$Q$8:$Q$354,0),0)&gt;0,1,0)</f>
        <v>0</v>
      </c>
      <c r="BM31" s="119">
        <f ca="1">IF(IFERROR(MATCH(_xlfn.CONCAT($B31,",",BM$4),'25 SpcFunc &amp; VentSpcFunc combos'!$Q$8:$Q$354,0),0)&gt;0,1,0)</f>
        <v>0</v>
      </c>
      <c r="BN31" s="119">
        <f ca="1">IF(IFERROR(MATCH(_xlfn.CONCAT($B31,",",BN$4),'25 SpcFunc &amp; VentSpcFunc combos'!$Q$8:$Q$354,0),0)&gt;0,1,0)</f>
        <v>0</v>
      </c>
      <c r="BO31" s="119">
        <f ca="1">IF(IFERROR(MATCH(_xlfn.CONCAT($B31,",",BO$4),'25 SpcFunc &amp; VentSpcFunc combos'!$Q$8:$Q$354,0),0)&gt;0,1,0)</f>
        <v>0</v>
      </c>
      <c r="BP31" s="119">
        <f ca="1">IF(IFERROR(MATCH(_xlfn.CONCAT($B31,",",BP$4),'25 SpcFunc &amp; VentSpcFunc combos'!$Q$8:$Q$354,0),0)&gt;0,1,0)</f>
        <v>0</v>
      </c>
      <c r="BQ31" s="119">
        <f ca="1">IF(IFERROR(MATCH(_xlfn.CONCAT($B31,",",BQ$4),'25 SpcFunc &amp; VentSpcFunc combos'!$Q$8:$Q$354,0),0)&gt;0,1,0)</f>
        <v>0</v>
      </c>
      <c r="BR31" s="119">
        <f ca="1">IF(IFERROR(MATCH(_xlfn.CONCAT($B31,",",BR$4),'25 SpcFunc &amp; VentSpcFunc combos'!$Q$8:$Q$354,0),0)&gt;0,1,0)</f>
        <v>1</v>
      </c>
      <c r="BS31" s="119">
        <f ca="1">IF(IFERROR(MATCH(_xlfn.CONCAT($B31,",",BS$4),'25 SpcFunc &amp; VentSpcFunc combos'!$Q$8:$Q$354,0),0)&gt;0,1,0)</f>
        <v>0</v>
      </c>
      <c r="BT31" s="119">
        <f ca="1">IF(IFERROR(MATCH(_xlfn.CONCAT($B31,",",BT$4),'25 SpcFunc &amp; VentSpcFunc combos'!$Q$8:$Q$354,0),0)&gt;0,1,0)</f>
        <v>0</v>
      </c>
      <c r="BU31" s="119">
        <f ca="1">IF(IFERROR(MATCH(_xlfn.CONCAT($B31,",",BU$4),'25 SpcFunc &amp; VentSpcFunc combos'!$Q$8:$Q$354,0),0)&gt;0,1,0)</f>
        <v>0</v>
      </c>
      <c r="BV31" s="119">
        <f ca="1">IF(IFERROR(MATCH(_xlfn.CONCAT($B31,",",BV$4),'25 SpcFunc &amp; VentSpcFunc combos'!$Q$8:$Q$354,0),0)&gt;0,1,0)</f>
        <v>0</v>
      </c>
      <c r="BW31" s="119">
        <f ca="1">IF(IFERROR(MATCH(_xlfn.CONCAT($B31,",",BW$4),'25 SpcFunc &amp; VentSpcFunc combos'!$Q$8:$Q$354,0),0)&gt;0,1,0)</f>
        <v>0</v>
      </c>
      <c r="BX31" s="119">
        <f ca="1">IF(IFERROR(MATCH(_xlfn.CONCAT($B31,",",BX$4),'25 SpcFunc &amp; VentSpcFunc combos'!$Q$8:$Q$354,0),0)&gt;0,1,0)</f>
        <v>0</v>
      </c>
      <c r="BY31" s="119">
        <f ca="1">IF(IFERROR(MATCH(_xlfn.CONCAT($B31,",",BY$4),'25 SpcFunc &amp; VentSpcFunc combos'!$Q$8:$Q$354,0),0)&gt;0,1,0)</f>
        <v>0</v>
      </c>
      <c r="BZ31" s="119">
        <f ca="1">IF(IFERROR(MATCH(_xlfn.CONCAT($B31,",",BZ$4),'25 SpcFunc &amp; VentSpcFunc combos'!$Q$8:$Q$354,0),0)&gt;0,1,0)</f>
        <v>0</v>
      </c>
      <c r="CA31" s="119">
        <f ca="1">IF(IFERROR(MATCH(_xlfn.CONCAT($B31,",",CA$4),'25 SpcFunc &amp; VentSpcFunc combos'!$Q$8:$Q$354,0),0)&gt;0,1,0)</f>
        <v>0</v>
      </c>
      <c r="CB31" s="119">
        <f ca="1">IF(IFERROR(MATCH(_xlfn.CONCAT($B31,",",CB$4),'25 SpcFunc &amp; VentSpcFunc combos'!$Q$8:$Q$354,0),0)&gt;0,1,0)</f>
        <v>0</v>
      </c>
      <c r="CC31" s="119">
        <f ca="1">IF(IFERROR(MATCH(_xlfn.CONCAT($B31,",",CC$4),'25 SpcFunc &amp; VentSpcFunc combos'!$Q$8:$Q$354,0),0)&gt;0,1,0)</f>
        <v>0</v>
      </c>
      <c r="CD31" s="119">
        <f ca="1">IF(IFERROR(MATCH(_xlfn.CONCAT($B31,",",CD$4),'25 SpcFunc &amp; VentSpcFunc combos'!$Q$8:$Q$354,0),0)&gt;0,1,0)</f>
        <v>0</v>
      </c>
      <c r="CE31" s="119">
        <f ca="1">IF(IFERROR(MATCH(_xlfn.CONCAT($B31,",",CE$4),'25 SpcFunc &amp; VentSpcFunc combos'!$Q$8:$Q$354,0),0)&gt;0,1,0)</f>
        <v>0</v>
      </c>
      <c r="CF31" s="119">
        <f ca="1">IF(IFERROR(MATCH(_xlfn.CONCAT($B31,",",CF$4),'25 SpcFunc &amp; VentSpcFunc combos'!$Q$8:$Q$354,0),0)&gt;0,1,0)</f>
        <v>0</v>
      </c>
      <c r="CG31" s="119">
        <f ca="1">IF(IFERROR(MATCH(_xlfn.CONCAT($B31,",",CG$4),'25 SpcFunc &amp; VentSpcFunc combos'!$Q$8:$Q$354,0),0)&gt;0,1,0)</f>
        <v>0</v>
      </c>
      <c r="CH31" s="119">
        <f ca="1">IF(IFERROR(MATCH(_xlfn.CONCAT($B31,",",CH$4),'25 SpcFunc &amp; VentSpcFunc combos'!$Q$8:$Q$354,0),0)&gt;0,1,0)</f>
        <v>0</v>
      </c>
      <c r="CI31" s="119">
        <f ca="1">IF(IFERROR(MATCH(_xlfn.CONCAT($B31,",",CI$4),'25 SpcFunc &amp; VentSpcFunc combos'!$Q$8:$Q$354,0),0)&gt;0,1,0)</f>
        <v>0</v>
      </c>
      <c r="CJ31" s="119">
        <f ca="1">IF(IFERROR(MATCH(_xlfn.CONCAT($B31,",",CJ$4),'25 SpcFunc &amp; VentSpcFunc combos'!$Q$8:$Q$354,0),0)&gt;0,1,0)</f>
        <v>0</v>
      </c>
      <c r="CK31" s="119">
        <f ca="1">IF(IFERROR(MATCH(_xlfn.CONCAT($B31,",",CK$4),'25 SpcFunc &amp; VentSpcFunc combos'!$Q$8:$Q$354,0),0)&gt;0,1,0)</f>
        <v>0</v>
      </c>
      <c r="CL31" s="119">
        <f ca="1">IF(IFERROR(MATCH(_xlfn.CONCAT($B31,",",CL$4),'25 SpcFunc &amp; VentSpcFunc combos'!$Q$8:$Q$354,0),0)&gt;0,1,0)</f>
        <v>0</v>
      </c>
      <c r="CM31" s="119">
        <f ca="1">IF(IFERROR(MATCH(_xlfn.CONCAT($B31,",",CM$4),'25 SpcFunc &amp; VentSpcFunc combos'!$Q$8:$Q$354,0),0)&gt;0,1,0)</f>
        <v>0</v>
      </c>
      <c r="CN31" s="119">
        <f ca="1">IF(IFERROR(MATCH(_xlfn.CONCAT($B31,",",CN$4),'25 SpcFunc &amp; VentSpcFunc combos'!$Q$8:$Q$354,0),0)&gt;0,1,0)</f>
        <v>0</v>
      </c>
      <c r="CO31" s="119">
        <f ca="1">IF(IFERROR(MATCH(_xlfn.CONCAT($B31,",",CO$4),'25 SpcFunc &amp; VentSpcFunc combos'!$Q$8:$Q$354,0),0)&gt;0,1,0)</f>
        <v>0</v>
      </c>
      <c r="CP31" s="119">
        <f ca="1">IF(IFERROR(MATCH(_xlfn.CONCAT($B31,",",CP$4),'25 SpcFunc &amp; VentSpcFunc combos'!$Q$8:$Q$354,0),0)&gt;0,1,0)</f>
        <v>0</v>
      </c>
      <c r="CQ31" s="119">
        <f ca="1">IF(IFERROR(MATCH(_xlfn.CONCAT($B31,",",CQ$4),'25 SpcFunc &amp; VentSpcFunc combos'!$Q$8:$Q$354,0),0)&gt;0,1,0)</f>
        <v>0</v>
      </c>
      <c r="CR31" s="119">
        <f ca="1">IF(IFERROR(MATCH(_xlfn.CONCAT($B31,",",CR$4),'25 SpcFunc &amp; VentSpcFunc combos'!$Q$8:$Q$354,0),0)&gt;0,1,0)</f>
        <v>0</v>
      </c>
      <c r="CS31" s="119">
        <f ca="1">IF(IFERROR(MATCH(_xlfn.CONCAT($B31,",",CS$4),'25 SpcFunc &amp; VentSpcFunc combos'!$Q$8:$Q$354,0),0)&gt;0,1,0)</f>
        <v>0</v>
      </c>
      <c r="CT31" s="119">
        <f ca="1">IF(IFERROR(MATCH(_xlfn.CONCAT($B31,",",CT$4),'25 SpcFunc &amp; VentSpcFunc combos'!$Q$8:$Q$354,0),0)&gt;0,1,0)</f>
        <v>0</v>
      </c>
      <c r="CU31" s="98" t="s">
        <v>938</v>
      </c>
      <c r="CV31">
        <f t="shared" ca="1" si="4"/>
        <v>2</v>
      </c>
    </row>
    <row r="32" spans="2:100" x14ac:dyDescent="0.25">
      <c r="B32" t="str">
        <f>'For CSV - 2025 SpcFuncData'!B32</f>
        <v>Healthcare Facility and Hospitals (Medical Supply Room)</v>
      </c>
      <c r="C32" s="119">
        <f ca="1">IF(IFERROR(MATCH(_xlfn.CONCAT($B32,",",C$4),'25 SpcFunc &amp; VentSpcFunc combos'!$Q$8:$Q$354,0),0)&gt;0,1,0)</f>
        <v>0</v>
      </c>
      <c r="D32" s="119">
        <f ca="1">IF(IFERROR(MATCH(_xlfn.CONCAT($B32,",",D$4),'25 SpcFunc &amp; VentSpcFunc combos'!$Q$8:$Q$354,0),0)&gt;0,1,0)</f>
        <v>0</v>
      </c>
      <c r="E32" s="119">
        <f ca="1">IF(IFERROR(MATCH(_xlfn.CONCAT($B32,",",E$4),'25 SpcFunc &amp; VentSpcFunc combos'!$Q$8:$Q$354,0),0)&gt;0,1,0)</f>
        <v>0</v>
      </c>
      <c r="F32" s="119">
        <f ca="1">IF(IFERROR(MATCH(_xlfn.CONCAT($B32,",",F$4),'25 SpcFunc &amp; VentSpcFunc combos'!$Q$8:$Q$354,0),0)&gt;0,1,0)</f>
        <v>0</v>
      </c>
      <c r="G32" s="119">
        <f ca="1">IF(IFERROR(MATCH(_xlfn.CONCAT($B32,",",G$4),'25 SpcFunc &amp; VentSpcFunc combos'!$Q$8:$Q$354,0),0)&gt;0,1,0)</f>
        <v>0</v>
      </c>
      <c r="H32" s="119">
        <f ca="1">IF(IFERROR(MATCH(_xlfn.CONCAT($B32,",",H$4),'25 SpcFunc &amp; VentSpcFunc combos'!$Q$8:$Q$354,0),0)&gt;0,1,0)</f>
        <v>0</v>
      </c>
      <c r="I32" s="119">
        <f ca="1">IF(IFERROR(MATCH(_xlfn.CONCAT($B32,",",I$4),'25 SpcFunc &amp; VentSpcFunc combos'!$Q$8:$Q$354,0),0)&gt;0,1,0)</f>
        <v>0</v>
      </c>
      <c r="J32" s="119">
        <f ca="1">IF(IFERROR(MATCH(_xlfn.CONCAT($B32,",",J$4),'25 SpcFunc &amp; VentSpcFunc combos'!$Q$8:$Q$354,0),0)&gt;0,1,0)</f>
        <v>0</v>
      </c>
      <c r="K32" s="119">
        <f ca="1">IF(IFERROR(MATCH(_xlfn.CONCAT($B32,",",K$4),'25 SpcFunc &amp; VentSpcFunc combos'!$Q$8:$Q$354,0),0)&gt;0,1,0)</f>
        <v>0</v>
      </c>
      <c r="L32" s="119">
        <f ca="1">IF(IFERROR(MATCH(_xlfn.CONCAT($B32,",",L$4),'25 SpcFunc &amp; VentSpcFunc combos'!$Q$8:$Q$354,0),0)&gt;0,1,0)</f>
        <v>0</v>
      </c>
      <c r="M32" s="119">
        <f ca="1">IF(IFERROR(MATCH(_xlfn.CONCAT($B32,",",M$4),'25 SpcFunc &amp; VentSpcFunc combos'!$Q$8:$Q$354,0),0)&gt;0,1,0)</f>
        <v>0</v>
      </c>
      <c r="N32" s="119">
        <f ca="1">IF(IFERROR(MATCH(_xlfn.CONCAT($B32,",",N$4),'25 SpcFunc &amp; VentSpcFunc combos'!$Q$8:$Q$354,0),0)&gt;0,1,0)</f>
        <v>0</v>
      </c>
      <c r="O32" s="119">
        <f ca="1">IF(IFERROR(MATCH(_xlfn.CONCAT($B32,",",O$4),'25 SpcFunc &amp; VentSpcFunc combos'!$Q$8:$Q$354,0),0)&gt;0,1,0)</f>
        <v>0</v>
      </c>
      <c r="P32" s="119">
        <f ca="1">IF(IFERROR(MATCH(_xlfn.CONCAT($B32,",",P$4),'25 SpcFunc &amp; VentSpcFunc combos'!$Q$8:$Q$354,0),0)&gt;0,1,0)</f>
        <v>0</v>
      </c>
      <c r="Q32" s="119">
        <f ca="1">IF(IFERROR(MATCH(_xlfn.CONCAT($B32,",",Q$4),'25 SpcFunc &amp; VentSpcFunc combos'!$Q$8:$Q$354,0),0)&gt;0,1,0)</f>
        <v>0</v>
      </c>
      <c r="R32" s="119">
        <f ca="1">IF(IFERROR(MATCH(_xlfn.CONCAT($B32,",",R$4),'25 SpcFunc &amp; VentSpcFunc combos'!$Q$8:$Q$354,0),0)&gt;0,1,0)</f>
        <v>0</v>
      </c>
      <c r="S32" s="119">
        <f ca="1">IF(IFERROR(MATCH(_xlfn.CONCAT($B32,",",S$4),'25 SpcFunc &amp; VentSpcFunc combos'!$Q$8:$Q$354,0),0)&gt;0,1,0)</f>
        <v>0</v>
      </c>
      <c r="T32" s="119">
        <f ca="1">IF(IFERROR(MATCH(_xlfn.CONCAT($B32,",",T$4),'25 SpcFunc &amp; VentSpcFunc combos'!$Q$8:$Q$354,0),0)&gt;0,1,0)</f>
        <v>0</v>
      </c>
      <c r="U32" s="119">
        <f ca="1">IF(IFERROR(MATCH(_xlfn.CONCAT($B32,",",U$4),'25 SpcFunc &amp; VentSpcFunc combos'!$Q$8:$Q$354,0),0)&gt;0,1,0)</f>
        <v>0</v>
      </c>
      <c r="V32" s="119">
        <f ca="1">IF(IFERROR(MATCH(_xlfn.CONCAT($B32,",",V$4),'25 SpcFunc &amp; VentSpcFunc combos'!$Q$8:$Q$354,0),0)&gt;0,1,0)</f>
        <v>0</v>
      </c>
      <c r="W32" s="119">
        <f ca="1">IF(IFERROR(MATCH(_xlfn.CONCAT($B32,",",W$4),'25 SpcFunc &amp; VentSpcFunc combos'!$Q$8:$Q$354,0),0)&gt;0,1,0)</f>
        <v>0</v>
      </c>
      <c r="X32" s="119">
        <f ca="1">IF(IFERROR(MATCH(_xlfn.CONCAT($B32,",",X$4),'25 SpcFunc &amp; VentSpcFunc combos'!$Q$8:$Q$354,0),0)&gt;0,1,0)</f>
        <v>0</v>
      </c>
      <c r="Y32" s="119">
        <f ca="1">IF(IFERROR(MATCH(_xlfn.CONCAT($B32,",",Y$4),'25 SpcFunc &amp; VentSpcFunc combos'!$Q$8:$Q$354,0),0)&gt;0,1,0)</f>
        <v>0</v>
      </c>
      <c r="Z32" s="119">
        <f ca="1">IF(IFERROR(MATCH(_xlfn.CONCAT($B32,",",Z$4),'25 SpcFunc &amp; VentSpcFunc combos'!$Q$8:$Q$354,0),0)&gt;0,1,0)</f>
        <v>0</v>
      </c>
      <c r="AA32" s="119">
        <f ca="1">IF(IFERROR(MATCH(_xlfn.CONCAT($B32,",",AA$4),'25 SpcFunc &amp; VentSpcFunc combos'!$Q$8:$Q$354,0),0)&gt;0,1,0)</f>
        <v>0</v>
      </c>
      <c r="AB32" s="119">
        <f ca="1">IF(IFERROR(MATCH(_xlfn.CONCAT($B32,",",AB$4),'25 SpcFunc &amp; VentSpcFunc combos'!$Q$8:$Q$354,0),0)&gt;0,1,0)</f>
        <v>0</v>
      </c>
      <c r="AC32" s="119">
        <f ca="1">IF(IFERROR(MATCH(_xlfn.CONCAT($B32,",",AC$4),'25 SpcFunc &amp; VentSpcFunc combos'!$Q$8:$Q$354,0),0)&gt;0,1,0)</f>
        <v>0</v>
      </c>
      <c r="AD32" s="119">
        <f ca="1">IF(IFERROR(MATCH(_xlfn.CONCAT($B32,",",AD$4),'25 SpcFunc &amp; VentSpcFunc combos'!$Q$8:$Q$354,0),0)&gt;0,1,0)</f>
        <v>0</v>
      </c>
      <c r="AE32" s="119">
        <f ca="1">IF(IFERROR(MATCH(_xlfn.CONCAT($B32,",",AE$4),'25 SpcFunc &amp; VentSpcFunc combos'!$Q$8:$Q$354,0),0)&gt;0,1,0)</f>
        <v>0</v>
      </c>
      <c r="AF32" s="119">
        <f ca="1">IF(IFERROR(MATCH(_xlfn.CONCAT($B32,",",AF$4),'25 SpcFunc &amp; VentSpcFunc combos'!$Q$8:$Q$354,0),0)&gt;0,1,0)</f>
        <v>0</v>
      </c>
      <c r="AG32" s="119">
        <f ca="1">IF(IFERROR(MATCH(_xlfn.CONCAT($B32,",",AG$4),'25 SpcFunc &amp; VentSpcFunc combos'!$Q$8:$Q$354,0),0)&gt;0,1,0)</f>
        <v>0</v>
      </c>
      <c r="AH32" s="119">
        <f ca="1">IF(IFERROR(MATCH(_xlfn.CONCAT($B32,",",AH$4),'25 SpcFunc &amp; VentSpcFunc combos'!$Q$8:$Q$354,0),0)&gt;0,1,0)</f>
        <v>0</v>
      </c>
      <c r="AI32" s="119">
        <f ca="1">IF(IFERROR(MATCH(_xlfn.CONCAT($B32,",",AI$4),'25 SpcFunc &amp; VentSpcFunc combos'!$Q$8:$Q$354,0),0)&gt;0,1,0)</f>
        <v>0</v>
      </c>
      <c r="AJ32" s="119">
        <f ca="1">IF(IFERROR(MATCH(_xlfn.CONCAT($B32,",",AJ$4),'25 SpcFunc &amp; VentSpcFunc combos'!$Q$8:$Q$354,0),0)&gt;0,1,0)</f>
        <v>0</v>
      </c>
      <c r="AK32" s="119">
        <f ca="1">IF(IFERROR(MATCH(_xlfn.CONCAT($B32,",",AK$4),'25 SpcFunc &amp; VentSpcFunc combos'!$Q$8:$Q$354,0),0)&gt;0,1,0)</f>
        <v>0</v>
      </c>
      <c r="AL32" s="119">
        <f ca="1">IF(IFERROR(MATCH(_xlfn.CONCAT($B32,",",AL$4),'25 SpcFunc &amp; VentSpcFunc combos'!$Q$8:$Q$354,0),0)&gt;0,1,0)</f>
        <v>0</v>
      </c>
      <c r="AM32" s="119">
        <f ca="1">IF(IFERROR(MATCH(_xlfn.CONCAT($B32,",",AM$4),'25 SpcFunc &amp; VentSpcFunc combos'!$Q$8:$Q$354,0),0)&gt;0,1,0)</f>
        <v>0</v>
      </c>
      <c r="AN32" s="119">
        <f ca="1">IF(IFERROR(MATCH(_xlfn.CONCAT($B32,",",AN$4),'25 SpcFunc &amp; VentSpcFunc combos'!$Q$8:$Q$354,0),0)&gt;0,1,0)</f>
        <v>0</v>
      </c>
      <c r="AO32" s="119">
        <f ca="1">IF(IFERROR(MATCH(_xlfn.CONCAT($B32,",",AO$4),'25 SpcFunc &amp; VentSpcFunc combos'!$Q$8:$Q$354,0),0)&gt;0,1,0)</f>
        <v>0</v>
      </c>
      <c r="AP32" s="119">
        <f ca="1">IF(IFERROR(MATCH(_xlfn.CONCAT($B32,",",AP$4),'25 SpcFunc &amp; VentSpcFunc combos'!$Q$8:$Q$354,0),0)&gt;0,1,0)</f>
        <v>0</v>
      </c>
      <c r="AQ32" s="119">
        <f ca="1">IF(IFERROR(MATCH(_xlfn.CONCAT($B32,",",AQ$4),'25 SpcFunc &amp; VentSpcFunc combos'!$Q$8:$Q$354,0),0)&gt;0,1,0)</f>
        <v>0</v>
      </c>
      <c r="AR32" s="119">
        <f ca="1">IF(IFERROR(MATCH(_xlfn.CONCAT($B32,",",AR$4),'25 SpcFunc &amp; VentSpcFunc combos'!$Q$8:$Q$354,0),0)&gt;0,1,0)</f>
        <v>0</v>
      </c>
      <c r="AS32" s="119">
        <f ca="1">IF(IFERROR(MATCH(_xlfn.CONCAT($B32,",",AS$4),'25 SpcFunc &amp; VentSpcFunc combos'!$Q$8:$Q$354,0),0)&gt;0,1,0)</f>
        <v>0</v>
      </c>
      <c r="AT32" s="119">
        <f ca="1">IF(IFERROR(MATCH(_xlfn.CONCAT($B32,",",AT$4),'25 SpcFunc &amp; VentSpcFunc combos'!$Q$8:$Q$354,0),0)&gt;0,1,0)</f>
        <v>0</v>
      </c>
      <c r="AU32" s="119">
        <f ca="1">IF(IFERROR(MATCH(_xlfn.CONCAT($B32,",",AU$4),'25 SpcFunc &amp; VentSpcFunc combos'!$Q$8:$Q$354,0),0)&gt;0,1,0)</f>
        <v>0</v>
      </c>
      <c r="AV32" s="119">
        <f ca="1">IF(IFERROR(MATCH(_xlfn.CONCAT($B32,",",AV$4),'25 SpcFunc &amp; VentSpcFunc combos'!$Q$8:$Q$354,0),0)&gt;0,1,0)</f>
        <v>0</v>
      </c>
      <c r="AW32" s="119">
        <f ca="1">IF(IFERROR(MATCH(_xlfn.CONCAT($B32,",",AW$4),'25 SpcFunc &amp; VentSpcFunc combos'!$Q$8:$Q$354,0),0)&gt;0,1,0)</f>
        <v>0</v>
      </c>
      <c r="AX32" s="119">
        <f ca="1">IF(IFERROR(MATCH(_xlfn.CONCAT($B32,",",AX$4),'25 SpcFunc &amp; VentSpcFunc combos'!$Q$8:$Q$354,0),0)&gt;0,1,0)</f>
        <v>0</v>
      </c>
      <c r="AY32" s="119">
        <f ca="1">IF(IFERROR(MATCH(_xlfn.CONCAT($B32,",",AY$4),'25 SpcFunc &amp; VentSpcFunc combos'!$Q$8:$Q$354,0),0)&gt;0,1,0)</f>
        <v>0</v>
      </c>
      <c r="AZ32" s="119">
        <f ca="1">IF(IFERROR(MATCH(_xlfn.CONCAT($B32,",",AZ$4),'25 SpcFunc &amp; VentSpcFunc combos'!$Q$8:$Q$354,0),0)&gt;0,1,0)</f>
        <v>0</v>
      </c>
      <c r="BA32" s="119">
        <f ca="1">IF(IFERROR(MATCH(_xlfn.CONCAT($B32,",",BA$4),'25 SpcFunc &amp; VentSpcFunc combos'!$Q$8:$Q$354,0),0)&gt;0,1,0)</f>
        <v>0</v>
      </c>
      <c r="BB32" s="119">
        <f ca="1">IF(IFERROR(MATCH(_xlfn.CONCAT($B32,",",BB$4),'25 SpcFunc &amp; VentSpcFunc combos'!$Q$8:$Q$354,0),0)&gt;0,1,0)</f>
        <v>0</v>
      </c>
      <c r="BC32" s="119">
        <f ca="1">IF(IFERROR(MATCH(_xlfn.CONCAT($B32,",",BC$4),'25 SpcFunc &amp; VentSpcFunc combos'!$Q$8:$Q$354,0),0)&gt;0,1,0)</f>
        <v>0</v>
      </c>
      <c r="BD32" s="119">
        <f ca="1">IF(IFERROR(MATCH(_xlfn.CONCAT($B32,",",BD$4),'25 SpcFunc &amp; VentSpcFunc combos'!$Q$8:$Q$354,0),0)&gt;0,1,0)</f>
        <v>0</v>
      </c>
      <c r="BE32" s="119">
        <f ca="1">IF(IFERROR(MATCH(_xlfn.CONCAT($B32,",",BE$4),'25 SpcFunc &amp; VentSpcFunc combos'!$Q$8:$Q$354,0),0)&gt;0,1,0)</f>
        <v>0</v>
      </c>
      <c r="BF32" s="119">
        <f ca="1">IF(IFERROR(MATCH(_xlfn.CONCAT($B32,",",BF$4),'25 SpcFunc &amp; VentSpcFunc combos'!$Q$8:$Q$354,0),0)&gt;0,1,0)</f>
        <v>0</v>
      </c>
      <c r="BG32" s="119">
        <f ca="1">IF(IFERROR(MATCH(_xlfn.CONCAT($B32,",",BG$4),'25 SpcFunc &amp; VentSpcFunc combos'!$Q$8:$Q$354,0),0)&gt;0,1,0)</f>
        <v>0</v>
      </c>
      <c r="BH32" s="119">
        <f ca="1">IF(IFERROR(MATCH(_xlfn.CONCAT($B32,",",BH$4),'25 SpcFunc &amp; VentSpcFunc combos'!$Q$8:$Q$354,0),0)&gt;0,1,0)</f>
        <v>0</v>
      </c>
      <c r="BI32" s="119">
        <f ca="1">IF(IFERROR(MATCH(_xlfn.CONCAT($B32,",",BI$4),'25 SpcFunc &amp; VentSpcFunc combos'!$Q$8:$Q$354,0),0)&gt;0,1,0)</f>
        <v>0</v>
      </c>
      <c r="BJ32" s="119">
        <f ca="1">IF(IFERROR(MATCH(_xlfn.CONCAT($B32,",",BJ$4),'25 SpcFunc &amp; VentSpcFunc combos'!$Q$8:$Q$354,0),0)&gt;0,1,0)</f>
        <v>0</v>
      </c>
      <c r="BK32" s="119">
        <f ca="1">IF(IFERROR(MATCH(_xlfn.CONCAT($B32,",",BK$4),'25 SpcFunc &amp; VentSpcFunc combos'!$Q$8:$Q$354,0),0)&gt;0,1,0)</f>
        <v>0</v>
      </c>
      <c r="BL32" s="119">
        <f ca="1">IF(IFERROR(MATCH(_xlfn.CONCAT($B32,",",BL$4),'25 SpcFunc &amp; VentSpcFunc combos'!$Q$8:$Q$354,0),0)&gt;0,1,0)</f>
        <v>0</v>
      </c>
      <c r="BM32" s="119">
        <f ca="1">IF(IFERROR(MATCH(_xlfn.CONCAT($B32,",",BM$4),'25 SpcFunc &amp; VentSpcFunc combos'!$Q$8:$Q$354,0),0)&gt;0,1,0)</f>
        <v>0</v>
      </c>
      <c r="BN32" s="119">
        <f ca="1">IF(IFERROR(MATCH(_xlfn.CONCAT($B32,",",BN$4),'25 SpcFunc &amp; VentSpcFunc combos'!$Q$8:$Q$354,0),0)&gt;0,1,0)</f>
        <v>0</v>
      </c>
      <c r="BO32" s="119">
        <f ca="1">IF(IFERROR(MATCH(_xlfn.CONCAT($B32,",",BO$4),'25 SpcFunc &amp; VentSpcFunc combos'!$Q$8:$Q$354,0),0)&gt;0,1,0)</f>
        <v>0</v>
      </c>
      <c r="BP32" s="119">
        <f ca="1">IF(IFERROR(MATCH(_xlfn.CONCAT($B32,",",BP$4),'25 SpcFunc &amp; VentSpcFunc combos'!$Q$8:$Q$354,0),0)&gt;0,1,0)</f>
        <v>0</v>
      </c>
      <c r="BQ32" s="119">
        <f ca="1">IF(IFERROR(MATCH(_xlfn.CONCAT($B32,",",BQ$4),'25 SpcFunc &amp; VentSpcFunc combos'!$Q$8:$Q$354,0),0)&gt;0,1,0)</f>
        <v>0</v>
      </c>
      <c r="BR32" s="119">
        <f ca="1">IF(IFERROR(MATCH(_xlfn.CONCAT($B32,",",BR$4),'25 SpcFunc &amp; VentSpcFunc combos'!$Q$8:$Q$354,0),0)&gt;0,1,0)</f>
        <v>1</v>
      </c>
      <c r="BS32" s="119">
        <f ca="1">IF(IFERROR(MATCH(_xlfn.CONCAT($B32,",",BS$4),'25 SpcFunc &amp; VentSpcFunc combos'!$Q$8:$Q$354,0),0)&gt;0,1,0)</f>
        <v>0</v>
      </c>
      <c r="BT32" s="119">
        <f ca="1">IF(IFERROR(MATCH(_xlfn.CONCAT($B32,",",BT$4),'25 SpcFunc &amp; VentSpcFunc combos'!$Q$8:$Q$354,0),0)&gt;0,1,0)</f>
        <v>0</v>
      </c>
      <c r="BU32" s="119">
        <f ca="1">IF(IFERROR(MATCH(_xlfn.CONCAT($B32,",",BU$4),'25 SpcFunc &amp; VentSpcFunc combos'!$Q$8:$Q$354,0),0)&gt;0,1,0)</f>
        <v>0</v>
      </c>
      <c r="BV32" s="119">
        <f ca="1">IF(IFERROR(MATCH(_xlfn.CONCAT($B32,",",BV$4),'25 SpcFunc &amp; VentSpcFunc combos'!$Q$8:$Q$354,0),0)&gt;0,1,0)</f>
        <v>0</v>
      </c>
      <c r="BW32" s="119">
        <f ca="1">IF(IFERROR(MATCH(_xlfn.CONCAT($B32,",",BW$4),'25 SpcFunc &amp; VentSpcFunc combos'!$Q$8:$Q$354,0),0)&gt;0,1,0)</f>
        <v>0</v>
      </c>
      <c r="BX32" s="119">
        <f ca="1">IF(IFERROR(MATCH(_xlfn.CONCAT($B32,",",BX$4),'25 SpcFunc &amp; VentSpcFunc combos'!$Q$8:$Q$354,0),0)&gt;0,1,0)</f>
        <v>0</v>
      </c>
      <c r="BY32" s="119">
        <f ca="1">IF(IFERROR(MATCH(_xlfn.CONCAT($B32,",",BY$4),'25 SpcFunc &amp; VentSpcFunc combos'!$Q$8:$Q$354,0),0)&gt;0,1,0)</f>
        <v>0</v>
      </c>
      <c r="BZ32" s="119">
        <f ca="1">IF(IFERROR(MATCH(_xlfn.CONCAT($B32,",",BZ$4),'25 SpcFunc &amp; VentSpcFunc combos'!$Q$8:$Q$354,0),0)&gt;0,1,0)</f>
        <v>0</v>
      </c>
      <c r="CA32" s="119">
        <f ca="1">IF(IFERROR(MATCH(_xlfn.CONCAT($B32,",",CA$4),'25 SpcFunc &amp; VentSpcFunc combos'!$Q$8:$Q$354,0),0)&gt;0,1,0)</f>
        <v>0</v>
      </c>
      <c r="CB32" s="119">
        <f ca="1">IF(IFERROR(MATCH(_xlfn.CONCAT($B32,",",CB$4),'25 SpcFunc &amp; VentSpcFunc combos'!$Q$8:$Q$354,0),0)&gt;0,1,0)</f>
        <v>0</v>
      </c>
      <c r="CC32" s="119">
        <f ca="1">IF(IFERROR(MATCH(_xlfn.CONCAT($B32,",",CC$4),'25 SpcFunc &amp; VentSpcFunc combos'!$Q$8:$Q$354,0),0)&gt;0,1,0)</f>
        <v>0</v>
      </c>
      <c r="CD32" s="119">
        <f ca="1">IF(IFERROR(MATCH(_xlfn.CONCAT($B32,",",CD$4),'25 SpcFunc &amp; VentSpcFunc combos'!$Q$8:$Q$354,0),0)&gt;0,1,0)</f>
        <v>0</v>
      </c>
      <c r="CE32" s="119">
        <f ca="1">IF(IFERROR(MATCH(_xlfn.CONCAT($B32,",",CE$4),'25 SpcFunc &amp; VentSpcFunc combos'!$Q$8:$Q$354,0),0)&gt;0,1,0)</f>
        <v>0</v>
      </c>
      <c r="CF32" s="119">
        <f ca="1">IF(IFERROR(MATCH(_xlfn.CONCAT($B32,",",CF$4),'25 SpcFunc &amp; VentSpcFunc combos'!$Q$8:$Q$354,0),0)&gt;0,1,0)</f>
        <v>0</v>
      </c>
      <c r="CG32" s="119">
        <f ca="1">IF(IFERROR(MATCH(_xlfn.CONCAT($B32,",",CG$4),'25 SpcFunc &amp; VentSpcFunc combos'!$Q$8:$Q$354,0),0)&gt;0,1,0)</f>
        <v>0</v>
      </c>
      <c r="CH32" s="119">
        <f ca="1">IF(IFERROR(MATCH(_xlfn.CONCAT($B32,",",CH$4),'25 SpcFunc &amp; VentSpcFunc combos'!$Q$8:$Q$354,0),0)&gt;0,1,0)</f>
        <v>0</v>
      </c>
      <c r="CI32" s="119">
        <f ca="1">IF(IFERROR(MATCH(_xlfn.CONCAT($B32,",",CI$4),'25 SpcFunc &amp; VentSpcFunc combos'!$Q$8:$Q$354,0),0)&gt;0,1,0)</f>
        <v>0</v>
      </c>
      <c r="CJ32" s="119">
        <f ca="1">IF(IFERROR(MATCH(_xlfn.CONCAT($B32,",",CJ$4),'25 SpcFunc &amp; VentSpcFunc combos'!$Q$8:$Q$354,0),0)&gt;0,1,0)</f>
        <v>0</v>
      </c>
      <c r="CK32" s="119">
        <f ca="1">IF(IFERROR(MATCH(_xlfn.CONCAT($B32,",",CK$4),'25 SpcFunc &amp; VentSpcFunc combos'!$Q$8:$Q$354,0),0)&gt;0,1,0)</f>
        <v>0</v>
      </c>
      <c r="CL32" s="119">
        <f ca="1">IF(IFERROR(MATCH(_xlfn.CONCAT($B32,",",CL$4),'25 SpcFunc &amp; VentSpcFunc combos'!$Q$8:$Q$354,0),0)&gt;0,1,0)</f>
        <v>0</v>
      </c>
      <c r="CM32" s="119">
        <f ca="1">IF(IFERROR(MATCH(_xlfn.CONCAT($B32,",",CM$4),'25 SpcFunc &amp; VentSpcFunc combos'!$Q$8:$Q$354,0),0)&gt;0,1,0)</f>
        <v>0</v>
      </c>
      <c r="CN32" s="119">
        <f ca="1">IF(IFERROR(MATCH(_xlfn.CONCAT($B32,",",CN$4),'25 SpcFunc &amp; VentSpcFunc combos'!$Q$8:$Q$354,0),0)&gt;0,1,0)</f>
        <v>0</v>
      </c>
      <c r="CO32" s="119">
        <f ca="1">IF(IFERROR(MATCH(_xlfn.CONCAT($B32,",",CO$4),'25 SpcFunc &amp; VentSpcFunc combos'!$Q$8:$Q$354,0),0)&gt;0,1,0)</f>
        <v>0</v>
      </c>
      <c r="CP32" s="119">
        <f ca="1">IF(IFERROR(MATCH(_xlfn.CONCAT($B32,",",CP$4),'25 SpcFunc &amp; VentSpcFunc combos'!$Q$8:$Q$354,0),0)&gt;0,1,0)</f>
        <v>0</v>
      </c>
      <c r="CQ32" s="119">
        <f ca="1">IF(IFERROR(MATCH(_xlfn.CONCAT($B32,",",CQ$4),'25 SpcFunc &amp; VentSpcFunc combos'!$Q$8:$Q$354,0),0)&gt;0,1,0)</f>
        <v>0</v>
      </c>
      <c r="CR32" s="119">
        <f ca="1">IF(IFERROR(MATCH(_xlfn.CONCAT($B32,",",CR$4),'25 SpcFunc &amp; VentSpcFunc combos'!$Q$8:$Q$354,0),0)&gt;0,1,0)</f>
        <v>0</v>
      </c>
      <c r="CS32" s="119">
        <f ca="1">IF(IFERROR(MATCH(_xlfn.CONCAT($B32,",",CS$4),'25 SpcFunc &amp; VentSpcFunc combos'!$Q$8:$Q$354,0),0)&gt;0,1,0)</f>
        <v>0</v>
      </c>
      <c r="CT32" s="119">
        <f ca="1">IF(IFERROR(MATCH(_xlfn.CONCAT($B32,",",CT$4),'25 SpcFunc &amp; VentSpcFunc combos'!$Q$8:$Q$354,0),0)&gt;0,1,0)</f>
        <v>0</v>
      </c>
      <c r="CU32" s="98" t="s">
        <v>938</v>
      </c>
      <c r="CV32">
        <f t="shared" ca="1" si="4"/>
        <v>1</v>
      </c>
    </row>
    <row r="33" spans="2:100" x14ac:dyDescent="0.25">
      <c r="B33" t="str">
        <f>'For CSV - 2025 SpcFuncData'!B33</f>
        <v>Healthcare Facility and Hospitals (Nursery)</v>
      </c>
      <c r="C33" s="119">
        <f ca="1">IF(IFERROR(MATCH(_xlfn.CONCAT($B33,",",C$4),'25 SpcFunc &amp; VentSpcFunc combos'!$Q$8:$Q$354,0),0)&gt;0,1,0)</f>
        <v>0</v>
      </c>
      <c r="D33" s="119">
        <f ca="1">IF(IFERROR(MATCH(_xlfn.CONCAT($B33,",",D$4),'25 SpcFunc &amp; VentSpcFunc combos'!$Q$8:$Q$354,0),0)&gt;0,1,0)</f>
        <v>0</v>
      </c>
      <c r="E33" s="119">
        <f ca="1">IF(IFERROR(MATCH(_xlfn.CONCAT($B33,",",E$4),'25 SpcFunc &amp; VentSpcFunc combos'!$Q$8:$Q$354,0),0)&gt;0,1,0)</f>
        <v>0</v>
      </c>
      <c r="F33" s="119">
        <f ca="1">IF(IFERROR(MATCH(_xlfn.CONCAT($B33,",",F$4),'25 SpcFunc &amp; VentSpcFunc combos'!$Q$8:$Q$354,0),0)&gt;0,1,0)</f>
        <v>0</v>
      </c>
      <c r="G33" s="119">
        <f ca="1">IF(IFERROR(MATCH(_xlfn.CONCAT($B33,",",G$4),'25 SpcFunc &amp; VentSpcFunc combos'!$Q$8:$Q$354,0),0)&gt;0,1,0)</f>
        <v>0</v>
      </c>
      <c r="H33" s="119">
        <f ca="1">IF(IFERROR(MATCH(_xlfn.CONCAT($B33,",",H$4),'25 SpcFunc &amp; VentSpcFunc combos'!$Q$8:$Q$354,0),0)&gt;0,1,0)</f>
        <v>0</v>
      </c>
      <c r="I33" s="119">
        <f ca="1">IF(IFERROR(MATCH(_xlfn.CONCAT($B33,",",I$4),'25 SpcFunc &amp; VentSpcFunc combos'!$Q$8:$Q$354,0),0)&gt;0,1,0)</f>
        <v>0</v>
      </c>
      <c r="J33" s="119">
        <f ca="1">IF(IFERROR(MATCH(_xlfn.CONCAT($B33,",",J$4),'25 SpcFunc &amp; VentSpcFunc combos'!$Q$8:$Q$354,0),0)&gt;0,1,0)</f>
        <v>0</v>
      </c>
      <c r="K33" s="119">
        <f ca="1">IF(IFERROR(MATCH(_xlfn.CONCAT($B33,",",K$4),'25 SpcFunc &amp; VentSpcFunc combos'!$Q$8:$Q$354,0),0)&gt;0,1,0)</f>
        <v>0</v>
      </c>
      <c r="L33" s="119">
        <f ca="1">IF(IFERROR(MATCH(_xlfn.CONCAT($B33,",",L$4),'25 SpcFunc &amp; VentSpcFunc combos'!$Q$8:$Q$354,0),0)&gt;0,1,0)</f>
        <v>0</v>
      </c>
      <c r="M33" s="119">
        <f ca="1">IF(IFERROR(MATCH(_xlfn.CONCAT($B33,",",M$4),'25 SpcFunc &amp; VentSpcFunc combos'!$Q$8:$Q$354,0),0)&gt;0,1,0)</f>
        <v>0</v>
      </c>
      <c r="N33" s="119">
        <f ca="1">IF(IFERROR(MATCH(_xlfn.CONCAT($B33,",",N$4),'25 SpcFunc &amp; VentSpcFunc combos'!$Q$8:$Q$354,0),0)&gt;0,1,0)</f>
        <v>0</v>
      </c>
      <c r="O33" s="119">
        <f ca="1">IF(IFERROR(MATCH(_xlfn.CONCAT($B33,",",O$4),'25 SpcFunc &amp; VentSpcFunc combos'!$Q$8:$Q$354,0),0)&gt;0,1,0)</f>
        <v>0</v>
      </c>
      <c r="P33" s="119">
        <f ca="1">IF(IFERROR(MATCH(_xlfn.CONCAT($B33,",",P$4),'25 SpcFunc &amp; VentSpcFunc combos'!$Q$8:$Q$354,0),0)&gt;0,1,0)</f>
        <v>0</v>
      </c>
      <c r="Q33" s="119">
        <f ca="1">IF(IFERROR(MATCH(_xlfn.CONCAT($B33,",",Q$4),'25 SpcFunc &amp; VentSpcFunc combos'!$Q$8:$Q$354,0),0)&gt;0,1,0)</f>
        <v>0</v>
      </c>
      <c r="R33" s="119">
        <f ca="1">IF(IFERROR(MATCH(_xlfn.CONCAT($B33,",",R$4),'25 SpcFunc &amp; VentSpcFunc combos'!$Q$8:$Q$354,0),0)&gt;0,1,0)</f>
        <v>0</v>
      </c>
      <c r="S33" s="119">
        <f ca="1">IF(IFERROR(MATCH(_xlfn.CONCAT($B33,",",S$4),'25 SpcFunc &amp; VentSpcFunc combos'!$Q$8:$Q$354,0),0)&gt;0,1,0)</f>
        <v>0</v>
      </c>
      <c r="T33" s="119">
        <f ca="1">IF(IFERROR(MATCH(_xlfn.CONCAT($B33,",",T$4),'25 SpcFunc &amp; VentSpcFunc combos'!$Q$8:$Q$354,0),0)&gt;0,1,0)</f>
        <v>0</v>
      </c>
      <c r="U33" s="119">
        <f ca="1">IF(IFERROR(MATCH(_xlfn.CONCAT($B33,",",U$4),'25 SpcFunc &amp; VentSpcFunc combos'!$Q$8:$Q$354,0),0)&gt;0,1,0)</f>
        <v>0</v>
      </c>
      <c r="V33" s="119">
        <f ca="1">IF(IFERROR(MATCH(_xlfn.CONCAT($B33,",",V$4),'25 SpcFunc &amp; VentSpcFunc combos'!$Q$8:$Q$354,0),0)&gt;0,1,0)</f>
        <v>0</v>
      </c>
      <c r="W33" s="119">
        <f ca="1">IF(IFERROR(MATCH(_xlfn.CONCAT($B33,",",W$4),'25 SpcFunc &amp; VentSpcFunc combos'!$Q$8:$Q$354,0),0)&gt;0,1,0)</f>
        <v>0</v>
      </c>
      <c r="X33" s="119">
        <f ca="1">IF(IFERROR(MATCH(_xlfn.CONCAT($B33,",",X$4),'25 SpcFunc &amp; VentSpcFunc combos'!$Q$8:$Q$354,0),0)&gt;0,1,0)</f>
        <v>0</v>
      </c>
      <c r="Y33" s="119">
        <f ca="1">IF(IFERROR(MATCH(_xlfn.CONCAT($B33,",",Y$4),'25 SpcFunc &amp; VentSpcFunc combos'!$Q$8:$Q$354,0),0)&gt;0,1,0)</f>
        <v>0</v>
      </c>
      <c r="Z33" s="119">
        <f ca="1">IF(IFERROR(MATCH(_xlfn.CONCAT($B33,",",Z$4),'25 SpcFunc &amp; VentSpcFunc combos'!$Q$8:$Q$354,0),0)&gt;0,1,0)</f>
        <v>0</v>
      </c>
      <c r="AA33" s="119">
        <f ca="1">IF(IFERROR(MATCH(_xlfn.CONCAT($B33,",",AA$4),'25 SpcFunc &amp; VentSpcFunc combos'!$Q$8:$Q$354,0),0)&gt;0,1,0)</f>
        <v>0</v>
      </c>
      <c r="AB33" s="119">
        <f ca="1">IF(IFERROR(MATCH(_xlfn.CONCAT($B33,",",AB$4),'25 SpcFunc &amp; VentSpcFunc combos'!$Q$8:$Q$354,0),0)&gt;0,1,0)</f>
        <v>0</v>
      </c>
      <c r="AC33" s="119">
        <f ca="1">IF(IFERROR(MATCH(_xlfn.CONCAT($B33,",",AC$4),'25 SpcFunc &amp; VentSpcFunc combos'!$Q$8:$Q$354,0),0)&gt;0,1,0)</f>
        <v>0</v>
      </c>
      <c r="AD33" s="119">
        <f ca="1">IF(IFERROR(MATCH(_xlfn.CONCAT($B33,",",AD$4),'25 SpcFunc &amp; VentSpcFunc combos'!$Q$8:$Q$354,0),0)&gt;0,1,0)</f>
        <v>0</v>
      </c>
      <c r="AE33" s="119">
        <f ca="1">IF(IFERROR(MATCH(_xlfn.CONCAT($B33,",",AE$4),'25 SpcFunc &amp; VentSpcFunc combos'!$Q$8:$Q$354,0),0)&gt;0,1,0)</f>
        <v>0</v>
      </c>
      <c r="AF33" s="119">
        <f ca="1">IF(IFERROR(MATCH(_xlfn.CONCAT($B33,",",AF$4),'25 SpcFunc &amp; VentSpcFunc combos'!$Q$8:$Q$354,0),0)&gt;0,1,0)</f>
        <v>0</v>
      </c>
      <c r="AG33" s="119">
        <f ca="1">IF(IFERROR(MATCH(_xlfn.CONCAT($B33,",",AG$4),'25 SpcFunc &amp; VentSpcFunc combos'!$Q$8:$Q$354,0),0)&gt;0,1,0)</f>
        <v>0</v>
      </c>
      <c r="AH33" s="119">
        <f ca="1">IF(IFERROR(MATCH(_xlfn.CONCAT($B33,",",AH$4),'25 SpcFunc &amp; VentSpcFunc combos'!$Q$8:$Q$354,0),0)&gt;0,1,0)</f>
        <v>0</v>
      </c>
      <c r="AI33" s="119">
        <f ca="1">IF(IFERROR(MATCH(_xlfn.CONCAT($B33,",",AI$4),'25 SpcFunc &amp; VentSpcFunc combos'!$Q$8:$Q$354,0),0)&gt;0,1,0)</f>
        <v>0</v>
      </c>
      <c r="AJ33" s="119">
        <f ca="1">IF(IFERROR(MATCH(_xlfn.CONCAT($B33,",",AJ$4),'25 SpcFunc &amp; VentSpcFunc combos'!$Q$8:$Q$354,0),0)&gt;0,1,0)</f>
        <v>0</v>
      </c>
      <c r="AK33" s="119">
        <f ca="1">IF(IFERROR(MATCH(_xlfn.CONCAT($B33,",",AK$4),'25 SpcFunc &amp; VentSpcFunc combos'!$Q$8:$Q$354,0),0)&gt;0,1,0)</f>
        <v>0</v>
      </c>
      <c r="AL33" s="119">
        <f ca="1">IF(IFERROR(MATCH(_xlfn.CONCAT($B33,",",AL$4),'25 SpcFunc &amp; VentSpcFunc combos'!$Q$8:$Q$354,0),0)&gt;0,1,0)</f>
        <v>0</v>
      </c>
      <c r="AM33" s="119">
        <f ca="1">IF(IFERROR(MATCH(_xlfn.CONCAT($B33,",",AM$4),'25 SpcFunc &amp; VentSpcFunc combos'!$Q$8:$Q$354,0),0)&gt;0,1,0)</f>
        <v>0</v>
      </c>
      <c r="AN33" s="119">
        <f ca="1">IF(IFERROR(MATCH(_xlfn.CONCAT($B33,",",AN$4),'25 SpcFunc &amp; VentSpcFunc combos'!$Q$8:$Q$354,0),0)&gt;0,1,0)</f>
        <v>0</v>
      </c>
      <c r="AO33" s="119">
        <f ca="1">IF(IFERROR(MATCH(_xlfn.CONCAT($B33,",",AO$4),'25 SpcFunc &amp; VentSpcFunc combos'!$Q$8:$Q$354,0),0)&gt;0,1,0)</f>
        <v>0</v>
      </c>
      <c r="AP33" s="119">
        <f ca="1">IF(IFERROR(MATCH(_xlfn.CONCAT($B33,",",AP$4),'25 SpcFunc &amp; VentSpcFunc combos'!$Q$8:$Q$354,0),0)&gt;0,1,0)</f>
        <v>0</v>
      </c>
      <c r="AQ33" s="119">
        <f ca="1">IF(IFERROR(MATCH(_xlfn.CONCAT($B33,",",AQ$4),'25 SpcFunc &amp; VentSpcFunc combos'!$Q$8:$Q$354,0),0)&gt;0,1,0)</f>
        <v>0</v>
      </c>
      <c r="AR33" s="119">
        <f ca="1">IF(IFERROR(MATCH(_xlfn.CONCAT($B33,",",AR$4),'25 SpcFunc &amp; VentSpcFunc combos'!$Q$8:$Q$354,0),0)&gt;0,1,0)</f>
        <v>0</v>
      </c>
      <c r="AS33" s="119">
        <f ca="1">IF(IFERROR(MATCH(_xlfn.CONCAT($B33,",",AS$4),'25 SpcFunc &amp; VentSpcFunc combos'!$Q$8:$Q$354,0),0)&gt;0,1,0)</f>
        <v>0</v>
      </c>
      <c r="AT33" s="119">
        <f ca="1">IF(IFERROR(MATCH(_xlfn.CONCAT($B33,",",AT$4),'25 SpcFunc &amp; VentSpcFunc combos'!$Q$8:$Q$354,0),0)&gt;0,1,0)</f>
        <v>0</v>
      </c>
      <c r="AU33" s="119">
        <f ca="1">IF(IFERROR(MATCH(_xlfn.CONCAT($B33,",",AU$4),'25 SpcFunc &amp; VentSpcFunc combos'!$Q$8:$Q$354,0),0)&gt;0,1,0)</f>
        <v>0</v>
      </c>
      <c r="AV33" s="119">
        <f ca="1">IF(IFERROR(MATCH(_xlfn.CONCAT($B33,",",AV$4),'25 SpcFunc &amp; VentSpcFunc combos'!$Q$8:$Q$354,0),0)&gt;0,1,0)</f>
        <v>0</v>
      </c>
      <c r="AW33" s="119">
        <f ca="1">IF(IFERROR(MATCH(_xlfn.CONCAT($B33,",",AW$4),'25 SpcFunc &amp; VentSpcFunc combos'!$Q$8:$Q$354,0),0)&gt;0,1,0)</f>
        <v>0</v>
      </c>
      <c r="AX33" s="119">
        <f ca="1">IF(IFERROR(MATCH(_xlfn.CONCAT($B33,",",AX$4),'25 SpcFunc &amp; VentSpcFunc combos'!$Q$8:$Q$354,0),0)&gt;0,1,0)</f>
        <v>0</v>
      </c>
      <c r="AY33" s="119">
        <f ca="1">IF(IFERROR(MATCH(_xlfn.CONCAT($B33,",",AY$4),'25 SpcFunc &amp; VentSpcFunc combos'!$Q$8:$Q$354,0),0)&gt;0,1,0)</f>
        <v>0</v>
      </c>
      <c r="AZ33" s="119">
        <f ca="1">IF(IFERROR(MATCH(_xlfn.CONCAT($B33,",",AZ$4),'25 SpcFunc &amp; VentSpcFunc combos'!$Q$8:$Q$354,0),0)&gt;0,1,0)</f>
        <v>0</v>
      </c>
      <c r="BA33" s="119">
        <f ca="1">IF(IFERROR(MATCH(_xlfn.CONCAT($B33,",",BA$4),'25 SpcFunc &amp; VentSpcFunc combos'!$Q$8:$Q$354,0),0)&gt;0,1,0)</f>
        <v>0</v>
      </c>
      <c r="BB33" s="119">
        <f ca="1">IF(IFERROR(MATCH(_xlfn.CONCAT($B33,",",BB$4),'25 SpcFunc &amp; VentSpcFunc combos'!$Q$8:$Q$354,0),0)&gt;0,1,0)</f>
        <v>0</v>
      </c>
      <c r="BC33" s="119">
        <f ca="1">IF(IFERROR(MATCH(_xlfn.CONCAT($B33,",",BC$4),'25 SpcFunc &amp; VentSpcFunc combos'!$Q$8:$Q$354,0),0)&gt;0,1,0)</f>
        <v>0</v>
      </c>
      <c r="BD33" s="119">
        <f ca="1">IF(IFERROR(MATCH(_xlfn.CONCAT($B33,",",BD$4),'25 SpcFunc &amp; VentSpcFunc combos'!$Q$8:$Q$354,0),0)&gt;0,1,0)</f>
        <v>0</v>
      </c>
      <c r="BE33" s="119">
        <f ca="1">IF(IFERROR(MATCH(_xlfn.CONCAT($B33,",",BE$4),'25 SpcFunc &amp; VentSpcFunc combos'!$Q$8:$Q$354,0),0)&gt;0,1,0)</f>
        <v>0</v>
      </c>
      <c r="BF33" s="119">
        <f ca="1">IF(IFERROR(MATCH(_xlfn.CONCAT($B33,",",BF$4),'25 SpcFunc &amp; VentSpcFunc combos'!$Q$8:$Q$354,0),0)&gt;0,1,0)</f>
        <v>0</v>
      </c>
      <c r="BG33" s="119">
        <f ca="1">IF(IFERROR(MATCH(_xlfn.CONCAT($B33,",",BG$4),'25 SpcFunc &amp; VentSpcFunc combos'!$Q$8:$Q$354,0),0)&gt;0,1,0)</f>
        <v>0</v>
      </c>
      <c r="BH33" s="119">
        <f ca="1">IF(IFERROR(MATCH(_xlfn.CONCAT($B33,",",BH$4),'25 SpcFunc &amp; VentSpcFunc combos'!$Q$8:$Q$354,0),0)&gt;0,1,0)</f>
        <v>0</v>
      </c>
      <c r="BI33" s="119">
        <f ca="1">IF(IFERROR(MATCH(_xlfn.CONCAT($B33,",",BI$4),'25 SpcFunc &amp; VentSpcFunc combos'!$Q$8:$Q$354,0),0)&gt;0,1,0)</f>
        <v>0</v>
      </c>
      <c r="BJ33" s="119">
        <f ca="1">IF(IFERROR(MATCH(_xlfn.CONCAT($B33,",",BJ$4),'25 SpcFunc &amp; VentSpcFunc combos'!$Q$8:$Q$354,0),0)&gt;0,1,0)</f>
        <v>0</v>
      </c>
      <c r="BK33" s="119">
        <f ca="1">IF(IFERROR(MATCH(_xlfn.CONCAT($B33,",",BK$4),'25 SpcFunc &amp; VentSpcFunc combos'!$Q$8:$Q$354,0),0)&gt;0,1,0)</f>
        <v>0</v>
      </c>
      <c r="BL33" s="119">
        <f ca="1">IF(IFERROR(MATCH(_xlfn.CONCAT($B33,",",BL$4),'25 SpcFunc &amp; VentSpcFunc combos'!$Q$8:$Q$354,0),0)&gt;0,1,0)</f>
        <v>0</v>
      </c>
      <c r="BM33" s="119">
        <f ca="1">IF(IFERROR(MATCH(_xlfn.CONCAT($B33,",",BM$4),'25 SpcFunc &amp; VentSpcFunc combos'!$Q$8:$Q$354,0),0)&gt;0,1,0)</f>
        <v>0</v>
      </c>
      <c r="BN33" s="119">
        <f ca="1">IF(IFERROR(MATCH(_xlfn.CONCAT($B33,",",BN$4),'25 SpcFunc &amp; VentSpcFunc combos'!$Q$8:$Q$354,0),0)&gt;0,1,0)</f>
        <v>0</v>
      </c>
      <c r="BO33" s="119">
        <f ca="1">IF(IFERROR(MATCH(_xlfn.CONCAT($B33,",",BO$4),'25 SpcFunc &amp; VentSpcFunc combos'!$Q$8:$Q$354,0),0)&gt;0,1,0)</f>
        <v>0</v>
      </c>
      <c r="BP33" s="119">
        <f ca="1">IF(IFERROR(MATCH(_xlfn.CONCAT($B33,",",BP$4),'25 SpcFunc &amp; VentSpcFunc combos'!$Q$8:$Q$354,0),0)&gt;0,1,0)</f>
        <v>0</v>
      </c>
      <c r="BQ33" s="119">
        <f ca="1">IF(IFERROR(MATCH(_xlfn.CONCAT($B33,",",BQ$4),'25 SpcFunc &amp; VentSpcFunc combos'!$Q$8:$Q$354,0),0)&gt;0,1,0)</f>
        <v>0</v>
      </c>
      <c r="BR33" s="119">
        <f ca="1">IF(IFERROR(MATCH(_xlfn.CONCAT($B33,",",BR$4),'25 SpcFunc &amp; VentSpcFunc combos'!$Q$8:$Q$354,0),0)&gt;0,1,0)</f>
        <v>1</v>
      </c>
      <c r="BS33" s="119">
        <f ca="1">IF(IFERROR(MATCH(_xlfn.CONCAT($B33,",",BS$4),'25 SpcFunc &amp; VentSpcFunc combos'!$Q$8:$Q$354,0),0)&gt;0,1,0)</f>
        <v>0</v>
      </c>
      <c r="BT33" s="119">
        <f ca="1">IF(IFERROR(MATCH(_xlfn.CONCAT($B33,",",BT$4),'25 SpcFunc &amp; VentSpcFunc combos'!$Q$8:$Q$354,0),0)&gt;0,1,0)</f>
        <v>0</v>
      </c>
      <c r="BU33" s="119">
        <f ca="1">IF(IFERROR(MATCH(_xlfn.CONCAT($B33,",",BU$4),'25 SpcFunc &amp; VentSpcFunc combos'!$Q$8:$Q$354,0),0)&gt;0,1,0)</f>
        <v>0</v>
      </c>
      <c r="BV33" s="119">
        <f ca="1">IF(IFERROR(MATCH(_xlfn.CONCAT($B33,",",BV$4),'25 SpcFunc &amp; VentSpcFunc combos'!$Q$8:$Q$354,0),0)&gt;0,1,0)</f>
        <v>0</v>
      </c>
      <c r="BW33" s="119">
        <f ca="1">IF(IFERROR(MATCH(_xlfn.CONCAT($B33,",",BW$4),'25 SpcFunc &amp; VentSpcFunc combos'!$Q$8:$Q$354,0),0)&gt;0,1,0)</f>
        <v>0</v>
      </c>
      <c r="BX33" s="119">
        <f ca="1">IF(IFERROR(MATCH(_xlfn.CONCAT($B33,",",BX$4),'25 SpcFunc &amp; VentSpcFunc combos'!$Q$8:$Q$354,0),0)&gt;0,1,0)</f>
        <v>0</v>
      </c>
      <c r="BY33" s="119">
        <f ca="1">IF(IFERROR(MATCH(_xlfn.CONCAT($B33,",",BY$4),'25 SpcFunc &amp; VentSpcFunc combos'!$Q$8:$Q$354,0),0)&gt;0,1,0)</f>
        <v>0</v>
      </c>
      <c r="BZ33" s="119">
        <f ca="1">IF(IFERROR(MATCH(_xlfn.CONCAT($B33,",",BZ$4),'25 SpcFunc &amp; VentSpcFunc combos'!$Q$8:$Q$354,0),0)&gt;0,1,0)</f>
        <v>0</v>
      </c>
      <c r="CA33" s="119">
        <f ca="1">IF(IFERROR(MATCH(_xlfn.CONCAT($B33,",",CA$4),'25 SpcFunc &amp; VentSpcFunc combos'!$Q$8:$Q$354,0),0)&gt;0,1,0)</f>
        <v>0</v>
      </c>
      <c r="CB33" s="119">
        <f ca="1">IF(IFERROR(MATCH(_xlfn.CONCAT($B33,",",CB$4),'25 SpcFunc &amp; VentSpcFunc combos'!$Q$8:$Q$354,0),0)&gt;0,1,0)</f>
        <v>0</v>
      </c>
      <c r="CC33" s="119">
        <f ca="1">IF(IFERROR(MATCH(_xlfn.CONCAT($B33,",",CC$4),'25 SpcFunc &amp; VentSpcFunc combos'!$Q$8:$Q$354,0),0)&gt;0,1,0)</f>
        <v>0</v>
      </c>
      <c r="CD33" s="119">
        <f ca="1">IF(IFERROR(MATCH(_xlfn.CONCAT($B33,",",CD$4),'25 SpcFunc &amp; VentSpcFunc combos'!$Q$8:$Q$354,0),0)&gt;0,1,0)</f>
        <v>0</v>
      </c>
      <c r="CE33" s="119">
        <f ca="1">IF(IFERROR(MATCH(_xlfn.CONCAT($B33,",",CE$4),'25 SpcFunc &amp; VentSpcFunc combos'!$Q$8:$Q$354,0),0)&gt;0,1,0)</f>
        <v>0</v>
      </c>
      <c r="CF33" s="119">
        <f ca="1">IF(IFERROR(MATCH(_xlfn.CONCAT($B33,",",CF$4),'25 SpcFunc &amp; VentSpcFunc combos'!$Q$8:$Q$354,0),0)&gt;0,1,0)</f>
        <v>0</v>
      </c>
      <c r="CG33" s="119">
        <f ca="1">IF(IFERROR(MATCH(_xlfn.CONCAT($B33,",",CG$4),'25 SpcFunc &amp; VentSpcFunc combos'!$Q$8:$Q$354,0),0)&gt;0,1,0)</f>
        <v>0</v>
      </c>
      <c r="CH33" s="119">
        <f ca="1">IF(IFERROR(MATCH(_xlfn.CONCAT($B33,",",CH$4),'25 SpcFunc &amp; VentSpcFunc combos'!$Q$8:$Q$354,0),0)&gt;0,1,0)</f>
        <v>0</v>
      </c>
      <c r="CI33" s="119">
        <f ca="1">IF(IFERROR(MATCH(_xlfn.CONCAT($B33,",",CI$4),'25 SpcFunc &amp; VentSpcFunc combos'!$Q$8:$Q$354,0),0)&gt;0,1,0)</f>
        <v>0</v>
      </c>
      <c r="CJ33" s="119">
        <f ca="1">IF(IFERROR(MATCH(_xlfn.CONCAT($B33,",",CJ$4),'25 SpcFunc &amp; VentSpcFunc combos'!$Q$8:$Q$354,0),0)&gt;0,1,0)</f>
        <v>0</v>
      </c>
      <c r="CK33" s="119">
        <f ca="1">IF(IFERROR(MATCH(_xlfn.CONCAT($B33,",",CK$4),'25 SpcFunc &amp; VentSpcFunc combos'!$Q$8:$Q$354,0),0)&gt;0,1,0)</f>
        <v>0</v>
      </c>
      <c r="CL33" s="119">
        <f ca="1">IF(IFERROR(MATCH(_xlfn.CONCAT($B33,",",CL$4),'25 SpcFunc &amp; VentSpcFunc combos'!$Q$8:$Q$354,0),0)&gt;0,1,0)</f>
        <v>0</v>
      </c>
      <c r="CM33" s="119">
        <f ca="1">IF(IFERROR(MATCH(_xlfn.CONCAT($B33,",",CM$4),'25 SpcFunc &amp; VentSpcFunc combos'!$Q$8:$Q$354,0),0)&gt;0,1,0)</f>
        <v>0</v>
      </c>
      <c r="CN33" s="119">
        <f ca="1">IF(IFERROR(MATCH(_xlfn.CONCAT($B33,",",CN$4),'25 SpcFunc &amp; VentSpcFunc combos'!$Q$8:$Q$354,0),0)&gt;0,1,0)</f>
        <v>0</v>
      </c>
      <c r="CO33" s="119">
        <f ca="1">IF(IFERROR(MATCH(_xlfn.CONCAT($B33,",",CO$4),'25 SpcFunc &amp; VentSpcFunc combos'!$Q$8:$Q$354,0),0)&gt;0,1,0)</f>
        <v>0</v>
      </c>
      <c r="CP33" s="119">
        <f ca="1">IF(IFERROR(MATCH(_xlfn.CONCAT($B33,",",CP$4),'25 SpcFunc &amp; VentSpcFunc combos'!$Q$8:$Q$354,0),0)&gt;0,1,0)</f>
        <v>0</v>
      </c>
      <c r="CQ33" s="119">
        <f ca="1">IF(IFERROR(MATCH(_xlfn.CONCAT($B33,",",CQ$4),'25 SpcFunc &amp; VentSpcFunc combos'!$Q$8:$Q$354,0),0)&gt;0,1,0)</f>
        <v>0</v>
      </c>
      <c r="CR33" s="119">
        <f ca="1">IF(IFERROR(MATCH(_xlfn.CONCAT($B33,",",CR$4),'25 SpcFunc &amp; VentSpcFunc combos'!$Q$8:$Q$354,0),0)&gt;0,1,0)</f>
        <v>0</v>
      </c>
      <c r="CS33" s="119">
        <f ca="1">IF(IFERROR(MATCH(_xlfn.CONCAT($B33,",",CS$4),'25 SpcFunc &amp; VentSpcFunc combos'!$Q$8:$Q$354,0),0)&gt;0,1,0)</f>
        <v>0</v>
      </c>
      <c r="CT33" s="119">
        <f ca="1">IF(IFERROR(MATCH(_xlfn.CONCAT($B33,",",CT$4),'25 SpcFunc &amp; VentSpcFunc combos'!$Q$8:$Q$354,0),0)&gt;0,1,0)</f>
        <v>0</v>
      </c>
      <c r="CU33" s="98" t="s">
        <v>938</v>
      </c>
      <c r="CV33">
        <f t="shared" ca="1" si="4"/>
        <v>1</v>
      </c>
    </row>
    <row r="34" spans="2:100" x14ac:dyDescent="0.25">
      <c r="B34" t="str">
        <f>'For CSV - 2025 SpcFuncData'!B34</f>
        <v>Healthcare Facility and Hospitals (Nurse's Station)</v>
      </c>
      <c r="C34" s="119">
        <f ca="1">IF(IFERROR(MATCH(_xlfn.CONCAT($B34,",",C$4),'25 SpcFunc &amp; VentSpcFunc combos'!$Q$8:$Q$354,0),0)&gt;0,1,0)</f>
        <v>0</v>
      </c>
      <c r="D34" s="119">
        <f ca="1">IF(IFERROR(MATCH(_xlfn.CONCAT($B34,",",D$4),'25 SpcFunc &amp; VentSpcFunc combos'!$Q$8:$Q$354,0),0)&gt;0,1,0)</f>
        <v>0</v>
      </c>
      <c r="E34" s="119">
        <f ca="1">IF(IFERROR(MATCH(_xlfn.CONCAT($B34,",",E$4),'25 SpcFunc &amp; VentSpcFunc combos'!$Q$8:$Q$354,0),0)&gt;0,1,0)</f>
        <v>0</v>
      </c>
      <c r="F34" s="119">
        <f ca="1">IF(IFERROR(MATCH(_xlfn.CONCAT($B34,",",F$4),'25 SpcFunc &amp; VentSpcFunc combos'!$Q$8:$Q$354,0),0)&gt;0,1,0)</f>
        <v>0</v>
      </c>
      <c r="G34" s="119">
        <f ca="1">IF(IFERROR(MATCH(_xlfn.CONCAT($B34,",",G$4),'25 SpcFunc &amp; VentSpcFunc combos'!$Q$8:$Q$354,0),0)&gt;0,1,0)</f>
        <v>0</v>
      </c>
      <c r="H34" s="119">
        <f ca="1">IF(IFERROR(MATCH(_xlfn.CONCAT($B34,",",H$4),'25 SpcFunc &amp; VentSpcFunc combos'!$Q$8:$Q$354,0),0)&gt;0,1,0)</f>
        <v>0</v>
      </c>
      <c r="I34" s="119">
        <f ca="1">IF(IFERROR(MATCH(_xlfn.CONCAT($B34,",",I$4),'25 SpcFunc &amp; VentSpcFunc combos'!$Q$8:$Q$354,0),0)&gt;0,1,0)</f>
        <v>0</v>
      </c>
      <c r="J34" s="119">
        <f ca="1">IF(IFERROR(MATCH(_xlfn.CONCAT($B34,",",J$4),'25 SpcFunc &amp; VentSpcFunc combos'!$Q$8:$Q$354,0),0)&gt;0,1,0)</f>
        <v>0</v>
      </c>
      <c r="K34" s="119">
        <f ca="1">IF(IFERROR(MATCH(_xlfn.CONCAT($B34,",",K$4),'25 SpcFunc &amp; VentSpcFunc combos'!$Q$8:$Q$354,0),0)&gt;0,1,0)</f>
        <v>0</v>
      </c>
      <c r="L34" s="119">
        <f ca="1">IF(IFERROR(MATCH(_xlfn.CONCAT($B34,",",L$4),'25 SpcFunc &amp; VentSpcFunc combos'!$Q$8:$Q$354,0),0)&gt;0,1,0)</f>
        <v>0</v>
      </c>
      <c r="M34" s="119">
        <f ca="1">IF(IFERROR(MATCH(_xlfn.CONCAT($B34,",",M$4),'25 SpcFunc &amp; VentSpcFunc combos'!$Q$8:$Q$354,0),0)&gt;0,1,0)</f>
        <v>0</v>
      </c>
      <c r="N34" s="119">
        <f ca="1">IF(IFERROR(MATCH(_xlfn.CONCAT($B34,",",N$4),'25 SpcFunc &amp; VentSpcFunc combos'!$Q$8:$Q$354,0),0)&gt;0,1,0)</f>
        <v>0</v>
      </c>
      <c r="O34" s="119">
        <f ca="1">IF(IFERROR(MATCH(_xlfn.CONCAT($B34,",",O$4),'25 SpcFunc &amp; VentSpcFunc combos'!$Q$8:$Q$354,0),0)&gt;0,1,0)</f>
        <v>0</v>
      </c>
      <c r="P34" s="119">
        <f ca="1">IF(IFERROR(MATCH(_xlfn.CONCAT($B34,",",P$4),'25 SpcFunc &amp; VentSpcFunc combos'!$Q$8:$Q$354,0),0)&gt;0,1,0)</f>
        <v>0</v>
      </c>
      <c r="Q34" s="119">
        <f ca="1">IF(IFERROR(MATCH(_xlfn.CONCAT($B34,",",Q$4),'25 SpcFunc &amp; VentSpcFunc combos'!$Q$8:$Q$354,0),0)&gt;0,1,0)</f>
        <v>0</v>
      </c>
      <c r="R34" s="119">
        <f ca="1">IF(IFERROR(MATCH(_xlfn.CONCAT($B34,",",R$4),'25 SpcFunc &amp; VentSpcFunc combos'!$Q$8:$Q$354,0),0)&gt;0,1,0)</f>
        <v>0</v>
      </c>
      <c r="S34" s="119">
        <f ca="1">IF(IFERROR(MATCH(_xlfn.CONCAT($B34,",",S$4),'25 SpcFunc &amp; VentSpcFunc combos'!$Q$8:$Q$354,0),0)&gt;0,1,0)</f>
        <v>0</v>
      </c>
      <c r="T34" s="119">
        <f ca="1">IF(IFERROR(MATCH(_xlfn.CONCAT($B34,",",T$4),'25 SpcFunc &amp; VentSpcFunc combos'!$Q$8:$Q$354,0),0)&gt;0,1,0)</f>
        <v>0</v>
      </c>
      <c r="U34" s="119">
        <f ca="1">IF(IFERROR(MATCH(_xlfn.CONCAT($B34,",",U$4),'25 SpcFunc &amp; VentSpcFunc combos'!$Q$8:$Q$354,0),0)&gt;0,1,0)</f>
        <v>0</v>
      </c>
      <c r="V34" s="119">
        <f ca="1">IF(IFERROR(MATCH(_xlfn.CONCAT($B34,",",V$4),'25 SpcFunc &amp; VentSpcFunc combos'!$Q$8:$Q$354,0),0)&gt;0,1,0)</f>
        <v>0</v>
      </c>
      <c r="W34" s="119">
        <f ca="1">IF(IFERROR(MATCH(_xlfn.CONCAT($B34,",",W$4),'25 SpcFunc &amp; VentSpcFunc combos'!$Q$8:$Q$354,0),0)&gt;0,1,0)</f>
        <v>0</v>
      </c>
      <c r="X34" s="119">
        <f ca="1">IF(IFERROR(MATCH(_xlfn.CONCAT($B34,",",X$4),'25 SpcFunc &amp; VentSpcFunc combos'!$Q$8:$Q$354,0),0)&gt;0,1,0)</f>
        <v>0</v>
      </c>
      <c r="Y34" s="119">
        <f ca="1">IF(IFERROR(MATCH(_xlfn.CONCAT($B34,",",Y$4),'25 SpcFunc &amp; VentSpcFunc combos'!$Q$8:$Q$354,0),0)&gt;0,1,0)</f>
        <v>0</v>
      </c>
      <c r="Z34" s="119">
        <f ca="1">IF(IFERROR(MATCH(_xlfn.CONCAT($B34,",",Z$4),'25 SpcFunc &amp; VentSpcFunc combos'!$Q$8:$Q$354,0),0)&gt;0,1,0)</f>
        <v>0</v>
      </c>
      <c r="AA34" s="119">
        <f ca="1">IF(IFERROR(MATCH(_xlfn.CONCAT($B34,",",AA$4),'25 SpcFunc &amp; VentSpcFunc combos'!$Q$8:$Q$354,0),0)&gt;0,1,0)</f>
        <v>0</v>
      </c>
      <c r="AB34" s="119">
        <f ca="1">IF(IFERROR(MATCH(_xlfn.CONCAT($B34,",",AB$4),'25 SpcFunc &amp; VentSpcFunc combos'!$Q$8:$Q$354,0),0)&gt;0,1,0)</f>
        <v>0</v>
      </c>
      <c r="AC34" s="119">
        <f ca="1">IF(IFERROR(MATCH(_xlfn.CONCAT($B34,",",AC$4),'25 SpcFunc &amp; VentSpcFunc combos'!$Q$8:$Q$354,0),0)&gt;0,1,0)</f>
        <v>0</v>
      </c>
      <c r="AD34" s="119">
        <f ca="1">IF(IFERROR(MATCH(_xlfn.CONCAT($B34,",",AD$4),'25 SpcFunc &amp; VentSpcFunc combos'!$Q$8:$Q$354,0),0)&gt;0,1,0)</f>
        <v>0</v>
      </c>
      <c r="AE34" s="119">
        <f ca="1">IF(IFERROR(MATCH(_xlfn.CONCAT($B34,",",AE$4),'25 SpcFunc &amp; VentSpcFunc combos'!$Q$8:$Q$354,0),0)&gt;0,1,0)</f>
        <v>0</v>
      </c>
      <c r="AF34" s="119">
        <f ca="1">IF(IFERROR(MATCH(_xlfn.CONCAT($B34,",",AF$4),'25 SpcFunc &amp; VentSpcFunc combos'!$Q$8:$Q$354,0),0)&gt;0,1,0)</f>
        <v>0</v>
      </c>
      <c r="AG34" s="119">
        <f ca="1">IF(IFERROR(MATCH(_xlfn.CONCAT($B34,",",AG$4),'25 SpcFunc &amp; VentSpcFunc combos'!$Q$8:$Q$354,0),0)&gt;0,1,0)</f>
        <v>0</v>
      </c>
      <c r="AH34" s="119">
        <f ca="1">IF(IFERROR(MATCH(_xlfn.CONCAT($B34,",",AH$4),'25 SpcFunc &amp; VentSpcFunc combos'!$Q$8:$Q$354,0),0)&gt;0,1,0)</f>
        <v>0</v>
      </c>
      <c r="AI34" s="119">
        <f ca="1">IF(IFERROR(MATCH(_xlfn.CONCAT($B34,",",AI$4),'25 SpcFunc &amp; VentSpcFunc combos'!$Q$8:$Q$354,0),0)&gt;0,1,0)</f>
        <v>0</v>
      </c>
      <c r="AJ34" s="119">
        <f ca="1">IF(IFERROR(MATCH(_xlfn.CONCAT($B34,",",AJ$4),'25 SpcFunc &amp; VentSpcFunc combos'!$Q$8:$Q$354,0),0)&gt;0,1,0)</f>
        <v>0</v>
      </c>
      <c r="AK34" s="119">
        <f ca="1">IF(IFERROR(MATCH(_xlfn.CONCAT($B34,",",AK$4),'25 SpcFunc &amp; VentSpcFunc combos'!$Q$8:$Q$354,0),0)&gt;0,1,0)</f>
        <v>0</v>
      </c>
      <c r="AL34" s="119">
        <f ca="1">IF(IFERROR(MATCH(_xlfn.CONCAT($B34,",",AL$4),'25 SpcFunc &amp; VentSpcFunc combos'!$Q$8:$Q$354,0),0)&gt;0,1,0)</f>
        <v>0</v>
      </c>
      <c r="AM34" s="119">
        <f ca="1">IF(IFERROR(MATCH(_xlfn.CONCAT($B34,",",AM$4),'25 SpcFunc &amp; VentSpcFunc combos'!$Q$8:$Q$354,0),0)&gt;0,1,0)</f>
        <v>0</v>
      </c>
      <c r="AN34" s="119">
        <f ca="1">IF(IFERROR(MATCH(_xlfn.CONCAT($B34,",",AN$4),'25 SpcFunc &amp; VentSpcFunc combos'!$Q$8:$Q$354,0),0)&gt;0,1,0)</f>
        <v>0</v>
      </c>
      <c r="AO34" s="119">
        <f ca="1">IF(IFERROR(MATCH(_xlfn.CONCAT($B34,",",AO$4),'25 SpcFunc &amp; VentSpcFunc combos'!$Q$8:$Q$354,0),0)&gt;0,1,0)</f>
        <v>0</v>
      </c>
      <c r="AP34" s="119">
        <f ca="1">IF(IFERROR(MATCH(_xlfn.CONCAT($B34,",",AP$4),'25 SpcFunc &amp; VentSpcFunc combos'!$Q$8:$Q$354,0),0)&gt;0,1,0)</f>
        <v>0</v>
      </c>
      <c r="AQ34" s="119">
        <f ca="1">IF(IFERROR(MATCH(_xlfn.CONCAT($B34,",",AQ$4),'25 SpcFunc &amp; VentSpcFunc combos'!$Q$8:$Q$354,0),0)&gt;0,1,0)</f>
        <v>0</v>
      </c>
      <c r="AR34" s="119">
        <f ca="1">IF(IFERROR(MATCH(_xlfn.CONCAT($B34,",",AR$4),'25 SpcFunc &amp; VentSpcFunc combos'!$Q$8:$Q$354,0),0)&gt;0,1,0)</f>
        <v>0</v>
      </c>
      <c r="AS34" s="119">
        <f ca="1">IF(IFERROR(MATCH(_xlfn.CONCAT($B34,",",AS$4),'25 SpcFunc &amp; VentSpcFunc combos'!$Q$8:$Q$354,0),0)&gt;0,1,0)</f>
        <v>0</v>
      </c>
      <c r="AT34" s="119">
        <f ca="1">IF(IFERROR(MATCH(_xlfn.CONCAT($B34,",",AT$4),'25 SpcFunc &amp; VentSpcFunc combos'!$Q$8:$Q$354,0),0)&gt;0,1,0)</f>
        <v>0</v>
      </c>
      <c r="AU34" s="119">
        <f ca="1">IF(IFERROR(MATCH(_xlfn.CONCAT($B34,",",AU$4),'25 SpcFunc &amp; VentSpcFunc combos'!$Q$8:$Q$354,0),0)&gt;0,1,0)</f>
        <v>0</v>
      </c>
      <c r="AV34" s="119">
        <f ca="1">IF(IFERROR(MATCH(_xlfn.CONCAT($B34,",",AV$4),'25 SpcFunc &amp; VentSpcFunc combos'!$Q$8:$Q$354,0),0)&gt;0,1,0)</f>
        <v>0</v>
      </c>
      <c r="AW34" s="119">
        <f ca="1">IF(IFERROR(MATCH(_xlfn.CONCAT($B34,",",AW$4),'25 SpcFunc &amp; VentSpcFunc combos'!$Q$8:$Q$354,0),0)&gt;0,1,0)</f>
        <v>0</v>
      </c>
      <c r="AX34" s="119">
        <f ca="1">IF(IFERROR(MATCH(_xlfn.CONCAT($B34,",",AX$4),'25 SpcFunc &amp; VentSpcFunc combos'!$Q$8:$Q$354,0),0)&gt;0,1,0)</f>
        <v>0</v>
      </c>
      <c r="AY34" s="119">
        <f ca="1">IF(IFERROR(MATCH(_xlfn.CONCAT($B34,",",AY$4),'25 SpcFunc &amp; VentSpcFunc combos'!$Q$8:$Q$354,0),0)&gt;0,1,0)</f>
        <v>0</v>
      </c>
      <c r="AZ34" s="119">
        <f ca="1">IF(IFERROR(MATCH(_xlfn.CONCAT($B34,",",AZ$4),'25 SpcFunc &amp; VentSpcFunc combos'!$Q$8:$Q$354,0),0)&gt;0,1,0)</f>
        <v>0</v>
      </c>
      <c r="BA34" s="119">
        <f ca="1">IF(IFERROR(MATCH(_xlfn.CONCAT($B34,",",BA$4),'25 SpcFunc &amp; VentSpcFunc combos'!$Q$8:$Q$354,0),0)&gt;0,1,0)</f>
        <v>0</v>
      </c>
      <c r="BB34" s="119">
        <f ca="1">IF(IFERROR(MATCH(_xlfn.CONCAT($B34,",",BB$4),'25 SpcFunc &amp; VentSpcFunc combos'!$Q$8:$Q$354,0),0)&gt;0,1,0)</f>
        <v>0</v>
      </c>
      <c r="BC34" s="119">
        <f ca="1">IF(IFERROR(MATCH(_xlfn.CONCAT($B34,",",BC$4),'25 SpcFunc &amp; VentSpcFunc combos'!$Q$8:$Q$354,0),0)&gt;0,1,0)</f>
        <v>0</v>
      </c>
      <c r="BD34" s="119">
        <f ca="1">IF(IFERROR(MATCH(_xlfn.CONCAT($B34,",",BD$4),'25 SpcFunc &amp; VentSpcFunc combos'!$Q$8:$Q$354,0),0)&gt;0,1,0)</f>
        <v>0</v>
      </c>
      <c r="BE34" s="119">
        <f ca="1">IF(IFERROR(MATCH(_xlfn.CONCAT($B34,",",BE$4),'25 SpcFunc &amp; VentSpcFunc combos'!$Q$8:$Q$354,0),0)&gt;0,1,0)</f>
        <v>0</v>
      </c>
      <c r="BF34" s="119">
        <f ca="1">IF(IFERROR(MATCH(_xlfn.CONCAT($B34,",",BF$4),'25 SpcFunc &amp; VentSpcFunc combos'!$Q$8:$Q$354,0),0)&gt;0,1,0)</f>
        <v>0</v>
      </c>
      <c r="BG34" s="119">
        <f ca="1">IF(IFERROR(MATCH(_xlfn.CONCAT($B34,",",BG$4),'25 SpcFunc &amp; VentSpcFunc combos'!$Q$8:$Q$354,0),0)&gt;0,1,0)</f>
        <v>0</v>
      </c>
      <c r="BH34" s="119">
        <f ca="1">IF(IFERROR(MATCH(_xlfn.CONCAT($B34,",",BH$4),'25 SpcFunc &amp; VentSpcFunc combos'!$Q$8:$Q$354,0),0)&gt;0,1,0)</f>
        <v>0</v>
      </c>
      <c r="BI34" s="119">
        <f ca="1">IF(IFERROR(MATCH(_xlfn.CONCAT($B34,",",BI$4),'25 SpcFunc &amp; VentSpcFunc combos'!$Q$8:$Q$354,0),0)&gt;0,1,0)</f>
        <v>0</v>
      </c>
      <c r="BJ34" s="119">
        <f ca="1">IF(IFERROR(MATCH(_xlfn.CONCAT($B34,",",BJ$4),'25 SpcFunc &amp; VentSpcFunc combos'!$Q$8:$Q$354,0),0)&gt;0,1,0)</f>
        <v>0</v>
      </c>
      <c r="BK34" s="119">
        <f ca="1">IF(IFERROR(MATCH(_xlfn.CONCAT($B34,",",BK$4),'25 SpcFunc &amp; VentSpcFunc combos'!$Q$8:$Q$354,0),0)&gt;0,1,0)</f>
        <v>0</v>
      </c>
      <c r="BL34" s="119">
        <f ca="1">IF(IFERROR(MATCH(_xlfn.CONCAT($B34,",",BL$4),'25 SpcFunc &amp; VentSpcFunc combos'!$Q$8:$Q$354,0),0)&gt;0,1,0)</f>
        <v>0</v>
      </c>
      <c r="BM34" s="119">
        <f ca="1">IF(IFERROR(MATCH(_xlfn.CONCAT($B34,",",BM$4),'25 SpcFunc &amp; VentSpcFunc combos'!$Q$8:$Q$354,0),0)&gt;0,1,0)</f>
        <v>0</v>
      </c>
      <c r="BN34" s="119">
        <f ca="1">IF(IFERROR(MATCH(_xlfn.CONCAT($B34,",",BN$4),'25 SpcFunc &amp; VentSpcFunc combos'!$Q$8:$Q$354,0),0)&gt;0,1,0)</f>
        <v>0</v>
      </c>
      <c r="BO34" s="119">
        <f ca="1">IF(IFERROR(MATCH(_xlfn.CONCAT($B34,",",BO$4),'25 SpcFunc &amp; VentSpcFunc combos'!$Q$8:$Q$354,0),0)&gt;0,1,0)</f>
        <v>0</v>
      </c>
      <c r="BP34" s="119">
        <f ca="1">IF(IFERROR(MATCH(_xlfn.CONCAT($B34,",",BP$4),'25 SpcFunc &amp; VentSpcFunc combos'!$Q$8:$Q$354,0),0)&gt;0,1,0)</f>
        <v>0</v>
      </c>
      <c r="BQ34" s="119">
        <f ca="1">IF(IFERROR(MATCH(_xlfn.CONCAT($B34,",",BQ$4),'25 SpcFunc &amp; VentSpcFunc combos'!$Q$8:$Q$354,0),0)&gt;0,1,0)</f>
        <v>0</v>
      </c>
      <c r="BR34" s="119">
        <f ca="1">IF(IFERROR(MATCH(_xlfn.CONCAT($B34,",",BR$4),'25 SpcFunc &amp; VentSpcFunc combos'!$Q$8:$Q$354,0),0)&gt;0,1,0)</f>
        <v>1</v>
      </c>
      <c r="BS34" s="119">
        <f ca="1">IF(IFERROR(MATCH(_xlfn.CONCAT($B34,",",BS$4),'25 SpcFunc &amp; VentSpcFunc combos'!$Q$8:$Q$354,0),0)&gt;0,1,0)</f>
        <v>0</v>
      </c>
      <c r="BT34" s="119">
        <f ca="1">IF(IFERROR(MATCH(_xlfn.CONCAT($B34,",",BT$4),'25 SpcFunc &amp; VentSpcFunc combos'!$Q$8:$Q$354,0),0)&gt;0,1,0)</f>
        <v>0</v>
      </c>
      <c r="BU34" s="119">
        <f ca="1">IF(IFERROR(MATCH(_xlfn.CONCAT($B34,",",BU$4),'25 SpcFunc &amp; VentSpcFunc combos'!$Q$8:$Q$354,0),0)&gt;0,1,0)</f>
        <v>0</v>
      </c>
      <c r="BV34" s="119">
        <f ca="1">IF(IFERROR(MATCH(_xlfn.CONCAT($B34,",",BV$4),'25 SpcFunc &amp; VentSpcFunc combos'!$Q$8:$Q$354,0),0)&gt;0,1,0)</f>
        <v>0</v>
      </c>
      <c r="BW34" s="119">
        <f ca="1">IF(IFERROR(MATCH(_xlfn.CONCAT($B34,",",BW$4),'25 SpcFunc &amp; VentSpcFunc combos'!$Q$8:$Q$354,0),0)&gt;0,1,0)</f>
        <v>0</v>
      </c>
      <c r="BX34" s="119">
        <f ca="1">IF(IFERROR(MATCH(_xlfn.CONCAT($B34,",",BX$4),'25 SpcFunc &amp; VentSpcFunc combos'!$Q$8:$Q$354,0),0)&gt;0,1,0)</f>
        <v>0</v>
      </c>
      <c r="BY34" s="119">
        <f ca="1">IF(IFERROR(MATCH(_xlfn.CONCAT($B34,",",BY$4),'25 SpcFunc &amp; VentSpcFunc combos'!$Q$8:$Q$354,0),0)&gt;0,1,0)</f>
        <v>0</v>
      </c>
      <c r="BZ34" s="119">
        <f ca="1">IF(IFERROR(MATCH(_xlfn.CONCAT($B34,",",BZ$4),'25 SpcFunc &amp; VentSpcFunc combos'!$Q$8:$Q$354,0),0)&gt;0,1,0)</f>
        <v>0</v>
      </c>
      <c r="CA34" s="119">
        <f ca="1">IF(IFERROR(MATCH(_xlfn.CONCAT($B34,",",CA$4),'25 SpcFunc &amp; VentSpcFunc combos'!$Q$8:$Q$354,0),0)&gt;0,1,0)</f>
        <v>0</v>
      </c>
      <c r="CB34" s="119">
        <f ca="1">IF(IFERROR(MATCH(_xlfn.CONCAT($B34,",",CB$4),'25 SpcFunc &amp; VentSpcFunc combos'!$Q$8:$Q$354,0),0)&gt;0,1,0)</f>
        <v>0</v>
      </c>
      <c r="CC34" s="119">
        <f ca="1">IF(IFERROR(MATCH(_xlfn.CONCAT($B34,",",CC$4),'25 SpcFunc &amp; VentSpcFunc combos'!$Q$8:$Q$354,0),0)&gt;0,1,0)</f>
        <v>0</v>
      </c>
      <c r="CD34" s="119">
        <f ca="1">IF(IFERROR(MATCH(_xlfn.CONCAT($B34,",",CD$4),'25 SpcFunc &amp; VentSpcFunc combos'!$Q$8:$Q$354,0),0)&gt;0,1,0)</f>
        <v>0</v>
      </c>
      <c r="CE34" s="119">
        <f ca="1">IF(IFERROR(MATCH(_xlfn.CONCAT($B34,",",CE$4),'25 SpcFunc &amp; VentSpcFunc combos'!$Q$8:$Q$354,0),0)&gt;0,1,0)</f>
        <v>0</v>
      </c>
      <c r="CF34" s="119">
        <f ca="1">IF(IFERROR(MATCH(_xlfn.CONCAT($B34,",",CF$4),'25 SpcFunc &amp; VentSpcFunc combos'!$Q$8:$Q$354,0),0)&gt;0,1,0)</f>
        <v>0</v>
      </c>
      <c r="CG34" s="119">
        <f ca="1">IF(IFERROR(MATCH(_xlfn.CONCAT($B34,",",CG$4),'25 SpcFunc &amp; VentSpcFunc combos'!$Q$8:$Q$354,0),0)&gt;0,1,0)</f>
        <v>0</v>
      </c>
      <c r="CH34" s="119">
        <f ca="1">IF(IFERROR(MATCH(_xlfn.CONCAT($B34,",",CH$4),'25 SpcFunc &amp; VentSpcFunc combos'!$Q$8:$Q$354,0),0)&gt;0,1,0)</f>
        <v>0</v>
      </c>
      <c r="CI34" s="119">
        <f ca="1">IF(IFERROR(MATCH(_xlfn.CONCAT($B34,",",CI$4),'25 SpcFunc &amp; VentSpcFunc combos'!$Q$8:$Q$354,0),0)&gt;0,1,0)</f>
        <v>0</v>
      </c>
      <c r="CJ34" s="119">
        <f ca="1">IF(IFERROR(MATCH(_xlfn.CONCAT($B34,",",CJ$4),'25 SpcFunc &amp; VentSpcFunc combos'!$Q$8:$Q$354,0),0)&gt;0,1,0)</f>
        <v>0</v>
      </c>
      <c r="CK34" s="119">
        <f ca="1">IF(IFERROR(MATCH(_xlfn.CONCAT($B34,",",CK$4),'25 SpcFunc &amp; VentSpcFunc combos'!$Q$8:$Q$354,0),0)&gt;0,1,0)</f>
        <v>0</v>
      </c>
      <c r="CL34" s="119">
        <f ca="1">IF(IFERROR(MATCH(_xlfn.CONCAT($B34,",",CL$4),'25 SpcFunc &amp; VentSpcFunc combos'!$Q$8:$Q$354,0),0)&gt;0,1,0)</f>
        <v>0</v>
      </c>
      <c r="CM34" s="119">
        <f ca="1">IF(IFERROR(MATCH(_xlfn.CONCAT($B34,",",CM$4),'25 SpcFunc &amp; VentSpcFunc combos'!$Q$8:$Q$354,0),0)&gt;0,1,0)</f>
        <v>0</v>
      </c>
      <c r="CN34" s="119">
        <f ca="1">IF(IFERROR(MATCH(_xlfn.CONCAT($B34,",",CN$4),'25 SpcFunc &amp; VentSpcFunc combos'!$Q$8:$Q$354,0),0)&gt;0,1,0)</f>
        <v>0</v>
      </c>
      <c r="CO34" s="119">
        <f ca="1">IF(IFERROR(MATCH(_xlfn.CONCAT($B34,",",CO$4),'25 SpcFunc &amp; VentSpcFunc combos'!$Q$8:$Q$354,0),0)&gt;0,1,0)</f>
        <v>0</v>
      </c>
      <c r="CP34" s="119">
        <f ca="1">IF(IFERROR(MATCH(_xlfn.CONCAT($B34,",",CP$4),'25 SpcFunc &amp; VentSpcFunc combos'!$Q$8:$Q$354,0),0)&gt;0,1,0)</f>
        <v>0</v>
      </c>
      <c r="CQ34" s="119">
        <f ca="1">IF(IFERROR(MATCH(_xlfn.CONCAT($B34,",",CQ$4),'25 SpcFunc &amp; VentSpcFunc combos'!$Q$8:$Q$354,0),0)&gt;0,1,0)</f>
        <v>0</v>
      </c>
      <c r="CR34" s="119">
        <f ca="1">IF(IFERROR(MATCH(_xlfn.CONCAT($B34,",",CR$4),'25 SpcFunc &amp; VentSpcFunc combos'!$Q$8:$Q$354,0),0)&gt;0,1,0)</f>
        <v>0</v>
      </c>
      <c r="CS34" s="119">
        <f ca="1">IF(IFERROR(MATCH(_xlfn.CONCAT($B34,",",CS$4),'25 SpcFunc &amp; VentSpcFunc combos'!$Q$8:$Q$354,0),0)&gt;0,1,0)</f>
        <v>0</v>
      </c>
      <c r="CT34" s="119">
        <f ca="1">IF(IFERROR(MATCH(_xlfn.CONCAT($B34,",",CT$4),'25 SpcFunc &amp; VentSpcFunc combos'!$Q$8:$Q$354,0),0)&gt;0,1,0)</f>
        <v>0</v>
      </c>
      <c r="CU34" s="98" t="s">
        <v>938</v>
      </c>
      <c r="CV34">
        <f t="shared" ca="1" si="4"/>
        <v>1</v>
      </c>
    </row>
    <row r="35" spans="2:100" x14ac:dyDescent="0.25">
      <c r="B35" t="str">
        <f>'For CSV - 2025 SpcFuncData'!B35</f>
        <v>Healthcare Facility and Hospitals (Operating Room)</v>
      </c>
      <c r="C35" s="119">
        <f ca="1">IF(IFERROR(MATCH(_xlfn.CONCAT($B35,",",C$4),'25 SpcFunc &amp; VentSpcFunc combos'!$Q$8:$Q$354,0),0)&gt;0,1,0)</f>
        <v>0</v>
      </c>
      <c r="D35" s="119">
        <f ca="1">IF(IFERROR(MATCH(_xlfn.CONCAT($B35,",",D$4),'25 SpcFunc &amp; VentSpcFunc combos'!$Q$8:$Q$354,0),0)&gt;0,1,0)</f>
        <v>0</v>
      </c>
      <c r="E35" s="119">
        <f ca="1">IF(IFERROR(MATCH(_xlfn.CONCAT($B35,",",E$4),'25 SpcFunc &amp; VentSpcFunc combos'!$Q$8:$Q$354,0),0)&gt;0,1,0)</f>
        <v>0</v>
      </c>
      <c r="F35" s="119">
        <f ca="1">IF(IFERROR(MATCH(_xlfn.CONCAT($B35,",",F$4),'25 SpcFunc &amp; VentSpcFunc combos'!$Q$8:$Q$354,0),0)&gt;0,1,0)</f>
        <v>0</v>
      </c>
      <c r="G35" s="119">
        <f ca="1">IF(IFERROR(MATCH(_xlfn.CONCAT($B35,",",G$4),'25 SpcFunc &amp; VentSpcFunc combos'!$Q$8:$Q$354,0),0)&gt;0,1,0)</f>
        <v>0</v>
      </c>
      <c r="H35" s="119">
        <f ca="1">IF(IFERROR(MATCH(_xlfn.CONCAT($B35,",",H$4),'25 SpcFunc &amp; VentSpcFunc combos'!$Q$8:$Q$354,0),0)&gt;0,1,0)</f>
        <v>0</v>
      </c>
      <c r="I35" s="119">
        <f ca="1">IF(IFERROR(MATCH(_xlfn.CONCAT($B35,",",I$4),'25 SpcFunc &amp; VentSpcFunc combos'!$Q$8:$Q$354,0),0)&gt;0,1,0)</f>
        <v>0</v>
      </c>
      <c r="J35" s="119">
        <f ca="1">IF(IFERROR(MATCH(_xlfn.CONCAT($B35,",",J$4),'25 SpcFunc &amp; VentSpcFunc combos'!$Q$8:$Q$354,0),0)&gt;0,1,0)</f>
        <v>0</v>
      </c>
      <c r="K35" s="119">
        <f ca="1">IF(IFERROR(MATCH(_xlfn.CONCAT($B35,",",K$4),'25 SpcFunc &amp; VentSpcFunc combos'!$Q$8:$Q$354,0),0)&gt;0,1,0)</f>
        <v>0</v>
      </c>
      <c r="L35" s="119">
        <f ca="1">IF(IFERROR(MATCH(_xlfn.CONCAT($B35,",",L$4),'25 SpcFunc &amp; VentSpcFunc combos'!$Q$8:$Q$354,0),0)&gt;0,1,0)</f>
        <v>0</v>
      </c>
      <c r="M35" s="119">
        <f ca="1">IF(IFERROR(MATCH(_xlfn.CONCAT($B35,",",M$4),'25 SpcFunc &amp; VentSpcFunc combos'!$Q$8:$Q$354,0),0)&gt;0,1,0)</f>
        <v>0</v>
      </c>
      <c r="N35" s="119">
        <f ca="1">IF(IFERROR(MATCH(_xlfn.CONCAT($B35,",",N$4),'25 SpcFunc &amp; VentSpcFunc combos'!$Q$8:$Q$354,0),0)&gt;0,1,0)</f>
        <v>0</v>
      </c>
      <c r="O35" s="119">
        <f ca="1">IF(IFERROR(MATCH(_xlfn.CONCAT($B35,",",O$4),'25 SpcFunc &amp; VentSpcFunc combos'!$Q$8:$Q$354,0),0)&gt;0,1,0)</f>
        <v>0</v>
      </c>
      <c r="P35" s="119">
        <f ca="1">IF(IFERROR(MATCH(_xlfn.CONCAT($B35,",",P$4),'25 SpcFunc &amp; VentSpcFunc combos'!$Q$8:$Q$354,0),0)&gt;0,1,0)</f>
        <v>0</v>
      </c>
      <c r="Q35" s="119">
        <f ca="1">IF(IFERROR(MATCH(_xlfn.CONCAT($B35,",",Q$4),'25 SpcFunc &amp; VentSpcFunc combos'!$Q$8:$Q$354,0),0)&gt;0,1,0)</f>
        <v>0</v>
      </c>
      <c r="R35" s="119">
        <f ca="1">IF(IFERROR(MATCH(_xlfn.CONCAT($B35,",",R$4),'25 SpcFunc &amp; VentSpcFunc combos'!$Q$8:$Q$354,0),0)&gt;0,1,0)</f>
        <v>0</v>
      </c>
      <c r="S35" s="119">
        <f ca="1">IF(IFERROR(MATCH(_xlfn.CONCAT($B35,",",S$4),'25 SpcFunc &amp; VentSpcFunc combos'!$Q$8:$Q$354,0),0)&gt;0,1,0)</f>
        <v>0</v>
      </c>
      <c r="T35" s="119">
        <f ca="1">IF(IFERROR(MATCH(_xlfn.CONCAT($B35,",",T$4),'25 SpcFunc &amp; VentSpcFunc combos'!$Q$8:$Q$354,0),0)&gt;0,1,0)</f>
        <v>0</v>
      </c>
      <c r="U35" s="119">
        <f ca="1">IF(IFERROR(MATCH(_xlfn.CONCAT($B35,",",U$4),'25 SpcFunc &amp; VentSpcFunc combos'!$Q$8:$Q$354,0),0)&gt;0,1,0)</f>
        <v>0</v>
      </c>
      <c r="V35" s="119">
        <f ca="1">IF(IFERROR(MATCH(_xlfn.CONCAT($B35,",",V$4),'25 SpcFunc &amp; VentSpcFunc combos'!$Q$8:$Q$354,0),0)&gt;0,1,0)</f>
        <v>0</v>
      </c>
      <c r="W35" s="119">
        <f ca="1">IF(IFERROR(MATCH(_xlfn.CONCAT($B35,",",W$4),'25 SpcFunc &amp; VentSpcFunc combos'!$Q$8:$Q$354,0),0)&gt;0,1,0)</f>
        <v>0</v>
      </c>
      <c r="X35" s="119">
        <f ca="1">IF(IFERROR(MATCH(_xlfn.CONCAT($B35,",",X$4),'25 SpcFunc &amp; VentSpcFunc combos'!$Q$8:$Q$354,0),0)&gt;0,1,0)</f>
        <v>0</v>
      </c>
      <c r="Y35" s="119">
        <f ca="1">IF(IFERROR(MATCH(_xlfn.CONCAT($B35,",",Y$4),'25 SpcFunc &amp; VentSpcFunc combos'!$Q$8:$Q$354,0),0)&gt;0,1,0)</f>
        <v>0</v>
      </c>
      <c r="Z35" s="119">
        <f ca="1">IF(IFERROR(MATCH(_xlfn.CONCAT($B35,",",Z$4),'25 SpcFunc &amp; VentSpcFunc combos'!$Q$8:$Q$354,0),0)&gt;0,1,0)</f>
        <v>0</v>
      </c>
      <c r="AA35" s="119">
        <f ca="1">IF(IFERROR(MATCH(_xlfn.CONCAT($B35,",",AA$4),'25 SpcFunc &amp; VentSpcFunc combos'!$Q$8:$Q$354,0),0)&gt;0,1,0)</f>
        <v>0</v>
      </c>
      <c r="AB35" s="119">
        <f ca="1">IF(IFERROR(MATCH(_xlfn.CONCAT($B35,",",AB$4),'25 SpcFunc &amp; VentSpcFunc combos'!$Q$8:$Q$354,0),0)&gt;0,1,0)</f>
        <v>1</v>
      </c>
      <c r="AC35" s="119">
        <f ca="1">IF(IFERROR(MATCH(_xlfn.CONCAT($B35,",",AC$4),'25 SpcFunc &amp; VentSpcFunc combos'!$Q$8:$Q$354,0),0)&gt;0,1,0)</f>
        <v>0</v>
      </c>
      <c r="AD35" s="119">
        <f ca="1">IF(IFERROR(MATCH(_xlfn.CONCAT($B35,",",AD$4),'25 SpcFunc &amp; VentSpcFunc combos'!$Q$8:$Q$354,0),0)&gt;0,1,0)</f>
        <v>0</v>
      </c>
      <c r="AE35" s="119">
        <f ca="1">IF(IFERROR(MATCH(_xlfn.CONCAT($B35,",",AE$4),'25 SpcFunc &amp; VentSpcFunc combos'!$Q$8:$Q$354,0),0)&gt;0,1,0)</f>
        <v>0</v>
      </c>
      <c r="AF35" s="119">
        <f ca="1">IF(IFERROR(MATCH(_xlfn.CONCAT($B35,",",AF$4),'25 SpcFunc &amp; VentSpcFunc combos'!$Q$8:$Q$354,0),0)&gt;0,1,0)</f>
        <v>1</v>
      </c>
      <c r="AG35" s="119">
        <f ca="1">IF(IFERROR(MATCH(_xlfn.CONCAT($B35,",",AG$4),'25 SpcFunc &amp; VentSpcFunc combos'!$Q$8:$Q$354,0),0)&gt;0,1,0)</f>
        <v>1</v>
      </c>
      <c r="AH35" s="119">
        <f ca="1">IF(IFERROR(MATCH(_xlfn.CONCAT($B35,",",AH$4),'25 SpcFunc &amp; VentSpcFunc combos'!$Q$8:$Q$354,0),0)&gt;0,1,0)</f>
        <v>0</v>
      </c>
      <c r="AI35" s="119">
        <f ca="1">IF(IFERROR(MATCH(_xlfn.CONCAT($B35,",",AI$4),'25 SpcFunc &amp; VentSpcFunc combos'!$Q$8:$Q$354,0),0)&gt;0,1,0)</f>
        <v>0</v>
      </c>
      <c r="AJ35" s="119">
        <f ca="1">IF(IFERROR(MATCH(_xlfn.CONCAT($B35,",",AJ$4),'25 SpcFunc &amp; VentSpcFunc combos'!$Q$8:$Q$354,0),0)&gt;0,1,0)</f>
        <v>0</v>
      </c>
      <c r="AK35" s="119">
        <f ca="1">IF(IFERROR(MATCH(_xlfn.CONCAT($B35,",",AK$4),'25 SpcFunc &amp; VentSpcFunc combos'!$Q$8:$Q$354,0),0)&gt;0,1,0)</f>
        <v>0</v>
      </c>
      <c r="AL35" s="119">
        <f ca="1">IF(IFERROR(MATCH(_xlfn.CONCAT($B35,",",AL$4),'25 SpcFunc &amp; VentSpcFunc combos'!$Q$8:$Q$354,0),0)&gt;0,1,0)</f>
        <v>0</v>
      </c>
      <c r="AM35" s="119">
        <f ca="1">IF(IFERROR(MATCH(_xlfn.CONCAT($B35,",",AM$4),'25 SpcFunc &amp; VentSpcFunc combos'!$Q$8:$Q$354,0),0)&gt;0,1,0)</f>
        <v>0</v>
      </c>
      <c r="AN35" s="119">
        <f ca="1">IF(IFERROR(MATCH(_xlfn.CONCAT($B35,",",AN$4),'25 SpcFunc &amp; VentSpcFunc combos'!$Q$8:$Q$354,0),0)&gt;0,1,0)</f>
        <v>0</v>
      </c>
      <c r="AO35" s="119">
        <f ca="1">IF(IFERROR(MATCH(_xlfn.CONCAT($B35,",",AO$4),'25 SpcFunc &amp; VentSpcFunc combos'!$Q$8:$Q$354,0),0)&gt;0,1,0)</f>
        <v>0</v>
      </c>
      <c r="AP35" s="119">
        <f ca="1">IF(IFERROR(MATCH(_xlfn.CONCAT($B35,",",AP$4),'25 SpcFunc &amp; VentSpcFunc combos'!$Q$8:$Q$354,0),0)&gt;0,1,0)</f>
        <v>0</v>
      </c>
      <c r="AQ35" s="119">
        <f ca="1">IF(IFERROR(MATCH(_xlfn.CONCAT($B35,",",AQ$4),'25 SpcFunc &amp; VentSpcFunc combos'!$Q$8:$Q$354,0),0)&gt;0,1,0)</f>
        <v>0</v>
      </c>
      <c r="AR35" s="119">
        <f ca="1">IF(IFERROR(MATCH(_xlfn.CONCAT($B35,",",AR$4),'25 SpcFunc &amp; VentSpcFunc combos'!$Q$8:$Q$354,0),0)&gt;0,1,0)</f>
        <v>0</v>
      </c>
      <c r="AS35" s="119">
        <f ca="1">IF(IFERROR(MATCH(_xlfn.CONCAT($B35,",",AS$4),'25 SpcFunc &amp; VentSpcFunc combos'!$Q$8:$Q$354,0),0)&gt;0,1,0)</f>
        <v>0</v>
      </c>
      <c r="AT35" s="119">
        <f ca="1">IF(IFERROR(MATCH(_xlfn.CONCAT($B35,",",AT$4),'25 SpcFunc &amp; VentSpcFunc combos'!$Q$8:$Q$354,0),0)&gt;0,1,0)</f>
        <v>0</v>
      </c>
      <c r="AU35" s="119">
        <f ca="1">IF(IFERROR(MATCH(_xlfn.CONCAT($B35,",",AU$4),'25 SpcFunc &amp; VentSpcFunc combos'!$Q$8:$Q$354,0),0)&gt;0,1,0)</f>
        <v>0</v>
      </c>
      <c r="AV35" s="119">
        <f ca="1">IF(IFERROR(MATCH(_xlfn.CONCAT($B35,",",AV$4),'25 SpcFunc &amp; VentSpcFunc combos'!$Q$8:$Q$354,0),0)&gt;0,1,0)</f>
        <v>0</v>
      </c>
      <c r="AW35" s="119">
        <f ca="1">IF(IFERROR(MATCH(_xlfn.CONCAT($B35,",",AW$4),'25 SpcFunc &amp; VentSpcFunc combos'!$Q$8:$Q$354,0),0)&gt;0,1,0)</f>
        <v>0</v>
      </c>
      <c r="AX35" s="119">
        <f ca="1">IF(IFERROR(MATCH(_xlfn.CONCAT($B35,",",AX$4),'25 SpcFunc &amp; VentSpcFunc combos'!$Q$8:$Q$354,0),0)&gt;0,1,0)</f>
        <v>0</v>
      </c>
      <c r="AY35" s="119">
        <f ca="1">IF(IFERROR(MATCH(_xlfn.CONCAT($B35,",",AY$4),'25 SpcFunc &amp; VentSpcFunc combos'!$Q$8:$Q$354,0),0)&gt;0,1,0)</f>
        <v>0</v>
      </c>
      <c r="AZ35" s="119">
        <f ca="1">IF(IFERROR(MATCH(_xlfn.CONCAT($B35,",",AZ$4),'25 SpcFunc &amp; VentSpcFunc combos'!$Q$8:$Q$354,0),0)&gt;0,1,0)</f>
        <v>0</v>
      </c>
      <c r="BA35" s="119">
        <f ca="1">IF(IFERROR(MATCH(_xlfn.CONCAT($B35,",",BA$4),'25 SpcFunc &amp; VentSpcFunc combos'!$Q$8:$Q$354,0),0)&gt;0,1,0)</f>
        <v>0</v>
      </c>
      <c r="BB35" s="119">
        <f ca="1">IF(IFERROR(MATCH(_xlfn.CONCAT($B35,",",BB$4),'25 SpcFunc &amp; VentSpcFunc combos'!$Q$8:$Q$354,0),0)&gt;0,1,0)</f>
        <v>0</v>
      </c>
      <c r="BC35" s="119">
        <f ca="1">IF(IFERROR(MATCH(_xlfn.CONCAT($B35,",",BC$4),'25 SpcFunc &amp; VentSpcFunc combos'!$Q$8:$Q$354,0),0)&gt;0,1,0)</f>
        <v>0</v>
      </c>
      <c r="BD35" s="119">
        <f ca="1">IF(IFERROR(MATCH(_xlfn.CONCAT($B35,",",BD$4),'25 SpcFunc &amp; VentSpcFunc combos'!$Q$8:$Q$354,0),0)&gt;0,1,0)</f>
        <v>0</v>
      </c>
      <c r="BE35" s="119">
        <f ca="1">IF(IFERROR(MATCH(_xlfn.CONCAT($B35,",",BE$4),'25 SpcFunc &amp; VentSpcFunc combos'!$Q$8:$Q$354,0),0)&gt;0,1,0)</f>
        <v>0</v>
      </c>
      <c r="BF35" s="119">
        <f ca="1">IF(IFERROR(MATCH(_xlfn.CONCAT($B35,",",BF$4),'25 SpcFunc &amp; VentSpcFunc combos'!$Q$8:$Q$354,0),0)&gt;0,1,0)</f>
        <v>0</v>
      </c>
      <c r="BG35" s="119">
        <f ca="1">IF(IFERROR(MATCH(_xlfn.CONCAT($B35,",",BG$4),'25 SpcFunc &amp; VentSpcFunc combos'!$Q$8:$Q$354,0),0)&gt;0,1,0)</f>
        <v>0</v>
      </c>
      <c r="BH35" s="119">
        <f ca="1">IF(IFERROR(MATCH(_xlfn.CONCAT($B35,",",BH$4),'25 SpcFunc &amp; VentSpcFunc combos'!$Q$8:$Q$354,0),0)&gt;0,1,0)</f>
        <v>0</v>
      </c>
      <c r="BI35" s="119">
        <f ca="1">IF(IFERROR(MATCH(_xlfn.CONCAT($B35,",",BI$4),'25 SpcFunc &amp; VentSpcFunc combos'!$Q$8:$Q$354,0),0)&gt;0,1,0)</f>
        <v>0</v>
      </c>
      <c r="BJ35" s="119">
        <f ca="1">IF(IFERROR(MATCH(_xlfn.CONCAT($B35,",",BJ$4),'25 SpcFunc &amp; VentSpcFunc combos'!$Q$8:$Q$354,0),0)&gt;0,1,0)</f>
        <v>0</v>
      </c>
      <c r="BK35" s="119">
        <f ca="1">IF(IFERROR(MATCH(_xlfn.CONCAT($B35,",",BK$4),'25 SpcFunc &amp; VentSpcFunc combos'!$Q$8:$Q$354,0),0)&gt;0,1,0)</f>
        <v>0</v>
      </c>
      <c r="BL35" s="119">
        <f ca="1">IF(IFERROR(MATCH(_xlfn.CONCAT($B35,",",BL$4),'25 SpcFunc &amp; VentSpcFunc combos'!$Q$8:$Q$354,0),0)&gt;0,1,0)</f>
        <v>0</v>
      </c>
      <c r="BM35" s="119">
        <f ca="1">IF(IFERROR(MATCH(_xlfn.CONCAT($B35,",",BM$4),'25 SpcFunc &amp; VentSpcFunc combos'!$Q$8:$Q$354,0),0)&gt;0,1,0)</f>
        <v>0</v>
      </c>
      <c r="BN35" s="119">
        <f ca="1">IF(IFERROR(MATCH(_xlfn.CONCAT($B35,",",BN$4),'25 SpcFunc &amp; VentSpcFunc combos'!$Q$8:$Q$354,0),0)&gt;0,1,0)</f>
        <v>0</v>
      </c>
      <c r="BO35" s="119">
        <f ca="1">IF(IFERROR(MATCH(_xlfn.CONCAT($B35,",",BO$4),'25 SpcFunc &amp; VentSpcFunc combos'!$Q$8:$Q$354,0),0)&gt;0,1,0)</f>
        <v>0</v>
      </c>
      <c r="BP35" s="119">
        <f ca="1">IF(IFERROR(MATCH(_xlfn.CONCAT($B35,",",BP$4),'25 SpcFunc &amp; VentSpcFunc combos'!$Q$8:$Q$354,0),0)&gt;0,1,0)</f>
        <v>0</v>
      </c>
      <c r="BQ35" s="119">
        <f ca="1">IF(IFERROR(MATCH(_xlfn.CONCAT($B35,",",BQ$4),'25 SpcFunc &amp; VentSpcFunc combos'!$Q$8:$Q$354,0),0)&gt;0,1,0)</f>
        <v>0</v>
      </c>
      <c r="BR35" s="119">
        <f ca="1">IF(IFERROR(MATCH(_xlfn.CONCAT($B35,",",BR$4),'25 SpcFunc &amp; VentSpcFunc combos'!$Q$8:$Q$354,0),0)&gt;0,1,0)</f>
        <v>1</v>
      </c>
      <c r="BS35" s="119">
        <f ca="1">IF(IFERROR(MATCH(_xlfn.CONCAT($B35,",",BS$4),'25 SpcFunc &amp; VentSpcFunc combos'!$Q$8:$Q$354,0),0)&gt;0,1,0)</f>
        <v>0</v>
      </c>
      <c r="BT35" s="119">
        <f ca="1">IF(IFERROR(MATCH(_xlfn.CONCAT($B35,",",BT$4),'25 SpcFunc &amp; VentSpcFunc combos'!$Q$8:$Q$354,0),0)&gt;0,1,0)</f>
        <v>0</v>
      </c>
      <c r="BU35" s="119">
        <f ca="1">IF(IFERROR(MATCH(_xlfn.CONCAT($B35,",",BU$4),'25 SpcFunc &amp; VentSpcFunc combos'!$Q$8:$Q$354,0),0)&gt;0,1,0)</f>
        <v>0</v>
      </c>
      <c r="BV35" s="119">
        <f ca="1">IF(IFERROR(MATCH(_xlfn.CONCAT($B35,",",BV$4),'25 SpcFunc &amp; VentSpcFunc combos'!$Q$8:$Q$354,0),0)&gt;0,1,0)</f>
        <v>0</v>
      </c>
      <c r="BW35" s="119">
        <f ca="1">IF(IFERROR(MATCH(_xlfn.CONCAT($B35,",",BW$4),'25 SpcFunc &amp; VentSpcFunc combos'!$Q$8:$Q$354,0),0)&gt;0,1,0)</f>
        <v>0</v>
      </c>
      <c r="BX35" s="119">
        <f ca="1">IF(IFERROR(MATCH(_xlfn.CONCAT($B35,",",BX$4),'25 SpcFunc &amp; VentSpcFunc combos'!$Q$8:$Q$354,0),0)&gt;0,1,0)</f>
        <v>0</v>
      </c>
      <c r="BY35" s="119">
        <f ca="1">IF(IFERROR(MATCH(_xlfn.CONCAT($B35,",",BY$4),'25 SpcFunc &amp; VentSpcFunc combos'!$Q$8:$Q$354,0),0)&gt;0,1,0)</f>
        <v>0</v>
      </c>
      <c r="BZ35" s="119">
        <f ca="1">IF(IFERROR(MATCH(_xlfn.CONCAT($B35,",",BZ$4),'25 SpcFunc &amp; VentSpcFunc combos'!$Q$8:$Q$354,0),0)&gt;0,1,0)</f>
        <v>0</v>
      </c>
      <c r="CA35" s="119">
        <f ca="1">IF(IFERROR(MATCH(_xlfn.CONCAT($B35,",",CA$4),'25 SpcFunc &amp; VentSpcFunc combos'!$Q$8:$Q$354,0),0)&gt;0,1,0)</f>
        <v>0</v>
      </c>
      <c r="CB35" s="119">
        <f ca="1">IF(IFERROR(MATCH(_xlfn.CONCAT($B35,",",CB$4),'25 SpcFunc &amp; VentSpcFunc combos'!$Q$8:$Q$354,0),0)&gt;0,1,0)</f>
        <v>0</v>
      </c>
      <c r="CC35" s="119">
        <f ca="1">IF(IFERROR(MATCH(_xlfn.CONCAT($B35,",",CC$4),'25 SpcFunc &amp; VentSpcFunc combos'!$Q$8:$Q$354,0),0)&gt;0,1,0)</f>
        <v>0</v>
      </c>
      <c r="CD35" s="119">
        <f ca="1">IF(IFERROR(MATCH(_xlfn.CONCAT($B35,",",CD$4),'25 SpcFunc &amp; VentSpcFunc combos'!$Q$8:$Q$354,0),0)&gt;0,1,0)</f>
        <v>0</v>
      </c>
      <c r="CE35" s="119">
        <f ca="1">IF(IFERROR(MATCH(_xlfn.CONCAT($B35,",",CE$4),'25 SpcFunc &amp; VentSpcFunc combos'!$Q$8:$Q$354,0),0)&gt;0,1,0)</f>
        <v>0</v>
      </c>
      <c r="CF35" s="119">
        <f ca="1">IF(IFERROR(MATCH(_xlfn.CONCAT($B35,",",CF$4),'25 SpcFunc &amp; VentSpcFunc combos'!$Q$8:$Q$354,0),0)&gt;0,1,0)</f>
        <v>0</v>
      </c>
      <c r="CG35" s="119">
        <f ca="1">IF(IFERROR(MATCH(_xlfn.CONCAT($B35,",",CG$4),'25 SpcFunc &amp; VentSpcFunc combos'!$Q$8:$Q$354,0),0)&gt;0,1,0)</f>
        <v>0</v>
      </c>
      <c r="CH35" s="119">
        <f ca="1">IF(IFERROR(MATCH(_xlfn.CONCAT($B35,",",CH$4),'25 SpcFunc &amp; VentSpcFunc combos'!$Q$8:$Q$354,0),0)&gt;0,1,0)</f>
        <v>0</v>
      </c>
      <c r="CI35" s="119">
        <f ca="1">IF(IFERROR(MATCH(_xlfn.CONCAT($B35,",",CI$4),'25 SpcFunc &amp; VentSpcFunc combos'!$Q$8:$Q$354,0),0)&gt;0,1,0)</f>
        <v>0</v>
      </c>
      <c r="CJ35" s="119">
        <f ca="1">IF(IFERROR(MATCH(_xlfn.CONCAT($B35,",",CJ$4),'25 SpcFunc &amp; VentSpcFunc combos'!$Q$8:$Q$354,0),0)&gt;0,1,0)</f>
        <v>0</v>
      </c>
      <c r="CK35" s="119">
        <f ca="1">IF(IFERROR(MATCH(_xlfn.CONCAT($B35,",",CK$4),'25 SpcFunc &amp; VentSpcFunc combos'!$Q$8:$Q$354,0),0)&gt;0,1,0)</f>
        <v>0</v>
      </c>
      <c r="CL35" s="119">
        <f ca="1">IF(IFERROR(MATCH(_xlfn.CONCAT($B35,",",CL$4),'25 SpcFunc &amp; VentSpcFunc combos'!$Q$8:$Q$354,0),0)&gt;0,1,0)</f>
        <v>0</v>
      </c>
      <c r="CM35" s="119">
        <f ca="1">IF(IFERROR(MATCH(_xlfn.CONCAT($B35,",",CM$4),'25 SpcFunc &amp; VentSpcFunc combos'!$Q$8:$Q$354,0),0)&gt;0,1,0)</f>
        <v>0</v>
      </c>
      <c r="CN35" s="119">
        <f ca="1">IF(IFERROR(MATCH(_xlfn.CONCAT($B35,",",CN$4),'25 SpcFunc &amp; VentSpcFunc combos'!$Q$8:$Q$354,0),0)&gt;0,1,0)</f>
        <v>0</v>
      </c>
      <c r="CO35" s="119">
        <f ca="1">IF(IFERROR(MATCH(_xlfn.CONCAT($B35,",",CO$4),'25 SpcFunc &amp; VentSpcFunc combos'!$Q$8:$Q$354,0),0)&gt;0,1,0)</f>
        <v>0</v>
      </c>
      <c r="CP35" s="119">
        <f ca="1">IF(IFERROR(MATCH(_xlfn.CONCAT($B35,",",CP$4),'25 SpcFunc &amp; VentSpcFunc combos'!$Q$8:$Q$354,0),0)&gt;0,1,0)</f>
        <v>0</v>
      </c>
      <c r="CQ35" s="119">
        <f ca="1">IF(IFERROR(MATCH(_xlfn.CONCAT($B35,",",CQ$4),'25 SpcFunc &amp; VentSpcFunc combos'!$Q$8:$Q$354,0),0)&gt;0,1,0)</f>
        <v>0</v>
      </c>
      <c r="CR35" s="119">
        <f ca="1">IF(IFERROR(MATCH(_xlfn.CONCAT($B35,",",CR$4),'25 SpcFunc &amp; VentSpcFunc combos'!$Q$8:$Q$354,0),0)&gt;0,1,0)</f>
        <v>0</v>
      </c>
      <c r="CS35" s="119">
        <f ca="1">IF(IFERROR(MATCH(_xlfn.CONCAT($B35,",",CS$4),'25 SpcFunc &amp; VentSpcFunc combos'!$Q$8:$Q$354,0),0)&gt;0,1,0)</f>
        <v>0</v>
      </c>
      <c r="CT35" s="119">
        <f ca="1">IF(IFERROR(MATCH(_xlfn.CONCAT($B35,",",CT$4),'25 SpcFunc &amp; VentSpcFunc combos'!$Q$8:$Q$354,0),0)&gt;0,1,0)</f>
        <v>0</v>
      </c>
      <c r="CU35" s="98" t="s">
        <v>938</v>
      </c>
      <c r="CV35">
        <f t="shared" ca="1" si="4"/>
        <v>4</v>
      </c>
    </row>
    <row r="36" spans="2:100" x14ac:dyDescent="0.25">
      <c r="B36" t="str">
        <f>'For CSV - 2025 SpcFuncData'!B36</f>
        <v>Healthcare Facility and Hospitals (Patient Room)</v>
      </c>
      <c r="C36" s="119">
        <f ca="1">IF(IFERROR(MATCH(_xlfn.CONCAT($B36,",",C$4),'25 SpcFunc &amp; VentSpcFunc combos'!$Q$8:$Q$354,0),0)&gt;0,1,0)</f>
        <v>0</v>
      </c>
      <c r="D36" s="119">
        <f ca="1">IF(IFERROR(MATCH(_xlfn.CONCAT($B36,",",D$4),'25 SpcFunc &amp; VentSpcFunc combos'!$Q$8:$Q$354,0),0)&gt;0,1,0)</f>
        <v>0</v>
      </c>
      <c r="E36" s="119">
        <f ca="1">IF(IFERROR(MATCH(_xlfn.CONCAT($B36,",",E$4),'25 SpcFunc &amp; VentSpcFunc combos'!$Q$8:$Q$354,0),0)&gt;0,1,0)</f>
        <v>0</v>
      </c>
      <c r="F36" s="119">
        <f ca="1">IF(IFERROR(MATCH(_xlfn.CONCAT($B36,",",F$4),'25 SpcFunc &amp; VentSpcFunc combos'!$Q$8:$Q$354,0),0)&gt;0,1,0)</f>
        <v>0</v>
      </c>
      <c r="G36" s="119">
        <f ca="1">IF(IFERROR(MATCH(_xlfn.CONCAT($B36,",",G$4),'25 SpcFunc &amp; VentSpcFunc combos'!$Q$8:$Q$354,0),0)&gt;0,1,0)</f>
        <v>0</v>
      </c>
      <c r="H36" s="119">
        <f ca="1">IF(IFERROR(MATCH(_xlfn.CONCAT($B36,",",H$4),'25 SpcFunc &amp; VentSpcFunc combos'!$Q$8:$Q$354,0),0)&gt;0,1,0)</f>
        <v>0</v>
      </c>
      <c r="I36" s="119">
        <f ca="1">IF(IFERROR(MATCH(_xlfn.CONCAT($B36,",",I$4),'25 SpcFunc &amp; VentSpcFunc combos'!$Q$8:$Q$354,0),0)&gt;0,1,0)</f>
        <v>0</v>
      </c>
      <c r="J36" s="119">
        <f ca="1">IF(IFERROR(MATCH(_xlfn.CONCAT($B36,",",J$4),'25 SpcFunc &amp; VentSpcFunc combos'!$Q$8:$Q$354,0),0)&gt;0,1,0)</f>
        <v>0</v>
      </c>
      <c r="K36" s="119">
        <f ca="1">IF(IFERROR(MATCH(_xlfn.CONCAT($B36,",",K$4),'25 SpcFunc &amp; VentSpcFunc combos'!$Q$8:$Q$354,0),0)&gt;0,1,0)</f>
        <v>0</v>
      </c>
      <c r="L36" s="119">
        <f ca="1">IF(IFERROR(MATCH(_xlfn.CONCAT($B36,",",L$4),'25 SpcFunc &amp; VentSpcFunc combos'!$Q$8:$Q$354,0),0)&gt;0,1,0)</f>
        <v>0</v>
      </c>
      <c r="M36" s="119">
        <f ca="1">IF(IFERROR(MATCH(_xlfn.CONCAT($B36,",",M$4),'25 SpcFunc &amp; VentSpcFunc combos'!$Q$8:$Q$354,0),0)&gt;0,1,0)</f>
        <v>0</v>
      </c>
      <c r="N36" s="119">
        <f ca="1">IF(IFERROR(MATCH(_xlfn.CONCAT($B36,",",N$4),'25 SpcFunc &amp; VentSpcFunc combos'!$Q$8:$Q$354,0),0)&gt;0,1,0)</f>
        <v>0</v>
      </c>
      <c r="O36" s="119">
        <f ca="1">IF(IFERROR(MATCH(_xlfn.CONCAT($B36,",",O$4),'25 SpcFunc &amp; VentSpcFunc combos'!$Q$8:$Q$354,0),0)&gt;0,1,0)</f>
        <v>0</v>
      </c>
      <c r="P36" s="119">
        <f ca="1">IF(IFERROR(MATCH(_xlfn.CONCAT($B36,",",P$4),'25 SpcFunc &amp; VentSpcFunc combos'!$Q$8:$Q$354,0),0)&gt;0,1,0)</f>
        <v>0</v>
      </c>
      <c r="Q36" s="119">
        <f ca="1">IF(IFERROR(MATCH(_xlfn.CONCAT($B36,",",Q$4),'25 SpcFunc &amp; VentSpcFunc combos'!$Q$8:$Q$354,0),0)&gt;0,1,0)</f>
        <v>0</v>
      </c>
      <c r="R36" s="119">
        <f ca="1">IF(IFERROR(MATCH(_xlfn.CONCAT($B36,",",R$4),'25 SpcFunc &amp; VentSpcFunc combos'!$Q$8:$Q$354,0),0)&gt;0,1,0)</f>
        <v>0</v>
      </c>
      <c r="S36" s="119">
        <f ca="1">IF(IFERROR(MATCH(_xlfn.CONCAT($B36,",",S$4),'25 SpcFunc &amp; VentSpcFunc combos'!$Q$8:$Q$354,0),0)&gt;0,1,0)</f>
        <v>0</v>
      </c>
      <c r="T36" s="119">
        <f ca="1">IF(IFERROR(MATCH(_xlfn.CONCAT($B36,",",T$4),'25 SpcFunc &amp; VentSpcFunc combos'!$Q$8:$Q$354,0),0)&gt;0,1,0)</f>
        <v>0</v>
      </c>
      <c r="U36" s="119">
        <f ca="1">IF(IFERROR(MATCH(_xlfn.CONCAT($B36,",",U$4),'25 SpcFunc &amp; VentSpcFunc combos'!$Q$8:$Q$354,0),0)&gt;0,1,0)</f>
        <v>0</v>
      </c>
      <c r="V36" s="119">
        <f ca="1">IF(IFERROR(MATCH(_xlfn.CONCAT($B36,",",V$4),'25 SpcFunc &amp; VentSpcFunc combos'!$Q$8:$Q$354,0),0)&gt;0,1,0)</f>
        <v>0</v>
      </c>
      <c r="W36" s="119">
        <f ca="1">IF(IFERROR(MATCH(_xlfn.CONCAT($B36,",",W$4),'25 SpcFunc &amp; VentSpcFunc combos'!$Q$8:$Q$354,0),0)&gt;0,1,0)</f>
        <v>0</v>
      </c>
      <c r="X36" s="119">
        <f ca="1">IF(IFERROR(MATCH(_xlfn.CONCAT($B36,",",X$4),'25 SpcFunc &amp; VentSpcFunc combos'!$Q$8:$Q$354,0),0)&gt;0,1,0)</f>
        <v>0</v>
      </c>
      <c r="Y36" s="119">
        <f ca="1">IF(IFERROR(MATCH(_xlfn.CONCAT($B36,",",Y$4),'25 SpcFunc &amp; VentSpcFunc combos'!$Q$8:$Q$354,0),0)&gt;0,1,0)</f>
        <v>0</v>
      </c>
      <c r="Z36" s="119">
        <f ca="1">IF(IFERROR(MATCH(_xlfn.CONCAT($B36,",",Z$4),'25 SpcFunc &amp; VentSpcFunc combos'!$Q$8:$Q$354,0),0)&gt;0,1,0)</f>
        <v>0</v>
      </c>
      <c r="AA36" s="119">
        <f ca="1">IF(IFERROR(MATCH(_xlfn.CONCAT($B36,",",AA$4),'25 SpcFunc &amp; VentSpcFunc combos'!$Q$8:$Q$354,0),0)&gt;0,1,0)</f>
        <v>0</v>
      </c>
      <c r="AB36" s="119">
        <f ca="1">IF(IFERROR(MATCH(_xlfn.CONCAT($B36,",",AB$4),'25 SpcFunc &amp; VentSpcFunc combos'!$Q$8:$Q$354,0),0)&gt;0,1,0)</f>
        <v>0</v>
      </c>
      <c r="AC36" s="119">
        <f ca="1">IF(IFERROR(MATCH(_xlfn.CONCAT($B36,",",AC$4),'25 SpcFunc &amp; VentSpcFunc combos'!$Q$8:$Q$354,0),0)&gt;0,1,0)</f>
        <v>0</v>
      </c>
      <c r="AD36" s="119">
        <f ca="1">IF(IFERROR(MATCH(_xlfn.CONCAT($B36,",",AD$4),'25 SpcFunc &amp; VentSpcFunc combos'!$Q$8:$Q$354,0),0)&gt;0,1,0)</f>
        <v>0</v>
      </c>
      <c r="AE36" s="119">
        <f ca="1">IF(IFERROR(MATCH(_xlfn.CONCAT($B36,",",AE$4),'25 SpcFunc &amp; VentSpcFunc combos'!$Q$8:$Q$354,0),0)&gt;0,1,0)</f>
        <v>0</v>
      </c>
      <c r="AF36" s="119">
        <f ca="1">IF(IFERROR(MATCH(_xlfn.CONCAT($B36,",",AF$4),'25 SpcFunc &amp; VentSpcFunc combos'!$Q$8:$Q$354,0),0)&gt;0,1,0)</f>
        <v>0</v>
      </c>
      <c r="AG36" s="119">
        <f ca="1">IF(IFERROR(MATCH(_xlfn.CONCAT($B36,",",AG$4),'25 SpcFunc &amp; VentSpcFunc combos'!$Q$8:$Q$354,0),0)&gt;0,1,0)</f>
        <v>0</v>
      </c>
      <c r="AH36" s="119">
        <f ca="1">IF(IFERROR(MATCH(_xlfn.CONCAT($B36,",",AH$4),'25 SpcFunc &amp; VentSpcFunc combos'!$Q$8:$Q$354,0),0)&gt;0,1,0)</f>
        <v>0</v>
      </c>
      <c r="AI36" s="119">
        <f ca="1">IF(IFERROR(MATCH(_xlfn.CONCAT($B36,",",AI$4),'25 SpcFunc &amp; VentSpcFunc combos'!$Q$8:$Q$354,0),0)&gt;0,1,0)</f>
        <v>0</v>
      </c>
      <c r="AJ36" s="119">
        <f ca="1">IF(IFERROR(MATCH(_xlfn.CONCAT($B36,",",AJ$4),'25 SpcFunc &amp; VentSpcFunc combos'!$Q$8:$Q$354,0),0)&gt;0,1,0)</f>
        <v>0</v>
      </c>
      <c r="AK36" s="119">
        <f ca="1">IF(IFERROR(MATCH(_xlfn.CONCAT($B36,",",AK$4),'25 SpcFunc &amp; VentSpcFunc combos'!$Q$8:$Q$354,0),0)&gt;0,1,0)</f>
        <v>0</v>
      </c>
      <c r="AL36" s="119">
        <f ca="1">IF(IFERROR(MATCH(_xlfn.CONCAT($B36,",",AL$4),'25 SpcFunc &amp; VentSpcFunc combos'!$Q$8:$Q$354,0),0)&gt;0,1,0)</f>
        <v>0</v>
      </c>
      <c r="AM36" s="119">
        <f ca="1">IF(IFERROR(MATCH(_xlfn.CONCAT($B36,",",AM$4),'25 SpcFunc &amp; VentSpcFunc combos'!$Q$8:$Q$354,0),0)&gt;0,1,0)</f>
        <v>0</v>
      </c>
      <c r="AN36" s="119">
        <f ca="1">IF(IFERROR(MATCH(_xlfn.CONCAT($B36,",",AN$4),'25 SpcFunc &amp; VentSpcFunc combos'!$Q$8:$Q$354,0),0)&gt;0,1,0)</f>
        <v>0</v>
      </c>
      <c r="AO36" s="119">
        <f ca="1">IF(IFERROR(MATCH(_xlfn.CONCAT($B36,",",AO$4),'25 SpcFunc &amp; VentSpcFunc combos'!$Q$8:$Q$354,0),0)&gt;0,1,0)</f>
        <v>1</v>
      </c>
      <c r="AP36" s="119">
        <f ca="1">IF(IFERROR(MATCH(_xlfn.CONCAT($B36,",",AP$4),'25 SpcFunc &amp; VentSpcFunc combos'!$Q$8:$Q$354,0),0)&gt;0,1,0)</f>
        <v>0</v>
      </c>
      <c r="AQ36" s="119">
        <f ca="1">IF(IFERROR(MATCH(_xlfn.CONCAT($B36,",",AQ$4),'25 SpcFunc &amp; VentSpcFunc combos'!$Q$8:$Q$354,0),0)&gt;0,1,0)</f>
        <v>0</v>
      </c>
      <c r="AR36" s="119">
        <f ca="1">IF(IFERROR(MATCH(_xlfn.CONCAT($B36,",",AR$4),'25 SpcFunc &amp; VentSpcFunc combos'!$Q$8:$Q$354,0),0)&gt;0,1,0)</f>
        <v>0</v>
      </c>
      <c r="AS36" s="119">
        <f ca="1">IF(IFERROR(MATCH(_xlfn.CONCAT($B36,",",AS$4),'25 SpcFunc &amp; VentSpcFunc combos'!$Q$8:$Q$354,0),0)&gt;0,1,0)</f>
        <v>0</v>
      </c>
      <c r="AT36" s="119">
        <f ca="1">IF(IFERROR(MATCH(_xlfn.CONCAT($B36,",",AT$4),'25 SpcFunc &amp; VentSpcFunc combos'!$Q$8:$Q$354,0),0)&gt;0,1,0)</f>
        <v>0</v>
      </c>
      <c r="AU36" s="119">
        <f ca="1">IF(IFERROR(MATCH(_xlfn.CONCAT($B36,",",AU$4),'25 SpcFunc &amp; VentSpcFunc combos'!$Q$8:$Q$354,0),0)&gt;0,1,0)</f>
        <v>1</v>
      </c>
      <c r="AV36" s="119">
        <f ca="1">IF(IFERROR(MATCH(_xlfn.CONCAT($B36,",",AV$4),'25 SpcFunc &amp; VentSpcFunc combos'!$Q$8:$Q$354,0),0)&gt;0,1,0)</f>
        <v>1</v>
      </c>
      <c r="AW36" s="119">
        <f ca="1">IF(IFERROR(MATCH(_xlfn.CONCAT($B36,",",AW$4),'25 SpcFunc &amp; VentSpcFunc combos'!$Q$8:$Q$354,0),0)&gt;0,1,0)</f>
        <v>0</v>
      </c>
      <c r="AX36" s="119">
        <f ca="1">IF(IFERROR(MATCH(_xlfn.CONCAT($B36,",",AX$4),'25 SpcFunc &amp; VentSpcFunc combos'!$Q$8:$Q$354,0),0)&gt;0,1,0)</f>
        <v>0</v>
      </c>
      <c r="AY36" s="119">
        <f ca="1">IF(IFERROR(MATCH(_xlfn.CONCAT($B36,",",AY$4),'25 SpcFunc &amp; VentSpcFunc combos'!$Q$8:$Q$354,0),0)&gt;0,1,0)</f>
        <v>0</v>
      </c>
      <c r="AZ36" s="119">
        <f ca="1">IF(IFERROR(MATCH(_xlfn.CONCAT($B36,",",AZ$4),'25 SpcFunc &amp; VentSpcFunc combos'!$Q$8:$Q$354,0),0)&gt;0,1,0)</f>
        <v>0</v>
      </c>
      <c r="BA36" s="119">
        <f ca="1">IF(IFERROR(MATCH(_xlfn.CONCAT($B36,",",BA$4),'25 SpcFunc &amp; VentSpcFunc combos'!$Q$8:$Q$354,0),0)&gt;0,1,0)</f>
        <v>0</v>
      </c>
      <c r="BB36" s="119">
        <f ca="1">IF(IFERROR(MATCH(_xlfn.CONCAT($B36,",",BB$4),'25 SpcFunc &amp; VentSpcFunc combos'!$Q$8:$Q$354,0),0)&gt;0,1,0)</f>
        <v>0</v>
      </c>
      <c r="BC36" s="119">
        <f ca="1">IF(IFERROR(MATCH(_xlfn.CONCAT($B36,",",BC$4),'25 SpcFunc &amp; VentSpcFunc combos'!$Q$8:$Q$354,0),0)&gt;0,1,0)</f>
        <v>0</v>
      </c>
      <c r="BD36" s="119">
        <f ca="1">IF(IFERROR(MATCH(_xlfn.CONCAT($B36,",",BD$4),'25 SpcFunc &amp; VentSpcFunc combos'!$Q$8:$Q$354,0),0)&gt;0,1,0)</f>
        <v>0</v>
      </c>
      <c r="BE36" s="119">
        <f ca="1">IF(IFERROR(MATCH(_xlfn.CONCAT($B36,",",BE$4),'25 SpcFunc &amp; VentSpcFunc combos'!$Q$8:$Q$354,0),0)&gt;0,1,0)</f>
        <v>0</v>
      </c>
      <c r="BF36" s="119">
        <f ca="1">IF(IFERROR(MATCH(_xlfn.CONCAT($B36,",",BF$4),'25 SpcFunc &amp; VentSpcFunc combos'!$Q$8:$Q$354,0),0)&gt;0,1,0)</f>
        <v>0</v>
      </c>
      <c r="BG36" s="119">
        <f ca="1">IF(IFERROR(MATCH(_xlfn.CONCAT($B36,",",BG$4),'25 SpcFunc &amp; VentSpcFunc combos'!$Q$8:$Q$354,0),0)&gt;0,1,0)</f>
        <v>0</v>
      </c>
      <c r="BH36" s="119">
        <f ca="1">IF(IFERROR(MATCH(_xlfn.CONCAT($B36,",",BH$4),'25 SpcFunc &amp; VentSpcFunc combos'!$Q$8:$Q$354,0),0)&gt;0,1,0)</f>
        <v>0</v>
      </c>
      <c r="BI36" s="119">
        <f ca="1">IF(IFERROR(MATCH(_xlfn.CONCAT($B36,",",BI$4),'25 SpcFunc &amp; VentSpcFunc combos'!$Q$8:$Q$354,0),0)&gt;0,1,0)</f>
        <v>0</v>
      </c>
      <c r="BJ36" s="119">
        <f ca="1">IF(IFERROR(MATCH(_xlfn.CONCAT($B36,",",BJ$4),'25 SpcFunc &amp; VentSpcFunc combos'!$Q$8:$Q$354,0),0)&gt;0,1,0)</f>
        <v>0</v>
      </c>
      <c r="BK36" s="119">
        <f ca="1">IF(IFERROR(MATCH(_xlfn.CONCAT($B36,",",BK$4),'25 SpcFunc &amp; VentSpcFunc combos'!$Q$8:$Q$354,0),0)&gt;0,1,0)</f>
        <v>0</v>
      </c>
      <c r="BL36" s="119">
        <f ca="1">IF(IFERROR(MATCH(_xlfn.CONCAT($B36,",",BL$4),'25 SpcFunc &amp; VentSpcFunc combos'!$Q$8:$Q$354,0),0)&gt;0,1,0)</f>
        <v>0</v>
      </c>
      <c r="BM36" s="119">
        <f ca="1">IF(IFERROR(MATCH(_xlfn.CONCAT($B36,",",BM$4),'25 SpcFunc &amp; VentSpcFunc combos'!$Q$8:$Q$354,0),0)&gt;0,1,0)</f>
        <v>0</v>
      </c>
      <c r="BN36" s="119">
        <f ca="1">IF(IFERROR(MATCH(_xlfn.CONCAT($B36,",",BN$4),'25 SpcFunc &amp; VentSpcFunc combos'!$Q$8:$Q$354,0),0)&gt;0,1,0)</f>
        <v>0</v>
      </c>
      <c r="BO36" s="119">
        <f ca="1">IF(IFERROR(MATCH(_xlfn.CONCAT($B36,",",BO$4),'25 SpcFunc &amp; VentSpcFunc combos'!$Q$8:$Q$354,0),0)&gt;0,1,0)</f>
        <v>0</v>
      </c>
      <c r="BP36" s="119">
        <f ca="1">IF(IFERROR(MATCH(_xlfn.CONCAT($B36,",",BP$4),'25 SpcFunc &amp; VentSpcFunc combos'!$Q$8:$Q$354,0),0)&gt;0,1,0)</f>
        <v>0</v>
      </c>
      <c r="BQ36" s="119">
        <f ca="1">IF(IFERROR(MATCH(_xlfn.CONCAT($B36,",",BQ$4),'25 SpcFunc &amp; VentSpcFunc combos'!$Q$8:$Q$354,0),0)&gt;0,1,0)</f>
        <v>0</v>
      </c>
      <c r="BR36" s="119">
        <f ca="1">IF(IFERROR(MATCH(_xlfn.CONCAT($B36,",",BR$4),'25 SpcFunc &amp; VentSpcFunc combos'!$Q$8:$Q$354,0),0)&gt;0,1,0)</f>
        <v>1</v>
      </c>
      <c r="BS36" s="119">
        <f ca="1">IF(IFERROR(MATCH(_xlfn.CONCAT($B36,",",BS$4),'25 SpcFunc &amp; VentSpcFunc combos'!$Q$8:$Q$354,0),0)&gt;0,1,0)</f>
        <v>0</v>
      </c>
      <c r="BT36" s="119">
        <f ca="1">IF(IFERROR(MATCH(_xlfn.CONCAT($B36,",",BT$4),'25 SpcFunc &amp; VentSpcFunc combos'!$Q$8:$Q$354,0),0)&gt;0,1,0)</f>
        <v>0</v>
      </c>
      <c r="BU36" s="119">
        <f ca="1">IF(IFERROR(MATCH(_xlfn.CONCAT($B36,",",BU$4),'25 SpcFunc &amp; VentSpcFunc combos'!$Q$8:$Q$354,0),0)&gt;0,1,0)</f>
        <v>0</v>
      </c>
      <c r="BV36" s="119">
        <f ca="1">IF(IFERROR(MATCH(_xlfn.CONCAT($B36,",",BV$4),'25 SpcFunc &amp; VentSpcFunc combos'!$Q$8:$Q$354,0),0)&gt;0,1,0)</f>
        <v>0</v>
      </c>
      <c r="BW36" s="119">
        <f ca="1">IF(IFERROR(MATCH(_xlfn.CONCAT($B36,",",BW$4),'25 SpcFunc &amp; VentSpcFunc combos'!$Q$8:$Q$354,0),0)&gt;0,1,0)</f>
        <v>0</v>
      </c>
      <c r="BX36" s="119">
        <f ca="1">IF(IFERROR(MATCH(_xlfn.CONCAT($B36,",",BX$4),'25 SpcFunc &amp; VentSpcFunc combos'!$Q$8:$Q$354,0),0)&gt;0,1,0)</f>
        <v>0</v>
      </c>
      <c r="BY36" s="119">
        <f ca="1">IF(IFERROR(MATCH(_xlfn.CONCAT($B36,",",BY$4),'25 SpcFunc &amp; VentSpcFunc combos'!$Q$8:$Q$354,0),0)&gt;0,1,0)</f>
        <v>0</v>
      </c>
      <c r="BZ36" s="119">
        <f ca="1">IF(IFERROR(MATCH(_xlfn.CONCAT($B36,",",BZ$4),'25 SpcFunc &amp; VentSpcFunc combos'!$Q$8:$Q$354,0),0)&gt;0,1,0)</f>
        <v>0</v>
      </c>
      <c r="CA36" s="119">
        <f ca="1">IF(IFERROR(MATCH(_xlfn.CONCAT($B36,",",CA$4),'25 SpcFunc &amp; VentSpcFunc combos'!$Q$8:$Q$354,0),0)&gt;0,1,0)</f>
        <v>0</v>
      </c>
      <c r="CB36" s="119">
        <f ca="1">IF(IFERROR(MATCH(_xlfn.CONCAT($B36,",",CB$4),'25 SpcFunc &amp; VentSpcFunc combos'!$Q$8:$Q$354,0),0)&gt;0,1,0)</f>
        <v>0</v>
      </c>
      <c r="CC36" s="119">
        <f ca="1">IF(IFERROR(MATCH(_xlfn.CONCAT($B36,",",CC$4),'25 SpcFunc &amp; VentSpcFunc combos'!$Q$8:$Q$354,0),0)&gt;0,1,0)</f>
        <v>0</v>
      </c>
      <c r="CD36" s="119">
        <f ca="1">IF(IFERROR(MATCH(_xlfn.CONCAT($B36,",",CD$4),'25 SpcFunc &amp; VentSpcFunc combos'!$Q$8:$Q$354,0),0)&gt;0,1,0)</f>
        <v>0</v>
      </c>
      <c r="CE36" s="119">
        <f ca="1">IF(IFERROR(MATCH(_xlfn.CONCAT($B36,",",CE$4),'25 SpcFunc &amp; VentSpcFunc combos'!$Q$8:$Q$354,0),0)&gt;0,1,0)</f>
        <v>0</v>
      </c>
      <c r="CF36" s="119">
        <f ca="1">IF(IFERROR(MATCH(_xlfn.CONCAT($B36,",",CF$4),'25 SpcFunc &amp; VentSpcFunc combos'!$Q$8:$Q$354,0),0)&gt;0,1,0)</f>
        <v>0</v>
      </c>
      <c r="CG36" s="119">
        <f ca="1">IF(IFERROR(MATCH(_xlfn.CONCAT($B36,",",CG$4),'25 SpcFunc &amp; VentSpcFunc combos'!$Q$8:$Q$354,0),0)&gt;0,1,0)</f>
        <v>0</v>
      </c>
      <c r="CH36" s="119">
        <f ca="1">IF(IFERROR(MATCH(_xlfn.CONCAT($B36,",",CH$4),'25 SpcFunc &amp; VentSpcFunc combos'!$Q$8:$Q$354,0),0)&gt;0,1,0)</f>
        <v>0</v>
      </c>
      <c r="CI36" s="119">
        <f ca="1">IF(IFERROR(MATCH(_xlfn.CONCAT($B36,",",CI$4),'25 SpcFunc &amp; VentSpcFunc combos'!$Q$8:$Q$354,0),0)&gt;0,1,0)</f>
        <v>0</v>
      </c>
      <c r="CJ36" s="119">
        <f ca="1">IF(IFERROR(MATCH(_xlfn.CONCAT($B36,",",CJ$4),'25 SpcFunc &amp; VentSpcFunc combos'!$Q$8:$Q$354,0),0)&gt;0,1,0)</f>
        <v>0</v>
      </c>
      <c r="CK36" s="119">
        <f ca="1">IF(IFERROR(MATCH(_xlfn.CONCAT($B36,",",CK$4),'25 SpcFunc &amp; VentSpcFunc combos'!$Q$8:$Q$354,0),0)&gt;0,1,0)</f>
        <v>0</v>
      </c>
      <c r="CL36" s="119">
        <f ca="1">IF(IFERROR(MATCH(_xlfn.CONCAT($B36,",",CL$4),'25 SpcFunc &amp; VentSpcFunc combos'!$Q$8:$Q$354,0),0)&gt;0,1,0)</f>
        <v>0</v>
      </c>
      <c r="CM36" s="119">
        <f ca="1">IF(IFERROR(MATCH(_xlfn.CONCAT($B36,",",CM$4),'25 SpcFunc &amp; VentSpcFunc combos'!$Q$8:$Q$354,0),0)&gt;0,1,0)</f>
        <v>0</v>
      </c>
      <c r="CN36" s="119">
        <f ca="1">IF(IFERROR(MATCH(_xlfn.CONCAT($B36,",",CN$4),'25 SpcFunc &amp; VentSpcFunc combos'!$Q$8:$Q$354,0),0)&gt;0,1,0)</f>
        <v>0</v>
      </c>
      <c r="CO36" s="119">
        <f ca="1">IF(IFERROR(MATCH(_xlfn.CONCAT($B36,",",CO$4),'25 SpcFunc &amp; VentSpcFunc combos'!$Q$8:$Q$354,0),0)&gt;0,1,0)</f>
        <v>0</v>
      </c>
      <c r="CP36" s="119">
        <f ca="1">IF(IFERROR(MATCH(_xlfn.CONCAT($B36,",",CP$4),'25 SpcFunc &amp; VentSpcFunc combos'!$Q$8:$Q$354,0),0)&gt;0,1,0)</f>
        <v>0</v>
      </c>
      <c r="CQ36" s="119">
        <f ca="1">IF(IFERROR(MATCH(_xlfn.CONCAT($B36,",",CQ$4),'25 SpcFunc &amp; VentSpcFunc combos'!$Q$8:$Q$354,0),0)&gt;0,1,0)</f>
        <v>0</v>
      </c>
      <c r="CR36" s="119">
        <f ca="1">IF(IFERROR(MATCH(_xlfn.CONCAT($B36,",",CR$4),'25 SpcFunc &amp; VentSpcFunc combos'!$Q$8:$Q$354,0),0)&gt;0,1,0)</f>
        <v>0</v>
      </c>
      <c r="CS36" s="119">
        <f ca="1">IF(IFERROR(MATCH(_xlfn.CONCAT($B36,",",CS$4),'25 SpcFunc &amp; VentSpcFunc combos'!$Q$8:$Q$354,0),0)&gt;0,1,0)</f>
        <v>0</v>
      </c>
      <c r="CT36" s="119">
        <f ca="1">IF(IFERROR(MATCH(_xlfn.CONCAT($B36,",",CT$4),'25 SpcFunc &amp; VentSpcFunc combos'!$Q$8:$Q$354,0),0)&gt;0,1,0)</f>
        <v>0</v>
      </c>
      <c r="CU36" s="98" t="s">
        <v>938</v>
      </c>
      <c r="CV36">
        <f t="shared" ca="1" si="4"/>
        <v>4</v>
      </c>
    </row>
    <row r="37" spans="2:100" x14ac:dyDescent="0.25">
      <c r="B37" t="str">
        <f>'For CSV - 2025 SpcFuncData'!B37</f>
        <v>Healthcare Facility and Hospitals (Physical Therapy Room)</v>
      </c>
      <c r="C37" s="119">
        <f ca="1">IF(IFERROR(MATCH(_xlfn.CONCAT($B37,",",C$4),'25 SpcFunc &amp; VentSpcFunc combos'!$Q$8:$Q$354,0),0)&gt;0,1,0)</f>
        <v>0</v>
      </c>
      <c r="D37" s="119">
        <f ca="1">IF(IFERROR(MATCH(_xlfn.CONCAT($B37,",",D$4),'25 SpcFunc &amp; VentSpcFunc combos'!$Q$8:$Q$354,0),0)&gt;0,1,0)</f>
        <v>0</v>
      </c>
      <c r="E37" s="119">
        <f ca="1">IF(IFERROR(MATCH(_xlfn.CONCAT($B37,",",E$4),'25 SpcFunc &amp; VentSpcFunc combos'!$Q$8:$Q$354,0),0)&gt;0,1,0)</f>
        <v>0</v>
      </c>
      <c r="F37" s="119">
        <f ca="1">IF(IFERROR(MATCH(_xlfn.CONCAT($B37,",",F$4),'25 SpcFunc &amp; VentSpcFunc combos'!$Q$8:$Q$354,0),0)&gt;0,1,0)</f>
        <v>0</v>
      </c>
      <c r="G37" s="119">
        <f ca="1">IF(IFERROR(MATCH(_xlfn.CONCAT($B37,",",G$4),'25 SpcFunc &amp; VentSpcFunc combos'!$Q$8:$Q$354,0),0)&gt;0,1,0)</f>
        <v>0</v>
      </c>
      <c r="H37" s="119">
        <f ca="1">IF(IFERROR(MATCH(_xlfn.CONCAT($B37,",",H$4),'25 SpcFunc &amp; VentSpcFunc combos'!$Q$8:$Q$354,0),0)&gt;0,1,0)</f>
        <v>0</v>
      </c>
      <c r="I37" s="119">
        <f ca="1">IF(IFERROR(MATCH(_xlfn.CONCAT($B37,",",I$4),'25 SpcFunc &amp; VentSpcFunc combos'!$Q$8:$Q$354,0),0)&gt;0,1,0)</f>
        <v>0</v>
      </c>
      <c r="J37" s="119">
        <f ca="1">IF(IFERROR(MATCH(_xlfn.CONCAT($B37,",",J$4),'25 SpcFunc &amp; VentSpcFunc combos'!$Q$8:$Q$354,0),0)&gt;0,1,0)</f>
        <v>0</v>
      </c>
      <c r="K37" s="119">
        <f ca="1">IF(IFERROR(MATCH(_xlfn.CONCAT($B37,",",K$4),'25 SpcFunc &amp; VentSpcFunc combos'!$Q$8:$Q$354,0),0)&gt;0,1,0)</f>
        <v>0</v>
      </c>
      <c r="L37" s="119">
        <f ca="1">IF(IFERROR(MATCH(_xlfn.CONCAT($B37,",",L$4),'25 SpcFunc &amp; VentSpcFunc combos'!$Q$8:$Q$354,0),0)&gt;0,1,0)</f>
        <v>0</v>
      </c>
      <c r="M37" s="119">
        <f ca="1">IF(IFERROR(MATCH(_xlfn.CONCAT($B37,",",M$4),'25 SpcFunc &amp; VentSpcFunc combos'!$Q$8:$Q$354,0),0)&gt;0,1,0)</f>
        <v>0</v>
      </c>
      <c r="N37" s="119">
        <f ca="1">IF(IFERROR(MATCH(_xlfn.CONCAT($B37,",",N$4),'25 SpcFunc &amp; VentSpcFunc combos'!$Q$8:$Q$354,0),0)&gt;0,1,0)</f>
        <v>0</v>
      </c>
      <c r="O37" s="119">
        <f ca="1">IF(IFERROR(MATCH(_xlfn.CONCAT($B37,",",O$4),'25 SpcFunc &amp; VentSpcFunc combos'!$Q$8:$Q$354,0),0)&gt;0,1,0)</f>
        <v>0</v>
      </c>
      <c r="P37" s="119">
        <f ca="1">IF(IFERROR(MATCH(_xlfn.CONCAT($B37,",",P$4),'25 SpcFunc &amp; VentSpcFunc combos'!$Q$8:$Q$354,0),0)&gt;0,1,0)</f>
        <v>0</v>
      </c>
      <c r="Q37" s="119">
        <f ca="1">IF(IFERROR(MATCH(_xlfn.CONCAT($B37,",",Q$4),'25 SpcFunc &amp; VentSpcFunc combos'!$Q$8:$Q$354,0),0)&gt;0,1,0)</f>
        <v>0</v>
      </c>
      <c r="R37" s="119">
        <f ca="1">IF(IFERROR(MATCH(_xlfn.CONCAT($B37,",",R$4),'25 SpcFunc &amp; VentSpcFunc combos'!$Q$8:$Q$354,0),0)&gt;0,1,0)</f>
        <v>0</v>
      </c>
      <c r="S37" s="119">
        <f ca="1">IF(IFERROR(MATCH(_xlfn.CONCAT($B37,",",S$4),'25 SpcFunc &amp; VentSpcFunc combos'!$Q$8:$Q$354,0),0)&gt;0,1,0)</f>
        <v>0</v>
      </c>
      <c r="T37" s="119">
        <f ca="1">IF(IFERROR(MATCH(_xlfn.CONCAT($B37,",",T$4),'25 SpcFunc &amp; VentSpcFunc combos'!$Q$8:$Q$354,0),0)&gt;0,1,0)</f>
        <v>0</v>
      </c>
      <c r="U37" s="119">
        <f ca="1">IF(IFERROR(MATCH(_xlfn.CONCAT($B37,",",U$4),'25 SpcFunc &amp; VentSpcFunc combos'!$Q$8:$Q$354,0),0)&gt;0,1,0)</f>
        <v>0</v>
      </c>
      <c r="V37" s="119">
        <f ca="1">IF(IFERROR(MATCH(_xlfn.CONCAT($B37,",",V$4),'25 SpcFunc &amp; VentSpcFunc combos'!$Q$8:$Q$354,0),0)&gt;0,1,0)</f>
        <v>0</v>
      </c>
      <c r="W37" s="119">
        <f ca="1">IF(IFERROR(MATCH(_xlfn.CONCAT($B37,",",W$4),'25 SpcFunc &amp; VentSpcFunc combos'!$Q$8:$Q$354,0),0)&gt;0,1,0)</f>
        <v>0</v>
      </c>
      <c r="X37" s="119">
        <f ca="1">IF(IFERROR(MATCH(_xlfn.CONCAT($B37,",",X$4),'25 SpcFunc &amp; VentSpcFunc combos'!$Q$8:$Q$354,0),0)&gt;0,1,0)</f>
        <v>0</v>
      </c>
      <c r="Y37" s="119">
        <f ca="1">IF(IFERROR(MATCH(_xlfn.CONCAT($B37,",",Y$4),'25 SpcFunc &amp; VentSpcFunc combos'!$Q$8:$Q$354,0),0)&gt;0,1,0)</f>
        <v>0</v>
      </c>
      <c r="Z37" s="119">
        <f ca="1">IF(IFERROR(MATCH(_xlfn.CONCAT($B37,",",Z$4),'25 SpcFunc &amp; VentSpcFunc combos'!$Q$8:$Q$354,0),0)&gt;0,1,0)</f>
        <v>0</v>
      </c>
      <c r="AA37" s="119">
        <f ca="1">IF(IFERROR(MATCH(_xlfn.CONCAT($B37,",",AA$4),'25 SpcFunc &amp; VentSpcFunc combos'!$Q$8:$Q$354,0),0)&gt;0,1,0)</f>
        <v>0</v>
      </c>
      <c r="AB37" s="119">
        <f ca="1">IF(IFERROR(MATCH(_xlfn.CONCAT($B37,",",AB$4),'25 SpcFunc &amp; VentSpcFunc combos'!$Q$8:$Q$354,0),0)&gt;0,1,0)</f>
        <v>0</v>
      </c>
      <c r="AC37" s="119">
        <f ca="1">IF(IFERROR(MATCH(_xlfn.CONCAT($B37,",",AC$4),'25 SpcFunc &amp; VentSpcFunc combos'!$Q$8:$Q$354,0),0)&gt;0,1,0)</f>
        <v>0</v>
      </c>
      <c r="AD37" s="119">
        <f ca="1">IF(IFERROR(MATCH(_xlfn.CONCAT($B37,",",AD$4),'25 SpcFunc &amp; VentSpcFunc combos'!$Q$8:$Q$354,0),0)&gt;0,1,0)</f>
        <v>0</v>
      </c>
      <c r="AE37" s="119">
        <f ca="1">IF(IFERROR(MATCH(_xlfn.CONCAT($B37,",",AE$4),'25 SpcFunc &amp; VentSpcFunc combos'!$Q$8:$Q$354,0),0)&gt;0,1,0)</f>
        <v>0</v>
      </c>
      <c r="AF37" s="119">
        <f ca="1">IF(IFERROR(MATCH(_xlfn.CONCAT($B37,",",AF$4),'25 SpcFunc &amp; VentSpcFunc combos'!$Q$8:$Q$354,0),0)&gt;0,1,0)</f>
        <v>0</v>
      </c>
      <c r="AG37" s="119">
        <f ca="1">IF(IFERROR(MATCH(_xlfn.CONCAT($B37,",",AG$4),'25 SpcFunc &amp; VentSpcFunc combos'!$Q$8:$Q$354,0),0)&gt;0,1,0)</f>
        <v>0</v>
      </c>
      <c r="AH37" s="119">
        <f ca="1">IF(IFERROR(MATCH(_xlfn.CONCAT($B37,",",AH$4),'25 SpcFunc &amp; VentSpcFunc combos'!$Q$8:$Q$354,0),0)&gt;0,1,0)</f>
        <v>0</v>
      </c>
      <c r="AI37" s="119">
        <f ca="1">IF(IFERROR(MATCH(_xlfn.CONCAT($B37,",",AI$4),'25 SpcFunc &amp; VentSpcFunc combos'!$Q$8:$Q$354,0),0)&gt;0,1,0)</f>
        <v>0</v>
      </c>
      <c r="AJ37" s="119">
        <f ca="1">IF(IFERROR(MATCH(_xlfn.CONCAT($B37,",",AJ$4),'25 SpcFunc &amp; VentSpcFunc combos'!$Q$8:$Q$354,0),0)&gt;0,1,0)</f>
        <v>0</v>
      </c>
      <c r="AK37" s="119">
        <f ca="1">IF(IFERROR(MATCH(_xlfn.CONCAT($B37,",",AK$4),'25 SpcFunc &amp; VentSpcFunc combos'!$Q$8:$Q$354,0),0)&gt;0,1,0)</f>
        <v>0</v>
      </c>
      <c r="AL37" s="119">
        <f ca="1">IF(IFERROR(MATCH(_xlfn.CONCAT($B37,",",AL$4),'25 SpcFunc &amp; VentSpcFunc combos'!$Q$8:$Q$354,0),0)&gt;0,1,0)</f>
        <v>0</v>
      </c>
      <c r="AM37" s="119">
        <f ca="1">IF(IFERROR(MATCH(_xlfn.CONCAT($B37,",",AM$4),'25 SpcFunc &amp; VentSpcFunc combos'!$Q$8:$Q$354,0),0)&gt;0,1,0)</f>
        <v>0</v>
      </c>
      <c r="AN37" s="119">
        <f ca="1">IF(IFERROR(MATCH(_xlfn.CONCAT($B37,",",AN$4),'25 SpcFunc &amp; VentSpcFunc combos'!$Q$8:$Q$354,0),0)&gt;0,1,0)</f>
        <v>0</v>
      </c>
      <c r="AO37" s="119">
        <f ca="1">IF(IFERROR(MATCH(_xlfn.CONCAT($B37,",",AO$4),'25 SpcFunc &amp; VentSpcFunc combos'!$Q$8:$Q$354,0),0)&gt;0,1,0)</f>
        <v>0</v>
      </c>
      <c r="AP37" s="119">
        <f ca="1">IF(IFERROR(MATCH(_xlfn.CONCAT($B37,",",AP$4),'25 SpcFunc &amp; VentSpcFunc combos'!$Q$8:$Q$354,0),0)&gt;0,1,0)</f>
        <v>0</v>
      </c>
      <c r="AQ37" s="119">
        <f ca="1">IF(IFERROR(MATCH(_xlfn.CONCAT($B37,",",AQ$4),'25 SpcFunc &amp; VentSpcFunc combos'!$Q$8:$Q$354,0),0)&gt;0,1,0)</f>
        <v>0</v>
      </c>
      <c r="AR37" s="119">
        <f ca="1">IF(IFERROR(MATCH(_xlfn.CONCAT($B37,",",AR$4),'25 SpcFunc &amp; VentSpcFunc combos'!$Q$8:$Q$354,0),0)&gt;0,1,0)</f>
        <v>0</v>
      </c>
      <c r="AS37" s="119">
        <f ca="1">IF(IFERROR(MATCH(_xlfn.CONCAT($B37,",",AS$4),'25 SpcFunc &amp; VentSpcFunc combos'!$Q$8:$Q$354,0),0)&gt;0,1,0)</f>
        <v>0</v>
      </c>
      <c r="AT37" s="119">
        <f ca="1">IF(IFERROR(MATCH(_xlfn.CONCAT($B37,",",AT$4),'25 SpcFunc &amp; VentSpcFunc combos'!$Q$8:$Q$354,0),0)&gt;0,1,0)</f>
        <v>0</v>
      </c>
      <c r="AU37" s="119">
        <f ca="1">IF(IFERROR(MATCH(_xlfn.CONCAT($B37,",",AU$4),'25 SpcFunc &amp; VentSpcFunc combos'!$Q$8:$Q$354,0),0)&gt;0,1,0)</f>
        <v>0</v>
      </c>
      <c r="AV37" s="119">
        <f ca="1">IF(IFERROR(MATCH(_xlfn.CONCAT($B37,",",AV$4),'25 SpcFunc &amp; VentSpcFunc combos'!$Q$8:$Q$354,0),0)&gt;0,1,0)</f>
        <v>0</v>
      </c>
      <c r="AW37" s="119">
        <f ca="1">IF(IFERROR(MATCH(_xlfn.CONCAT($B37,",",AW$4),'25 SpcFunc &amp; VentSpcFunc combos'!$Q$8:$Q$354,0),0)&gt;0,1,0)</f>
        <v>0</v>
      </c>
      <c r="AX37" s="119">
        <f ca="1">IF(IFERROR(MATCH(_xlfn.CONCAT($B37,",",AX$4),'25 SpcFunc &amp; VentSpcFunc combos'!$Q$8:$Q$354,0),0)&gt;0,1,0)</f>
        <v>0</v>
      </c>
      <c r="AY37" s="119">
        <f ca="1">IF(IFERROR(MATCH(_xlfn.CONCAT($B37,",",AY$4),'25 SpcFunc &amp; VentSpcFunc combos'!$Q$8:$Q$354,0),0)&gt;0,1,0)</f>
        <v>0</v>
      </c>
      <c r="AZ37" s="119">
        <f ca="1">IF(IFERROR(MATCH(_xlfn.CONCAT($B37,",",AZ$4),'25 SpcFunc &amp; VentSpcFunc combos'!$Q$8:$Q$354,0),0)&gt;0,1,0)</f>
        <v>0</v>
      </c>
      <c r="BA37" s="119">
        <f ca="1">IF(IFERROR(MATCH(_xlfn.CONCAT($B37,",",BA$4),'25 SpcFunc &amp; VentSpcFunc combos'!$Q$8:$Q$354,0),0)&gt;0,1,0)</f>
        <v>0</v>
      </c>
      <c r="BB37" s="119">
        <f ca="1">IF(IFERROR(MATCH(_xlfn.CONCAT($B37,",",BB$4),'25 SpcFunc &amp; VentSpcFunc combos'!$Q$8:$Q$354,0),0)&gt;0,1,0)</f>
        <v>0</v>
      </c>
      <c r="BC37" s="119">
        <f ca="1">IF(IFERROR(MATCH(_xlfn.CONCAT($B37,",",BC$4),'25 SpcFunc &amp; VentSpcFunc combos'!$Q$8:$Q$354,0),0)&gt;0,1,0)</f>
        <v>0</v>
      </c>
      <c r="BD37" s="119">
        <f ca="1">IF(IFERROR(MATCH(_xlfn.CONCAT($B37,",",BD$4),'25 SpcFunc &amp; VentSpcFunc combos'!$Q$8:$Q$354,0),0)&gt;0,1,0)</f>
        <v>0</v>
      </c>
      <c r="BE37" s="119">
        <f ca="1">IF(IFERROR(MATCH(_xlfn.CONCAT($B37,",",BE$4),'25 SpcFunc &amp; VentSpcFunc combos'!$Q$8:$Q$354,0),0)&gt;0,1,0)</f>
        <v>0</v>
      </c>
      <c r="BF37" s="119">
        <f ca="1">IF(IFERROR(MATCH(_xlfn.CONCAT($B37,",",BF$4),'25 SpcFunc &amp; VentSpcFunc combos'!$Q$8:$Q$354,0),0)&gt;0,1,0)</f>
        <v>0</v>
      </c>
      <c r="BG37" s="119">
        <f ca="1">IF(IFERROR(MATCH(_xlfn.CONCAT($B37,",",BG$4),'25 SpcFunc &amp; VentSpcFunc combos'!$Q$8:$Q$354,0),0)&gt;0,1,0)</f>
        <v>0</v>
      </c>
      <c r="BH37" s="119">
        <f ca="1">IF(IFERROR(MATCH(_xlfn.CONCAT($B37,",",BH$4),'25 SpcFunc &amp; VentSpcFunc combos'!$Q$8:$Q$354,0),0)&gt;0,1,0)</f>
        <v>0</v>
      </c>
      <c r="BI37" s="119">
        <f ca="1">IF(IFERROR(MATCH(_xlfn.CONCAT($B37,",",BI$4),'25 SpcFunc &amp; VentSpcFunc combos'!$Q$8:$Q$354,0),0)&gt;0,1,0)</f>
        <v>0</v>
      </c>
      <c r="BJ37" s="119">
        <f ca="1">IF(IFERROR(MATCH(_xlfn.CONCAT($B37,",",BJ$4),'25 SpcFunc &amp; VentSpcFunc combos'!$Q$8:$Q$354,0),0)&gt;0,1,0)</f>
        <v>0</v>
      </c>
      <c r="BK37" s="119">
        <f ca="1">IF(IFERROR(MATCH(_xlfn.CONCAT($B37,",",BK$4),'25 SpcFunc &amp; VentSpcFunc combos'!$Q$8:$Q$354,0),0)&gt;0,1,0)</f>
        <v>0</v>
      </c>
      <c r="BL37" s="119">
        <f ca="1">IF(IFERROR(MATCH(_xlfn.CONCAT($B37,",",BL$4),'25 SpcFunc &amp; VentSpcFunc combos'!$Q$8:$Q$354,0),0)&gt;0,1,0)</f>
        <v>0</v>
      </c>
      <c r="BM37" s="119">
        <f ca="1">IF(IFERROR(MATCH(_xlfn.CONCAT($B37,",",BM$4),'25 SpcFunc &amp; VentSpcFunc combos'!$Q$8:$Q$354,0),0)&gt;0,1,0)</f>
        <v>0</v>
      </c>
      <c r="BN37" s="119">
        <f ca="1">IF(IFERROR(MATCH(_xlfn.CONCAT($B37,",",BN$4),'25 SpcFunc &amp; VentSpcFunc combos'!$Q$8:$Q$354,0),0)&gt;0,1,0)</f>
        <v>0</v>
      </c>
      <c r="BO37" s="119">
        <f ca="1">IF(IFERROR(MATCH(_xlfn.CONCAT($B37,",",BO$4),'25 SpcFunc &amp; VentSpcFunc combos'!$Q$8:$Q$354,0),0)&gt;0,1,0)</f>
        <v>0</v>
      </c>
      <c r="BP37" s="119">
        <f ca="1">IF(IFERROR(MATCH(_xlfn.CONCAT($B37,",",BP$4),'25 SpcFunc &amp; VentSpcFunc combos'!$Q$8:$Q$354,0),0)&gt;0,1,0)</f>
        <v>0</v>
      </c>
      <c r="BQ37" s="119">
        <f ca="1">IF(IFERROR(MATCH(_xlfn.CONCAT($B37,",",BQ$4),'25 SpcFunc &amp; VentSpcFunc combos'!$Q$8:$Q$354,0),0)&gt;0,1,0)</f>
        <v>0</v>
      </c>
      <c r="BR37" s="119">
        <f ca="1">IF(IFERROR(MATCH(_xlfn.CONCAT($B37,",",BR$4),'25 SpcFunc &amp; VentSpcFunc combos'!$Q$8:$Q$354,0),0)&gt;0,1,0)</f>
        <v>1</v>
      </c>
      <c r="BS37" s="119">
        <f ca="1">IF(IFERROR(MATCH(_xlfn.CONCAT($B37,",",BS$4),'25 SpcFunc &amp; VentSpcFunc combos'!$Q$8:$Q$354,0),0)&gt;0,1,0)</f>
        <v>0</v>
      </c>
      <c r="BT37" s="119">
        <f ca="1">IF(IFERROR(MATCH(_xlfn.CONCAT($B37,",",BT$4),'25 SpcFunc &amp; VentSpcFunc combos'!$Q$8:$Q$354,0),0)&gt;0,1,0)</f>
        <v>0</v>
      </c>
      <c r="BU37" s="119">
        <f ca="1">IF(IFERROR(MATCH(_xlfn.CONCAT($B37,",",BU$4),'25 SpcFunc &amp; VentSpcFunc combos'!$Q$8:$Q$354,0),0)&gt;0,1,0)</f>
        <v>0</v>
      </c>
      <c r="BV37" s="119">
        <f ca="1">IF(IFERROR(MATCH(_xlfn.CONCAT($B37,",",BV$4),'25 SpcFunc &amp; VentSpcFunc combos'!$Q$8:$Q$354,0),0)&gt;0,1,0)</f>
        <v>0</v>
      </c>
      <c r="BW37" s="119">
        <f ca="1">IF(IFERROR(MATCH(_xlfn.CONCAT($B37,",",BW$4),'25 SpcFunc &amp; VentSpcFunc combos'!$Q$8:$Q$354,0),0)&gt;0,1,0)</f>
        <v>0</v>
      </c>
      <c r="BX37" s="119">
        <f ca="1">IF(IFERROR(MATCH(_xlfn.CONCAT($B37,",",BX$4),'25 SpcFunc &amp; VentSpcFunc combos'!$Q$8:$Q$354,0),0)&gt;0,1,0)</f>
        <v>0</v>
      </c>
      <c r="BY37" s="119">
        <f ca="1">IF(IFERROR(MATCH(_xlfn.CONCAT($B37,",",BY$4),'25 SpcFunc &amp; VentSpcFunc combos'!$Q$8:$Q$354,0),0)&gt;0,1,0)</f>
        <v>0</v>
      </c>
      <c r="BZ37" s="119">
        <f ca="1">IF(IFERROR(MATCH(_xlfn.CONCAT($B37,",",BZ$4),'25 SpcFunc &amp; VentSpcFunc combos'!$Q$8:$Q$354,0),0)&gt;0,1,0)</f>
        <v>0</v>
      </c>
      <c r="CA37" s="119">
        <f ca="1">IF(IFERROR(MATCH(_xlfn.CONCAT($B37,",",CA$4),'25 SpcFunc &amp; VentSpcFunc combos'!$Q$8:$Q$354,0),0)&gt;0,1,0)</f>
        <v>0</v>
      </c>
      <c r="CB37" s="119">
        <f ca="1">IF(IFERROR(MATCH(_xlfn.CONCAT($B37,",",CB$4),'25 SpcFunc &amp; VentSpcFunc combos'!$Q$8:$Q$354,0),0)&gt;0,1,0)</f>
        <v>0</v>
      </c>
      <c r="CC37" s="119">
        <f ca="1">IF(IFERROR(MATCH(_xlfn.CONCAT($B37,",",CC$4),'25 SpcFunc &amp; VentSpcFunc combos'!$Q$8:$Q$354,0),0)&gt;0,1,0)</f>
        <v>0</v>
      </c>
      <c r="CD37" s="119">
        <f ca="1">IF(IFERROR(MATCH(_xlfn.CONCAT($B37,",",CD$4),'25 SpcFunc &amp; VentSpcFunc combos'!$Q$8:$Q$354,0),0)&gt;0,1,0)</f>
        <v>0</v>
      </c>
      <c r="CE37" s="119">
        <f ca="1">IF(IFERROR(MATCH(_xlfn.CONCAT($B37,",",CE$4),'25 SpcFunc &amp; VentSpcFunc combos'!$Q$8:$Q$354,0),0)&gt;0,1,0)</f>
        <v>0</v>
      </c>
      <c r="CF37" s="119">
        <f ca="1">IF(IFERROR(MATCH(_xlfn.CONCAT($B37,",",CF$4),'25 SpcFunc &amp; VentSpcFunc combos'!$Q$8:$Q$354,0),0)&gt;0,1,0)</f>
        <v>0</v>
      </c>
      <c r="CG37" s="119">
        <f ca="1">IF(IFERROR(MATCH(_xlfn.CONCAT($B37,",",CG$4),'25 SpcFunc &amp; VentSpcFunc combos'!$Q$8:$Q$354,0),0)&gt;0,1,0)</f>
        <v>0</v>
      </c>
      <c r="CH37" s="119">
        <f ca="1">IF(IFERROR(MATCH(_xlfn.CONCAT($B37,",",CH$4),'25 SpcFunc &amp; VentSpcFunc combos'!$Q$8:$Q$354,0),0)&gt;0,1,0)</f>
        <v>0</v>
      </c>
      <c r="CI37" s="119">
        <f ca="1">IF(IFERROR(MATCH(_xlfn.CONCAT($B37,",",CI$4),'25 SpcFunc &amp; VentSpcFunc combos'!$Q$8:$Q$354,0),0)&gt;0,1,0)</f>
        <v>0</v>
      </c>
      <c r="CJ37" s="119">
        <f ca="1">IF(IFERROR(MATCH(_xlfn.CONCAT($B37,",",CJ$4),'25 SpcFunc &amp; VentSpcFunc combos'!$Q$8:$Q$354,0),0)&gt;0,1,0)</f>
        <v>0</v>
      </c>
      <c r="CK37" s="119">
        <f ca="1">IF(IFERROR(MATCH(_xlfn.CONCAT($B37,",",CK$4),'25 SpcFunc &amp; VentSpcFunc combos'!$Q$8:$Q$354,0),0)&gt;0,1,0)</f>
        <v>0</v>
      </c>
      <c r="CL37" s="119">
        <f ca="1">IF(IFERROR(MATCH(_xlfn.CONCAT($B37,",",CL$4),'25 SpcFunc &amp; VentSpcFunc combos'!$Q$8:$Q$354,0),0)&gt;0,1,0)</f>
        <v>0</v>
      </c>
      <c r="CM37" s="119">
        <f ca="1">IF(IFERROR(MATCH(_xlfn.CONCAT($B37,",",CM$4),'25 SpcFunc &amp; VentSpcFunc combos'!$Q$8:$Q$354,0),0)&gt;0,1,0)</f>
        <v>0</v>
      </c>
      <c r="CN37" s="119">
        <f ca="1">IF(IFERROR(MATCH(_xlfn.CONCAT($B37,",",CN$4),'25 SpcFunc &amp; VentSpcFunc combos'!$Q$8:$Q$354,0),0)&gt;0,1,0)</f>
        <v>0</v>
      </c>
      <c r="CO37" s="119">
        <f ca="1">IF(IFERROR(MATCH(_xlfn.CONCAT($B37,",",CO$4),'25 SpcFunc &amp; VentSpcFunc combos'!$Q$8:$Q$354,0),0)&gt;0,1,0)</f>
        <v>0</v>
      </c>
      <c r="CP37" s="119">
        <f ca="1">IF(IFERROR(MATCH(_xlfn.CONCAT($B37,",",CP$4),'25 SpcFunc &amp; VentSpcFunc combos'!$Q$8:$Q$354,0),0)&gt;0,1,0)</f>
        <v>0</v>
      </c>
      <c r="CQ37" s="119">
        <f ca="1">IF(IFERROR(MATCH(_xlfn.CONCAT($B37,",",CQ$4),'25 SpcFunc &amp; VentSpcFunc combos'!$Q$8:$Q$354,0),0)&gt;0,1,0)</f>
        <v>0</v>
      </c>
      <c r="CR37" s="119">
        <f ca="1">IF(IFERROR(MATCH(_xlfn.CONCAT($B37,",",CR$4),'25 SpcFunc &amp; VentSpcFunc combos'!$Q$8:$Q$354,0),0)&gt;0,1,0)</f>
        <v>0</v>
      </c>
      <c r="CS37" s="119">
        <f ca="1">IF(IFERROR(MATCH(_xlfn.CONCAT($B37,",",CS$4),'25 SpcFunc &amp; VentSpcFunc combos'!$Q$8:$Q$354,0),0)&gt;0,1,0)</f>
        <v>0</v>
      </c>
      <c r="CT37" s="119">
        <f ca="1">IF(IFERROR(MATCH(_xlfn.CONCAT($B37,",",CT$4),'25 SpcFunc &amp; VentSpcFunc combos'!$Q$8:$Q$354,0),0)&gt;0,1,0)</f>
        <v>0</v>
      </c>
      <c r="CU37" s="98" t="s">
        <v>938</v>
      </c>
      <c r="CV37">
        <f t="shared" ca="1" si="4"/>
        <v>1</v>
      </c>
    </row>
    <row r="38" spans="2:100" x14ac:dyDescent="0.25">
      <c r="B38" t="str">
        <f>'For CSV - 2025 SpcFuncData'!B38</f>
        <v>Healthcare Facility and Hospitals (Recovery Room)</v>
      </c>
      <c r="C38" s="119">
        <f ca="1">IF(IFERROR(MATCH(_xlfn.CONCAT($B38,",",C$4),'25 SpcFunc &amp; VentSpcFunc combos'!$Q$8:$Q$354,0),0)&gt;0,1,0)</f>
        <v>0</v>
      </c>
      <c r="D38" s="119">
        <f ca="1">IF(IFERROR(MATCH(_xlfn.CONCAT($B38,",",D$4),'25 SpcFunc &amp; VentSpcFunc combos'!$Q$8:$Q$354,0),0)&gt;0,1,0)</f>
        <v>0</v>
      </c>
      <c r="E38" s="119">
        <f ca="1">IF(IFERROR(MATCH(_xlfn.CONCAT($B38,",",E$4),'25 SpcFunc &amp; VentSpcFunc combos'!$Q$8:$Q$354,0),0)&gt;0,1,0)</f>
        <v>0</v>
      </c>
      <c r="F38" s="119">
        <f ca="1">IF(IFERROR(MATCH(_xlfn.CONCAT($B38,",",F$4),'25 SpcFunc &amp; VentSpcFunc combos'!$Q$8:$Q$354,0),0)&gt;0,1,0)</f>
        <v>0</v>
      </c>
      <c r="G38" s="119">
        <f ca="1">IF(IFERROR(MATCH(_xlfn.CONCAT($B38,",",G$4),'25 SpcFunc &amp; VentSpcFunc combos'!$Q$8:$Q$354,0),0)&gt;0,1,0)</f>
        <v>0</v>
      </c>
      <c r="H38" s="119">
        <f ca="1">IF(IFERROR(MATCH(_xlfn.CONCAT($B38,",",H$4),'25 SpcFunc &amp; VentSpcFunc combos'!$Q$8:$Q$354,0),0)&gt;0,1,0)</f>
        <v>0</v>
      </c>
      <c r="I38" s="119">
        <f ca="1">IF(IFERROR(MATCH(_xlfn.CONCAT($B38,",",I$4),'25 SpcFunc &amp; VentSpcFunc combos'!$Q$8:$Q$354,0),0)&gt;0,1,0)</f>
        <v>0</v>
      </c>
      <c r="J38" s="119">
        <f ca="1">IF(IFERROR(MATCH(_xlfn.CONCAT($B38,",",J$4),'25 SpcFunc &amp; VentSpcFunc combos'!$Q$8:$Q$354,0),0)&gt;0,1,0)</f>
        <v>0</v>
      </c>
      <c r="K38" s="119">
        <f ca="1">IF(IFERROR(MATCH(_xlfn.CONCAT($B38,",",K$4),'25 SpcFunc &amp; VentSpcFunc combos'!$Q$8:$Q$354,0),0)&gt;0,1,0)</f>
        <v>0</v>
      </c>
      <c r="L38" s="119">
        <f ca="1">IF(IFERROR(MATCH(_xlfn.CONCAT($B38,",",L$4),'25 SpcFunc &amp; VentSpcFunc combos'!$Q$8:$Q$354,0),0)&gt;0,1,0)</f>
        <v>0</v>
      </c>
      <c r="M38" s="119">
        <f ca="1">IF(IFERROR(MATCH(_xlfn.CONCAT($B38,",",M$4),'25 SpcFunc &amp; VentSpcFunc combos'!$Q$8:$Q$354,0),0)&gt;0,1,0)</f>
        <v>0</v>
      </c>
      <c r="N38" s="119">
        <f ca="1">IF(IFERROR(MATCH(_xlfn.CONCAT($B38,",",N$4),'25 SpcFunc &amp; VentSpcFunc combos'!$Q$8:$Q$354,0),0)&gt;0,1,0)</f>
        <v>0</v>
      </c>
      <c r="O38" s="119">
        <f ca="1">IF(IFERROR(MATCH(_xlfn.CONCAT($B38,",",O$4),'25 SpcFunc &amp; VentSpcFunc combos'!$Q$8:$Q$354,0),0)&gt;0,1,0)</f>
        <v>0</v>
      </c>
      <c r="P38" s="119">
        <f ca="1">IF(IFERROR(MATCH(_xlfn.CONCAT($B38,",",P$4),'25 SpcFunc &amp; VentSpcFunc combos'!$Q$8:$Q$354,0),0)&gt;0,1,0)</f>
        <v>0</v>
      </c>
      <c r="Q38" s="119">
        <f ca="1">IF(IFERROR(MATCH(_xlfn.CONCAT($B38,",",Q$4),'25 SpcFunc &amp; VentSpcFunc combos'!$Q$8:$Q$354,0),0)&gt;0,1,0)</f>
        <v>0</v>
      </c>
      <c r="R38" s="119">
        <f ca="1">IF(IFERROR(MATCH(_xlfn.CONCAT($B38,",",R$4),'25 SpcFunc &amp; VentSpcFunc combos'!$Q$8:$Q$354,0),0)&gt;0,1,0)</f>
        <v>0</v>
      </c>
      <c r="S38" s="119">
        <f ca="1">IF(IFERROR(MATCH(_xlfn.CONCAT($B38,",",S$4),'25 SpcFunc &amp; VentSpcFunc combos'!$Q$8:$Q$354,0),0)&gt;0,1,0)</f>
        <v>0</v>
      </c>
      <c r="T38" s="119">
        <f ca="1">IF(IFERROR(MATCH(_xlfn.CONCAT($B38,",",T$4),'25 SpcFunc &amp; VentSpcFunc combos'!$Q$8:$Q$354,0),0)&gt;0,1,0)</f>
        <v>0</v>
      </c>
      <c r="U38" s="119">
        <f ca="1">IF(IFERROR(MATCH(_xlfn.CONCAT($B38,",",U$4),'25 SpcFunc &amp; VentSpcFunc combos'!$Q$8:$Q$354,0),0)&gt;0,1,0)</f>
        <v>0</v>
      </c>
      <c r="V38" s="119">
        <f ca="1">IF(IFERROR(MATCH(_xlfn.CONCAT($B38,",",V$4),'25 SpcFunc &amp; VentSpcFunc combos'!$Q$8:$Q$354,0),0)&gt;0,1,0)</f>
        <v>0</v>
      </c>
      <c r="W38" s="119">
        <f ca="1">IF(IFERROR(MATCH(_xlfn.CONCAT($B38,",",W$4),'25 SpcFunc &amp; VentSpcFunc combos'!$Q$8:$Q$354,0),0)&gt;0,1,0)</f>
        <v>0</v>
      </c>
      <c r="X38" s="119">
        <f ca="1">IF(IFERROR(MATCH(_xlfn.CONCAT($B38,",",X$4),'25 SpcFunc &amp; VentSpcFunc combos'!$Q$8:$Q$354,0),0)&gt;0,1,0)</f>
        <v>0</v>
      </c>
      <c r="Y38" s="119">
        <f ca="1">IF(IFERROR(MATCH(_xlfn.CONCAT($B38,",",Y$4),'25 SpcFunc &amp; VentSpcFunc combos'!$Q$8:$Q$354,0),0)&gt;0,1,0)</f>
        <v>0</v>
      </c>
      <c r="Z38" s="119">
        <f ca="1">IF(IFERROR(MATCH(_xlfn.CONCAT($B38,",",Z$4),'25 SpcFunc &amp; VentSpcFunc combos'!$Q$8:$Q$354,0),0)&gt;0,1,0)</f>
        <v>0</v>
      </c>
      <c r="AA38" s="119">
        <f ca="1">IF(IFERROR(MATCH(_xlfn.CONCAT($B38,",",AA$4),'25 SpcFunc &amp; VentSpcFunc combos'!$Q$8:$Q$354,0),0)&gt;0,1,0)</f>
        <v>0</v>
      </c>
      <c r="AB38" s="119">
        <f ca="1">IF(IFERROR(MATCH(_xlfn.CONCAT($B38,",",AB$4),'25 SpcFunc &amp; VentSpcFunc combos'!$Q$8:$Q$354,0),0)&gt;0,1,0)</f>
        <v>0</v>
      </c>
      <c r="AC38" s="119">
        <f ca="1">IF(IFERROR(MATCH(_xlfn.CONCAT($B38,",",AC$4),'25 SpcFunc &amp; VentSpcFunc combos'!$Q$8:$Q$354,0),0)&gt;0,1,0)</f>
        <v>1</v>
      </c>
      <c r="AD38" s="119">
        <f ca="1">IF(IFERROR(MATCH(_xlfn.CONCAT($B38,",",AD$4),'25 SpcFunc &amp; VentSpcFunc combos'!$Q$8:$Q$354,0),0)&gt;0,1,0)</f>
        <v>0</v>
      </c>
      <c r="AE38" s="119">
        <f ca="1">IF(IFERROR(MATCH(_xlfn.CONCAT($B38,",",AE$4),'25 SpcFunc &amp; VentSpcFunc combos'!$Q$8:$Q$354,0),0)&gt;0,1,0)</f>
        <v>0</v>
      </c>
      <c r="AF38" s="119">
        <f ca="1">IF(IFERROR(MATCH(_xlfn.CONCAT($B38,",",AF$4),'25 SpcFunc &amp; VentSpcFunc combos'!$Q$8:$Q$354,0),0)&gt;0,1,0)</f>
        <v>0</v>
      </c>
      <c r="AG38" s="119">
        <f ca="1">IF(IFERROR(MATCH(_xlfn.CONCAT($B38,",",AG$4),'25 SpcFunc &amp; VentSpcFunc combos'!$Q$8:$Q$354,0),0)&gt;0,1,0)</f>
        <v>0</v>
      </c>
      <c r="AH38" s="119">
        <f ca="1">IF(IFERROR(MATCH(_xlfn.CONCAT($B38,",",AH$4),'25 SpcFunc &amp; VentSpcFunc combos'!$Q$8:$Q$354,0),0)&gt;0,1,0)</f>
        <v>0</v>
      </c>
      <c r="AI38" s="119">
        <f ca="1">IF(IFERROR(MATCH(_xlfn.CONCAT($B38,",",AI$4),'25 SpcFunc &amp; VentSpcFunc combos'!$Q$8:$Q$354,0),0)&gt;0,1,0)</f>
        <v>0</v>
      </c>
      <c r="AJ38" s="119">
        <f ca="1">IF(IFERROR(MATCH(_xlfn.CONCAT($B38,",",AJ$4),'25 SpcFunc &amp; VentSpcFunc combos'!$Q$8:$Q$354,0),0)&gt;0,1,0)</f>
        <v>0</v>
      </c>
      <c r="AK38" s="119">
        <f ca="1">IF(IFERROR(MATCH(_xlfn.CONCAT($B38,",",AK$4),'25 SpcFunc &amp; VentSpcFunc combos'!$Q$8:$Q$354,0),0)&gt;0,1,0)</f>
        <v>0</v>
      </c>
      <c r="AL38" s="119">
        <f ca="1">IF(IFERROR(MATCH(_xlfn.CONCAT($B38,",",AL$4),'25 SpcFunc &amp; VentSpcFunc combos'!$Q$8:$Q$354,0),0)&gt;0,1,0)</f>
        <v>0</v>
      </c>
      <c r="AM38" s="119">
        <f ca="1">IF(IFERROR(MATCH(_xlfn.CONCAT($B38,",",AM$4),'25 SpcFunc &amp; VentSpcFunc combos'!$Q$8:$Q$354,0),0)&gt;0,1,0)</f>
        <v>0</v>
      </c>
      <c r="AN38" s="119">
        <f ca="1">IF(IFERROR(MATCH(_xlfn.CONCAT($B38,",",AN$4),'25 SpcFunc &amp; VentSpcFunc combos'!$Q$8:$Q$354,0),0)&gt;0,1,0)</f>
        <v>0</v>
      </c>
      <c r="AO38" s="119">
        <f ca="1">IF(IFERROR(MATCH(_xlfn.CONCAT($B38,",",AO$4),'25 SpcFunc &amp; VentSpcFunc combos'!$Q$8:$Q$354,0),0)&gt;0,1,0)</f>
        <v>0</v>
      </c>
      <c r="AP38" s="119">
        <f ca="1">IF(IFERROR(MATCH(_xlfn.CONCAT($B38,",",AP$4),'25 SpcFunc &amp; VentSpcFunc combos'!$Q$8:$Q$354,0),0)&gt;0,1,0)</f>
        <v>0</v>
      </c>
      <c r="AQ38" s="119">
        <f ca="1">IF(IFERROR(MATCH(_xlfn.CONCAT($B38,",",AQ$4),'25 SpcFunc &amp; VentSpcFunc combos'!$Q$8:$Q$354,0),0)&gt;0,1,0)</f>
        <v>0</v>
      </c>
      <c r="AR38" s="119">
        <f ca="1">IF(IFERROR(MATCH(_xlfn.CONCAT($B38,",",AR$4),'25 SpcFunc &amp; VentSpcFunc combos'!$Q$8:$Q$354,0),0)&gt;0,1,0)</f>
        <v>0</v>
      </c>
      <c r="AS38" s="119">
        <f ca="1">IF(IFERROR(MATCH(_xlfn.CONCAT($B38,",",AS$4),'25 SpcFunc &amp; VentSpcFunc combos'!$Q$8:$Q$354,0),0)&gt;0,1,0)</f>
        <v>0</v>
      </c>
      <c r="AT38" s="119">
        <f ca="1">IF(IFERROR(MATCH(_xlfn.CONCAT($B38,",",AT$4),'25 SpcFunc &amp; VentSpcFunc combos'!$Q$8:$Q$354,0),0)&gt;0,1,0)</f>
        <v>0</v>
      </c>
      <c r="AU38" s="119">
        <f ca="1">IF(IFERROR(MATCH(_xlfn.CONCAT($B38,",",AU$4),'25 SpcFunc &amp; VentSpcFunc combos'!$Q$8:$Q$354,0),0)&gt;0,1,0)</f>
        <v>0</v>
      </c>
      <c r="AV38" s="119">
        <f ca="1">IF(IFERROR(MATCH(_xlfn.CONCAT($B38,",",AV$4),'25 SpcFunc &amp; VentSpcFunc combos'!$Q$8:$Q$354,0),0)&gt;0,1,0)</f>
        <v>0</v>
      </c>
      <c r="AW38" s="119">
        <f ca="1">IF(IFERROR(MATCH(_xlfn.CONCAT($B38,",",AW$4),'25 SpcFunc &amp; VentSpcFunc combos'!$Q$8:$Q$354,0),0)&gt;0,1,0)</f>
        <v>0</v>
      </c>
      <c r="AX38" s="119">
        <f ca="1">IF(IFERROR(MATCH(_xlfn.CONCAT($B38,",",AX$4),'25 SpcFunc &amp; VentSpcFunc combos'!$Q$8:$Q$354,0),0)&gt;0,1,0)</f>
        <v>0</v>
      </c>
      <c r="AY38" s="119">
        <f ca="1">IF(IFERROR(MATCH(_xlfn.CONCAT($B38,",",AY$4),'25 SpcFunc &amp; VentSpcFunc combos'!$Q$8:$Q$354,0),0)&gt;0,1,0)</f>
        <v>0</v>
      </c>
      <c r="AZ38" s="119">
        <f ca="1">IF(IFERROR(MATCH(_xlfn.CONCAT($B38,",",AZ$4),'25 SpcFunc &amp; VentSpcFunc combos'!$Q$8:$Q$354,0),0)&gt;0,1,0)</f>
        <v>0</v>
      </c>
      <c r="BA38" s="119">
        <f ca="1">IF(IFERROR(MATCH(_xlfn.CONCAT($B38,",",BA$4),'25 SpcFunc &amp; VentSpcFunc combos'!$Q$8:$Q$354,0),0)&gt;0,1,0)</f>
        <v>0</v>
      </c>
      <c r="BB38" s="119">
        <f ca="1">IF(IFERROR(MATCH(_xlfn.CONCAT($B38,",",BB$4),'25 SpcFunc &amp; VentSpcFunc combos'!$Q$8:$Q$354,0),0)&gt;0,1,0)</f>
        <v>0</v>
      </c>
      <c r="BC38" s="119">
        <f ca="1">IF(IFERROR(MATCH(_xlfn.CONCAT($B38,",",BC$4),'25 SpcFunc &amp; VentSpcFunc combos'!$Q$8:$Q$354,0),0)&gt;0,1,0)</f>
        <v>0</v>
      </c>
      <c r="BD38" s="119">
        <f ca="1">IF(IFERROR(MATCH(_xlfn.CONCAT($B38,",",BD$4),'25 SpcFunc &amp; VentSpcFunc combos'!$Q$8:$Q$354,0),0)&gt;0,1,0)</f>
        <v>0</v>
      </c>
      <c r="BE38" s="119">
        <f ca="1">IF(IFERROR(MATCH(_xlfn.CONCAT($B38,",",BE$4),'25 SpcFunc &amp; VentSpcFunc combos'!$Q$8:$Q$354,0),0)&gt;0,1,0)</f>
        <v>0</v>
      </c>
      <c r="BF38" s="119">
        <f ca="1">IF(IFERROR(MATCH(_xlfn.CONCAT($B38,",",BF$4),'25 SpcFunc &amp; VentSpcFunc combos'!$Q$8:$Q$354,0),0)&gt;0,1,0)</f>
        <v>0</v>
      </c>
      <c r="BG38" s="119">
        <f ca="1">IF(IFERROR(MATCH(_xlfn.CONCAT($B38,",",BG$4),'25 SpcFunc &amp; VentSpcFunc combos'!$Q$8:$Q$354,0),0)&gt;0,1,0)</f>
        <v>0</v>
      </c>
      <c r="BH38" s="119">
        <f ca="1">IF(IFERROR(MATCH(_xlfn.CONCAT($B38,",",BH$4),'25 SpcFunc &amp; VentSpcFunc combos'!$Q$8:$Q$354,0),0)&gt;0,1,0)</f>
        <v>0</v>
      </c>
      <c r="BI38" s="119">
        <f ca="1">IF(IFERROR(MATCH(_xlfn.CONCAT($B38,",",BI$4),'25 SpcFunc &amp; VentSpcFunc combos'!$Q$8:$Q$354,0),0)&gt;0,1,0)</f>
        <v>0</v>
      </c>
      <c r="BJ38" s="119">
        <f ca="1">IF(IFERROR(MATCH(_xlfn.CONCAT($B38,",",BJ$4),'25 SpcFunc &amp; VentSpcFunc combos'!$Q$8:$Q$354,0),0)&gt;0,1,0)</f>
        <v>0</v>
      </c>
      <c r="BK38" s="119">
        <f ca="1">IF(IFERROR(MATCH(_xlfn.CONCAT($B38,",",BK$4),'25 SpcFunc &amp; VentSpcFunc combos'!$Q$8:$Q$354,0),0)&gt;0,1,0)</f>
        <v>0</v>
      </c>
      <c r="BL38" s="119">
        <f ca="1">IF(IFERROR(MATCH(_xlfn.CONCAT($B38,",",BL$4),'25 SpcFunc &amp; VentSpcFunc combos'!$Q$8:$Q$354,0),0)&gt;0,1,0)</f>
        <v>0</v>
      </c>
      <c r="BM38" s="119">
        <f ca="1">IF(IFERROR(MATCH(_xlfn.CONCAT($B38,",",BM$4),'25 SpcFunc &amp; VentSpcFunc combos'!$Q$8:$Q$354,0),0)&gt;0,1,0)</f>
        <v>0</v>
      </c>
      <c r="BN38" s="119">
        <f ca="1">IF(IFERROR(MATCH(_xlfn.CONCAT($B38,",",BN$4),'25 SpcFunc &amp; VentSpcFunc combos'!$Q$8:$Q$354,0),0)&gt;0,1,0)</f>
        <v>0</v>
      </c>
      <c r="BO38" s="119">
        <f ca="1">IF(IFERROR(MATCH(_xlfn.CONCAT($B38,",",BO$4),'25 SpcFunc &amp; VentSpcFunc combos'!$Q$8:$Q$354,0),0)&gt;0,1,0)</f>
        <v>0</v>
      </c>
      <c r="BP38" s="119">
        <f ca="1">IF(IFERROR(MATCH(_xlfn.CONCAT($B38,",",BP$4),'25 SpcFunc &amp; VentSpcFunc combos'!$Q$8:$Q$354,0),0)&gt;0,1,0)</f>
        <v>0</v>
      </c>
      <c r="BQ38" s="119">
        <f ca="1">IF(IFERROR(MATCH(_xlfn.CONCAT($B38,",",BQ$4),'25 SpcFunc &amp; VentSpcFunc combos'!$Q$8:$Q$354,0),0)&gt;0,1,0)</f>
        <v>0</v>
      </c>
      <c r="BR38" s="119">
        <f ca="1">IF(IFERROR(MATCH(_xlfn.CONCAT($B38,",",BR$4),'25 SpcFunc &amp; VentSpcFunc combos'!$Q$8:$Q$354,0),0)&gt;0,1,0)</f>
        <v>1</v>
      </c>
      <c r="BS38" s="119">
        <f ca="1">IF(IFERROR(MATCH(_xlfn.CONCAT($B38,",",BS$4),'25 SpcFunc &amp; VentSpcFunc combos'!$Q$8:$Q$354,0),0)&gt;0,1,0)</f>
        <v>0</v>
      </c>
      <c r="BT38" s="119">
        <f ca="1">IF(IFERROR(MATCH(_xlfn.CONCAT($B38,",",BT$4),'25 SpcFunc &amp; VentSpcFunc combos'!$Q$8:$Q$354,0),0)&gt;0,1,0)</f>
        <v>0</v>
      </c>
      <c r="BU38" s="119">
        <f ca="1">IF(IFERROR(MATCH(_xlfn.CONCAT($B38,",",BU$4),'25 SpcFunc &amp; VentSpcFunc combos'!$Q$8:$Q$354,0),0)&gt;0,1,0)</f>
        <v>0</v>
      </c>
      <c r="BV38" s="119">
        <f ca="1">IF(IFERROR(MATCH(_xlfn.CONCAT($B38,",",BV$4),'25 SpcFunc &amp; VentSpcFunc combos'!$Q$8:$Q$354,0),0)&gt;0,1,0)</f>
        <v>0</v>
      </c>
      <c r="BW38" s="119">
        <f ca="1">IF(IFERROR(MATCH(_xlfn.CONCAT($B38,",",BW$4),'25 SpcFunc &amp; VentSpcFunc combos'!$Q$8:$Q$354,0),0)&gt;0,1,0)</f>
        <v>0</v>
      </c>
      <c r="BX38" s="119">
        <f ca="1">IF(IFERROR(MATCH(_xlfn.CONCAT($B38,",",BX$4),'25 SpcFunc &amp; VentSpcFunc combos'!$Q$8:$Q$354,0),0)&gt;0,1,0)</f>
        <v>0</v>
      </c>
      <c r="BY38" s="119">
        <f ca="1">IF(IFERROR(MATCH(_xlfn.CONCAT($B38,",",BY$4),'25 SpcFunc &amp; VentSpcFunc combos'!$Q$8:$Q$354,0),0)&gt;0,1,0)</f>
        <v>0</v>
      </c>
      <c r="BZ38" s="119">
        <f ca="1">IF(IFERROR(MATCH(_xlfn.CONCAT($B38,",",BZ$4),'25 SpcFunc &amp; VentSpcFunc combos'!$Q$8:$Q$354,0),0)&gt;0,1,0)</f>
        <v>0</v>
      </c>
      <c r="CA38" s="119">
        <f ca="1">IF(IFERROR(MATCH(_xlfn.CONCAT($B38,",",CA$4),'25 SpcFunc &amp; VentSpcFunc combos'!$Q$8:$Q$354,0),0)&gt;0,1,0)</f>
        <v>0</v>
      </c>
      <c r="CB38" s="119">
        <f ca="1">IF(IFERROR(MATCH(_xlfn.CONCAT($B38,",",CB$4),'25 SpcFunc &amp; VentSpcFunc combos'!$Q$8:$Q$354,0),0)&gt;0,1,0)</f>
        <v>0</v>
      </c>
      <c r="CC38" s="119">
        <f ca="1">IF(IFERROR(MATCH(_xlfn.CONCAT($B38,",",CC$4),'25 SpcFunc &amp; VentSpcFunc combos'!$Q$8:$Q$354,0),0)&gt;0,1,0)</f>
        <v>0</v>
      </c>
      <c r="CD38" s="119">
        <f ca="1">IF(IFERROR(MATCH(_xlfn.CONCAT($B38,",",CD$4),'25 SpcFunc &amp; VentSpcFunc combos'!$Q$8:$Q$354,0),0)&gt;0,1,0)</f>
        <v>0</v>
      </c>
      <c r="CE38" s="119">
        <f ca="1">IF(IFERROR(MATCH(_xlfn.CONCAT($B38,",",CE$4),'25 SpcFunc &amp; VentSpcFunc combos'!$Q$8:$Q$354,0),0)&gt;0,1,0)</f>
        <v>0</v>
      </c>
      <c r="CF38" s="119">
        <f ca="1">IF(IFERROR(MATCH(_xlfn.CONCAT($B38,",",CF$4),'25 SpcFunc &amp; VentSpcFunc combos'!$Q$8:$Q$354,0),0)&gt;0,1,0)</f>
        <v>0</v>
      </c>
      <c r="CG38" s="119">
        <f ca="1">IF(IFERROR(MATCH(_xlfn.CONCAT($B38,",",CG$4),'25 SpcFunc &amp; VentSpcFunc combos'!$Q$8:$Q$354,0),0)&gt;0,1,0)</f>
        <v>0</v>
      </c>
      <c r="CH38" s="119">
        <f ca="1">IF(IFERROR(MATCH(_xlfn.CONCAT($B38,",",CH$4),'25 SpcFunc &amp; VentSpcFunc combos'!$Q$8:$Q$354,0),0)&gt;0,1,0)</f>
        <v>0</v>
      </c>
      <c r="CI38" s="119">
        <f ca="1">IF(IFERROR(MATCH(_xlfn.CONCAT($B38,",",CI$4),'25 SpcFunc &amp; VentSpcFunc combos'!$Q$8:$Q$354,0),0)&gt;0,1,0)</f>
        <v>0</v>
      </c>
      <c r="CJ38" s="119">
        <f ca="1">IF(IFERROR(MATCH(_xlfn.CONCAT($B38,",",CJ$4),'25 SpcFunc &amp; VentSpcFunc combos'!$Q$8:$Q$354,0),0)&gt;0,1,0)</f>
        <v>0</v>
      </c>
      <c r="CK38" s="119">
        <f ca="1">IF(IFERROR(MATCH(_xlfn.CONCAT($B38,",",CK$4),'25 SpcFunc &amp; VentSpcFunc combos'!$Q$8:$Q$354,0),0)&gt;0,1,0)</f>
        <v>0</v>
      </c>
      <c r="CL38" s="119">
        <f ca="1">IF(IFERROR(MATCH(_xlfn.CONCAT($B38,",",CL$4),'25 SpcFunc &amp; VentSpcFunc combos'!$Q$8:$Q$354,0),0)&gt;0,1,0)</f>
        <v>0</v>
      </c>
      <c r="CM38" s="119">
        <f ca="1">IF(IFERROR(MATCH(_xlfn.CONCAT($B38,",",CM$4),'25 SpcFunc &amp; VentSpcFunc combos'!$Q$8:$Q$354,0),0)&gt;0,1,0)</f>
        <v>0</v>
      </c>
      <c r="CN38" s="119">
        <f ca="1">IF(IFERROR(MATCH(_xlfn.CONCAT($B38,",",CN$4),'25 SpcFunc &amp; VentSpcFunc combos'!$Q$8:$Q$354,0),0)&gt;0,1,0)</f>
        <v>0</v>
      </c>
      <c r="CO38" s="119">
        <f ca="1">IF(IFERROR(MATCH(_xlfn.CONCAT($B38,",",CO$4),'25 SpcFunc &amp; VentSpcFunc combos'!$Q$8:$Q$354,0),0)&gt;0,1,0)</f>
        <v>0</v>
      </c>
      <c r="CP38" s="119">
        <f ca="1">IF(IFERROR(MATCH(_xlfn.CONCAT($B38,",",CP$4),'25 SpcFunc &amp; VentSpcFunc combos'!$Q$8:$Q$354,0),0)&gt;0,1,0)</f>
        <v>0</v>
      </c>
      <c r="CQ38" s="119">
        <f ca="1">IF(IFERROR(MATCH(_xlfn.CONCAT($B38,",",CQ$4),'25 SpcFunc &amp; VentSpcFunc combos'!$Q$8:$Q$354,0),0)&gt;0,1,0)</f>
        <v>0</v>
      </c>
      <c r="CR38" s="119">
        <f ca="1">IF(IFERROR(MATCH(_xlfn.CONCAT($B38,",",CR$4),'25 SpcFunc &amp; VentSpcFunc combos'!$Q$8:$Q$354,0),0)&gt;0,1,0)</f>
        <v>0</v>
      </c>
      <c r="CS38" s="119">
        <f ca="1">IF(IFERROR(MATCH(_xlfn.CONCAT($B38,",",CS$4),'25 SpcFunc &amp; VentSpcFunc combos'!$Q$8:$Q$354,0),0)&gt;0,1,0)</f>
        <v>0</v>
      </c>
      <c r="CT38" s="119">
        <f ca="1">IF(IFERROR(MATCH(_xlfn.CONCAT($B38,",",CT$4),'25 SpcFunc &amp; VentSpcFunc combos'!$Q$8:$Q$354,0),0)&gt;0,1,0)</f>
        <v>0</v>
      </c>
      <c r="CU38" s="98" t="s">
        <v>938</v>
      </c>
      <c r="CV38">
        <f t="shared" ca="1" si="4"/>
        <v>2</v>
      </c>
    </row>
    <row r="39" spans="2:100" x14ac:dyDescent="0.25">
      <c r="B39" t="str">
        <f>'For CSV - 2025 SpcFuncData'!B39</f>
        <v>High-Rise Residential Living Spaces</v>
      </c>
      <c r="C39" s="119">
        <f ca="1">IF(IFERROR(MATCH(_xlfn.CONCAT($B39,",",C$4),'25 SpcFunc &amp; VentSpcFunc combos'!$Q$8:$Q$354,0),0)&gt;0,1,0)</f>
        <v>0</v>
      </c>
      <c r="D39" s="119">
        <f ca="1">IF(IFERROR(MATCH(_xlfn.CONCAT($B39,",",D$4),'25 SpcFunc &amp; VentSpcFunc combos'!$Q$8:$Q$354,0),0)&gt;0,1,0)</f>
        <v>0</v>
      </c>
      <c r="E39" s="119">
        <f ca="1">IF(IFERROR(MATCH(_xlfn.CONCAT($B39,",",E$4),'25 SpcFunc &amp; VentSpcFunc combos'!$Q$8:$Q$354,0),0)&gt;0,1,0)</f>
        <v>0</v>
      </c>
      <c r="F39" s="119">
        <f ca="1">IF(IFERROR(MATCH(_xlfn.CONCAT($B39,",",F$4),'25 SpcFunc &amp; VentSpcFunc combos'!$Q$8:$Q$354,0),0)&gt;0,1,0)</f>
        <v>0</v>
      </c>
      <c r="G39" s="119">
        <f ca="1">IF(IFERROR(MATCH(_xlfn.CONCAT($B39,",",G$4),'25 SpcFunc &amp; VentSpcFunc combos'!$Q$8:$Q$354,0),0)&gt;0,1,0)</f>
        <v>0</v>
      </c>
      <c r="H39" s="119">
        <f ca="1">IF(IFERROR(MATCH(_xlfn.CONCAT($B39,",",H$4),'25 SpcFunc &amp; VentSpcFunc combos'!$Q$8:$Q$354,0),0)&gt;0,1,0)</f>
        <v>0</v>
      </c>
      <c r="I39" s="119">
        <f ca="1">IF(IFERROR(MATCH(_xlfn.CONCAT($B39,",",I$4),'25 SpcFunc &amp; VentSpcFunc combos'!$Q$8:$Q$354,0),0)&gt;0,1,0)</f>
        <v>0</v>
      </c>
      <c r="J39" s="119">
        <f ca="1">IF(IFERROR(MATCH(_xlfn.CONCAT($B39,",",J$4),'25 SpcFunc &amp; VentSpcFunc combos'!$Q$8:$Q$354,0),0)&gt;0,1,0)</f>
        <v>0</v>
      </c>
      <c r="K39" s="119">
        <f ca="1">IF(IFERROR(MATCH(_xlfn.CONCAT($B39,",",K$4),'25 SpcFunc &amp; VentSpcFunc combos'!$Q$8:$Q$354,0),0)&gt;0,1,0)</f>
        <v>0</v>
      </c>
      <c r="L39" s="119">
        <f ca="1">IF(IFERROR(MATCH(_xlfn.CONCAT($B39,",",L$4),'25 SpcFunc &amp; VentSpcFunc combos'!$Q$8:$Q$354,0),0)&gt;0,1,0)</f>
        <v>0</v>
      </c>
      <c r="M39" s="119">
        <f ca="1">IF(IFERROR(MATCH(_xlfn.CONCAT($B39,",",M$4),'25 SpcFunc &amp; VentSpcFunc combos'!$Q$8:$Q$354,0),0)&gt;0,1,0)</f>
        <v>0</v>
      </c>
      <c r="N39" s="119">
        <f ca="1">IF(IFERROR(MATCH(_xlfn.CONCAT($B39,",",N$4),'25 SpcFunc &amp; VentSpcFunc combos'!$Q$8:$Q$354,0),0)&gt;0,1,0)</f>
        <v>0</v>
      </c>
      <c r="O39" s="119">
        <f ca="1">IF(IFERROR(MATCH(_xlfn.CONCAT($B39,",",O$4),'25 SpcFunc &amp; VentSpcFunc combos'!$Q$8:$Q$354,0),0)&gt;0,1,0)</f>
        <v>0</v>
      </c>
      <c r="P39" s="119">
        <f ca="1">IF(IFERROR(MATCH(_xlfn.CONCAT($B39,",",P$4),'25 SpcFunc &amp; VentSpcFunc combos'!$Q$8:$Q$354,0),0)&gt;0,1,0)</f>
        <v>0</v>
      </c>
      <c r="Q39" s="119">
        <f ca="1">IF(IFERROR(MATCH(_xlfn.CONCAT($B39,",",Q$4),'25 SpcFunc &amp; VentSpcFunc combos'!$Q$8:$Q$354,0),0)&gt;0,1,0)</f>
        <v>0</v>
      </c>
      <c r="R39" s="119">
        <f ca="1">IF(IFERROR(MATCH(_xlfn.CONCAT($B39,",",R$4),'25 SpcFunc &amp; VentSpcFunc combos'!$Q$8:$Q$354,0),0)&gt;0,1,0)</f>
        <v>0</v>
      </c>
      <c r="S39" s="119">
        <f ca="1">IF(IFERROR(MATCH(_xlfn.CONCAT($B39,",",S$4),'25 SpcFunc &amp; VentSpcFunc combos'!$Q$8:$Q$354,0),0)&gt;0,1,0)</f>
        <v>0</v>
      </c>
      <c r="T39" s="119">
        <f ca="1">IF(IFERROR(MATCH(_xlfn.CONCAT($B39,",",T$4),'25 SpcFunc &amp; VentSpcFunc combos'!$Q$8:$Q$354,0),0)&gt;0,1,0)</f>
        <v>0</v>
      </c>
      <c r="U39" s="119">
        <f ca="1">IF(IFERROR(MATCH(_xlfn.CONCAT($B39,",",U$4),'25 SpcFunc &amp; VentSpcFunc combos'!$Q$8:$Q$354,0),0)&gt;0,1,0)</f>
        <v>0</v>
      </c>
      <c r="V39" s="119">
        <f ca="1">IF(IFERROR(MATCH(_xlfn.CONCAT($B39,",",V$4),'25 SpcFunc &amp; VentSpcFunc combos'!$Q$8:$Q$354,0),0)&gt;0,1,0)</f>
        <v>0</v>
      </c>
      <c r="W39" s="119">
        <f ca="1">IF(IFERROR(MATCH(_xlfn.CONCAT($B39,",",W$4),'25 SpcFunc &amp; VentSpcFunc combos'!$Q$8:$Q$354,0),0)&gt;0,1,0)</f>
        <v>0</v>
      </c>
      <c r="X39" s="119">
        <f ca="1">IF(IFERROR(MATCH(_xlfn.CONCAT($B39,",",X$4),'25 SpcFunc &amp; VentSpcFunc combos'!$Q$8:$Q$354,0),0)&gt;0,1,0)</f>
        <v>0</v>
      </c>
      <c r="Y39" s="119">
        <f ca="1">IF(IFERROR(MATCH(_xlfn.CONCAT($B39,",",Y$4),'25 SpcFunc &amp; VentSpcFunc combos'!$Q$8:$Q$354,0),0)&gt;0,1,0)</f>
        <v>0</v>
      </c>
      <c r="Z39" s="119">
        <f ca="1">IF(IFERROR(MATCH(_xlfn.CONCAT($B39,",",Z$4),'25 SpcFunc &amp; VentSpcFunc combos'!$Q$8:$Q$354,0),0)&gt;0,1,0)</f>
        <v>0</v>
      </c>
      <c r="AA39" s="119">
        <f ca="1">IF(IFERROR(MATCH(_xlfn.CONCAT($B39,",",AA$4),'25 SpcFunc &amp; VentSpcFunc combos'!$Q$8:$Q$354,0),0)&gt;0,1,0)</f>
        <v>0</v>
      </c>
      <c r="AB39" s="119">
        <f ca="1">IF(IFERROR(MATCH(_xlfn.CONCAT($B39,",",AB$4),'25 SpcFunc &amp; VentSpcFunc combos'!$Q$8:$Q$354,0),0)&gt;0,1,0)</f>
        <v>0</v>
      </c>
      <c r="AC39" s="119">
        <f ca="1">IF(IFERROR(MATCH(_xlfn.CONCAT($B39,",",AC$4),'25 SpcFunc &amp; VentSpcFunc combos'!$Q$8:$Q$354,0),0)&gt;0,1,0)</f>
        <v>0</v>
      </c>
      <c r="AD39" s="119">
        <f ca="1">IF(IFERROR(MATCH(_xlfn.CONCAT($B39,",",AD$4),'25 SpcFunc &amp; VentSpcFunc combos'!$Q$8:$Q$354,0),0)&gt;0,1,0)</f>
        <v>0</v>
      </c>
      <c r="AE39" s="119">
        <f ca="1">IF(IFERROR(MATCH(_xlfn.CONCAT($B39,",",AE$4),'25 SpcFunc &amp; VentSpcFunc combos'!$Q$8:$Q$354,0),0)&gt;0,1,0)</f>
        <v>0</v>
      </c>
      <c r="AF39" s="119">
        <f ca="1">IF(IFERROR(MATCH(_xlfn.CONCAT($B39,",",AF$4),'25 SpcFunc &amp; VentSpcFunc combos'!$Q$8:$Q$354,0),0)&gt;0,1,0)</f>
        <v>0</v>
      </c>
      <c r="AG39" s="119">
        <f ca="1">IF(IFERROR(MATCH(_xlfn.CONCAT($B39,",",AG$4),'25 SpcFunc &amp; VentSpcFunc combos'!$Q$8:$Q$354,0),0)&gt;0,1,0)</f>
        <v>0</v>
      </c>
      <c r="AH39" s="119">
        <f ca="1">IF(IFERROR(MATCH(_xlfn.CONCAT($B39,",",AH$4),'25 SpcFunc &amp; VentSpcFunc combos'!$Q$8:$Q$354,0),0)&gt;0,1,0)</f>
        <v>0</v>
      </c>
      <c r="AI39" s="119">
        <f ca="1">IF(IFERROR(MATCH(_xlfn.CONCAT($B39,",",AI$4),'25 SpcFunc &amp; VentSpcFunc combos'!$Q$8:$Q$354,0),0)&gt;0,1,0)</f>
        <v>0</v>
      </c>
      <c r="AJ39" s="119">
        <f ca="1">IF(IFERROR(MATCH(_xlfn.CONCAT($B39,",",AJ$4),'25 SpcFunc &amp; VentSpcFunc combos'!$Q$8:$Q$354,0),0)&gt;0,1,0)</f>
        <v>0</v>
      </c>
      <c r="AK39" s="119">
        <f ca="1">IF(IFERROR(MATCH(_xlfn.CONCAT($B39,",",AK$4),'25 SpcFunc &amp; VentSpcFunc combos'!$Q$8:$Q$354,0),0)&gt;0,1,0)</f>
        <v>0</v>
      </c>
      <c r="AL39" s="119">
        <f ca="1">IF(IFERROR(MATCH(_xlfn.CONCAT($B39,",",AL$4),'25 SpcFunc &amp; VentSpcFunc combos'!$Q$8:$Q$354,0),0)&gt;0,1,0)</f>
        <v>0</v>
      </c>
      <c r="AM39" s="119">
        <f ca="1">IF(IFERROR(MATCH(_xlfn.CONCAT($B39,",",AM$4),'25 SpcFunc &amp; VentSpcFunc combos'!$Q$8:$Q$354,0),0)&gt;0,1,0)</f>
        <v>0</v>
      </c>
      <c r="AN39" s="119">
        <f ca="1">IF(IFERROR(MATCH(_xlfn.CONCAT($B39,",",AN$4),'25 SpcFunc &amp; VentSpcFunc combos'!$Q$8:$Q$354,0),0)&gt;0,1,0)</f>
        <v>0</v>
      </c>
      <c r="AO39" s="119">
        <f ca="1">IF(IFERROR(MATCH(_xlfn.CONCAT($B39,",",AO$4),'25 SpcFunc &amp; VentSpcFunc combos'!$Q$8:$Q$354,0),0)&gt;0,1,0)</f>
        <v>0</v>
      </c>
      <c r="AP39" s="119">
        <f ca="1">IF(IFERROR(MATCH(_xlfn.CONCAT($B39,",",AP$4),'25 SpcFunc &amp; VentSpcFunc combos'!$Q$8:$Q$354,0),0)&gt;0,1,0)</f>
        <v>0</v>
      </c>
      <c r="AQ39" s="119">
        <f ca="1">IF(IFERROR(MATCH(_xlfn.CONCAT($B39,",",AQ$4),'25 SpcFunc &amp; VentSpcFunc combos'!$Q$8:$Q$354,0),0)&gt;0,1,0)</f>
        <v>0</v>
      </c>
      <c r="AR39" s="119">
        <f ca="1">IF(IFERROR(MATCH(_xlfn.CONCAT($B39,",",AR$4),'25 SpcFunc &amp; VentSpcFunc combos'!$Q$8:$Q$354,0),0)&gt;0,1,0)</f>
        <v>0</v>
      </c>
      <c r="AS39" s="119">
        <f ca="1">IF(IFERROR(MATCH(_xlfn.CONCAT($B39,",",AS$4),'25 SpcFunc &amp; VentSpcFunc combos'!$Q$8:$Q$354,0),0)&gt;0,1,0)</f>
        <v>0</v>
      </c>
      <c r="AT39" s="119">
        <f ca="1">IF(IFERROR(MATCH(_xlfn.CONCAT($B39,",",AT$4),'25 SpcFunc &amp; VentSpcFunc combos'!$Q$8:$Q$354,0),0)&gt;0,1,0)</f>
        <v>0</v>
      </c>
      <c r="AU39" s="119">
        <f ca="1">IF(IFERROR(MATCH(_xlfn.CONCAT($B39,",",AU$4),'25 SpcFunc &amp; VentSpcFunc combos'!$Q$8:$Q$354,0),0)&gt;0,1,0)</f>
        <v>0</v>
      </c>
      <c r="AV39" s="119">
        <f ca="1">IF(IFERROR(MATCH(_xlfn.CONCAT($B39,",",AV$4),'25 SpcFunc &amp; VentSpcFunc combos'!$Q$8:$Q$354,0),0)&gt;0,1,0)</f>
        <v>0</v>
      </c>
      <c r="AW39" s="119">
        <f ca="1">IF(IFERROR(MATCH(_xlfn.CONCAT($B39,",",AW$4),'25 SpcFunc &amp; VentSpcFunc combos'!$Q$8:$Q$354,0),0)&gt;0,1,0)</f>
        <v>0</v>
      </c>
      <c r="AX39" s="119">
        <f ca="1">IF(IFERROR(MATCH(_xlfn.CONCAT($B39,",",AX$4),'25 SpcFunc &amp; VentSpcFunc combos'!$Q$8:$Q$354,0),0)&gt;0,1,0)</f>
        <v>0</v>
      </c>
      <c r="AY39" s="119">
        <f ca="1">IF(IFERROR(MATCH(_xlfn.CONCAT($B39,",",AY$4),'25 SpcFunc &amp; VentSpcFunc combos'!$Q$8:$Q$354,0),0)&gt;0,1,0)</f>
        <v>0</v>
      </c>
      <c r="AZ39" s="119">
        <f ca="1">IF(IFERROR(MATCH(_xlfn.CONCAT($B39,",",AZ$4),'25 SpcFunc &amp; VentSpcFunc combos'!$Q$8:$Q$354,0),0)&gt;0,1,0)</f>
        <v>0</v>
      </c>
      <c r="BA39" s="119">
        <f ca="1">IF(IFERROR(MATCH(_xlfn.CONCAT($B39,",",BA$4),'25 SpcFunc &amp; VentSpcFunc combos'!$Q$8:$Q$354,0),0)&gt;0,1,0)</f>
        <v>0</v>
      </c>
      <c r="BB39" s="119">
        <f ca="1">IF(IFERROR(MATCH(_xlfn.CONCAT($B39,",",BB$4),'25 SpcFunc &amp; VentSpcFunc combos'!$Q$8:$Q$354,0),0)&gt;0,1,0)</f>
        <v>0</v>
      </c>
      <c r="BC39" s="119">
        <f ca="1">IF(IFERROR(MATCH(_xlfn.CONCAT($B39,",",BC$4),'25 SpcFunc &amp; VentSpcFunc combos'!$Q$8:$Q$354,0),0)&gt;0,1,0)</f>
        <v>0</v>
      </c>
      <c r="BD39" s="119">
        <f ca="1">IF(IFERROR(MATCH(_xlfn.CONCAT($B39,",",BD$4),'25 SpcFunc &amp; VentSpcFunc combos'!$Q$8:$Q$354,0),0)&gt;0,1,0)</f>
        <v>0</v>
      </c>
      <c r="BE39" s="119">
        <f ca="1">IF(IFERROR(MATCH(_xlfn.CONCAT($B39,",",BE$4),'25 SpcFunc &amp; VentSpcFunc combos'!$Q$8:$Q$354,0),0)&gt;0,1,0)</f>
        <v>0</v>
      </c>
      <c r="BF39" s="119">
        <f ca="1">IF(IFERROR(MATCH(_xlfn.CONCAT($B39,",",BF$4),'25 SpcFunc &amp; VentSpcFunc combos'!$Q$8:$Q$354,0),0)&gt;0,1,0)</f>
        <v>0</v>
      </c>
      <c r="BG39" s="119">
        <f ca="1">IF(IFERROR(MATCH(_xlfn.CONCAT($B39,",",BG$4),'25 SpcFunc &amp; VentSpcFunc combos'!$Q$8:$Q$354,0),0)&gt;0,1,0)</f>
        <v>0</v>
      </c>
      <c r="BH39" s="119">
        <f ca="1">IF(IFERROR(MATCH(_xlfn.CONCAT($B39,",",BH$4),'25 SpcFunc &amp; VentSpcFunc combos'!$Q$8:$Q$354,0),0)&gt;0,1,0)</f>
        <v>0</v>
      </c>
      <c r="BI39" s="119">
        <f ca="1">IF(IFERROR(MATCH(_xlfn.CONCAT($B39,",",BI$4),'25 SpcFunc &amp; VentSpcFunc combos'!$Q$8:$Q$354,0),0)&gt;0,1,0)</f>
        <v>0</v>
      </c>
      <c r="BJ39" s="119">
        <f ca="1">IF(IFERROR(MATCH(_xlfn.CONCAT($B39,",",BJ$4),'25 SpcFunc &amp; VentSpcFunc combos'!$Q$8:$Q$354,0),0)&gt;0,1,0)</f>
        <v>0</v>
      </c>
      <c r="BK39" s="119">
        <f ca="1">IF(IFERROR(MATCH(_xlfn.CONCAT($B39,",",BK$4),'25 SpcFunc &amp; VentSpcFunc combos'!$Q$8:$Q$354,0),0)&gt;0,1,0)</f>
        <v>0</v>
      </c>
      <c r="BL39" s="119">
        <f ca="1">IF(IFERROR(MATCH(_xlfn.CONCAT($B39,",",BL$4),'25 SpcFunc &amp; VentSpcFunc combos'!$Q$8:$Q$354,0),0)&gt;0,1,0)</f>
        <v>0</v>
      </c>
      <c r="BM39" s="119">
        <f ca="1">IF(IFERROR(MATCH(_xlfn.CONCAT($B39,",",BM$4),'25 SpcFunc &amp; VentSpcFunc combos'!$Q$8:$Q$354,0),0)&gt;0,1,0)</f>
        <v>0</v>
      </c>
      <c r="BN39" s="119">
        <f ca="1">IF(IFERROR(MATCH(_xlfn.CONCAT($B39,",",BN$4),'25 SpcFunc &amp; VentSpcFunc combos'!$Q$8:$Q$354,0),0)&gt;0,1,0)</f>
        <v>0</v>
      </c>
      <c r="BO39" s="119">
        <f ca="1">IF(IFERROR(MATCH(_xlfn.CONCAT($B39,",",BO$4),'25 SpcFunc &amp; VentSpcFunc combos'!$Q$8:$Q$354,0),0)&gt;0,1,0)</f>
        <v>0</v>
      </c>
      <c r="BP39" s="119">
        <f ca="1">IF(IFERROR(MATCH(_xlfn.CONCAT($B39,",",BP$4),'25 SpcFunc &amp; VentSpcFunc combos'!$Q$8:$Q$354,0),0)&gt;0,1,0)</f>
        <v>0</v>
      </c>
      <c r="BQ39" s="119">
        <f ca="1">IF(IFERROR(MATCH(_xlfn.CONCAT($B39,",",BQ$4),'25 SpcFunc &amp; VentSpcFunc combos'!$Q$8:$Q$354,0),0)&gt;0,1,0)</f>
        <v>0</v>
      </c>
      <c r="BR39" s="119">
        <f ca="1">IF(IFERROR(MATCH(_xlfn.CONCAT($B39,",",BR$4),'25 SpcFunc &amp; VentSpcFunc combos'!$Q$8:$Q$354,0),0)&gt;0,1,0)</f>
        <v>0</v>
      </c>
      <c r="BS39" s="119">
        <f ca="1">IF(IFERROR(MATCH(_xlfn.CONCAT($B39,",",BS$4),'25 SpcFunc &amp; VentSpcFunc combos'!$Q$8:$Q$354,0),0)&gt;0,1,0)</f>
        <v>0</v>
      </c>
      <c r="BT39" s="119">
        <f ca="1">IF(IFERROR(MATCH(_xlfn.CONCAT($B39,",",BT$4),'25 SpcFunc &amp; VentSpcFunc combos'!$Q$8:$Q$354,0),0)&gt;0,1,0)</f>
        <v>0</v>
      </c>
      <c r="BU39" s="119">
        <f ca="1">IF(IFERROR(MATCH(_xlfn.CONCAT($B39,",",BU$4),'25 SpcFunc &amp; VentSpcFunc combos'!$Q$8:$Q$354,0),0)&gt;0,1,0)</f>
        <v>0</v>
      </c>
      <c r="BV39" s="119">
        <f ca="1">IF(IFERROR(MATCH(_xlfn.CONCAT($B39,",",BV$4),'25 SpcFunc &amp; VentSpcFunc combos'!$Q$8:$Q$354,0),0)&gt;0,1,0)</f>
        <v>0</v>
      </c>
      <c r="BW39" s="119">
        <f ca="1">IF(IFERROR(MATCH(_xlfn.CONCAT($B39,",",BW$4),'25 SpcFunc &amp; VentSpcFunc combos'!$Q$8:$Q$354,0),0)&gt;0,1,0)</f>
        <v>0</v>
      </c>
      <c r="BX39" s="119">
        <f ca="1">IF(IFERROR(MATCH(_xlfn.CONCAT($B39,",",BX$4),'25 SpcFunc &amp; VentSpcFunc combos'!$Q$8:$Q$354,0),0)&gt;0,1,0)</f>
        <v>0</v>
      </c>
      <c r="BY39" s="119">
        <f ca="1">IF(IFERROR(MATCH(_xlfn.CONCAT($B39,",",BY$4),'25 SpcFunc &amp; VentSpcFunc combos'!$Q$8:$Q$354,0),0)&gt;0,1,0)</f>
        <v>0</v>
      </c>
      <c r="BZ39" s="119">
        <f ca="1">IF(IFERROR(MATCH(_xlfn.CONCAT($B39,",",BZ$4),'25 SpcFunc &amp; VentSpcFunc combos'!$Q$8:$Q$354,0),0)&gt;0,1,0)</f>
        <v>0</v>
      </c>
      <c r="CA39" s="119">
        <f ca="1">IF(IFERROR(MATCH(_xlfn.CONCAT($B39,",",CA$4),'25 SpcFunc &amp; VentSpcFunc combos'!$Q$8:$Q$354,0),0)&gt;0,1,0)</f>
        <v>0</v>
      </c>
      <c r="CB39" s="119">
        <f ca="1">IF(IFERROR(MATCH(_xlfn.CONCAT($B39,",",CB$4),'25 SpcFunc &amp; VentSpcFunc combos'!$Q$8:$Q$354,0),0)&gt;0,1,0)</f>
        <v>0</v>
      </c>
      <c r="CC39" s="119">
        <f ca="1">IF(IFERROR(MATCH(_xlfn.CONCAT($B39,",",CC$4),'25 SpcFunc &amp; VentSpcFunc combos'!$Q$8:$Q$354,0),0)&gt;0,1,0)</f>
        <v>0</v>
      </c>
      <c r="CD39" s="119">
        <f ca="1">IF(IFERROR(MATCH(_xlfn.CONCAT($B39,",",CD$4),'25 SpcFunc &amp; VentSpcFunc combos'!$Q$8:$Q$354,0),0)&gt;0,1,0)</f>
        <v>0</v>
      </c>
      <c r="CE39" s="119">
        <f ca="1">IF(IFERROR(MATCH(_xlfn.CONCAT($B39,",",CE$4),'25 SpcFunc &amp; VentSpcFunc combos'!$Q$8:$Q$354,0),0)&gt;0,1,0)</f>
        <v>0</v>
      </c>
      <c r="CF39" s="119">
        <f ca="1">IF(IFERROR(MATCH(_xlfn.CONCAT($B39,",",CF$4),'25 SpcFunc &amp; VentSpcFunc combos'!$Q$8:$Q$354,0),0)&gt;0,1,0)</f>
        <v>0</v>
      </c>
      <c r="CG39" s="119">
        <f ca="1">IF(IFERROR(MATCH(_xlfn.CONCAT($B39,",",CG$4),'25 SpcFunc &amp; VentSpcFunc combos'!$Q$8:$Q$354,0),0)&gt;0,1,0)</f>
        <v>0</v>
      </c>
      <c r="CH39" s="119">
        <f ca="1">IF(IFERROR(MATCH(_xlfn.CONCAT($B39,",",CH$4),'25 SpcFunc &amp; VentSpcFunc combos'!$Q$8:$Q$354,0),0)&gt;0,1,0)</f>
        <v>0</v>
      </c>
      <c r="CI39" s="119">
        <f ca="1">IF(IFERROR(MATCH(_xlfn.CONCAT($B39,",",CI$4),'25 SpcFunc &amp; VentSpcFunc combos'!$Q$8:$Q$354,0),0)&gt;0,1,0)</f>
        <v>0</v>
      </c>
      <c r="CJ39" s="119">
        <f ca="1">IF(IFERROR(MATCH(_xlfn.CONCAT($B39,",",CJ$4),'25 SpcFunc &amp; VentSpcFunc combos'!$Q$8:$Q$354,0),0)&gt;0,1,0)</f>
        <v>0</v>
      </c>
      <c r="CK39" s="119">
        <f ca="1">IF(IFERROR(MATCH(_xlfn.CONCAT($B39,",",CK$4),'25 SpcFunc &amp; VentSpcFunc combos'!$Q$8:$Q$354,0),0)&gt;0,1,0)</f>
        <v>0</v>
      </c>
      <c r="CL39" s="119">
        <f ca="1">IF(IFERROR(MATCH(_xlfn.CONCAT($B39,",",CL$4),'25 SpcFunc &amp; VentSpcFunc combos'!$Q$8:$Q$354,0),0)&gt;0,1,0)</f>
        <v>0</v>
      </c>
      <c r="CM39" s="119">
        <f ca="1">IF(IFERROR(MATCH(_xlfn.CONCAT($B39,",",CM$4),'25 SpcFunc &amp; VentSpcFunc combos'!$Q$8:$Q$354,0),0)&gt;0,1,0)</f>
        <v>0</v>
      </c>
      <c r="CN39" s="119">
        <f ca="1">IF(IFERROR(MATCH(_xlfn.CONCAT($B39,",",CN$4),'25 SpcFunc &amp; VentSpcFunc combos'!$Q$8:$Q$354,0),0)&gt;0,1,0)</f>
        <v>0</v>
      </c>
      <c r="CO39" s="119">
        <f ca="1">IF(IFERROR(MATCH(_xlfn.CONCAT($B39,",",CO$4),'25 SpcFunc &amp; VentSpcFunc combos'!$Q$8:$Q$354,0),0)&gt;0,1,0)</f>
        <v>0</v>
      </c>
      <c r="CP39" s="119">
        <f ca="1">IF(IFERROR(MATCH(_xlfn.CONCAT($B39,",",CP$4),'25 SpcFunc &amp; VentSpcFunc combos'!$Q$8:$Q$354,0),0)&gt;0,1,0)</f>
        <v>0</v>
      </c>
      <c r="CQ39" s="119">
        <f ca="1">IF(IFERROR(MATCH(_xlfn.CONCAT($B39,",",CQ$4),'25 SpcFunc &amp; VentSpcFunc combos'!$Q$8:$Q$354,0),0)&gt;0,1,0)</f>
        <v>0</v>
      </c>
      <c r="CR39" s="119">
        <f ca="1">IF(IFERROR(MATCH(_xlfn.CONCAT($B39,",",CR$4),'25 SpcFunc &amp; VentSpcFunc combos'!$Q$8:$Q$354,0),0)&gt;0,1,0)</f>
        <v>0</v>
      </c>
      <c r="CS39" s="119">
        <f ca="1">IF(IFERROR(MATCH(_xlfn.CONCAT($B39,",",CS$4),'25 SpcFunc &amp; VentSpcFunc combos'!$Q$8:$Q$354,0),0)&gt;0,1,0)</f>
        <v>0</v>
      </c>
      <c r="CT39" s="119">
        <f ca="1">IF(IFERROR(MATCH(_xlfn.CONCAT($B39,",",CT$4),'25 SpcFunc &amp; VentSpcFunc combos'!$Q$8:$Q$354,0),0)&gt;0,1,0)</f>
        <v>0</v>
      </c>
      <c r="CU39" s="98" t="s">
        <v>938</v>
      </c>
      <c r="CV39">
        <f t="shared" ca="1" si="4"/>
        <v>0</v>
      </c>
    </row>
    <row r="40" spans="2:100" x14ac:dyDescent="0.25">
      <c r="B40" t="str">
        <f>'For CSV - 2025 SpcFuncData'!B40</f>
        <v>Hotel Function Area</v>
      </c>
      <c r="C40" s="119">
        <f ca="1">IF(IFERROR(MATCH(_xlfn.CONCAT($B40,",",C$4),'25 SpcFunc &amp; VentSpcFunc combos'!$Q$8:$Q$354,0),0)&gt;0,1,0)</f>
        <v>0</v>
      </c>
      <c r="D40" s="119">
        <f ca="1">IF(IFERROR(MATCH(_xlfn.CONCAT($B40,",",D$4),'25 SpcFunc &amp; VentSpcFunc combos'!$Q$8:$Q$354,0),0)&gt;0,1,0)</f>
        <v>0</v>
      </c>
      <c r="E40" s="119">
        <f ca="1">IF(IFERROR(MATCH(_xlfn.CONCAT($B40,",",E$4),'25 SpcFunc &amp; VentSpcFunc combos'!$Q$8:$Q$354,0),0)&gt;0,1,0)</f>
        <v>0</v>
      </c>
      <c r="F40" s="119">
        <f ca="1">IF(IFERROR(MATCH(_xlfn.CONCAT($B40,",",F$4),'25 SpcFunc &amp; VentSpcFunc combos'!$Q$8:$Q$354,0),0)&gt;0,1,0)</f>
        <v>0</v>
      </c>
      <c r="G40" s="119">
        <f ca="1">IF(IFERROR(MATCH(_xlfn.CONCAT($B40,",",G$4),'25 SpcFunc &amp; VentSpcFunc combos'!$Q$8:$Q$354,0),0)&gt;0,1,0)</f>
        <v>0</v>
      </c>
      <c r="H40" s="119">
        <f ca="1">IF(IFERROR(MATCH(_xlfn.CONCAT($B40,",",H$4),'25 SpcFunc &amp; VentSpcFunc combos'!$Q$8:$Q$354,0),0)&gt;0,1,0)</f>
        <v>0</v>
      </c>
      <c r="I40" s="119">
        <f ca="1">IF(IFERROR(MATCH(_xlfn.CONCAT($B40,",",I$4),'25 SpcFunc &amp; VentSpcFunc combos'!$Q$8:$Q$354,0),0)&gt;0,1,0)</f>
        <v>0</v>
      </c>
      <c r="J40" s="119">
        <f ca="1">IF(IFERROR(MATCH(_xlfn.CONCAT($B40,",",J$4),'25 SpcFunc &amp; VentSpcFunc combos'!$Q$8:$Q$354,0),0)&gt;0,1,0)</f>
        <v>0</v>
      </c>
      <c r="K40" s="119">
        <f ca="1">IF(IFERROR(MATCH(_xlfn.CONCAT($B40,",",K$4),'25 SpcFunc &amp; VentSpcFunc combos'!$Q$8:$Q$354,0),0)&gt;0,1,0)</f>
        <v>0</v>
      </c>
      <c r="L40" s="119">
        <f ca="1">IF(IFERROR(MATCH(_xlfn.CONCAT($B40,",",L$4),'25 SpcFunc &amp; VentSpcFunc combos'!$Q$8:$Q$354,0),0)&gt;0,1,0)</f>
        <v>0</v>
      </c>
      <c r="M40" s="119">
        <f ca="1">IF(IFERROR(MATCH(_xlfn.CONCAT($B40,",",M$4),'25 SpcFunc &amp; VentSpcFunc combos'!$Q$8:$Q$354,0),0)&gt;0,1,0)</f>
        <v>0</v>
      </c>
      <c r="N40" s="119">
        <f ca="1">IF(IFERROR(MATCH(_xlfn.CONCAT($B40,",",N$4),'25 SpcFunc &amp; VentSpcFunc combos'!$Q$8:$Q$354,0),0)&gt;0,1,0)</f>
        <v>0</v>
      </c>
      <c r="O40" s="119">
        <f ca="1">IF(IFERROR(MATCH(_xlfn.CONCAT($B40,",",O$4),'25 SpcFunc &amp; VentSpcFunc combos'!$Q$8:$Q$354,0),0)&gt;0,1,0)</f>
        <v>0</v>
      </c>
      <c r="P40" s="119">
        <f ca="1">IF(IFERROR(MATCH(_xlfn.CONCAT($B40,",",P$4),'25 SpcFunc &amp; VentSpcFunc combos'!$Q$8:$Q$354,0),0)&gt;0,1,0)</f>
        <v>0</v>
      </c>
      <c r="Q40" s="119">
        <f ca="1">IF(IFERROR(MATCH(_xlfn.CONCAT($B40,",",Q$4),'25 SpcFunc &amp; VentSpcFunc combos'!$Q$8:$Q$354,0),0)&gt;0,1,0)</f>
        <v>0</v>
      </c>
      <c r="R40" s="119">
        <f ca="1">IF(IFERROR(MATCH(_xlfn.CONCAT($B40,",",R$4),'25 SpcFunc &amp; VentSpcFunc combos'!$Q$8:$Q$354,0),0)&gt;0,1,0)</f>
        <v>0</v>
      </c>
      <c r="S40" s="119">
        <f ca="1">IF(IFERROR(MATCH(_xlfn.CONCAT($B40,",",S$4),'25 SpcFunc &amp; VentSpcFunc combos'!$Q$8:$Q$354,0),0)&gt;0,1,0)</f>
        <v>0</v>
      </c>
      <c r="T40" s="119">
        <f ca="1">IF(IFERROR(MATCH(_xlfn.CONCAT($B40,",",T$4),'25 SpcFunc &amp; VentSpcFunc combos'!$Q$8:$Q$354,0),0)&gt;0,1,0)</f>
        <v>0</v>
      </c>
      <c r="U40" s="119">
        <f ca="1">IF(IFERROR(MATCH(_xlfn.CONCAT($B40,",",U$4),'25 SpcFunc &amp; VentSpcFunc combos'!$Q$8:$Q$354,0),0)&gt;0,1,0)</f>
        <v>0</v>
      </c>
      <c r="V40" s="119">
        <f ca="1">IF(IFERROR(MATCH(_xlfn.CONCAT($B40,",",V$4),'25 SpcFunc &amp; VentSpcFunc combos'!$Q$8:$Q$354,0),0)&gt;0,1,0)</f>
        <v>0</v>
      </c>
      <c r="W40" s="119">
        <f ca="1">IF(IFERROR(MATCH(_xlfn.CONCAT($B40,",",W$4),'25 SpcFunc &amp; VentSpcFunc combos'!$Q$8:$Q$354,0),0)&gt;0,1,0)</f>
        <v>0</v>
      </c>
      <c r="X40" s="119">
        <f ca="1">IF(IFERROR(MATCH(_xlfn.CONCAT($B40,",",X$4),'25 SpcFunc &amp; VentSpcFunc combos'!$Q$8:$Q$354,0),0)&gt;0,1,0)</f>
        <v>0</v>
      </c>
      <c r="Y40" s="119">
        <f ca="1">IF(IFERROR(MATCH(_xlfn.CONCAT($B40,",",Y$4),'25 SpcFunc &amp; VentSpcFunc combos'!$Q$8:$Q$354,0),0)&gt;0,1,0)</f>
        <v>0</v>
      </c>
      <c r="Z40" s="119">
        <f ca="1">IF(IFERROR(MATCH(_xlfn.CONCAT($B40,",",Z$4),'25 SpcFunc &amp; VentSpcFunc combos'!$Q$8:$Q$354,0),0)&gt;0,1,0)</f>
        <v>0</v>
      </c>
      <c r="AA40" s="119">
        <f ca="1">IF(IFERROR(MATCH(_xlfn.CONCAT($B40,",",AA$4),'25 SpcFunc &amp; VentSpcFunc combos'!$Q$8:$Q$354,0),0)&gt;0,1,0)</f>
        <v>0</v>
      </c>
      <c r="AB40" s="119">
        <f ca="1">IF(IFERROR(MATCH(_xlfn.CONCAT($B40,",",AB$4),'25 SpcFunc &amp; VentSpcFunc combos'!$Q$8:$Q$354,0),0)&gt;0,1,0)</f>
        <v>0</v>
      </c>
      <c r="AC40" s="119">
        <f ca="1">IF(IFERROR(MATCH(_xlfn.CONCAT($B40,",",AC$4),'25 SpcFunc &amp; VentSpcFunc combos'!$Q$8:$Q$354,0),0)&gt;0,1,0)</f>
        <v>0</v>
      </c>
      <c r="AD40" s="119">
        <f ca="1">IF(IFERROR(MATCH(_xlfn.CONCAT($B40,",",AD$4),'25 SpcFunc &amp; VentSpcFunc combos'!$Q$8:$Q$354,0),0)&gt;0,1,0)</f>
        <v>0</v>
      </c>
      <c r="AE40" s="119">
        <f ca="1">IF(IFERROR(MATCH(_xlfn.CONCAT($B40,",",AE$4),'25 SpcFunc &amp; VentSpcFunc combos'!$Q$8:$Q$354,0),0)&gt;0,1,0)</f>
        <v>0</v>
      </c>
      <c r="AF40" s="119">
        <f ca="1">IF(IFERROR(MATCH(_xlfn.CONCAT($B40,",",AF$4),'25 SpcFunc &amp; VentSpcFunc combos'!$Q$8:$Q$354,0),0)&gt;0,1,0)</f>
        <v>0</v>
      </c>
      <c r="AG40" s="119">
        <f ca="1">IF(IFERROR(MATCH(_xlfn.CONCAT($B40,",",AG$4),'25 SpcFunc &amp; VentSpcFunc combos'!$Q$8:$Q$354,0),0)&gt;0,1,0)</f>
        <v>0</v>
      </c>
      <c r="AH40" s="119">
        <f ca="1">IF(IFERROR(MATCH(_xlfn.CONCAT($B40,",",AH$4),'25 SpcFunc &amp; VentSpcFunc combos'!$Q$8:$Q$354,0),0)&gt;0,1,0)</f>
        <v>0</v>
      </c>
      <c r="AI40" s="119">
        <f ca="1">IF(IFERROR(MATCH(_xlfn.CONCAT($B40,",",AI$4),'25 SpcFunc &amp; VentSpcFunc combos'!$Q$8:$Q$354,0),0)&gt;0,1,0)</f>
        <v>0</v>
      </c>
      <c r="AJ40" s="119">
        <f ca="1">IF(IFERROR(MATCH(_xlfn.CONCAT($B40,",",AJ$4),'25 SpcFunc &amp; VentSpcFunc combos'!$Q$8:$Q$354,0),0)&gt;0,1,0)</f>
        <v>0</v>
      </c>
      <c r="AK40" s="119">
        <f ca="1">IF(IFERROR(MATCH(_xlfn.CONCAT($B40,",",AK$4),'25 SpcFunc &amp; VentSpcFunc combos'!$Q$8:$Q$354,0),0)&gt;0,1,0)</f>
        <v>0</v>
      </c>
      <c r="AL40" s="119">
        <f ca="1">IF(IFERROR(MATCH(_xlfn.CONCAT($B40,",",AL$4),'25 SpcFunc &amp; VentSpcFunc combos'!$Q$8:$Q$354,0),0)&gt;0,1,0)</f>
        <v>0</v>
      </c>
      <c r="AM40" s="119">
        <f ca="1">IF(IFERROR(MATCH(_xlfn.CONCAT($B40,",",AM$4),'25 SpcFunc &amp; VentSpcFunc combos'!$Q$8:$Q$354,0),0)&gt;0,1,0)</f>
        <v>0</v>
      </c>
      <c r="AN40" s="119">
        <f ca="1">IF(IFERROR(MATCH(_xlfn.CONCAT($B40,",",AN$4),'25 SpcFunc &amp; VentSpcFunc combos'!$Q$8:$Q$354,0),0)&gt;0,1,0)</f>
        <v>0</v>
      </c>
      <c r="AO40" s="119">
        <f ca="1">IF(IFERROR(MATCH(_xlfn.CONCAT($B40,",",AO$4),'25 SpcFunc &amp; VentSpcFunc combos'!$Q$8:$Q$354,0),0)&gt;0,1,0)</f>
        <v>0</v>
      </c>
      <c r="AP40" s="119">
        <f ca="1">IF(IFERROR(MATCH(_xlfn.CONCAT($B40,",",AP$4),'25 SpcFunc &amp; VentSpcFunc combos'!$Q$8:$Q$354,0),0)&gt;0,1,0)</f>
        <v>0</v>
      </c>
      <c r="AQ40" s="119">
        <f ca="1">IF(IFERROR(MATCH(_xlfn.CONCAT($B40,",",AQ$4),'25 SpcFunc &amp; VentSpcFunc combos'!$Q$8:$Q$354,0),0)&gt;0,1,0)</f>
        <v>0</v>
      </c>
      <c r="AR40" s="119">
        <f ca="1">IF(IFERROR(MATCH(_xlfn.CONCAT($B40,",",AR$4),'25 SpcFunc &amp; VentSpcFunc combos'!$Q$8:$Q$354,0),0)&gt;0,1,0)</f>
        <v>0</v>
      </c>
      <c r="AS40" s="119">
        <f ca="1">IF(IFERROR(MATCH(_xlfn.CONCAT($B40,",",AS$4),'25 SpcFunc &amp; VentSpcFunc combos'!$Q$8:$Q$354,0),0)&gt;0,1,0)</f>
        <v>0</v>
      </c>
      <c r="AT40" s="119">
        <f ca="1">IF(IFERROR(MATCH(_xlfn.CONCAT($B40,",",AT$4),'25 SpcFunc &amp; VentSpcFunc combos'!$Q$8:$Q$354,0),0)&gt;0,1,0)</f>
        <v>0</v>
      </c>
      <c r="AU40" s="119">
        <f ca="1">IF(IFERROR(MATCH(_xlfn.CONCAT($B40,",",AU$4),'25 SpcFunc &amp; VentSpcFunc combos'!$Q$8:$Q$354,0),0)&gt;0,1,0)</f>
        <v>0</v>
      </c>
      <c r="AV40" s="119">
        <f ca="1">IF(IFERROR(MATCH(_xlfn.CONCAT($B40,",",AV$4),'25 SpcFunc &amp; VentSpcFunc combos'!$Q$8:$Q$354,0),0)&gt;0,1,0)</f>
        <v>0</v>
      </c>
      <c r="AW40" s="119">
        <f ca="1">IF(IFERROR(MATCH(_xlfn.CONCAT($B40,",",AW$4),'25 SpcFunc &amp; VentSpcFunc combos'!$Q$8:$Q$354,0),0)&gt;0,1,0)</f>
        <v>0</v>
      </c>
      <c r="AX40" s="119">
        <f ca="1">IF(IFERROR(MATCH(_xlfn.CONCAT($B40,",",AX$4),'25 SpcFunc &amp; VentSpcFunc combos'!$Q$8:$Q$354,0),0)&gt;0,1,0)</f>
        <v>0</v>
      </c>
      <c r="AY40" s="119">
        <f ca="1">IF(IFERROR(MATCH(_xlfn.CONCAT($B40,",",AY$4),'25 SpcFunc &amp; VentSpcFunc combos'!$Q$8:$Q$354,0),0)&gt;0,1,0)</f>
        <v>0</v>
      </c>
      <c r="AZ40" s="119">
        <f ca="1">IF(IFERROR(MATCH(_xlfn.CONCAT($B40,",",AZ$4),'25 SpcFunc &amp; VentSpcFunc combos'!$Q$8:$Q$354,0),0)&gt;0,1,0)</f>
        <v>0</v>
      </c>
      <c r="BA40" s="119">
        <f ca="1">IF(IFERROR(MATCH(_xlfn.CONCAT($B40,",",BA$4),'25 SpcFunc &amp; VentSpcFunc combos'!$Q$8:$Q$354,0),0)&gt;0,1,0)</f>
        <v>0</v>
      </c>
      <c r="BB40" s="119">
        <f ca="1">IF(IFERROR(MATCH(_xlfn.CONCAT($B40,",",BB$4),'25 SpcFunc &amp; VentSpcFunc combos'!$Q$8:$Q$354,0),0)&gt;0,1,0)</f>
        <v>0</v>
      </c>
      <c r="BC40" s="119">
        <f ca="1">IF(IFERROR(MATCH(_xlfn.CONCAT($B40,",",BC$4),'25 SpcFunc &amp; VentSpcFunc combos'!$Q$8:$Q$354,0),0)&gt;0,1,0)</f>
        <v>0</v>
      </c>
      <c r="BD40" s="119">
        <f ca="1">IF(IFERROR(MATCH(_xlfn.CONCAT($B40,",",BD$4),'25 SpcFunc &amp; VentSpcFunc combos'!$Q$8:$Q$354,0),0)&gt;0,1,0)</f>
        <v>0</v>
      </c>
      <c r="BE40" s="119">
        <f ca="1">IF(IFERROR(MATCH(_xlfn.CONCAT($B40,",",BE$4),'25 SpcFunc &amp; VentSpcFunc combos'!$Q$8:$Q$354,0),0)&gt;0,1,0)</f>
        <v>0</v>
      </c>
      <c r="BF40" s="119">
        <f ca="1">IF(IFERROR(MATCH(_xlfn.CONCAT($B40,",",BF$4),'25 SpcFunc &amp; VentSpcFunc combos'!$Q$8:$Q$354,0),0)&gt;0,1,0)</f>
        <v>0</v>
      </c>
      <c r="BG40" s="119">
        <f ca="1">IF(IFERROR(MATCH(_xlfn.CONCAT($B40,",",BG$4),'25 SpcFunc &amp; VentSpcFunc combos'!$Q$8:$Q$354,0),0)&gt;0,1,0)</f>
        <v>0</v>
      </c>
      <c r="BH40" s="119">
        <f ca="1">IF(IFERROR(MATCH(_xlfn.CONCAT($B40,",",BH$4),'25 SpcFunc &amp; VentSpcFunc combos'!$Q$8:$Q$354,0),0)&gt;0,1,0)</f>
        <v>1</v>
      </c>
      <c r="BI40" s="119">
        <f ca="1">IF(IFERROR(MATCH(_xlfn.CONCAT($B40,",",BI$4),'25 SpcFunc &amp; VentSpcFunc combos'!$Q$8:$Q$354,0),0)&gt;0,1,0)</f>
        <v>0</v>
      </c>
      <c r="BJ40" s="119">
        <f ca="1">IF(IFERROR(MATCH(_xlfn.CONCAT($B40,",",BJ$4),'25 SpcFunc &amp; VentSpcFunc combos'!$Q$8:$Q$354,0),0)&gt;0,1,0)</f>
        <v>0</v>
      </c>
      <c r="BK40" s="119">
        <f ca="1">IF(IFERROR(MATCH(_xlfn.CONCAT($B40,",",BK$4),'25 SpcFunc &amp; VentSpcFunc combos'!$Q$8:$Q$354,0),0)&gt;0,1,0)</f>
        <v>0</v>
      </c>
      <c r="BL40" s="119">
        <f ca="1">IF(IFERROR(MATCH(_xlfn.CONCAT($B40,",",BL$4),'25 SpcFunc &amp; VentSpcFunc combos'!$Q$8:$Q$354,0),0)&gt;0,1,0)</f>
        <v>0</v>
      </c>
      <c r="BM40" s="119">
        <f ca="1">IF(IFERROR(MATCH(_xlfn.CONCAT($B40,",",BM$4),'25 SpcFunc &amp; VentSpcFunc combos'!$Q$8:$Q$354,0),0)&gt;0,1,0)</f>
        <v>0</v>
      </c>
      <c r="BN40" s="119">
        <f ca="1">IF(IFERROR(MATCH(_xlfn.CONCAT($B40,",",BN$4),'25 SpcFunc &amp; VentSpcFunc combos'!$Q$8:$Q$354,0),0)&gt;0,1,0)</f>
        <v>0</v>
      </c>
      <c r="BO40" s="119">
        <f ca="1">IF(IFERROR(MATCH(_xlfn.CONCAT($B40,",",BO$4),'25 SpcFunc &amp; VentSpcFunc combos'!$Q$8:$Q$354,0),0)&gt;0,1,0)</f>
        <v>0</v>
      </c>
      <c r="BP40" s="119">
        <f ca="1">IF(IFERROR(MATCH(_xlfn.CONCAT($B40,",",BP$4),'25 SpcFunc &amp; VentSpcFunc combos'!$Q$8:$Q$354,0),0)&gt;0,1,0)</f>
        <v>1</v>
      </c>
      <c r="BQ40" s="119">
        <f ca="1">IF(IFERROR(MATCH(_xlfn.CONCAT($B40,",",BQ$4),'25 SpcFunc &amp; VentSpcFunc combos'!$Q$8:$Q$354,0),0)&gt;0,1,0)</f>
        <v>1</v>
      </c>
      <c r="BR40" s="119">
        <f ca="1">IF(IFERROR(MATCH(_xlfn.CONCAT($B40,",",BR$4),'25 SpcFunc &amp; VentSpcFunc combos'!$Q$8:$Q$354,0),0)&gt;0,1,0)</f>
        <v>0</v>
      </c>
      <c r="BS40" s="119">
        <f ca="1">IF(IFERROR(MATCH(_xlfn.CONCAT($B40,",",BS$4),'25 SpcFunc &amp; VentSpcFunc combos'!$Q$8:$Q$354,0),0)&gt;0,1,0)</f>
        <v>0</v>
      </c>
      <c r="BT40" s="119">
        <f ca="1">IF(IFERROR(MATCH(_xlfn.CONCAT($B40,",",BT$4),'25 SpcFunc &amp; VentSpcFunc combos'!$Q$8:$Q$354,0),0)&gt;0,1,0)</f>
        <v>0</v>
      </c>
      <c r="BU40" s="119">
        <f ca="1">IF(IFERROR(MATCH(_xlfn.CONCAT($B40,",",BU$4),'25 SpcFunc &amp; VentSpcFunc combos'!$Q$8:$Q$354,0),0)&gt;0,1,0)</f>
        <v>0</v>
      </c>
      <c r="BV40" s="119">
        <f ca="1">IF(IFERROR(MATCH(_xlfn.CONCAT($B40,",",BV$4),'25 SpcFunc &amp; VentSpcFunc combos'!$Q$8:$Q$354,0),0)&gt;0,1,0)</f>
        <v>0</v>
      </c>
      <c r="BW40" s="119">
        <f ca="1">IF(IFERROR(MATCH(_xlfn.CONCAT($B40,",",BW$4),'25 SpcFunc &amp; VentSpcFunc combos'!$Q$8:$Q$354,0),0)&gt;0,1,0)</f>
        <v>0</v>
      </c>
      <c r="BX40" s="119">
        <f ca="1">IF(IFERROR(MATCH(_xlfn.CONCAT($B40,",",BX$4),'25 SpcFunc &amp; VentSpcFunc combos'!$Q$8:$Q$354,0),0)&gt;0,1,0)</f>
        <v>0</v>
      </c>
      <c r="BY40" s="119">
        <f ca="1">IF(IFERROR(MATCH(_xlfn.CONCAT($B40,",",BY$4),'25 SpcFunc &amp; VentSpcFunc combos'!$Q$8:$Q$354,0),0)&gt;0,1,0)</f>
        <v>0</v>
      </c>
      <c r="BZ40" s="119">
        <f ca="1">IF(IFERROR(MATCH(_xlfn.CONCAT($B40,",",BZ$4),'25 SpcFunc &amp; VentSpcFunc combos'!$Q$8:$Q$354,0),0)&gt;0,1,0)</f>
        <v>0</v>
      </c>
      <c r="CA40" s="119">
        <f ca="1">IF(IFERROR(MATCH(_xlfn.CONCAT($B40,",",CA$4),'25 SpcFunc &amp; VentSpcFunc combos'!$Q$8:$Q$354,0),0)&gt;0,1,0)</f>
        <v>0</v>
      </c>
      <c r="CB40" s="119">
        <f ca="1">IF(IFERROR(MATCH(_xlfn.CONCAT($B40,",",CB$4),'25 SpcFunc &amp; VentSpcFunc combos'!$Q$8:$Q$354,0),0)&gt;0,1,0)</f>
        <v>0</v>
      </c>
      <c r="CC40" s="119">
        <f ca="1">IF(IFERROR(MATCH(_xlfn.CONCAT($B40,",",CC$4),'25 SpcFunc &amp; VentSpcFunc combos'!$Q$8:$Q$354,0),0)&gt;0,1,0)</f>
        <v>0</v>
      </c>
      <c r="CD40" s="119">
        <f ca="1">IF(IFERROR(MATCH(_xlfn.CONCAT($B40,",",CD$4),'25 SpcFunc &amp; VentSpcFunc combos'!$Q$8:$Q$354,0),0)&gt;0,1,0)</f>
        <v>0</v>
      </c>
      <c r="CE40" s="119">
        <f ca="1">IF(IFERROR(MATCH(_xlfn.CONCAT($B40,",",CE$4),'25 SpcFunc &amp; VentSpcFunc combos'!$Q$8:$Q$354,0),0)&gt;0,1,0)</f>
        <v>0</v>
      </c>
      <c r="CF40" s="119">
        <f ca="1">IF(IFERROR(MATCH(_xlfn.CONCAT($B40,",",CF$4),'25 SpcFunc &amp; VentSpcFunc combos'!$Q$8:$Q$354,0),0)&gt;0,1,0)</f>
        <v>0</v>
      </c>
      <c r="CG40" s="119">
        <f ca="1">IF(IFERROR(MATCH(_xlfn.CONCAT($B40,",",CG$4),'25 SpcFunc &amp; VentSpcFunc combos'!$Q$8:$Q$354,0),0)&gt;0,1,0)</f>
        <v>0</v>
      </c>
      <c r="CH40" s="119">
        <f ca="1">IF(IFERROR(MATCH(_xlfn.CONCAT($B40,",",CH$4),'25 SpcFunc &amp; VentSpcFunc combos'!$Q$8:$Q$354,0),0)&gt;0,1,0)</f>
        <v>0</v>
      </c>
      <c r="CI40" s="119">
        <f ca="1">IF(IFERROR(MATCH(_xlfn.CONCAT($B40,",",CI$4),'25 SpcFunc &amp; VentSpcFunc combos'!$Q$8:$Q$354,0),0)&gt;0,1,0)</f>
        <v>0</v>
      </c>
      <c r="CJ40" s="119">
        <f ca="1">IF(IFERROR(MATCH(_xlfn.CONCAT($B40,",",CJ$4),'25 SpcFunc &amp; VentSpcFunc combos'!$Q$8:$Q$354,0),0)&gt;0,1,0)</f>
        <v>0</v>
      </c>
      <c r="CK40" s="119">
        <f ca="1">IF(IFERROR(MATCH(_xlfn.CONCAT($B40,",",CK$4),'25 SpcFunc &amp; VentSpcFunc combos'!$Q$8:$Q$354,0),0)&gt;0,1,0)</f>
        <v>0</v>
      </c>
      <c r="CL40" s="119">
        <f ca="1">IF(IFERROR(MATCH(_xlfn.CONCAT($B40,",",CL$4),'25 SpcFunc &amp; VentSpcFunc combos'!$Q$8:$Q$354,0),0)&gt;0,1,0)</f>
        <v>0</v>
      </c>
      <c r="CM40" s="119">
        <f ca="1">IF(IFERROR(MATCH(_xlfn.CONCAT($B40,",",CM$4),'25 SpcFunc &amp; VentSpcFunc combos'!$Q$8:$Q$354,0),0)&gt;0,1,0)</f>
        <v>0</v>
      </c>
      <c r="CN40" s="119">
        <f ca="1">IF(IFERROR(MATCH(_xlfn.CONCAT($B40,",",CN$4),'25 SpcFunc &amp; VentSpcFunc combos'!$Q$8:$Q$354,0),0)&gt;0,1,0)</f>
        <v>0</v>
      </c>
      <c r="CO40" s="119">
        <f ca="1">IF(IFERROR(MATCH(_xlfn.CONCAT($B40,",",CO$4),'25 SpcFunc &amp; VentSpcFunc combos'!$Q$8:$Q$354,0),0)&gt;0,1,0)</f>
        <v>0</v>
      </c>
      <c r="CP40" s="119">
        <f ca="1">IF(IFERROR(MATCH(_xlfn.CONCAT($B40,",",CP$4),'25 SpcFunc &amp; VentSpcFunc combos'!$Q$8:$Q$354,0),0)&gt;0,1,0)</f>
        <v>0</v>
      </c>
      <c r="CQ40" s="119">
        <f ca="1">IF(IFERROR(MATCH(_xlfn.CONCAT($B40,",",CQ$4),'25 SpcFunc &amp; VentSpcFunc combos'!$Q$8:$Q$354,0),0)&gt;0,1,0)</f>
        <v>0</v>
      </c>
      <c r="CR40" s="119">
        <f ca="1">IF(IFERROR(MATCH(_xlfn.CONCAT($B40,",",CR$4),'25 SpcFunc &amp; VentSpcFunc combos'!$Q$8:$Q$354,0),0)&gt;0,1,0)</f>
        <v>0</v>
      </c>
      <c r="CS40" s="119">
        <f ca="1">IF(IFERROR(MATCH(_xlfn.CONCAT($B40,",",CS$4),'25 SpcFunc &amp; VentSpcFunc combos'!$Q$8:$Q$354,0),0)&gt;0,1,0)</f>
        <v>0</v>
      </c>
      <c r="CT40" s="119">
        <f ca="1">IF(IFERROR(MATCH(_xlfn.CONCAT($B40,",",CT$4),'25 SpcFunc &amp; VentSpcFunc combos'!$Q$8:$Q$354,0),0)&gt;0,1,0)</f>
        <v>0</v>
      </c>
      <c r="CU40" s="98" t="s">
        <v>938</v>
      </c>
      <c r="CV40">
        <f t="shared" ca="1" si="4"/>
        <v>3</v>
      </c>
    </row>
    <row r="41" spans="2:100" x14ac:dyDescent="0.25">
      <c r="B41" t="str">
        <f>'For CSV - 2025 SpcFuncData'!B41</f>
        <v>Hotel/Motel Guest Room</v>
      </c>
      <c r="C41" s="119">
        <f ca="1">IF(IFERROR(MATCH(_xlfn.CONCAT($B41,",",C$4),'25 SpcFunc &amp; VentSpcFunc combos'!$Q$8:$Q$354,0),0)&gt;0,1,0)</f>
        <v>0</v>
      </c>
      <c r="D41" s="119">
        <f ca="1">IF(IFERROR(MATCH(_xlfn.CONCAT($B41,",",D$4),'25 SpcFunc &amp; VentSpcFunc combos'!$Q$8:$Q$354,0),0)&gt;0,1,0)</f>
        <v>0</v>
      </c>
      <c r="E41" s="119">
        <f ca="1">IF(IFERROR(MATCH(_xlfn.CONCAT($B41,",",E$4),'25 SpcFunc &amp; VentSpcFunc combos'!$Q$8:$Q$354,0),0)&gt;0,1,0)</f>
        <v>0</v>
      </c>
      <c r="F41" s="119">
        <f ca="1">IF(IFERROR(MATCH(_xlfn.CONCAT($B41,",",F$4),'25 SpcFunc &amp; VentSpcFunc combos'!$Q$8:$Q$354,0),0)&gt;0,1,0)</f>
        <v>0</v>
      </c>
      <c r="G41" s="119">
        <f ca="1">IF(IFERROR(MATCH(_xlfn.CONCAT($B41,",",G$4),'25 SpcFunc &amp; VentSpcFunc combos'!$Q$8:$Q$354,0),0)&gt;0,1,0)</f>
        <v>0</v>
      </c>
      <c r="H41" s="119">
        <f ca="1">IF(IFERROR(MATCH(_xlfn.CONCAT($B41,",",H$4),'25 SpcFunc &amp; VentSpcFunc combos'!$Q$8:$Q$354,0),0)&gt;0,1,0)</f>
        <v>0</v>
      </c>
      <c r="I41" s="119">
        <f ca="1">IF(IFERROR(MATCH(_xlfn.CONCAT($B41,",",I$4),'25 SpcFunc &amp; VentSpcFunc combos'!$Q$8:$Q$354,0),0)&gt;0,1,0)</f>
        <v>0</v>
      </c>
      <c r="J41" s="119">
        <f ca="1">IF(IFERROR(MATCH(_xlfn.CONCAT($B41,",",J$4),'25 SpcFunc &amp; VentSpcFunc combos'!$Q$8:$Q$354,0),0)&gt;0,1,0)</f>
        <v>0</v>
      </c>
      <c r="K41" s="119">
        <f ca="1">IF(IFERROR(MATCH(_xlfn.CONCAT($B41,",",K$4),'25 SpcFunc &amp; VentSpcFunc combos'!$Q$8:$Q$354,0),0)&gt;0,1,0)</f>
        <v>0</v>
      </c>
      <c r="L41" s="119">
        <f ca="1">IF(IFERROR(MATCH(_xlfn.CONCAT($B41,",",L$4),'25 SpcFunc &amp; VentSpcFunc combos'!$Q$8:$Q$354,0),0)&gt;0,1,0)</f>
        <v>0</v>
      </c>
      <c r="M41" s="119">
        <f ca="1">IF(IFERROR(MATCH(_xlfn.CONCAT($B41,",",M$4),'25 SpcFunc &amp; VentSpcFunc combos'!$Q$8:$Q$354,0),0)&gt;0,1,0)</f>
        <v>0</v>
      </c>
      <c r="N41" s="119">
        <f ca="1">IF(IFERROR(MATCH(_xlfn.CONCAT($B41,",",N$4),'25 SpcFunc &amp; VentSpcFunc combos'!$Q$8:$Q$354,0),0)&gt;0,1,0)</f>
        <v>0</v>
      </c>
      <c r="O41" s="119">
        <f ca="1">IF(IFERROR(MATCH(_xlfn.CONCAT($B41,",",O$4),'25 SpcFunc &amp; VentSpcFunc combos'!$Q$8:$Q$354,0),0)&gt;0,1,0)</f>
        <v>0</v>
      </c>
      <c r="P41" s="119">
        <f ca="1">IF(IFERROR(MATCH(_xlfn.CONCAT($B41,",",P$4),'25 SpcFunc &amp; VentSpcFunc combos'!$Q$8:$Q$354,0),0)&gt;0,1,0)</f>
        <v>0</v>
      </c>
      <c r="Q41" s="119">
        <f ca="1">IF(IFERROR(MATCH(_xlfn.CONCAT($B41,",",Q$4),'25 SpcFunc &amp; VentSpcFunc combos'!$Q$8:$Q$354,0),0)&gt;0,1,0)</f>
        <v>0</v>
      </c>
      <c r="R41" s="119">
        <f ca="1">IF(IFERROR(MATCH(_xlfn.CONCAT($B41,",",R$4),'25 SpcFunc &amp; VentSpcFunc combos'!$Q$8:$Q$354,0),0)&gt;0,1,0)</f>
        <v>0</v>
      </c>
      <c r="S41" s="119">
        <f ca="1">IF(IFERROR(MATCH(_xlfn.CONCAT($B41,",",S$4),'25 SpcFunc &amp; VentSpcFunc combos'!$Q$8:$Q$354,0),0)&gt;0,1,0)</f>
        <v>0</v>
      </c>
      <c r="T41" s="119">
        <f ca="1">IF(IFERROR(MATCH(_xlfn.CONCAT($B41,",",T$4),'25 SpcFunc &amp; VentSpcFunc combos'!$Q$8:$Q$354,0),0)&gt;0,1,0)</f>
        <v>0</v>
      </c>
      <c r="U41" s="119">
        <f ca="1">IF(IFERROR(MATCH(_xlfn.CONCAT($B41,",",U$4),'25 SpcFunc &amp; VentSpcFunc combos'!$Q$8:$Q$354,0),0)&gt;0,1,0)</f>
        <v>0</v>
      </c>
      <c r="V41" s="119">
        <f ca="1">IF(IFERROR(MATCH(_xlfn.CONCAT($B41,",",V$4),'25 SpcFunc &amp; VentSpcFunc combos'!$Q$8:$Q$354,0),0)&gt;0,1,0)</f>
        <v>0</v>
      </c>
      <c r="W41" s="119">
        <f ca="1">IF(IFERROR(MATCH(_xlfn.CONCAT($B41,",",W$4),'25 SpcFunc &amp; VentSpcFunc combos'!$Q$8:$Q$354,0),0)&gt;0,1,0)</f>
        <v>0</v>
      </c>
      <c r="X41" s="119">
        <f ca="1">IF(IFERROR(MATCH(_xlfn.CONCAT($B41,",",X$4),'25 SpcFunc &amp; VentSpcFunc combos'!$Q$8:$Q$354,0),0)&gt;0,1,0)</f>
        <v>0</v>
      </c>
      <c r="Y41" s="119">
        <f ca="1">IF(IFERROR(MATCH(_xlfn.CONCAT($B41,",",Y$4),'25 SpcFunc &amp; VentSpcFunc combos'!$Q$8:$Q$354,0),0)&gt;0,1,0)</f>
        <v>0</v>
      </c>
      <c r="Z41" s="119">
        <f ca="1">IF(IFERROR(MATCH(_xlfn.CONCAT($B41,",",Z$4),'25 SpcFunc &amp; VentSpcFunc combos'!$Q$8:$Q$354,0),0)&gt;0,1,0)</f>
        <v>0</v>
      </c>
      <c r="AA41" s="119">
        <f ca="1">IF(IFERROR(MATCH(_xlfn.CONCAT($B41,",",AA$4),'25 SpcFunc &amp; VentSpcFunc combos'!$Q$8:$Q$354,0),0)&gt;0,1,0)</f>
        <v>0</v>
      </c>
      <c r="AB41" s="119">
        <f ca="1">IF(IFERROR(MATCH(_xlfn.CONCAT($B41,",",AB$4),'25 SpcFunc &amp; VentSpcFunc combos'!$Q$8:$Q$354,0),0)&gt;0,1,0)</f>
        <v>0</v>
      </c>
      <c r="AC41" s="119">
        <f ca="1">IF(IFERROR(MATCH(_xlfn.CONCAT($B41,",",AC$4),'25 SpcFunc &amp; VentSpcFunc combos'!$Q$8:$Q$354,0),0)&gt;0,1,0)</f>
        <v>0</v>
      </c>
      <c r="AD41" s="119">
        <f ca="1">IF(IFERROR(MATCH(_xlfn.CONCAT($B41,",",AD$4),'25 SpcFunc &amp; VentSpcFunc combos'!$Q$8:$Q$354,0),0)&gt;0,1,0)</f>
        <v>0</v>
      </c>
      <c r="AE41" s="119">
        <f ca="1">IF(IFERROR(MATCH(_xlfn.CONCAT($B41,",",AE$4),'25 SpcFunc &amp; VentSpcFunc combos'!$Q$8:$Q$354,0),0)&gt;0,1,0)</f>
        <v>0</v>
      </c>
      <c r="AF41" s="119">
        <f ca="1">IF(IFERROR(MATCH(_xlfn.CONCAT($B41,",",AF$4),'25 SpcFunc &amp; VentSpcFunc combos'!$Q$8:$Q$354,0),0)&gt;0,1,0)</f>
        <v>0</v>
      </c>
      <c r="AG41" s="119">
        <f ca="1">IF(IFERROR(MATCH(_xlfn.CONCAT($B41,",",AG$4),'25 SpcFunc &amp; VentSpcFunc combos'!$Q$8:$Q$354,0),0)&gt;0,1,0)</f>
        <v>0</v>
      </c>
      <c r="AH41" s="119">
        <f ca="1">IF(IFERROR(MATCH(_xlfn.CONCAT($B41,",",AH$4),'25 SpcFunc &amp; VentSpcFunc combos'!$Q$8:$Q$354,0),0)&gt;0,1,0)</f>
        <v>0</v>
      </c>
      <c r="AI41" s="119">
        <f ca="1">IF(IFERROR(MATCH(_xlfn.CONCAT($B41,",",AI$4),'25 SpcFunc &amp; VentSpcFunc combos'!$Q$8:$Q$354,0),0)&gt;0,1,0)</f>
        <v>0</v>
      </c>
      <c r="AJ41" s="119">
        <f ca="1">IF(IFERROR(MATCH(_xlfn.CONCAT($B41,",",AJ$4),'25 SpcFunc &amp; VentSpcFunc combos'!$Q$8:$Q$354,0),0)&gt;0,1,0)</f>
        <v>0</v>
      </c>
      <c r="AK41" s="119">
        <f ca="1">IF(IFERROR(MATCH(_xlfn.CONCAT($B41,",",AK$4),'25 SpcFunc &amp; VentSpcFunc combos'!$Q$8:$Q$354,0),0)&gt;0,1,0)</f>
        <v>0</v>
      </c>
      <c r="AL41" s="119">
        <f ca="1">IF(IFERROR(MATCH(_xlfn.CONCAT($B41,",",AL$4),'25 SpcFunc &amp; VentSpcFunc combos'!$Q$8:$Q$354,0),0)&gt;0,1,0)</f>
        <v>0</v>
      </c>
      <c r="AM41" s="119">
        <f ca="1">IF(IFERROR(MATCH(_xlfn.CONCAT($B41,",",AM$4),'25 SpcFunc &amp; VentSpcFunc combos'!$Q$8:$Q$354,0),0)&gt;0,1,0)</f>
        <v>0</v>
      </c>
      <c r="AN41" s="119">
        <f ca="1">IF(IFERROR(MATCH(_xlfn.CONCAT($B41,",",AN$4),'25 SpcFunc &amp; VentSpcFunc combos'!$Q$8:$Q$354,0),0)&gt;0,1,0)</f>
        <v>0</v>
      </c>
      <c r="AO41" s="119">
        <f ca="1">IF(IFERROR(MATCH(_xlfn.CONCAT($B41,",",AO$4),'25 SpcFunc &amp; VentSpcFunc combos'!$Q$8:$Q$354,0),0)&gt;0,1,0)</f>
        <v>0</v>
      </c>
      <c r="AP41" s="119">
        <f ca="1">IF(IFERROR(MATCH(_xlfn.CONCAT($B41,",",AP$4),'25 SpcFunc &amp; VentSpcFunc combos'!$Q$8:$Q$354,0),0)&gt;0,1,0)</f>
        <v>0</v>
      </c>
      <c r="AQ41" s="119">
        <f ca="1">IF(IFERROR(MATCH(_xlfn.CONCAT($B41,",",AQ$4),'25 SpcFunc &amp; VentSpcFunc combos'!$Q$8:$Q$354,0),0)&gt;0,1,0)</f>
        <v>0</v>
      </c>
      <c r="AR41" s="119">
        <f ca="1">IF(IFERROR(MATCH(_xlfn.CONCAT($B41,",",AR$4),'25 SpcFunc &amp; VentSpcFunc combos'!$Q$8:$Q$354,0),0)&gt;0,1,0)</f>
        <v>0</v>
      </c>
      <c r="AS41" s="119">
        <f ca="1">IF(IFERROR(MATCH(_xlfn.CONCAT($B41,",",AS$4),'25 SpcFunc &amp; VentSpcFunc combos'!$Q$8:$Q$354,0),0)&gt;0,1,0)</f>
        <v>0</v>
      </c>
      <c r="AT41" s="119">
        <f ca="1">IF(IFERROR(MATCH(_xlfn.CONCAT($B41,",",AT$4),'25 SpcFunc &amp; VentSpcFunc combos'!$Q$8:$Q$354,0),0)&gt;0,1,0)</f>
        <v>0</v>
      </c>
      <c r="AU41" s="119">
        <f ca="1">IF(IFERROR(MATCH(_xlfn.CONCAT($B41,",",AU$4),'25 SpcFunc &amp; VentSpcFunc combos'!$Q$8:$Q$354,0),0)&gt;0,1,0)</f>
        <v>0</v>
      </c>
      <c r="AV41" s="119">
        <f ca="1">IF(IFERROR(MATCH(_xlfn.CONCAT($B41,",",AV$4),'25 SpcFunc &amp; VentSpcFunc combos'!$Q$8:$Q$354,0),0)&gt;0,1,0)</f>
        <v>0</v>
      </c>
      <c r="AW41" s="119">
        <f ca="1">IF(IFERROR(MATCH(_xlfn.CONCAT($B41,",",AW$4),'25 SpcFunc &amp; VentSpcFunc combos'!$Q$8:$Q$354,0),0)&gt;0,1,0)</f>
        <v>0</v>
      </c>
      <c r="AX41" s="119">
        <f ca="1">IF(IFERROR(MATCH(_xlfn.CONCAT($B41,",",AX$4),'25 SpcFunc &amp; VentSpcFunc combos'!$Q$8:$Q$354,0),0)&gt;0,1,0)</f>
        <v>0</v>
      </c>
      <c r="AY41" s="119">
        <f ca="1">IF(IFERROR(MATCH(_xlfn.CONCAT($B41,",",AY$4),'25 SpcFunc &amp; VentSpcFunc combos'!$Q$8:$Q$354,0),0)&gt;0,1,0)</f>
        <v>0</v>
      </c>
      <c r="AZ41" s="119">
        <f ca="1">IF(IFERROR(MATCH(_xlfn.CONCAT($B41,",",AZ$4),'25 SpcFunc &amp; VentSpcFunc combos'!$Q$8:$Q$354,0),0)&gt;0,1,0)</f>
        <v>0</v>
      </c>
      <c r="BA41" s="119">
        <f ca="1">IF(IFERROR(MATCH(_xlfn.CONCAT($B41,",",BA$4),'25 SpcFunc &amp; VentSpcFunc combos'!$Q$8:$Q$354,0),0)&gt;0,1,0)</f>
        <v>0</v>
      </c>
      <c r="BB41" s="119">
        <f ca="1">IF(IFERROR(MATCH(_xlfn.CONCAT($B41,",",BB$4),'25 SpcFunc &amp; VentSpcFunc combos'!$Q$8:$Q$354,0),0)&gt;0,1,0)</f>
        <v>0</v>
      </c>
      <c r="BC41" s="119">
        <f ca="1">IF(IFERROR(MATCH(_xlfn.CONCAT($B41,",",BC$4),'25 SpcFunc &amp; VentSpcFunc combos'!$Q$8:$Q$354,0),0)&gt;0,1,0)</f>
        <v>0</v>
      </c>
      <c r="BD41" s="119">
        <f ca="1">IF(IFERROR(MATCH(_xlfn.CONCAT($B41,",",BD$4),'25 SpcFunc &amp; VentSpcFunc combos'!$Q$8:$Q$354,0),0)&gt;0,1,0)</f>
        <v>0</v>
      </c>
      <c r="BE41" s="119">
        <f ca="1">IF(IFERROR(MATCH(_xlfn.CONCAT($B41,",",BE$4),'25 SpcFunc &amp; VentSpcFunc combos'!$Q$8:$Q$354,0),0)&gt;0,1,0)</f>
        <v>0</v>
      </c>
      <c r="BF41" s="119">
        <f ca="1">IF(IFERROR(MATCH(_xlfn.CONCAT($B41,",",BF$4),'25 SpcFunc &amp; VentSpcFunc combos'!$Q$8:$Q$354,0),0)&gt;0,1,0)</f>
        <v>0</v>
      </c>
      <c r="BG41" s="119">
        <f ca="1">IF(IFERROR(MATCH(_xlfn.CONCAT($B41,",",BG$4),'25 SpcFunc &amp; VentSpcFunc combos'!$Q$8:$Q$354,0),0)&gt;0,1,0)</f>
        <v>0</v>
      </c>
      <c r="BH41" s="119">
        <f ca="1">IF(IFERROR(MATCH(_xlfn.CONCAT($B41,",",BH$4),'25 SpcFunc &amp; VentSpcFunc combos'!$Q$8:$Q$354,0),0)&gt;0,1,0)</f>
        <v>0</v>
      </c>
      <c r="BI41" s="119">
        <f ca="1">IF(IFERROR(MATCH(_xlfn.CONCAT($B41,",",BI$4),'25 SpcFunc &amp; VentSpcFunc combos'!$Q$8:$Q$354,0),0)&gt;0,1,0)</f>
        <v>0</v>
      </c>
      <c r="BJ41" s="119">
        <f ca="1">IF(IFERROR(MATCH(_xlfn.CONCAT($B41,",",BJ$4),'25 SpcFunc &amp; VentSpcFunc combos'!$Q$8:$Q$354,0),0)&gt;0,1,0)</f>
        <v>0</v>
      </c>
      <c r="BK41" s="119">
        <f ca="1">IF(IFERROR(MATCH(_xlfn.CONCAT($B41,",",BK$4),'25 SpcFunc &amp; VentSpcFunc combos'!$Q$8:$Q$354,0),0)&gt;0,1,0)</f>
        <v>0</v>
      </c>
      <c r="BL41" s="119">
        <f ca="1">IF(IFERROR(MATCH(_xlfn.CONCAT($B41,",",BL$4),'25 SpcFunc &amp; VentSpcFunc combos'!$Q$8:$Q$354,0),0)&gt;0,1,0)</f>
        <v>1</v>
      </c>
      <c r="BM41" s="119">
        <f ca="1">IF(IFERROR(MATCH(_xlfn.CONCAT($B41,",",BM$4),'25 SpcFunc &amp; VentSpcFunc combos'!$Q$8:$Q$354,0),0)&gt;0,1,0)</f>
        <v>1</v>
      </c>
      <c r="BN41" s="119">
        <f ca="1">IF(IFERROR(MATCH(_xlfn.CONCAT($B41,",",BN$4),'25 SpcFunc &amp; VentSpcFunc combos'!$Q$8:$Q$354,0),0)&gt;0,1,0)</f>
        <v>0</v>
      </c>
      <c r="BO41" s="119">
        <f ca="1">IF(IFERROR(MATCH(_xlfn.CONCAT($B41,",",BO$4),'25 SpcFunc &amp; VentSpcFunc combos'!$Q$8:$Q$354,0),0)&gt;0,1,0)</f>
        <v>0</v>
      </c>
      <c r="BP41" s="119">
        <f ca="1">IF(IFERROR(MATCH(_xlfn.CONCAT($B41,",",BP$4),'25 SpcFunc &amp; VentSpcFunc combos'!$Q$8:$Q$354,0),0)&gt;0,1,0)</f>
        <v>0</v>
      </c>
      <c r="BQ41" s="119">
        <f ca="1">IF(IFERROR(MATCH(_xlfn.CONCAT($B41,",",BQ$4),'25 SpcFunc &amp; VentSpcFunc combos'!$Q$8:$Q$354,0),0)&gt;0,1,0)</f>
        <v>0</v>
      </c>
      <c r="BR41" s="119">
        <f ca="1">IF(IFERROR(MATCH(_xlfn.CONCAT($B41,",",BR$4),'25 SpcFunc &amp; VentSpcFunc combos'!$Q$8:$Q$354,0),0)&gt;0,1,0)</f>
        <v>0</v>
      </c>
      <c r="BS41" s="119">
        <f ca="1">IF(IFERROR(MATCH(_xlfn.CONCAT($B41,",",BS$4),'25 SpcFunc &amp; VentSpcFunc combos'!$Q$8:$Q$354,0),0)&gt;0,1,0)</f>
        <v>0</v>
      </c>
      <c r="BT41" s="119">
        <f ca="1">IF(IFERROR(MATCH(_xlfn.CONCAT($B41,",",BT$4),'25 SpcFunc &amp; VentSpcFunc combos'!$Q$8:$Q$354,0),0)&gt;0,1,0)</f>
        <v>0</v>
      </c>
      <c r="BU41" s="119">
        <f ca="1">IF(IFERROR(MATCH(_xlfn.CONCAT($B41,",",BU$4),'25 SpcFunc &amp; VentSpcFunc combos'!$Q$8:$Q$354,0),0)&gt;0,1,0)</f>
        <v>0</v>
      </c>
      <c r="BV41" s="119">
        <f ca="1">IF(IFERROR(MATCH(_xlfn.CONCAT($B41,",",BV$4),'25 SpcFunc &amp; VentSpcFunc combos'!$Q$8:$Q$354,0),0)&gt;0,1,0)</f>
        <v>0</v>
      </c>
      <c r="BW41" s="119">
        <f ca="1">IF(IFERROR(MATCH(_xlfn.CONCAT($B41,",",BW$4),'25 SpcFunc &amp; VentSpcFunc combos'!$Q$8:$Q$354,0),0)&gt;0,1,0)</f>
        <v>0</v>
      </c>
      <c r="BX41" s="119">
        <f ca="1">IF(IFERROR(MATCH(_xlfn.CONCAT($B41,",",BX$4),'25 SpcFunc &amp; VentSpcFunc combos'!$Q$8:$Q$354,0),0)&gt;0,1,0)</f>
        <v>0</v>
      </c>
      <c r="BY41" s="119">
        <f ca="1">IF(IFERROR(MATCH(_xlfn.CONCAT($B41,",",BY$4),'25 SpcFunc &amp; VentSpcFunc combos'!$Q$8:$Q$354,0),0)&gt;0,1,0)</f>
        <v>0</v>
      </c>
      <c r="BZ41" s="119">
        <f ca="1">IF(IFERROR(MATCH(_xlfn.CONCAT($B41,",",BZ$4),'25 SpcFunc &amp; VentSpcFunc combos'!$Q$8:$Q$354,0),0)&gt;0,1,0)</f>
        <v>0</v>
      </c>
      <c r="CA41" s="119">
        <f ca="1">IF(IFERROR(MATCH(_xlfn.CONCAT($B41,",",CA$4),'25 SpcFunc &amp; VentSpcFunc combos'!$Q$8:$Q$354,0),0)&gt;0,1,0)</f>
        <v>0</v>
      </c>
      <c r="CB41" s="119">
        <f ca="1">IF(IFERROR(MATCH(_xlfn.CONCAT($B41,",",CB$4),'25 SpcFunc &amp; VentSpcFunc combos'!$Q$8:$Q$354,0),0)&gt;0,1,0)</f>
        <v>0</v>
      </c>
      <c r="CC41" s="119">
        <f ca="1">IF(IFERROR(MATCH(_xlfn.CONCAT($B41,",",CC$4),'25 SpcFunc &amp; VentSpcFunc combos'!$Q$8:$Q$354,0),0)&gt;0,1,0)</f>
        <v>0</v>
      </c>
      <c r="CD41" s="119">
        <f ca="1">IF(IFERROR(MATCH(_xlfn.CONCAT($B41,",",CD$4),'25 SpcFunc &amp; VentSpcFunc combos'!$Q$8:$Q$354,0),0)&gt;0,1,0)</f>
        <v>0</v>
      </c>
      <c r="CE41" s="119">
        <f ca="1">IF(IFERROR(MATCH(_xlfn.CONCAT($B41,",",CE$4),'25 SpcFunc &amp; VentSpcFunc combos'!$Q$8:$Q$354,0),0)&gt;0,1,0)</f>
        <v>0</v>
      </c>
      <c r="CF41" s="119">
        <f ca="1">IF(IFERROR(MATCH(_xlfn.CONCAT($B41,",",CF$4),'25 SpcFunc &amp; VentSpcFunc combos'!$Q$8:$Q$354,0),0)&gt;0,1,0)</f>
        <v>0</v>
      </c>
      <c r="CG41" s="119">
        <f ca="1">IF(IFERROR(MATCH(_xlfn.CONCAT($B41,",",CG$4),'25 SpcFunc &amp; VentSpcFunc combos'!$Q$8:$Q$354,0),0)&gt;0,1,0)</f>
        <v>0</v>
      </c>
      <c r="CH41" s="119">
        <f ca="1">IF(IFERROR(MATCH(_xlfn.CONCAT($B41,",",CH$4),'25 SpcFunc &amp; VentSpcFunc combos'!$Q$8:$Q$354,0),0)&gt;0,1,0)</f>
        <v>0</v>
      </c>
      <c r="CI41" s="119">
        <f ca="1">IF(IFERROR(MATCH(_xlfn.CONCAT($B41,",",CI$4),'25 SpcFunc &amp; VentSpcFunc combos'!$Q$8:$Q$354,0),0)&gt;0,1,0)</f>
        <v>0</v>
      </c>
      <c r="CJ41" s="119">
        <f ca="1">IF(IFERROR(MATCH(_xlfn.CONCAT($B41,",",CJ$4),'25 SpcFunc &amp; VentSpcFunc combos'!$Q$8:$Q$354,0),0)&gt;0,1,0)</f>
        <v>0</v>
      </c>
      <c r="CK41" s="119">
        <f ca="1">IF(IFERROR(MATCH(_xlfn.CONCAT($B41,",",CK$4),'25 SpcFunc &amp; VentSpcFunc combos'!$Q$8:$Q$354,0),0)&gt;0,1,0)</f>
        <v>0</v>
      </c>
      <c r="CL41" s="119">
        <f ca="1">IF(IFERROR(MATCH(_xlfn.CONCAT($B41,",",CL$4),'25 SpcFunc &amp; VentSpcFunc combos'!$Q$8:$Q$354,0),0)&gt;0,1,0)</f>
        <v>0</v>
      </c>
      <c r="CM41" s="119">
        <f ca="1">IF(IFERROR(MATCH(_xlfn.CONCAT($B41,",",CM$4),'25 SpcFunc &amp; VentSpcFunc combos'!$Q$8:$Q$354,0),0)&gt;0,1,0)</f>
        <v>0</v>
      </c>
      <c r="CN41" s="119">
        <f ca="1">IF(IFERROR(MATCH(_xlfn.CONCAT($B41,",",CN$4),'25 SpcFunc &amp; VentSpcFunc combos'!$Q$8:$Q$354,0),0)&gt;0,1,0)</f>
        <v>0</v>
      </c>
      <c r="CO41" s="119">
        <f ca="1">IF(IFERROR(MATCH(_xlfn.CONCAT($B41,",",CO$4),'25 SpcFunc &amp; VentSpcFunc combos'!$Q$8:$Q$354,0),0)&gt;0,1,0)</f>
        <v>0</v>
      </c>
      <c r="CP41" s="119">
        <f ca="1">IF(IFERROR(MATCH(_xlfn.CONCAT($B41,",",CP$4),'25 SpcFunc &amp; VentSpcFunc combos'!$Q$8:$Q$354,0),0)&gt;0,1,0)</f>
        <v>0</v>
      </c>
      <c r="CQ41" s="119">
        <f ca="1">IF(IFERROR(MATCH(_xlfn.CONCAT($B41,",",CQ$4),'25 SpcFunc &amp; VentSpcFunc combos'!$Q$8:$Q$354,0),0)&gt;0,1,0)</f>
        <v>0</v>
      </c>
      <c r="CR41" s="119">
        <f ca="1">IF(IFERROR(MATCH(_xlfn.CONCAT($B41,",",CR$4),'25 SpcFunc &amp; VentSpcFunc combos'!$Q$8:$Q$354,0),0)&gt;0,1,0)</f>
        <v>0</v>
      </c>
      <c r="CS41" s="119">
        <f ca="1">IF(IFERROR(MATCH(_xlfn.CONCAT($B41,",",CS$4),'25 SpcFunc &amp; VentSpcFunc combos'!$Q$8:$Q$354,0),0)&gt;0,1,0)</f>
        <v>0</v>
      </c>
      <c r="CT41" s="119">
        <f ca="1">IF(IFERROR(MATCH(_xlfn.CONCAT($B41,",",CT$4),'25 SpcFunc &amp; VentSpcFunc combos'!$Q$8:$Q$354,0),0)&gt;0,1,0)</f>
        <v>0</v>
      </c>
      <c r="CU41" s="98" t="s">
        <v>938</v>
      </c>
      <c r="CV41">
        <f t="shared" ca="1" si="4"/>
        <v>2</v>
      </c>
    </row>
    <row r="42" spans="2:100" x14ac:dyDescent="0.25">
      <c r="B42" t="str">
        <f>'For CSV - 2025 SpcFuncData'!B42</f>
        <v>Kitchen/Food Preparation Area</v>
      </c>
      <c r="C42" s="119">
        <f ca="1">IF(IFERROR(MATCH(_xlfn.CONCAT($B42,",",C$4),'25 SpcFunc &amp; VentSpcFunc combos'!$Q$8:$Q$354,0),0)&gt;0,1,0)</f>
        <v>0</v>
      </c>
      <c r="D42" s="119">
        <f ca="1">IF(IFERROR(MATCH(_xlfn.CONCAT($B42,",",D$4),'25 SpcFunc &amp; VentSpcFunc combos'!$Q$8:$Q$354,0),0)&gt;0,1,0)</f>
        <v>0</v>
      </c>
      <c r="E42" s="119">
        <f ca="1">IF(IFERROR(MATCH(_xlfn.CONCAT($B42,",",E$4),'25 SpcFunc &amp; VentSpcFunc combos'!$Q$8:$Q$354,0),0)&gt;0,1,0)</f>
        <v>0</v>
      </c>
      <c r="F42" s="119">
        <f ca="1">IF(IFERROR(MATCH(_xlfn.CONCAT($B42,",",F$4),'25 SpcFunc &amp; VentSpcFunc combos'!$Q$8:$Q$354,0),0)&gt;0,1,0)</f>
        <v>0</v>
      </c>
      <c r="G42" s="119">
        <f ca="1">IF(IFERROR(MATCH(_xlfn.CONCAT($B42,",",G$4),'25 SpcFunc &amp; VentSpcFunc combos'!$Q$8:$Q$354,0),0)&gt;0,1,0)</f>
        <v>0</v>
      </c>
      <c r="H42" s="119">
        <f ca="1">IF(IFERROR(MATCH(_xlfn.CONCAT($B42,",",H$4),'25 SpcFunc &amp; VentSpcFunc combos'!$Q$8:$Q$354,0),0)&gt;0,1,0)</f>
        <v>0</v>
      </c>
      <c r="I42" s="119">
        <f ca="1">IF(IFERROR(MATCH(_xlfn.CONCAT($B42,",",I$4),'25 SpcFunc &amp; VentSpcFunc combos'!$Q$8:$Q$354,0),0)&gt;0,1,0)</f>
        <v>0</v>
      </c>
      <c r="J42" s="119">
        <f ca="1">IF(IFERROR(MATCH(_xlfn.CONCAT($B42,",",J$4),'25 SpcFunc &amp; VentSpcFunc combos'!$Q$8:$Q$354,0),0)&gt;0,1,0)</f>
        <v>0</v>
      </c>
      <c r="K42" s="119">
        <f ca="1">IF(IFERROR(MATCH(_xlfn.CONCAT($B42,",",K$4),'25 SpcFunc &amp; VentSpcFunc combos'!$Q$8:$Q$354,0),0)&gt;0,1,0)</f>
        <v>0</v>
      </c>
      <c r="L42" s="119">
        <f ca="1">IF(IFERROR(MATCH(_xlfn.CONCAT($B42,",",L$4),'25 SpcFunc &amp; VentSpcFunc combos'!$Q$8:$Q$354,0),0)&gt;0,1,0)</f>
        <v>0</v>
      </c>
      <c r="M42" s="119">
        <f ca="1">IF(IFERROR(MATCH(_xlfn.CONCAT($B42,",",M$4),'25 SpcFunc &amp; VentSpcFunc combos'!$Q$8:$Q$354,0),0)&gt;0,1,0)</f>
        <v>0</v>
      </c>
      <c r="N42" s="119">
        <f ca="1">IF(IFERROR(MATCH(_xlfn.CONCAT($B42,",",N$4),'25 SpcFunc &amp; VentSpcFunc combos'!$Q$8:$Q$354,0),0)&gt;0,1,0)</f>
        <v>0</v>
      </c>
      <c r="O42" s="119">
        <f ca="1">IF(IFERROR(MATCH(_xlfn.CONCAT($B42,",",O$4),'25 SpcFunc &amp; VentSpcFunc combos'!$Q$8:$Q$354,0),0)&gt;0,1,0)</f>
        <v>0</v>
      </c>
      <c r="P42" s="119">
        <f ca="1">IF(IFERROR(MATCH(_xlfn.CONCAT($B42,",",P$4),'25 SpcFunc &amp; VentSpcFunc combos'!$Q$8:$Q$354,0),0)&gt;0,1,0)</f>
        <v>0</v>
      </c>
      <c r="Q42" s="119">
        <f ca="1">IF(IFERROR(MATCH(_xlfn.CONCAT($B42,",",Q$4),'25 SpcFunc &amp; VentSpcFunc combos'!$Q$8:$Q$354,0),0)&gt;0,1,0)</f>
        <v>0</v>
      </c>
      <c r="R42" s="119">
        <f ca="1">IF(IFERROR(MATCH(_xlfn.CONCAT($B42,",",R$4),'25 SpcFunc &amp; VentSpcFunc combos'!$Q$8:$Q$354,0),0)&gt;0,1,0)</f>
        <v>0</v>
      </c>
      <c r="S42" s="119">
        <f ca="1">IF(IFERROR(MATCH(_xlfn.CONCAT($B42,",",S$4),'25 SpcFunc &amp; VentSpcFunc combos'!$Q$8:$Q$354,0),0)&gt;0,1,0)</f>
        <v>0</v>
      </c>
      <c r="T42" s="119">
        <f ca="1">IF(IFERROR(MATCH(_xlfn.CONCAT($B42,",",T$4),'25 SpcFunc &amp; VentSpcFunc combos'!$Q$8:$Q$354,0),0)&gt;0,1,0)</f>
        <v>0</v>
      </c>
      <c r="U42" s="119">
        <f ca="1">IF(IFERROR(MATCH(_xlfn.CONCAT($B42,",",U$4),'25 SpcFunc &amp; VentSpcFunc combos'!$Q$8:$Q$354,0),0)&gt;0,1,0)</f>
        <v>0</v>
      </c>
      <c r="V42" s="119">
        <f ca="1">IF(IFERROR(MATCH(_xlfn.CONCAT($B42,",",V$4),'25 SpcFunc &amp; VentSpcFunc combos'!$Q$8:$Q$354,0),0)&gt;0,1,0)</f>
        <v>0</v>
      </c>
      <c r="W42" s="119">
        <f ca="1">IF(IFERROR(MATCH(_xlfn.CONCAT($B42,",",W$4),'25 SpcFunc &amp; VentSpcFunc combos'!$Q$8:$Q$354,0),0)&gt;0,1,0)</f>
        <v>0</v>
      </c>
      <c r="X42" s="119">
        <f ca="1">IF(IFERROR(MATCH(_xlfn.CONCAT($B42,",",X$4),'25 SpcFunc &amp; VentSpcFunc combos'!$Q$8:$Q$354,0),0)&gt;0,1,0)</f>
        <v>0</v>
      </c>
      <c r="Y42" s="119">
        <f ca="1">IF(IFERROR(MATCH(_xlfn.CONCAT($B42,",",Y$4),'25 SpcFunc &amp; VentSpcFunc combos'!$Q$8:$Q$354,0),0)&gt;0,1,0)</f>
        <v>0</v>
      </c>
      <c r="Z42" s="119">
        <f ca="1">IF(IFERROR(MATCH(_xlfn.CONCAT($B42,",",Z$4),'25 SpcFunc &amp; VentSpcFunc combos'!$Q$8:$Q$354,0),0)&gt;0,1,0)</f>
        <v>0</v>
      </c>
      <c r="AA42" s="119">
        <f ca="1">IF(IFERROR(MATCH(_xlfn.CONCAT($B42,",",AA$4),'25 SpcFunc &amp; VentSpcFunc combos'!$Q$8:$Q$354,0),0)&gt;0,1,0)</f>
        <v>0</v>
      </c>
      <c r="AB42" s="119">
        <f ca="1">IF(IFERROR(MATCH(_xlfn.CONCAT($B42,",",AB$4),'25 SpcFunc &amp; VentSpcFunc combos'!$Q$8:$Q$354,0),0)&gt;0,1,0)</f>
        <v>0</v>
      </c>
      <c r="AC42" s="119">
        <f ca="1">IF(IFERROR(MATCH(_xlfn.CONCAT($B42,",",AC$4),'25 SpcFunc &amp; VentSpcFunc combos'!$Q$8:$Q$354,0),0)&gt;0,1,0)</f>
        <v>0</v>
      </c>
      <c r="AD42" s="119">
        <f ca="1">IF(IFERROR(MATCH(_xlfn.CONCAT($B42,",",AD$4),'25 SpcFunc &amp; VentSpcFunc combos'!$Q$8:$Q$354,0),0)&gt;0,1,0)</f>
        <v>0</v>
      </c>
      <c r="AE42" s="119">
        <f ca="1">IF(IFERROR(MATCH(_xlfn.CONCAT($B42,",",AE$4),'25 SpcFunc &amp; VentSpcFunc combos'!$Q$8:$Q$354,0),0)&gt;0,1,0)</f>
        <v>0</v>
      </c>
      <c r="AF42" s="119">
        <f ca="1">IF(IFERROR(MATCH(_xlfn.CONCAT($B42,",",AF$4),'25 SpcFunc &amp; VentSpcFunc combos'!$Q$8:$Q$354,0),0)&gt;0,1,0)</f>
        <v>0</v>
      </c>
      <c r="AG42" s="119">
        <f ca="1">IF(IFERROR(MATCH(_xlfn.CONCAT($B42,",",AG$4),'25 SpcFunc &amp; VentSpcFunc combos'!$Q$8:$Q$354,0),0)&gt;0,1,0)</f>
        <v>0</v>
      </c>
      <c r="AH42" s="119">
        <f ca="1">IF(IFERROR(MATCH(_xlfn.CONCAT($B42,",",AH$4),'25 SpcFunc &amp; VentSpcFunc combos'!$Q$8:$Q$354,0),0)&gt;0,1,0)</f>
        <v>0</v>
      </c>
      <c r="AI42" s="119">
        <f ca="1">IF(IFERROR(MATCH(_xlfn.CONCAT($B42,",",AI$4),'25 SpcFunc &amp; VentSpcFunc combos'!$Q$8:$Q$354,0),0)&gt;0,1,0)</f>
        <v>0</v>
      </c>
      <c r="AJ42" s="119">
        <f ca="1">IF(IFERROR(MATCH(_xlfn.CONCAT($B42,",",AJ$4),'25 SpcFunc &amp; VentSpcFunc combos'!$Q$8:$Q$354,0),0)&gt;0,1,0)</f>
        <v>0</v>
      </c>
      <c r="AK42" s="119">
        <f ca="1">IF(IFERROR(MATCH(_xlfn.CONCAT($B42,",",AK$4),'25 SpcFunc &amp; VentSpcFunc combos'!$Q$8:$Q$354,0),0)&gt;0,1,0)</f>
        <v>0</v>
      </c>
      <c r="AL42" s="119">
        <f ca="1">IF(IFERROR(MATCH(_xlfn.CONCAT($B42,",",AL$4),'25 SpcFunc &amp; VentSpcFunc combos'!$Q$8:$Q$354,0),0)&gt;0,1,0)</f>
        <v>0</v>
      </c>
      <c r="AM42" s="119">
        <f ca="1">IF(IFERROR(MATCH(_xlfn.CONCAT($B42,",",AM$4),'25 SpcFunc &amp; VentSpcFunc combos'!$Q$8:$Q$354,0),0)&gt;0,1,0)</f>
        <v>0</v>
      </c>
      <c r="AN42" s="119">
        <f ca="1">IF(IFERROR(MATCH(_xlfn.CONCAT($B42,",",AN$4),'25 SpcFunc &amp; VentSpcFunc combos'!$Q$8:$Q$354,0),0)&gt;0,1,0)</f>
        <v>0</v>
      </c>
      <c r="AO42" s="119">
        <f ca="1">IF(IFERROR(MATCH(_xlfn.CONCAT($B42,",",AO$4),'25 SpcFunc &amp; VentSpcFunc combos'!$Q$8:$Q$354,0),0)&gt;0,1,0)</f>
        <v>0</v>
      </c>
      <c r="AP42" s="119">
        <f ca="1">IF(IFERROR(MATCH(_xlfn.CONCAT($B42,",",AP$4),'25 SpcFunc &amp; VentSpcFunc combos'!$Q$8:$Q$354,0),0)&gt;0,1,0)</f>
        <v>0</v>
      </c>
      <c r="AQ42" s="119">
        <f ca="1">IF(IFERROR(MATCH(_xlfn.CONCAT($B42,",",AQ$4),'25 SpcFunc &amp; VentSpcFunc combos'!$Q$8:$Q$354,0),0)&gt;0,1,0)</f>
        <v>0</v>
      </c>
      <c r="AR42" s="119">
        <f ca="1">IF(IFERROR(MATCH(_xlfn.CONCAT($B42,",",AR$4),'25 SpcFunc &amp; VentSpcFunc combos'!$Q$8:$Q$354,0),0)&gt;0,1,0)</f>
        <v>0</v>
      </c>
      <c r="AS42" s="119">
        <f ca="1">IF(IFERROR(MATCH(_xlfn.CONCAT($B42,",",AS$4),'25 SpcFunc &amp; VentSpcFunc combos'!$Q$8:$Q$354,0),0)&gt;0,1,0)</f>
        <v>0</v>
      </c>
      <c r="AT42" s="119">
        <f ca="1">IF(IFERROR(MATCH(_xlfn.CONCAT($B42,",",AT$4),'25 SpcFunc &amp; VentSpcFunc combos'!$Q$8:$Q$354,0),0)&gt;0,1,0)</f>
        <v>0</v>
      </c>
      <c r="AU42" s="119">
        <f ca="1">IF(IFERROR(MATCH(_xlfn.CONCAT($B42,",",AU$4),'25 SpcFunc &amp; VentSpcFunc combos'!$Q$8:$Q$354,0),0)&gt;0,1,0)</f>
        <v>0</v>
      </c>
      <c r="AV42" s="119">
        <f ca="1">IF(IFERROR(MATCH(_xlfn.CONCAT($B42,",",AV$4),'25 SpcFunc &amp; VentSpcFunc combos'!$Q$8:$Q$354,0),0)&gt;0,1,0)</f>
        <v>0</v>
      </c>
      <c r="AW42" s="119">
        <f ca="1">IF(IFERROR(MATCH(_xlfn.CONCAT($B42,",",AW$4),'25 SpcFunc &amp; VentSpcFunc combos'!$Q$8:$Q$354,0),0)&gt;0,1,0)</f>
        <v>0</v>
      </c>
      <c r="AX42" s="119">
        <f ca="1">IF(IFERROR(MATCH(_xlfn.CONCAT($B42,",",AX$4),'25 SpcFunc &amp; VentSpcFunc combos'!$Q$8:$Q$354,0),0)&gt;0,1,0)</f>
        <v>0</v>
      </c>
      <c r="AY42" s="119">
        <f ca="1">IF(IFERROR(MATCH(_xlfn.CONCAT($B42,",",AY$4),'25 SpcFunc &amp; VentSpcFunc combos'!$Q$8:$Q$354,0),0)&gt;0,1,0)</f>
        <v>0</v>
      </c>
      <c r="AZ42" s="119">
        <f ca="1">IF(IFERROR(MATCH(_xlfn.CONCAT($B42,",",AZ$4),'25 SpcFunc &amp; VentSpcFunc combos'!$Q$8:$Q$354,0),0)&gt;0,1,0)</f>
        <v>0</v>
      </c>
      <c r="BA42" s="119">
        <f ca="1">IF(IFERROR(MATCH(_xlfn.CONCAT($B42,",",BA$4),'25 SpcFunc &amp; VentSpcFunc combos'!$Q$8:$Q$354,0),0)&gt;0,1,0)</f>
        <v>0</v>
      </c>
      <c r="BB42" s="119">
        <f ca="1">IF(IFERROR(MATCH(_xlfn.CONCAT($B42,",",BB$4),'25 SpcFunc &amp; VentSpcFunc combos'!$Q$8:$Q$354,0),0)&gt;0,1,0)</f>
        <v>0</v>
      </c>
      <c r="BC42" s="119">
        <f ca="1">IF(IFERROR(MATCH(_xlfn.CONCAT($B42,",",BC$4),'25 SpcFunc &amp; VentSpcFunc combos'!$Q$8:$Q$354,0),0)&gt;0,1,0)</f>
        <v>0</v>
      </c>
      <c r="BD42" s="119">
        <f ca="1">IF(IFERROR(MATCH(_xlfn.CONCAT($B42,",",BD$4),'25 SpcFunc &amp; VentSpcFunc combos'!$Q$8:$Q$354,0),0)&gt;0,1,0)</f>
        <v>1</v>
      </c>
      <c r="BE42" s="119">
        <f ca="1">IF(IFERROR(MATCH(_xlfn.CONCAT($B42,",",BE$4),'25 SpcFunc &amp; VentSpcFunc combos'!$Q$8:$Q$354,0),0)&gt;0,1,0)</f>
        <v>0</v>
      </c>
      <c r="BF42" s="119">
        <f ca="1">IF(IFERROR(MATCH(_xlfn.CONCAT($B42,",",BF$4),'25 SpcFunc &amp; VentSpcFunc combos'!$Q$8:$Q$354,0),0)&gt;0,1,0)</f>
        <v>0</v>
      </c>
      <c r="BG42" s="119">
        <f ca="1">IF(IFERROR(MATCH(_xlfn.CONCAT($B42,",",BG$4),'25 SpcFunc &amp; VentSpcFunc combos'!$Q$8:$Q$354,0),0)&gt;0,1,0)</f>
        <v>0</v>
      </c>
      <c r="BH42" s="119">
        <f ca="1">IF(IFERROR(MATCH(_xlfn.CONCAT($B42,",",BH$4),'25 SpcFunc &amp; VentSpcFunc combos'!$Q$8:$Q$354,0),0)&gt;0,1,0)</f>
        <v>0</v>
      </c>
      <c r="BI42" s="119">
        <f ca="1">IF(IFERROR(MATCH(_xlfn.CONCAT($B42,",",BI$4),'25 SpcFunc &amp; VentSpcFunc combos'!$Q$8:$Q$354,0),0)&gt;0,1,0)</f>
        <v>0</v>
      </c>
      <c r="BJ42" s="119">
        <f ca="1">IF(IFERROR(MATCH(_xlfn.CONCAT($B42,",",BJ$4),'25 SpcFunc &amp; VentSpcFunc combos'!$Q$8:$Q$354,0),0)&gt;0,1,0)</f>
        <v>0</v>
      </c>
      <c r="BK42" s="119">
        <f ca="1">IF(IFERROR(MATCH(_xlfn.CONCAT($B42,",",BK$4),'25 SpcFunc &amp; VentSpcFunc combos'!$Q$8:$Q$354,0),0)&gt;0,1,0)</f>
        <v>0</v>
      </c>
      <c r="BL42" s="119">
        <f ca="1">IF(IFERROR(MATCH(_xlfn.CONCAT($B42,",",BL$4),'25 SpcFunc &amp; VentSpcFunc combos'!$Q$8:$Q$354,0),0)&gt;0,1,0)</f>
        <v>0</v>
      </c>
      <c r="BM42" s="119">
        <f ca="1">IF(IFERROR(MATCH(_xlfn.CONCAT($B42,",",BM$4),'25 SpcFunc &amp; VentSpcFunc combos'!$Q$8:$Q$354,0),0)&gt;0,1,0)</f>
        <v>0</v>
      </c>
      <c r="BN42" s="119">
        <f ca="1">IF(IFERROR(MATCH(_xlfn.CONCAT($B42,",",BN$4),'25 SpcFunc &amp; VentSpcFunc combos'!$Q$8:$Q$354,0),0)&gt;0,1,0)</f>
        <v>0</v>
      </c>
      <c r="BO42" s="119">
        <f ca="1">IF(IFERROR(MATCH(_xlfn.CONCAT($B42,",",BO$4),'25 SpcFunc &amp; VentSpcFunc combos'!$Q$8:$Q$354,0),0)&gt;0,1,0)</f>
        <v>0</v>
      </c>
      <c r="BP42" s="119">
        <f ca="1">IF(IFERROR(MATCH(_xlfn.CONCAT($B42,",",BP$4),'25 SpcFunc &amp; VentSpcFunc combos'!$Q$8:$Q$354,0),0)&gt;0,1,0)</f>
        <v>0</v>
      </c>
      <c r="BQ42" s="119">
        <f ca="1">IF(IFERROR(MATCH(_xlfn.CONCAT($B42,",",BQ$4),'25 SpcFunc &amp; VentSpcFunc combos'!$Q$8:$Q$354,0),0)&gt;0,1,0)</f>
        <v>0</v>
      </c>
      <c r="BR42" s="119">
        <f ca="1">IF(IFERROR(MATCH(_xlfn.CONCAT($B42,",",BR$4),'25 SpcFunc &amp; VentSpcFunc combos'!$Q$8:$Q$354,0),0)&gt;0,1,0)</f>
        <v>0</v>
      </c>
      <c r="BS42" s="119">
        <f ca="1">IF(IFERROR(MATCH(_xlfn.CONCAT($B42,",",BS$4),'25 SpcFunc &amp; VentSpcFunc combos'!$Q$8:$Q$354,0),0)&gt;0,1,0)</f>
        <v>0</v>
      </c>
      <c r="BT42" s="119">
        <f ca="1">IF(IFERROR(MATCH(_xlfn.CONCAT($B42,",",BT$4),'25 SpcFunc &amp; VentSpcFunc combos'!$Q$8:$Q$354,0),0)&gt;0,1,0)</f>
        <v>0</v>
      </c>
      <c r="BU42" s="119">
        <f ca="1">IF(IFERROR(MATCH(_xlfn.CONCAT($B42,",",BU$4),'25 SpcFunc &amp; VentSpcFunc combos'!$Q$8:$Q$354,0),0)&gt;0,1,0)</f>
        <v>0</v>
      </c>
      <c r="BV42" s="119">
        <f ca="1">IF(IFERROR(MATCH(_xlfn.CONCAT($B42,",",BV$4),'25 SpcFunc &amp; VentSpcFunc combos'!$Q$8:$Q$354,0),0)&gt;0,1,0)</f>
        <v>0</v>
      </c>
      <c r="BW42" s="119">
        <f ca="1">IF(IFERROR(MATCH(_xlfn.CONCAT($B42,",",BW$4),'25 SpcFunc &amp; VentSpcFunc combos'!$Q$8:$Q$354,0),0)&gt;0,1,0)</f>
        <v>0</v>
      </c>
      <c r="BX42" s="119">
        <f ca="1">IF(IFERROR(MATCH(_xlfn.CONCAT($B42,",",BX$4),'25 SpcFunc &amp; VentSpcFunc combos'!$Q$8:$Q$354,0),0)&gt;0,1,0)</f>
        <v>0</v>
      </c>
      <c r="BY42" s="119">
        <f ca="1">IF(IFERROR(MATCH(_xlfn.CONCAT($B42,",",BY$4),'25 SpcFunc &amp; VentSpcFunc combos'!$Q$8:$Q$354,0),0)&gt;0,1,0)</f>
        <v>0</v>
      </c>
      <c r="BZ42" s="119">
        <f ca="1">IF(IFERROR(MATCH(_xlfn.CONCAT($B42,",",BZ$4),'25 SpcFunc &amp; VentSpcFunc combos'!$Q$8:$Q$354,0),0)&gt;0,1,0)</f>
        <v>0</v>
      </c>
      <c r="CA42" s="119">
        <f ca="1">IF(IFERROR(MATCH(_xlfn.CONCAT($B42,",",CA$4),'25 SpcFunc &amp; VentSpcFunc combos'!$Q$8:$Q$354,0),0)&gt;0,1,0)</f>
        <v>0</v>
      </c>
      <c r="CB42" s="119">
        <f ca="1">IF(IFERROR(MATCH(_xlfn.CONCAT($B42,",",CB$4),'25 SpcFunc &amp; VentSpcFunc combos'!$Q$8:$Q$354,0),0)&gt;0,1,0)</f>
        <v>0</v>
      </c>
      <c r="CC42" s="119">
        <f ca="1">IF(IFERROR(MATCH(_xlfn.CONCAT($B42,",",CC$4),'25 SpcFunc &amp; VentSpcFunc combos'!$Q$8:$Q$354,0),0)&gt;0,1,0)</f>
        <v>0</v>
      </c>
      <c r="CD42" s="119">
        <f ca="1">IF(IFERROR(MATCH(_xlfn.CONCAT($B42,",",CD$4),'25 SpcFunc &amp; VentSpcFunc combos'!$Q$8:$Q$354,0),0)&gt;0,1,0)</f>
        <v>0</v>
      </c>
      <c r="CE42" s="119">
        <f ca="1">IF(IFERROR(MATCH(_xlfn.CONCAT($B42,",",CE$4),'25 SpcFunc &amp; VentSpcFunc combos'!$Q$8:$Q$354,0),0)&gt;0,1,0)</f>
        <v>0</v>
      </c>
      <c r="CF42" s="119">
        <f ca="1">IF(IFERROR(MATCH(_xlfn.CONCAT($B42,",",CF$4),'25 SpcFunc &amp; VentSpcFunc combos'!$Q$8:$Q$354,0),0)&gt;0,1,0)</f>
        <v>0</v>
      </c>
      <c r="CG42" s="119">
        <f ca="1">IF(IFERROR(MATCH(_xlfn.CONCAT($B42,",",CG$4),'25 SpcFunc &amp; VentSpcFunc combos'!$Q$8:$Q$354,0),0)&gt;0,1,0)</f>
        <v>0</v>
      </c>
      <c r="CH42" s="119">
        <f ca="1">IF(IFERROR(MATCH(_xlfn.CONCAT($B42,",",CH$4),'25 SpcFunc &amp; VentSpcFunc combos'!$Q$8:$Q$354,0),0)&gt;0,1,0)</f>
        <v>0</v>
      </c>
      <c r="CI42" s="119">
        <f ca="1">IF(IFERROR(MATCH(_xlfn.CONCAT($B42,",",CI$4),'25 SpcFunc &amp; VentSpcFunc combos'!$Q$8:$Q$354,0),0)&gt;0,1,0)</f>
        <v>0</v>
      </c>
      <c r="CJ42" s="119">
        <f ca="1">IF(IFERROR(MATCH(_xlfn.CONCAT($B42,",",CJ$4),'25 SpcFunc &amp; VentSpcFunc combos'!$Q$8:$Q$354,0),0)&gt;0,1,0)</f>
        <v>0</v>
      </c>
      <c r="CK42" s="119">
        <f ca="1">IF(IFERROR(MATCH(_xlfn.CONCAT($B42,",",CK$4),'25 SpcFunc &amp; VentSpcFunc combos'!$Q$8:$Q$354,0),0)&gt;0,1,0)</f>
        <v>0</v>
      </c>
      <c r="CL42" s="119">
        <f ca="1">IF(IFERROR(MATCH(_xlfn.CONCAT($B42,",",CL$4),'25 SpcFunc &amp; VentSpcFunc combos'!$Q$8:$Q$354,0),0)&gt;0,1,0)</f>
        <v>0</v>
      </c>
      <c r="CM42" s="119">
        <f ca="1">IF(IFERROR(MATCH(_xlfn.CONCAT($B42,",",CM$4),'25 SpcFunc &amp; VentSpcFunc combos'!$Q$8:$Q$354,0),0)&gt;0,1,0)</f>
        <v>0</v>
      </c>
      <c r="CN42" s="119">
        <f ca="1">IF(IFERROR(MATCH(_xlfn.CONCAT($B42,",",CN$4),'25 SpcFunc &amp; VentSpcFunc combos'!$Q$8:$Q$354,0),0)&gt;0,1,0)</f>
        <v>0</v>
      </c>
      <c r="CO42" s="119">
        <f ca="1">IF(IFERROR(MATCH(_xlfn.CONCAT($B42,",",CO$4),'25 SpcFunc &amp; VentSpcFunc combos'!$Q$8:$Q$354,0),0)&gt;0,1,0)</f>
        <v>0</v>
      </c>
      <c r="CP42" s="119">
        <f ca="1">IF(IFERROR(MATCH(_xlfn.CONCAT($B42,",",CP$4),'25 SpcFunc &amp; VentSpcFunc combos'!$Q$8:$Q$354,0),0)&gt;0,1,0)</f>
        <v>0</v>
      </c>
      <c r="CQ42" s="119">
        <f ca="1">IF(IFERROR(MATCH(_xlfn.CONCAT($B42,",",CQ$4),'25 SpcFunc &amp; VentSpcFunc combos'!$Q$8:$Q$354,0),0)&gt;0,1,0)</f>
        <v>0</v>
      </c>
      <c r="CR42" s="119">
        <f ca="1">IF(IFERROR(MATCH(_xlfn.CONCAT($B42,",",CR$4),'25 SpcFunc &amp; VentSpcFunc combos'!$Q$8:$Q$354,0),0)&gt;0,1,0)</f>
        <v>0</v>
      </c>
      <c r="CS42" s="119">
        <f ca="1">IF(IFERROR(MATCH(_xlfn.CONCAT($B42,",",CS$4),'25 SpcFunc &amp; VentSpcFunc combos'!$Q$8:$Q$354,0),0)&gt;0,1,0)</f>
        <v>0</v>
      </c>
      <c r="CT42" s="119">
        <f ca="1">IF(IFERROR(MATCH(_xlfn.CONCAT($B42,",",CT$4),'25 SpcFunc &amp; VentSpcFunc combos'!$Q$8:$Q$354,0),0)&gt;0,1,0)</f>
        <v>0</v>
      </c>
      <c r="CU42" s="98" t="s">
        <v>938</v>
      </c>
      <c r="CV42">
        <f t="shared" ca="1" si="4"/>
        <v>1</v>
      </c>
    </row>
    <row r="43" spans="2:100" x14ac:dyDescent="0.25">
      <c r="B43" t="str">
        <f>'For CSV - 2025 SpcFuncData'!B43</f>
        <v>Kitchenette or Residential Kitchen</v>
      </c>
      <c r="C43" s="119">
        <f ca="1">IF(IFERROR(MATCH(_xlfn.CONCAT($B43,",",C$4),'25 SpcFunc &amp; VentSpcFunc combos'!$Q$8:$Q$354,0),0)&gt;0,1,0)</f>
        <v>0</v>
      </c>
      <c r="D43" s="119">
        <f ca="1">IF(IFERROR(MATCH(_xlfn.CONCAT($B43,",",D$4),'25 SpcFunc &amp; VentSpcFunc combos'!$Q$8:$Q$354,0),0)&gt;0,1,0)</f>
        <v>0</v>
      </c>
      <c r="E43" s="119">
        <f ca="1">IF(IFERROR(MATCH(_xlfn.CONCAT($B43,",",E$4),'25 SpcFunc &amp; VentSpcFunc combos'!$Q$8:$Q$354,0),0)&gt;0,1,0)</f>
        <v>0</v>
      </c>
      <c r="F43" s="119">
        <f ca="1">IF(IFERROR(MATCH(_xlfn.CONCAT($B43,",",F$4),'25 SpcFunc &amp; VentSpcFunc combos'!$Q$8:$Q$354,0),0)&gt;0,1,0)</f>
        <v>0</v>
      </c>
      <c r="G43" s="119">
        <f ca="1">IF(IFERROR(MATCH(_xlfn.CONCAT($B43,",",G$4),'25 SpcFunc &amp; VentSpcFunc combos'!$Q$8:$Q$354,0),0)&gt;0,1,0)</f>
        <v>0</v>
      </c>
      <c r="H43" s="119">
        <f ca="1">IF(IFERROR(MATCH(_xlfn.CONCAT($B43,",",H$4),'25 SpcFunc &amp; VentSpcFunc combos'!$Q$8:$Q$354,0),0)&gt;0,1,0)</f>
        <v>0</v>
      </c>
      <c r="I43" s="119">
        <f ca="1">IF(IFERROR(MATCH(_xlfn.CONCAT($B43,",",I$4),'25 SpcFunc &amp; VentSpcFunc combos'!$Q$8:$Q$354,0),0)&gt;0,1,0)</f>
        <v>0</v>
      </c>
      <c r="J43" s="119">
        <f ca="1">IF(IFERROR(MATCH(_xlfn.CONCAT($B43,",",J$4),'25 SpcFunc &amp; VentSpcFunc combos'!$Q$8:$Q$354,0),0)&gt;0,1,0)</f>
        <v>0</v>
      </c>
      <c r="K43" s="119">
        <f ca="1">IF(IFERROR(MATCH(_xlfn.CONCAT($B43,",",K$4),'25 SpcFunc &amp; VentSpcFunc combos'!$Q$8:$Q$354,0),0)&gt;0,1,0)</f>
        <v>0</v>
      </c>
      <c r="L43" s="119">
        <f ca="1">IF(IFERROR(MATCH(_xlfn.CONCAT($B43,",",L$4),'25 SpcFunc &amp; VentSpcFunc combos'!$Q$8:$Q$354,0),0)&gt;0,1,0)</f>
        <v>0</v>
      </c>
      <c r="M43" s="119">
        <f ca="1">IF(IFERROR(MATCH(_xlfn.CONCAT($B43,",",M$4),'25 SpcFunc &amp; VentSpcFunc combos'!$Q$8:$Q$354,0),0)&gt;0,1,0)</f>
        <v>0</v>
      </c>
      <c r="N43" s="119">
        <f ca="1">IF(IFERROR(MATCH(_xlfn.CONCAT($B43,",",N$4),'25 SpcFunc &amp; VentSpcFunc combos'!$Q$8:$Q$354,0),0)&gt;0,1,0)</f>
        <v>0</v>
      </c>
      <c r="O43" s="119">
        <f ca="1">IF(IFERROR(MATCH(_xlfn.CONCAT($B43,",",O$4),'25 SpcFunc &amp; VentSpcFunc combos'!$Q$8:$Q$354,0),0)&gt;0,1,0)</f>
        <v>0</v>
      </c>
      <c r="P43" s="119">
        <f ca="1">IF(IFERROR(MATCH(_xlfn.CONCAT($B43,",",P$4),'25 SpcFunc &amp; VentSpcFunc combos'!$Q$8:$Q$354,0),0)&gt;0,1,0)</f>
        <v>0</v>
      </c>
      <c r="Q43" s="119">
        <f ca="1">IF(IFERROR(MATCH(_xlfn.CONCAT($B43,",",Q$4),'25 SpcFunc &amp; VentSpcFunc combos'!$Q$8:$Q$354,0),0)&gt;0,1,0)</f>
        <v>0</v>
      </c>
      <c r="R43" s="119">
        <f ca="1">IF(IFERROR(MATCH(_xlfn.CONCAT($B43,",",R$4),'25 SpcFunc &amp; VentSpcFunc combos'!$Q$8:$Q$354,0),0)&gt;0,1,0)</f>
        <v>0</v>
      </c>
      <c r="S43" s="119">
        <f ca="1">IF(IFERROR(MATCH(_xlfn.CONCAT($B43,",",S$4),'25 SpcFunc &amp; VentSpcFunc combos'!$Q$8:$Q$354,0),0)&gt;0,1,0)</f>
        <v>0</v>
      </c>
      <c r="T43" s="119">
        <f ca="1">IF(IFERROR(MATCH(_xlfn.CONCAT($B43,",",T$4),'25 SpcFunc &amp; VentSpcFunc combos'!$Q$8:$Q$354,0),0)&gt;0,1,0)</f>
        <v>0</v>
      </c>
      <c r="U43" s="119">
        <f ca="1">IF(IFERROR(MATCH(_xlfn.CONCAT($B43,",",U$4),'25 SpcFunc &amp; VentSpcFunc combos'!$Q$8:$Q$354,0),0)&gt;0,1,0)</f>
        <v>0</v>
      </c>
      <c r="V43" s="119">
        <f ca="1">IF(IFERROR(MATCH(_xlfn.CONCAT($B43,",",V$4),'25 SpcFunc &amp; VentSpcFunc combos'!$Q$8:$Q$354,0),0)&gt;0,1,0)</f>
        <v>0</v>
      </c>
      <c r="W43" s="119">
        <f ca="1">IF(IFERROR(MATCH(_xlfn.CONCAT($B43,",",W$4),'25 SpcFunc &amp; VentSpcFunc combos'!$Q$8:$Q$354,0),0)&gt;0,1,0)</f>
        <v>0</v>
      </c>
      <c r="X43" s="119">
        <f ca="1">IF(IFERROR(MATCH(_xlfn.CONCAT($B43,",",X$4),'25 SpcFunc &amp; VentSpcFunc combos'!$Q$8:$Q$354,0),0)&gt;0,1,0)</f>
        <v>0</v>
      </c>
      <c r="Y43" s="119">
        <f ca="1">IF(IFERROR(MATCH(_xlfn.CONCAT($B43,",",Y$4),'25 SpcFunc &amp; VentSpcFunc combos'!$Q$8:$Q$354,0),0)&gt;0,1,0)</f>
        <v>0</v>
      </c>
      <c r="Z43" s="119">
        <f ca="1">IF(IFERROR(MATCH(_xlfn.CONCAT($B43,",",Z$4),'25 SpcFunc &amp; VentSpcFunc combos'!$Q$8:$Q$354,0),0)&gt;0,1,0)</f>
        <v>0</v>
      </c>
      <c r="AA43" s="119">
        <f ca="1">IF(IFERROR(MATCH(_xlfn.CONCAT($B43,",",AA$4),'25 SpcFunc &amp; VentSpcFunc combos'!$Q$8:$Q$354,0),0)&gt;0,1,0)</f>
        <v>0</v>
      </c>
      <c r="AB43" s="119">
        <f ca="1">IF(IFERROR(MATCH(_xlfn.CONCAT($B43,",",AB$4),'25 SpcFunc &amp; VentSpcFunc combos'!$Q$8:$Q$354,0),0)&gt;0,1,0)</f>
        <v>0</v>
      </c>
      <c r="AC43" s="119">
        <f ca="1">IF(IFERROR(MATCH(_xlfn.CONCAT($B43,",",AC$4),'25 SpcFunc &amp; VentSpcFunc combos'!$Q$8:$Q$354,0),0)&gt;0,1,0)</f>
        <v>0</v>
      </c>
      <c r="AD43" s="119">
        <f ca="1">IF(IFERROR(MATCH(_xlfn.CONCAT($B43,",",AD$4),'25 SpcFunc &amp; VentSpcFunc combos'!$Q$8:$Q$354,0),0)&gt;0,1,0)</f>
        <v>0</v>
      </c>
      <c r="AE43" s="119">
        <f ca="1">IF(IFERROR(MATCH(_xlfn.CONCAT($B43,",",AE$4),'25 SpcFunc &amp; VentSpcFunc combos'!$Q$8:$Q$354,0),0)&gt;0,1,0)</f>
        <v>0</v>
      </c>
      <c r="AF43" s="119">
        <f ca="1">IF(IFERROR(MATCH(_xlfn.CONCAT($B43,",",AF$4),'25 SpcFunc &amp; VentSpcFunc combos'!$Q$8:$Q$354,0),0)&gt;0,1,0)</f>
        <v>0</v>
      </c>
      <c r="AG43" s="119">
        <f ca="1">IF(IFERROR(MATCH(_xlfn.CONCAT($B43,",",AG$4),'25 SpcFunc &amp; VentSpcFunc combos'!$Q$8:$Q$354,0),0)&gt;0,1,0)</f>
        <v>0</v>
      </c>
      <c r="AH43" s="119">
        <f ca="1">IF(IFERROR(MATCH(_xlfn.CONCAT($B43,",",AH$4),'25 SpcFunc &amp; VentSpcFunc combos'!$Q$8:$Q$354,0),0)&gt;0,1,0)</f>
        <v>0</v>
      </c>
      <c r="AI43" s="119">
        <f ca="1">IF(IFERROR(MATCH(_xlfn.CONCAT($B43,",",AI$4),'25 SpcFunc &amp; VentSpcFunc combos'!$Q$8:$Q$354,0),0)&gt;0,1,0)</f>
        <v>0</v>
      </c>
      <c r="AJ43" s="119">
        <f ca="1">IF(IFERROR(MATCH(_xlfn.CONCAT($B43,",",AJ$4),'25 SpcFunc &amp; VentSpcFunc combos'!$Q$8:$Q$354,0),0)&gt;0,1,0)</f>
        <v>0</v>
      </c>
      <c r="AK43" s="119">
        <f ca="1">IF(IFERROR(MATCH(_xlfn.CONCAT($B43,",",AK$4),'25 SpcFunc &amp; VentSpcFunc combos'!$Q$8:$Q$354,0),0)&gt;0,1,0)</f>
        <v>0</v>
      </c>
      <c r="AL43" s="119">
        <f ca="1">IF(IFERROR(MATCH(_xlfn.CONCAT($B43,",",AL$4),'25 SpcFunc &amp; VentSpcFunc combos'!$Q$8:$Q$354,0),0)&gt;0,1,0)</f>
        <v>0</v>
      </c>
      <c r="AM43" s="119">
        <f ca="1">IF(IFERROR(MATCH(_xlfn.CONCAT($B43,",",AM$4),'25 SpcFunc &amp; VentSpcFunc combos'!$Q$8:$Q$354,0),0)&gt;0,1,0)</f>
        <v>0</v>
      </c>
      <c r="AN43" s="119">
        <f ca="1">IF(IFERROR(MATCH(_xlfn.CONCAT($B43,",",AN$4),'25 SpcFunc &amp; VentSpcFunc combos'!$Q$8:$Q$354,0),0)&gt;0,1,0)</f>
        <v>1</v>
      </c>
      <c r="AO43" s="119">
        <f ca="1">IF(IFERROR(MATCH(_xlfn.CONCAT($B43,",",AO$4),'25 SpcFunc &amp; VentSpcFunc combos'!$Q$8:$Q$354,0),0)&gt;0,1,0)</f>
        <v>0</v>
      </c>
      <c r="AP43" s="119">
        <f ca="1">IF(IFERROR(MATCH(_xlfn.CONCAT($B43,",",AP$4),'25 SpcFunc &amp; VentSpcFunc combos'!$Q$8:$Q$354,0),0)&gt;0,1,0)</f>
        <v>0</v>
      </c>
      <c r="AQ43" s="119">
        <f ca="1">IF(IFERROR(MATCH(_xlfn.CONCAT($B43,",",AQ$4),'25 SpcFunc &amp; VentSpcFunc combos'!$Q$8:$Q$354,0),0)&gt;0,1,0)</f>
        <v>0</v>
      </c>
      <c r="AR43" s="119">
        <f ca="1">IF(IFERROR(MATCH(_xlfn.CONCAT($B43,",",AR$4),'25 SpcFunc &amp; VentSpcFunc combos'!$Q$8:$Q$354,0),0)&gt;0,1,0)</f>
        <v>0</v>
      </c>
      <c r="AS43" s="119">
        <f ca="1">IF(IFERROR(MATCH(_xlfn.CONCAT($B43,",",AS$4),'25 SpcFunc &amp; VentSpcFunc combos'!$Q$8:$Q$354,0),0)&gt;0,1,0)</f>
        <v>0</v>
      </c>
      <c r="AT43" s="119">
        <f ca="1">IF(IFERROR(MATCH(_xlfn.CONCAT($B43,",",AT$4),'25 SpcFunc &amp; VentSpcFunc combos'!$Q$8:$Q$354,0),0)&gt;0,1,0)</f>
        <v>0</v>
      </c>
      <c r="AU43" s="119">
        <f ca="1">IF(IFERROR(MATCH(_xlfn.CONCAT($B43,",",AU$4),'25 SpcFunc &amp; VentSpcFunc combos'!$Q$8:$Q$354,0),0)&gt;0,1,0)</f>
        <v>0</v>
      </c>
      <c r="AV43" s="119">
        <f ca="1">IF(IFERROR(MATCH(_xlfn.CONCAT($B43,",",AV$4),'25 SpcFunc &amp; VentSpcFunc combos'!$Q$8:$Q$354,0),0)&gt;0,1,0)</f>
        <v>0</v>
      </c>
      <c r="AW43" s="119">
        <f ca="1">IF(IFERROR(MATCH(_xlfn.CONCAT($B43,",",AW$4),'25 SpcFunc &amp; VentSpcFunc combos'!$Q$8:$Q$354,0),0)&gt;0,1,0)</f>
        <v>0</v>
      </c>
      <c r="AX43" s="119">
        <f ca="1">IF(IFERROR(MATCH(_xlfn.CONCAT($B43,",",AX$4),'25 SpcFunc &amp; VentSpcFunc combos'!$Q$8:$Q$354,0),0)&gt;0,1,0)</f>
        <v>0</v>
      </c>
      <c r="AY43" s="119">
        <f ca="1">IF(IFERROR(MATCH(_xlfn.CONCAT($B43,",",AY$4),'25 SpcFunc &amp; VentSpcFunc combos'!$Q$8:$Q$354,0),0)&gt;0,1,0)</f>
        <v>0</v>
      </c>
      <c r="AZ43" s="119">
        <f ca="1">IF(IFERROR(MATCH(_xlfn.CONCAT($B43,",",AZ$4),'25 SpcFunc &amp; VentSpcFunc combos'!$Q$8:$Q$354,0),0)&gt;0,1,0)</f>
        <v>0</v>
      </c>
      <c r="BA43" s="119">
        <f ca="1">IF(IFERROR(MATCH(_xlfn.CONCAT($B43,",",BA$4),'25 SpcFunc &amp; VentSpcFunc combos'!$Q$8:$Q$354,0),0)&gt;0,1,0)</f>
        <v>0</v>
      </c>
      <c r="BB43" s="119">
        <f ca="1">IF(IFERROR(MATCH(_xlfn.CONCAT($B43,",",BB$4),'25 SpcFunc &amp; VentSpcFunc combos'!$Q$8:$Q$354,0),0)&gt;0,1,0)</f>
        <v>0</v>
      </c>
      <c r="BC43" s="119">
        <f ca="1">IF(IFERROR(MATCH(_xlfn.CONCAT($B43,",",BC$4),'25 SpcFunc &amp; VentSpcFunc combos'!$Q$8:$Q$354,0),0)&gt;0,1,0)</f>
        <v>0</v>
      </c>
      <c r="BD43" s="119">
        <f ca="1">IF(IFERROR(MATCH(_xlfn.CONCAT($B43,",",BD$4),'25 SpcFunc &amp; VentSpcFunc combos'!$Q$8:$Q$354,0),0)&gt;0,1,0)</f>
        <v>0</v>
      </c>
      <c r="BE43" s="119">
        <f ca="1">IF(IFERROR(MATCH(_xlfn.CONCAT($B43,",",BE$4),'25 SpcFunc &amp; VentSpcFunc combos'!$Q$8:$Q$354,0),0)&gt;0,1,0)</f>
        <v>0</v>
      </c>
      <c r="BF43" s="119">
        <f ca="1">IF(IFERROR(MATCH(_xlfn.CONCAT($B43,",",BF$4),'25 SpcFunc &amp; VentSpcFunc combos'!$Q$8:$Q$354,0),0)&gt;0,1,0)</f>
        <v>0</v>
      </c>
      <c r="BG43" s="119">
        <f ca="1">IF(IFERROR(MATCH(_xlfn.CONCAT($B43,",",BG$4),'25 SpcFunc &amp; VentSpcFunc combos'!$Q$8:$Q$354,0),0)&gt;0,1,0)</f>
        <v>0</v>
      </c>
      <c r="BH43" s="119">
        <f ca="1">IF(IFERROR(MATCH(_xlfn.CONCAT($B43,",",BH$4),'25 SpcFunc &amp; VentSpcFunc combos'!$Q$8:$Q$354,0),0)&gt;0,1,0)</f>
        <v>0</v>
      </c>
      <c r="BI43" s="119">
        <f ca="1">IF(IFERROR(MATCH(_xlfn.CONCAT($B43,",",BI$4),'25 SpcFunc &amp; VentSpcFunc combos'!$Q$8:$Q$354,0),0)&gt;0,1,0)</f>
        <v>0</v>
      </c>
      <c r="BJ43" s="119">
        <f ca="1">IF(IFERROR(MATCH(_xlfn.CONCAT($B43,",",BJ$4),'25 SpcFunc &amp; VentSpcFunc combos'!$Q$8:$Q$354,0),0)&gt;0,1,0)</f>
        <v>0</v>
      </c>
      <c r="BK43" s="119">
        <f ca="1">IF(IFERROR(MATCH(_xlfn.CONCAT($B43,",",BK$4),'25 SpcFunc &amp; VentSpcFunc combos'!$Q$8:$Q$354,0),0)&gt;0,1,0)</f>
        <v>0</v>
      </c>
      <c r="BL43" s="119">
        <f ca="1">IF(IFERROR(MATCH(_xlfn.CONCAT($B43,",",BL$4),'25 SpcFunc &amp; VentSpcFunc combos'!$Q$8:$Q$354,0),0)&gt;0,1,0)</f>
        <v>0</v>
      </c>
      <c r="BM43" s="119">
        <f ca="1">IF(IFERROR(MATCH(_xlfn.CONCAT($B43,",",BM$4),'25 SpcFunc &amp; VentSpcFunc combos'!$Q$8:$Q$354,0),0)&gt;0,1,0)</f>
        <v>0</v>
      </c>
      <c r="BN43" s="119">
        <f ca="1">IF(IFERROR(MATCH(_xlfn.CONCAT($B43,",",BN$4),'25 SpcFunc &amp; VentSpcFunc combos'!$Q$8:$Q$354,0),0)&gt;0,1,0)</f>
        <v>0</v>
      </c>
      <c r="BO43" s="119">
        <f ca="1">IF(IFERROR(MATCH(_xlfn.CONCAT($B43,",",BO$4),'25 SpcFunc &amp; VentSpcFunc combos'!$Q$8:$Q$354,0),0)&gt;0,1,0)</f>
        <v>0</v>
      </c>
      <c r="BP43" s="119">
        <f ca="1">IF(IFERROR(MATCH(_xlfn.CONCAT($B43,",",BP$4),'25 SpcFunc &amp; VentSpcFunc combos'!$Q$8:$Q$354,0),0)&gt;0,1,0)</f>
        <v>0</v>
      </c>
      <c r="BQ43" s="119">
        <f ca="1">IF(IFERROR(MATCH(_xlfn.CONCAT($B43,",",BQ$4),'25 SpcFunc &amp; VentSpcFunc combos'!$Q$8:$Q$354,0),0)&gt;0,1,0)</f>
        <v>0</v>
      </c>
      <c r="BR43" s="119">
        <f ca="1">IF(IFERROR(MATCH(_xlfn.CONCAT($B43,",",BR$4),'25 SpcFunc &amp; VentSpcFunc combos'!$Q$8:$Q$354,0),0)&gt;0,1,0)</f>
        <v>0</v>
      </c>
      <c r="BS43" s="119">
        <f ca="1">IF(IFERROR(MATCH(_xlfn.CONCAT($B43,",",BS$4),'25 SpcFunc &amp; VentSpcFunc combos'!$Q$8:$Q$354,0),0)&gt;0,1,0)</f>
        <v>0</v>
      </c>
      <c r="BT43" s="119">
        <f ca="1">IF(IFERROR(MATCH(_xlfn.CONCAT($B43,",",BT$4),'25 SpcFunc &amp; VentSpcFunc combos'!$Q$8:$Q$354,0),0)&gt;0,1,0)</f>
        <v>0</v>
      </c>
      <c r="BU43" s="119">
        <f ca="1">IF(IFERROR(MATCH(_xlfn.CONCAT($B43,",",BU$4),'25 SpcFunc &amp; VentSpcFunc combos'!$Q$8:$Q$354,0),0)&gt;0,1,0)</f>
        <v>0</v>
      </c>
      <c r="BV43" s="119">
        <f ca="1">IF(IFERROR(MATCH(_xlfn.CONCAT($B43,",",BV$4),'25 SpcFunc &amp; VentSpcFunc combos'!$Q$8:$Q$354,0),0)&gt;0,1,0)</f>
        <v>0</v>
      </c>
      <c r="BW43" s="119">
        <f ca="1">IF(IFERROR(MATCH(_xlfn.CONCAT($B43,",",BW$4),'25 SpcFunc &amp; VentSpcFunc combos'!$Q$8:$Q$354,0),0)&gt;0,1,0)</f>
        <v>0</v>
      </c>
      <c r="BX43" s="119">
        <f ca="1">IF(IFERROR(MATCH(_xlfn.CONCAT($B43,",",BX$4),'25 SpcFunc &amp; VentSpcFunc combos'!$Q$8:$Q$354,0),0)&gt;0,1,0)</f>
        <v>0</v>
      </c>
      <c r="BY43" s="119">
        <f ca="1">IF(IFERROR(MATCH(_xlfn.CONCAT($B43,",",BY$4),'25 SpcFunc &amp; VentSpcFunc combos'!$Q$8:$Q$354,0),0)&gt;0,1,0)</f>
        <v>0</v>
      </c>
      <c r="BZ43" s="119">
        <f ca="1">IF(IFERROR(MATCH(_xlfn.CONCAT($B43,",",BZ$4),'25 SpcFunc &amp; VentSpcFunc combos'!$Q$8:$Q$354,0),0)&gt;0,1,0)</f>
        <v>0</v>
      </c>
      <c r="CA43" s="119">
        <f ca="1">IF(IFERROR(MATCH(_xlfn.CONCAT($B43,",",CA$4),'25 SpcFunc &amp; VentSpcFunc combos'!$Q$8:$Q$354,0),0)&gt;0,1,0)</f>
        <v>0</v>
      </c>
      <c r="CB43" s="119">
        <f ca="1">IF(IFERROR(MATCH(_xlfn.CONCAT($B43,",",CB$4),'25 SpcFunc &amp; VentSpcFunc combos'!$Q$8:$Q$354,0),0)&gt;0,1,0)</f>
        <v>0</v>
      </c>
      <c r="CC43" s="119">
        <f ca="1">IF(IFERROR(MATCH(_xlfn.CONCAT($B43,",",CC$4),'25 SpcFunc &amp; VentSpcFunc combos'!$Q$8:$Q$354,0),0)&gt;0,1,0)</f>
        <v>0</v>
      </c>
      <c r="CD43" s="119">
        <f ca="1">IF(IFERROR(MATCH(_xlfn.CONCAT($B43,",",CD$4),'25 SpcFunc &amp; VentSpcFunc combos'!$Q$8:$Q$354,0),0)&gt;0,1,0)</f>
        <v>0</v>
      </c>
      <c r="CE43" s="119">
        <f ca="1">IF(IFERROR(MATCH(_xlfn.CONCAT($B43,",",CE$4),'25 SpcFunc &amp; VentSpcFunc combos'!$Q$8:$Q$354,0),0)&gt;0,1,0)</f>
        <v>0</v>
      </c>
      <c r="CF43" s="119">
        <f ca="1">IF(IFERROR(MATCH(_xlfn.CONCAT($B43,",",CF$4),'25 SpcFunc &amp; VentSpcFunc combos'!$Q$8:$Q$354,0),0)&gt;0,1,0)</f>
        <v>0</v>
      </c>
      <c r="CG43" s="119">
        <f ca="1">IF(IFERROR(MATCH(_xlfn.CONCAT($B43,",",CG$4),'25 SpcFunc &amp; VentSpcFunc combos'!$Q$8:$Q$354,0),0)&gt;0,1,0)</f>
        <v>0</v>
      </c>
      <c r="CH43" s="119">
        <f ca="1">IF(IFERROR(MATCH(_xlfn.CONCAT($B43,",",CH$4),'25 SpcFunc &amp; VentSpcFunc combos'!$Q$8:$Q$354,0),0)&gt;0,1,0)</f>
        <v>0</v>
      </c>
      <c r="CI43" s="119">
        <f ca="1">IF(IFERROR(MATCH(_xlfn.CONCAT($B43,",",CI$4),'25 SpcFunc &amp; VentSpcFunc combos'!$Q$8:$Q$354,0),0)&gt;0,1,0)</f>
        <v>0</v>
      </c>
      <c r="CJ43" s="119">
        <f ca="1">IF(IFERROR(MATCH(_xlfn.CONCAT($B43,",",CJ$4),'25 SpcFunc &amp; VentSpcFunc combos'!$Q$8:$Q$354,0),0)&gt;0,1,0)</f>
        <v>0</v>
      </c>
      <c r="CK43" s="119">
        <f ca="1">IF(IFERROR(MATCH(_xlfn.CONCAT($B43,",",CK$4),'25 SpcFunc &amp; VentSpcFunc combos'!$Q$8:$Q$354,0),0)&gt;0,1,0)</f>
        <v>0</v>
      </c>
      <c r="CL43" s="119">
        <f ca="1">IF(IFERROR(MATCH(_xlfn.CONCAT($B43,",",CL$4),'25 SpcFunc &amp; VentSpcFunc combos'!$Q$8:$Q$354,0),0)&gt;0,1,0)</f>
        <v>0</v>
      </c>
      <c r="CM43" s="119">
        <f ca="1">IF(IFERROR(MATCH(_xlfn.CONCAT($B43,",",CM$4),'25 SpcFunc &amp; VentSpcFunc combos'!$Q$8:$Q$354,0),0)&gt;0,1,0)</f>
        <v>0</v>
      </c>
      <c r="CN43" s="119">
        <f ca="1">IF(IFERROR(MATCH(_xlfn.CONCAT($B43,",",CN$4),'25 SpcFunc &amp; VentSpcFunc combos'!$Q$8:$Q$354,0),0)&gt;0,1,0)</f>
        <v>0</v>
      </c>
      <c r="CO43" s="119">
        <f ca="1">IF(IFERROR(MATCH(_xlfn.CONCAT($B43,",",CO$4),'25 SpcFunc &amp; VentSpcFunc combos'!$Q$8:$Q$354,0),0)&gt;0,1,0)</f>
        <v>0</v>
      </c>
      <c r="CP43" s="119">
        <f ca="1">IF(IFERROR(MATCH(_xlfn.CONCAT($B43,",",CP$4),'25 SpcFunc &amp; VentSpcFunc combos'!$Q$8:$Q$354,0),0)&gt;0,1,0)</f>
        <v>0</v>
      </c>
      <c r="CQ43" s="119">
        <f ca="1">IF(IFERROR(MATCH(_xlfn.CONCAT($B43,",",CQ$4),'25 SpcFunc &amp; VentSpcFunc combos'!$Q$8:$Q$354,0),0)&gt;0,1,0)</f>
        <v>0</v>
      </c>
      <c r="CR43" s="119">
        <f ca="1">IF(IFERROR(MATCH(_xlfn.CONCAT($B43,",",CR$4),'25 SpcFunc &amp; VentSpcFunc combos'!$Q$8:$Q$354,0),0)&gt;0,1,0)</f>
        <v>0</v>
      </c>
      <c r="CS43" s="119">
        <f ca="1">IF(IFERROR(MATCH(_xlfn.CONCAT($B43,",",CS$4),'25 SpcFunc &amp; VentSpcFunc combos'!$Q$8:$Q$354,0),0)&gt;0,1,0)</f>
        <v>0</v>
      </c>
      <c r="CT43" s="119">
        <f ca="1">IF(IFERROR(MATCH(_xlfn.CONCAT($B43,",",CT$4),'25 SpcFunc &amp; VentSpcFunc combos'!$Q$8:$Q$354,0),0)&gt;0,1,0)</f>
        <v>0</v>
      </c>
      <c r="CU43" s="98" t="s">
        <v>938</v>
      </c>
      <c r="CV43">
        <f t="shared" ca="1" si="4"/>
        <v>1</v>
      </c>
    </row>
    <row r="44" spans="2:100" x14ac:dyDescent="0.25">
      <c r="B44" t="str">
        <f>'For CSV - 2025 SpcFuncData'!B44</f>
        <v>Laboratory, Scientific</v>
      </c>
      <c r="C44" s="119">
        <f ca="1">IF(IFERROR(MATCH(_xlfn.CONCAT($B44,",",C$4),'25 SpcFunc &amp; VentSpcFunc combos'!$Q$8:$Q$354,0),0)&gt;0,1,0)</f>
        <v>0</v>
      </c>
      <c r="D44" s="119">
        <f ca="1">IF(IFERROR(MATCH(_xlfn.CONCAT($B44,",",D$4),'25 SpcFunc &amp; VentSpcFunc combos'!$Q$8:$Q$354,0),0)&gt;0,1,0)</f>
        <v>0</v>
      </c>
      <c r="E44" s="119">
        <f ca="1">IF(IFERROR(MATCH(_xlfn.CONCAT($B44,",",E$4),'25 SpcFunc &amp; VentSpcFunc combos'!$Q$8:$Q$354,0),0)&gt;0,1,0)</f>
        <v>0</v>
      </c>
      <c r="F44" s="119">
        <f ca="1">IF(IFERROR(MATCH(_xlfn.CONCAT($B44,",",F$4),'25 SpcFunc &amp; VentSpcFunc combos'!$Q$8:$Q$354,0),0)&gt;0,1,0)</f>
        <v>0</v>
      </c>
      <c r="G44" s="119">
        <f ca="1">IF(IFERROR(MATCH(_xlfn.CONCAT($B44,",",G$4),'25 SpcFunc &amp; VentSpcFunc combos'!$Q$8:$Q$354,0),0)&gt;0,1,0)</f>
        <v>0</v>
      </c>
      <c r="H44" s="119">
        <f ca="1">IF(IFERROR(MATCH(_xlfn.CONCAT($B44,",",H$4),'25 SpcFunc &amp; VentSpcFunc combos'!$Q$8:$Q$354,0),0)&gt;0,1,0)</f>
        <v>0</v>
      </c>
      <c r="I44" s="119">
        <f ca="1">IF(IFERROR(MATCH(_xlfn.CONCAT($B44,",",I$4),'25 SpcFunc &amp; VentSpcFunc combos'!$Q$8:$Q$354,0),0)&gt;0,1,0)</f>
        <v>0</v>
      </c>
      <c r="J44" s="119">
        <f ca="1">IF(IFERROR(MATCH(_xlfn.CONCAT($B44,",",J$4),'25 SpcFunc &amp; VentSpcFunc combos'!$Q$8:$Q$354,0),0)&gt;0,1,0)</f>
        <v>0</v>
      </c>
      <c r="K44" s="119">
        <f ca="1">IF(IFERROR(MATCH(_xlfn.CONCAT($B44,",",K$4),'25 SpcFunc &amp; VentSpcFunc combos'!$Q$8:$Q$354,0),0)&gt;0,1,0)</f>
        <v>0</v>
      </c>
      <c r="L44" s="119">
        <f ca="1">IF(IFERROR(MATCH(_xlfn.CONCAT($B44,",",L$4),'25 SpcFunc &amp; VentSpcFunc combos'!$Q$8:$Q$354,0),0)&gt;0,1,0)</f>
        <v>0</v>
      </c>
      <c r="M44" s="119">
        <f ca="1">IF(IFERROR(MATCH(_xlfn.CONCAT($B44,",",M$4),'25 SpcFunc &amp; VentSpcFunc combos'!$Q$8:$Q$354,0),0)&gt;0,1,0)</f>
        <v>0</v>
      </c>
      <c r="N44" s="119">
        <f ca="1">IF(IFERROR(MATCH(_xlfn.CONCAT($B44,",",N$4),'25 SpcFunc &amp; VentSpcFunc combos'!$Q$8:$Q$354,0),0)&gt;0,1,0)</f>
        <v>0</v>
      </c>
      <c r="O44" s="119">
        <f ca="1">IF(IFERROR(MATCH(_xlfn.CONCAT($B44,",",O$4),'25 SpcFunc &amp; VentSpcFunc combos'!$Q$8:$Q$354,0),0)&gt;0,1,0)</f>
        <v>0</v>
      </c>
      <c r="P44" s="119">
        <f ca="1">IF(IFERROR(MATCH(_xlfn.CONCAT($B44,",",P$4),'25 SpcFunc &amp; VentSpcFunc combos'!$Q$8:$Q$354,0),0)&gt;0,1,0)</f>
        <v>0</v>
      </c>
      <c r="Q44" s="119">
        <f ca="1">IF(IFERROR(MATCH(_xlfn.CONCAT($B44,",",Q$4),'25 SpcFunc &amp; VentSpcFunc combos'!$Q$8:$Q$354,0),0)&gt;0,1,0)</f>
        <v>0</v>
      </c>
      <c r="R44" s="119">
        <f ca="1">IF(IFERROR(MATCH(_xlfn.CONCAT($B44,",",R$4),'25 SpcFunc &amp; VentSpcFunc combos'!$Q$8:$Q$354,0),0)&gt;0,1,0)</f>
        <v>0</v>
      </c>
      <c r="S44" s="119">
        <f ca="1">IF(IFERROR(MATCH(_xlfn.CONCAT($B44,",",S$4),'25 SpcFunc &amp; VentSpcFunc combos'!$Q$8:$Q$354,0),0)&gt;0,1,0)</f>
        <v>0</v>
      </c>
      <c r="T44" s="119">
        <f ca="1">IF(IFERROR(MATCH(_xlfn.CONCAT($B44,",",T$4),'25 SpcFunc &amp; VentSpcFunc combos'!$Q$8:$Q$354,0),0)&gt;0,1,0)</f>
        <v>0</v>
      </c>
      <c r="U44" s="119">
        <f ca="1">IF(IFERROR(MATCH(_xlfn.CONCAT($B44,",",U$4),'25 SpcFunc &amp; VentSpcFunc combos'!$Q$8:$Q$354,0),0)&gt;0,1,0)</f>
        <v>0</v>
      </c>
      <c r="V44" s="119">
        <f ca="1">IF(IFERROR(MATCH(_xlfn.CONCAT($B44,",",V$4),'25 SpcFunc &amp; VentSpcFunc combos'!$Q$8:$Q$354,0),0)&gt;0,1,0)</f>
        <v>0</v>
      </c>
      <c r="W44" s="119">
        <f ca="1">IF(IFERROR(MATCH(_xlfn.CONCAT($B44,",",W$4),'25 SpcFunc &amp; VentSpcFunc combos'!$Q$8:$Q$354,0),0)&gt;0,1,0)</f>
        <v>1</v>
      </c>
      <c r="X44" s="119">
        <f ca="1">IF(IFERROR(MATCH(_xlfn.CONCAT($B44,",",X$4),'25 SpcFunc &amp; VentSpcFunc combos'!$Q$8:$Q$354,0),0)&gt;0,1,0)</f>
        <v>1</v>
      </c>
      <c r="Y44" s="119">
        <f ca="1">IF(IFERROR(MATCH(_xlfn.CONCAT($B44,",",Y$4),'25 SpcFunc &amp; VentSpcFunc combos'!$Q$8:$Q$354,0),0)&gt;0,1,0)</f>
        <v>0</v>
      </c>
      <c r="Z44" s="119">
        <f ca="1">IF(IFERROR(MATCH(_xlfn.CONCAT($B44,",",Z$4),'25 SpcFunc &amp; VentSpcFunc combos'!$Q$8:$Q$354,0),0)&gt;0,1,0)</f>
        <v>0</v>
      </c>
      <c r="AA44" s="119">
        <f ca="1">IF(IFERROR(MATCH(_xlfn.CONCAT($B44,",",AA$4),'25 SpcFunc &amp; VentSpcFunc combos'!$Q$8:$Q$354,0),0)&gt;0,1,0)</f>
        <v>0</v>
      </c>
      <c r="AB44" s="119">
        <f ca="1">IF(IFERROR(MATCH(_xlfn.CONCAT($B44,",",AB$4),'25 SpcFunc &amp; VentSpcFunc combos'!$Q$8:$Q$354,0),0)&gt;0,1,0)</f>
        <v>0</v>
      </c>
      <c r="AC44" s="119">
        <f ca="1">IF(IFERROR(MATCH(_xlfn.CONCAT($B44,",",AC$4),'25 SpcFunc &amp; VentSpcFunc combos'!$Q$8:$Q$354,0),0)&gt;0,1,0)</f>
        <v>0</v>
      </c>
      <c r="AD44" s="119">
        <f ca="1">IF(IFERROR(MATCH(_xlfn.CONCAT($B44,",",AD$4),'25 SpcFunc &amp; VentSpcFunc combos'!$Q$8:$Q$354,0),0)&gt;0,1,0)</f>
        <v>0</v>
      </c>
      <c r="AE44" s="119">
        <f ca="1">IF(IFERROR(MATCH(_xlfn.CONCAT($B44,",",AE$4),'25 SpcFunc &amp; VentSpcFunc combos'!$Q$8:$Q$354,0),0)&gt;0,1,0)</f>
        <v>0</v>
      </c>
      <c r="AF44" s="119">
        <f ca="1">IF(IFERROR(MATCH(_xlfn.CONCAT($B44,",",AF$4),'25 SpcFunc &amp; VentSpcFunc combos'!$Q$8:$Q$354,0),0)&gt;0,1,0)</f>
        <v>0</v>
      </c>
      <c r="AG44" s="119">
        <f ca="1">IF(IFERROR(MATCH(_xlfn.CONCAT($B44,",",AG$4),'25 SpcFunc &amp; VentSpcFunc combos'!$Q$8:$Q$354,0),0)&gt;0,1,0)</f>
        <v>0</v>
      </c>
      <c r="AH44" s="119">
        <f ca="1">IF(IFERROR(MATCH(_xlfn.CONCAT($B44,",",AH$4),'25 SpcFunc &amp; VentSpcFunc combos'!$Q$8:$Q$354,0),0)&gt;0,1,0)</f>
        <v>0</v>
      </c>
      <c r="AI44" s="119">
        <f ca="1">IF(IFERROR(MATCH(_xlfn.CONCAT($B44,",",AI$4),'25 SpcFunc &amp; VentSpcFunc combos'!$Q$8:$Q$354,0),0)&gt;0,1,0)</f>
        <v>0</v>
      </c>
      <c r="AJ44" s="119">
        <f ca="1">IF(IFERROR(MATCH(_xlfn.CONCAT($B44,",",AJ$4),'25 SpcFunc &amp; VentSpcFunc combos'!$Q$8:$Q$354,0),0)&gt;0,1,0)</f>
        <v>0</v>
      </c>
      <c r="AK44" s="119">
        <f ca="1">IF(IFERROR(MATCH(_xlfn.CONCAT($B44,",",AK$4),'25 SpcFunc &amp; VentSpcFunc combos'!$Q$8:$Q$354,0),0)&gt;0,1,0)</f>
        <v>0</v>
      </c>
      <c r="AL44" s="119">
        <f ca="1">IF(IFERROR(MATCH(_xlfn.CONCAT($B44,",",AL$4),'25 SpcFunc &amp; VentSpcFunc combos'!$Q$8:$Q$354,0),0)&gt;0,1,0)</f>
        <v>0</v>
      </c>
      <c r="AM44" s="119">
        <f ca="1">IF(IFERROR(MATCH(_xlfn.CONCAT($B44,",",AM$4),'25 SpcFunc &amp; VentSpcFunc combos'!$Q$8:$Q$354,0),0)&gt;0,1,0)</f>
        <v>0</v>
      </c>
      <c r="AN44" s="119">
        <f ca="1">IF(IFERROR(MATCH(_xlfn.CONCAT($B44,",",AN$4),'25 SpcFunc &amp; VentSpcFunc combos'!$Q$8:$Q$354,0),0)&gt;0,1,0)</f>
        <v>0</v>
      </c>
      <c r="AO44" s="119">
        <f ca="1">IF(IFERROR(MATCH(_xlfn.CONCAT($B44,",",AO$4),'25 SpcFunc &amp; VentSpcFunc combos'!$Q$8:$Q$354,0),0)&gt;0,1,0)</f>
        <v>0</v>
      </c>
      <c r="AP44" s="119">
        <f ca="1">IF(IFERROR(MATCH(_xlfn.CONCAT($B44,",",AP$4),'25 SpcFunc &amp; VentSpcFunc combos'!$Q$8:$Q$354,0),0)&gt;0,1,0)</f>
        <v>0</v>
      </c>
      <c r="AQ44" s="119">
        <f ca="1">IF(IFERROR(MATCH(_xlfn.CONCAT($B44,",",AQ$4),'25 SpcFunc &amp; VentSpcFunc combos'!$Q$8:$Q$354,0),0)&gt;0,1,0)</f>
        <v>0</v>
      </c>
      <c r="AR44" s="119">
        <f ca="1">IF(IFERROR(MATCH(_xlfn.CONCAT($B44,",",AR$4),'25 SpcFunc &amp; VentSpcFunc combos'!$Q$8:$Q$354,0),0)&gt;0,1,0)</f>
        <v>0</v>
      </c>
      <c r="AS44" s="119">
        <f ca="1">IF(IFERROR(MATCH(_xlfn.CONCAT($B44,",",AS$4),'25 SpcFunc &amp; VentSpcFunc combos'!$Q$8:$Q$354,0),0)&gt;0,1,0)</f>
        <v>0</v>
      </c>
      <c r="AT44" s="119">
        <f ca="1">IF(IFERROR(MATCH(_xlfn.CONCAT($B44,",",AT$4),'25 SpcFunc &amp; VentSpcFunc combos'!$Q$8:$Q$354,0),0)&gt;0,1,0)</f>
        <v>0</v>
      </c>
      <c r="AU44" s="119">
        <f ca="1">IF(IFERROR(MATCH(_xlfn.CONCAT($B44,",",AU$4),'25 SpcFunc &amp; VentSpcFunc combos'!$Q$8:$Q$354,0),0)&gt;0,1,0)</f>
        <v>0</v>
      </c>
      <c r="AV44" s="119">
        <f ca="1">IF(IFERROR(MATCH(_xlfn.CONCAT($B44,",",AV$4),'25 SpcFunc &amp; VentSpcFunc combos'!$Q$8:$Q$354,0),0)&gt;0,1,0)</f>
        <v>0</v>
      </c>
      <c r="AW44" s="119">
        <f ca="1">IF(IFERROR(MATCH(_xlfn.CONCAT($B44,",",AW$4),'25 SpcFunc &amp; VentSpcFunc combos'!$Q$8:$Q$354,0),0)&gt;0,1,0)</f>
        <v>0</v>
      </c>
      <c r="AX44" s="119">
        <f ca="1">IF(IFERROR(MATCH(_xlfn.CONCAT($B44,",",AX$4),'25 SpcFunc &amp; VentSpcFunc combos'!$Q$8:$Q$354,0),0)&gt;0,1,0)</f>
        <v>0</v>
      </c>
      <c r="AY44" s="119">
        <f ca="1">IF(IFERROR(MATCH(_xlfn.CONCAT($B44,",",AY$4),'25 SpcFunc &amp; VentSpcFunc combos'!$Q$8:$Q$354,0),0)&gt;0,1,0)</f>
        <v>0</v>
      </c>
      <c r="AZ44" s="119">
        <f ca="1">IF(IFERROR(MATCH(_xlfn.CONCAT($B44,",",AZ$4),'25 SpcFunc &amp; VentSpcFunc combos'!$Q$8:$Q$354,0),0)&gt;0,1,0)</f>
        <v>0</v>
      </c>
      <c r="BA44" s="119">
        <f ca="1">IF(IFERROR(MATCH(_xlfn.CONCAT($B44,",",BA$4),'25 SpcFunc &amp; VentSpcFunc combos'!$Q$8:$Q$354,0),0)&gt;0,1,0)</f>
        <v>0</v>
      </c>
      <c r="BB44" s="119">
        <f ca="1">IF(IFERROR(MATCH(_xlfn.CONCAT($B44,",",BB$4),'25 SpcFunc &amp; VentSpcFunc combos'!$Q$8:$Q$354,0),0)&gt;0,1,0)</f>
        <v>0</v>
      </c>
      <c r="BC44" s="119">
        <f ca="1">IF(IFERROR(MATCH(_xlfn.CONCAT($B44,",",BC$4),'25 SpcFunc &amp; VentSpcFunc combos'!$Q$8:$Q$354,0),0)&gt;0,1,0)</f>
        <v>0</v>
      </c>
      <c r="BD44" s="119">
        <f ca="1">IF(IFERROR(MATCH(_xlfn.CONCAT($B44,",",BD$4),'25 SpcFunc &amp; VentSpcFunc combos'!$Q$8:$Q$354,0),0)&gt;0,1,0)</f>
        <v>0</v>
      </c>
      <c r="BE44" s="119">
        <f ca="1">IF(IFERROR(MATCH(_xlfn.CONCAT($B44,",",BE$4),'25 SpcFunc &amp; VentSpcFunc combos'!$Q$8:$Q$354,0),0)&gt;0,1,0)</f>
        <v>0</v>
      </c>
      <c r="BF44" s="119">
        <f ca="1">IF(IFERROR(MATCH(_xlfn.CONCAT($B44,",",BF$4),'25 SpcFunc &amp; VentSpcFunc combos'!$Q$8:$Q$354,0),0)&gt;0,1,0)</f>
        <v>0</v>
      </c>
      <c r="BG44" s="119">
        <f ca="1">IF(IFERROR(MATCH(_xlfn.CONCAT($B44,",",BG$4),'25 SpcFunc &amp; VentSpcFunc combos'!$Q$8:$Q$354,0),0)&gt;0,1,0)</f>
        <v>0</v>
      </c>
      <c r="BH44" s="119">
        <f ca="1">IF(IFERROR(MATCH(_xlfn.CONCAT($B44,",",BH$4),'25 SpcFunc &amp; VentSpcFunc combos'!$Q$8:$Q$354,0),0)&gt;0,1,0)</f>
        <v>0</v>
      </c>
      <c r="BI44" s="119">
        <f ca="1">IF(IFERROR(MATCH(_xlfn.CONCAT($B44,",",BI$4),'25 SpcFunc &amp; VentSpcFunc combos'!$Q$8:$Q$354,0),0)&gt;0,1,0)</f>
        <v>0</v>
      </c>
      <c r="BJ44" s="119">
        <f ca="1">IF(IFERROR(MATCH(_xlfn.CONCAT($B44,",",BJ$4),'25 SpcFunc &amp; VentSpcFunc combos'!$Q$8:$Q$354,0),0)&gt;0,1,0)</f>
        <v>0</v>
      </c>
      <c r="BK44" s="119">
        <f ca="1">IF(IFERROR(MATCH(_xlfn.CONCAT($B44,",",BK$4),'25 SpcFunc &amp; VentSpcFunc combos'!$Q$8:$Q$354,0),0)&gt;0,1,0)</f>
        <v>0</v>
      </c>
      <c r="BL44" s="119">
        <f ca="1">IF(IFERROR(MATCH(_xlfn.CONCAT($B44,",",BL$4),'25 SpcFunc &amp; VentSpcFunc combos'!$Q$8:$Q$354,0),0)&gt;0,1,0)</f>
        <v>0</v>
      </c>
      <c r="BM44" s="119">
        <f ca="1">IF(IFERROR(MATCH(_xlfn.CONCAT($B44,",",BM$4),'25 SpcFunc &amp; VentSpcFunc combos'!$Q$8:$Q$354,0),0)&gt;0,1,0)</f>
        <v>0</v>
      </c>
      <c r="BN44" s="119">
        <f ca="1">IF(IFERROR(MATCH(_xlfn.CONCAT($B44,",",BN$4),'25 SpcFunc &amp; VentSpcFunc combos'!$Q$8:$Q$354,0),0)&gt;0,1,0)</f>
        <v>0</v>
      </c>
      <c r="BO44" s="119">
        <f ca="1">IF(IFERROR(MATCH(_xlfn.CONCAT($B44,",",BO$4),'25 SpcFunc &amp; VentSpcFunc combos'!$Q$8:$Q$354,0),0)&gt;0,1,0)</f>
        <v>0</v>
      </c>
      <c r="BP44" s="119">
        <f ca="1">IF(IFERROR(MATCH(_xlfn.CONCAT($B44,",",BP$4),'25 SpcFunc &amp; VentSpcFunc combos'!$Q$8:$Q$354,0),0)&gt;0,1,0)</f>
        <v>0</v>
      </c>
      <c r="BQ44" s="119">
        <f ca="1">IF(IFERROR(MATCH(_xlfn.CONCAT($B44,",",BQ$4),'25 SpcFunc &amp; VentSpcFunc combos'!$Q$8:$Q$354,0),0)&gt;0,1,0)</f>
        <v>0</v>
      </c>
      <c r="BR44" s="119">
        <f ca="1">IF(IFERROR(MATCH(_xlfn.CONCAT($B44,",",BR$4),'25 SpcFunc &amp; VentSpcFunc combos'!$Q$8:$Q$354,0),0)&gt;0,1,0)</f>
        <v>1</v>
      </c>
      <c r="BS44" s="119">
        <f ca="1">IF(IFERROR(MATCH(_xlfn.CONCAT($B44,",",BS$4),'25 SpcFunc &amp; VentSpcFunc combos'!$Q$8:$Q$354,0),0)&gt;0,1,0)</f>
        <v>0</v>
      </c>
      <c r="BT44" s="119">
        <f ca="1">IF(IFERROR(MATCH(_xlfn.CONCAT($B44,",",BT$4),'25 SpcFunc &amp; VentSpcFunc combos'!$Q$8:$Q$354,0),0)&gt;0,1,0)</f>
        <v>0</v>
      </c>
      <c r="BU44" s="119">
        <f ca="1">IF(IFERROR(MATCH(_xlfn.CONCAT($B44,",",BU$4),'25 SpcFunc &amp; VentSpcFunc combos'!$Q$8:$Q$354,0),0)&gt;0,1,0)</f>
        <v>0</v>
      </c>
      <c r="BV44" s="119">
        <f ca="1">IF(IFERROR(MATCH(_xlfn.CONCAT($B44,",",BV$4),'25 SpcFunc &amp; VentSpcFunc combos'!$Q$8:$Q$354,0),0)&gt;0,1,0)</f>
        <v>0</v>
      </c>
      <c r="BW44" s="119">
        <f ca="1">IF(IFERROR(MATCH(_xlfn.CONCAT($B44,",",BW$4),'25 SpcFunc &amp; VentSpcFunc combos'!$Q$8:$Q$354,0),0)&gt;0,1,0)</f>
        <v>1</v>
      </c>
      <c r="BX44" s="119">
        <f ca="1">IF(IFERROR(MATCH(_xlfn.CONCAT($B44,",",BX$4),'25 SpcFunc &amp; VentSpcFunc combos'!$Q$8:$Q$354,0),0)&gt;0,1,0)</f>
        <v>1</v>
      </c>
      <c r="BY44" s="119">
        <f ca="1">IF(IFERROR(MATCH(_xlfn.CONCAT($B44,",",BY$4),'25 SpcFunc &amp; VentSpcFunc combos'!$Q$8:$Q$354,0),0)&gt;0,1,0)</f>
        <v>0</v>
      </c>
      <c r="BZ44" s="119">
        <f ca="1">IF(IFERROR(MATCH(_xlfn.CONCAT($B44,",",BZ$4),'25 SpcFunc &amp; VentSpcFunc combos'!$Q$8:$Q$354,0),0)&gt;0,1,0)</f>
        <v>0</v>
      </c>
      <c r="CA44" s="119">
        <f ca="1">IF(IFERROR(MATCH(_xlfn.CONCAT($B44,",",CA$4),'25 SpcFunc &amp; VentSpcFunc combos'!$Q$8:$Q$354,0),0)&gt;0,1,0)</f>
        <v>0</v>
      </c>
      <c r="CB44" s="119">
        <f ca="1">IF(IFERROR(MATCH(_xlfn.CONCAT($B44,",",CB$4),'25 SpcFunc &amp; VentSpcFunc combos'!$Q$8:$Q$354,0),0)&gt;0,1,0)</f>
        <v>0</v>
      </c>
      <c r="CC44" s="119">
        <f ca="1">IF(IFERROR(MATCH(_xlfn.CONCAT($B44,",",CC$4),'25 SpcFunc &amp; VentSpcFunc combos'!$Q$8:$Q$354,0),0)&gt;0,1,0)</f>
        <v>0</v>
      </c>
      <c r="CD44" s="119">
        <f ca="1">IF(IFERROR(MATCH(_xlfn.CONCAT($B44,",",CD$4),'25 SpcFunc &amp; VentSpcFunc combos'!$Q$8:$Q$354,0),0)&gt;0,1,0)</f>
        <v>0</v>
      </c>
      <c r="CE44" s="119">
        <f ca="1">IF(IFERROR(MATCH(_xlfn.CONCAT($B44,",",CE$4),'25 SpcFunc &amp; VentSpcFunc combos'!$Q$8:$Q$354,0),0)&gt;0,1,0)</f>
        <v>0</v>
      </c>
      <c r="CF44" s="119">
        <f ca="1">IF(IFERROR(MATCH(_xlfn.CONCAT($B44,",",CF$4),'25 SpcFunc &amp; VentSpcFunc combos'!$Q$8:$Q$354,0),0)&gt;0,1,0)</f>
        <v>0</v>
      </c>
      <c r="CG44" s="119">
        <f ca="1">IF(IFERROR(MATCH(_xlfn.CONCAT($B44,",",CG$4),'25 SpcFunc &amp; VentSpcFunc combos'!$Q$8:$Q$354,0),0)&gt;0,1,0)</f>
        <v>0</v>
      </c>
      <c r="CH44" s="119">
        <f ca="1">IF(IFERROR(MATCH(_xlfn.CONCAT($B44,",",CH$4),'25 SpcFunc &amp; VentSpcFunc combos'!$Q$8:$Q$354,0),0)&gt;0,1,0)</f>
        <v>0</v>
      </c>
      <c r="CI44" s="119">
        <f ca="1">IF(IFERROR(MATCH(_xlfn.CONCAT($B44,",",CI$4),'25 SpcFunc &amp; VentSpcFunc combos'!$Q$8:$Q$354,0),0)&gt;0,1,0)</f>
        <v>0</v>
      </c>
      <c r="CJ44" s="119">
        <f ca="1">IF(IFERROR(MATCH(_xlfn.CONCAT($B44,",",CJ$4),'25 SpcFunc &amp; VentSpcFunc combos'!$Q$8:$Q$354,0),0)&gt;0,1,0)</f>
        <v>0</v>
      </c>
      <c r="CK44" s="119">
        <f ca="1">IF(IFERROR(MATCH(_xlfn.CONCAT($B44,",",CK$4),'25 SpcFunc &amp; VentSpcFunc combos'!$Q$8:$Q$354,0),0)&gt;0,1,0)</f>
        <v>0</v>
      </c>
      <c r="CL44" s="119">
        <f ca="1">IF(IFERROR(MATCH(_xlfn.CONCAT($B44,",",CL$4),'25 SpcFunc &amp; VentSpcFunc combos'!$Q$8:$Q$354,0),0)&gt;0,1,0)</f>
        <v>0</v>
      </c>
      <c r="CM44" s="119">
        <f ca="1">IF(IFERROR(MATCH(_xlfn.CONCAT($B44,",",CM$4),'25 SpcFunc &amp; VentSpcFunc combos'!$Q$8:$Q$354,0),0)&gt;0,1,0)</f>
        <v>0</v>
      </c>
      <c r="CN44" s="119">
        <f ca="1">IF(IFERROR(MATCH(_xlfn.CONCAT($B44,",",CN$4),'25 SpcFunc &amp; VentSpcFunc combos'!$Q$8:$Q$354,0),0)&gt;0,1,0)</f>
        <v>0</v>
      </c>
      <c r="CO44" s="119">
        <f ca="1">IF(IFERROR(MATCH(_xlfn.CONCAT($B44,",",CO$4),'25 SpcFunc &amp; VentSpcFunc combos'!$Q$8:$Q$354,0),0)&gt;0,1,0)</f>
        <v>0</v>
      </c>
      <c r="CP44" s="119">
        <f ca="1">IF(IFERROR(MATCH(_xlfn.CONCAT($B44,",",CP$4),'25 SpcFunc &amp; VentSpcFunc combos'!$Q$8:$Q$354,0),0)&gt;0,1,0)</f>
        <v>0</v>
      </c>
      <c r="CQ44" s="119">
        <f ca="1">IF(IFERROR(MATCH(_xlfn.CONCAT($B44,",",CQ$4),'25 SpcFunc &amp; VentSpcFunc combos'!$Q$8:$Q$354,0),0)&gt;0,1,0)</f>
        <v>0</v>
      </c>
      <c r="CR44" s="119">
        <f ca="1">IF(IFERROR(MATCH(_xlfn.CONCAT($B44,",",CR$4),'25 SpcFunc &amp; VentSpcFunc combos'!$Q$8:$Q$354,0),0)&gt;0,1,0)</f>
        <v>0</v>
      </c>
      <c r="CS44" s="119">
        <f ca="1">IF(IFERROR(MATCH(_xlfn.CONCAT($B44,",",CS$4),'25 SpcFunc &amp; VentSpcFunc combos'!$Q$8:$Q$354,0),0)&gt;0,1,0)</f>
        <v>0</v>
      </c>
      <c r="CT44" s="119">
        <f ca="1">IF(IFERROR(MATCH(_xlfn.CONCAT($B44,",",CT$4),'25 SpcFunc &amp; VentSpcFunc combos'!$Q$8:$Q$354,0),0)&gt;0,1,0)</f>
        <v>0</v>
      </c>
      <c r="CU44" s="98" t="s">
        <v>938</v>
      </c>
      <c r="CV44">
        <f t="shared" ca="1" si="4"/>
        <v>5</v>
      </c>
    </row>
    <row r="45" spans="2:100" x14ac:dyDescent="0.25">
      <c r="B45" t="str">
        <f>'For CSV - 2025 SpcFuncData'!B45</f>
        <v>Laundry Area</v>
      </c>
      <c r="C45" s="119">
        <f ca="1">IF(IFERROR(MATCH(_xlfn.CONCAT($B45,",",C$4),'25 SpcFunc &amp; VentSpcFunc combos'!$Q$8:$Q$354,0),0)&gt;0,1,0)</f>
        <v>0</v>
      </c>
      <c r="D45" s="119">
        <f ca="1">IF(IFERROR(MATCH(_xlfn.CONCAT($B45,",",D$4),'25 SpcFunc &amp; VentSpcFunc combos'!$Q$8:$Q$354,0),0)&gt;0,1,0)</f>
        <v>0</v>
      </c>
      <c r="E45" s="119">
        <f ca="1">IF(IFERROR(MATCH(_xlfn.CONCAT($B45,",",E$4),'25 SpcFunc &amp; VentSpcFunc combos'!$Q$8:$Q$354,0),0)&gt;0,1,0)</f>
        <v>0</v>
      </c>
      <c r="F45" s="119">
        <f ca="1">IF(IFERROR(MATCH(_xlfn.CONCAT($B45,",",F$4),'25 SpcFunc &amp; VentSpcFunc combos'!$Q$8:$Q$354,0),0)&gt;0,1,0)</f>
        <v>0</v>
      </c>
      <c r="G45" s="119">
        <f ca="1">IF(IFERROR(MATCH(_xlfn.CONCAT($B45,",",G$4),'25 SpcFunc &amp; VentSpcFunc combos'!$Q$8:$Q$354,0),0)&gt;0,1,0)</f>
        <v>0</v>
      </c>
      <c r="H45" s="119">
        <f ca="1">IF(IFERROR(MATCH(_xlfn.CONCAT($B45,",",H$4),'25 SpcFunc &amp; VentSpcFunc combos'!$Q$8:$Q$354,0),0)&gt;0,1,0)</f>
        <v>0</v>
      </c>
      <c r="I45" s="119">
        <f ca="1">IF(IFERROR(MATCH(_xlfn.CONCAT($B45,",",I$4),'25 SpcFunc &amp; VentSpcFunc combos'!$Q$8:$Q$354,0),0)&gt;0,1,0)</f>
        <v>0</v>
      </c>
      <c r="J45" s="119">
        <f ca="1">IF(IFERROR(MATCH(_xlfn.CONCAT($B45,",",J$4),'25 SpcFunc &amp; VentSpcFunc combos'!$Q$8:$Q$354,0),0)&gt;0,1,0)</f>
        <v>0</v>
      </c>
      <c r="K45" s="119">
        <f ca="1">IF(IFERROR(MATCH(_xlfn.CONCAT($B45,",",K$4),'25 SpcFunc &amp; VentSpcFunc combos'!$Q$8:$Q$354,0),0)&gt;0,1,0)</f>
        <v>0</v>
      </c>
      <c r="L45" s="119">
        <f ca="1">IF(IFERROR(MATCH(_xlfn.CONCAT($B45,",",L$4),'25 SpcFunc &amp; VentSpcFunc combos'!$Q$8:$Q$354,0),0)&gt;0,1,0)</f>
        <v>0</v>
      </c>
      <c r="M45" s="119">
        <f ca="1">IF(IFERROR(MATCH(_xlfn.CONCAT($B45,",",M$4),'25 SpcFunc &amp; VentSpcFunc combos'!$Q$8:$Q$354,0),0)&gt;0,1,0)</f>
        <v>0</v>
      </c>
      <c r="N45" s="119">
        <f ca="1">IF(IFERROR(MATCH(_xlfn.CONCAT($B45,",",N$4),'25 SpcFunc &amp; VentSpcFunc combos'!$Q$8:$Q$354,0),0)&gt;0,1,0)</f>
        <v>0</v>
      </c>
      <c r="O45" s="119">
        <f ca="1">IF(IFERROR(MATCH(_xlfn.CONCAT($B45,",",O$4),'25 SpcFunc &amp; VentSpcFunc combos'!$Q$8:$Q$354,0),0)&gt;0,1,0)</f>
        <v>0</v>
      </c>
      <c r="P45" s="119">
        <f ca="1">IF(IFERROR(MATCH(_xlfn.CONCAT($B45,",",P$4),'25 SpcFunc &amp; VentSpcFunc combos'!$Q$8:$Q$354,0),0)&gt;0,1,0)</f>
        <v>0</v>
      </c>
      <c r="Q45" s="119">
        <f ca="1">IF(IFERROR(MATCH(_xlfn.CONCAT($B45,",",Q$4),'25 SpcFunc &amp; VentSpcFunc combos'!$Q$8:$Q$354,0),0)&gt;0,1,0)</f>
        <v>0</v>
      </c>
      <c r="R45" s="119">
        <f ca="1">IF(IFERROR(MATCH(_xlfn.CONCAT($B45,",",R$4),'25 SpcFunc &amp; VentSpcFunc combos'!$Q$8:$Q$354,0),0)&gt;0,1,0)</f>
        <v>0</v>
      </c>
      <c r="S45" s="119">
        <f ca="1">IF(IFERROR(MATCH(_xlfn.CONCAT($B45,",",S$4),'25 SpcFunc &amp; VentSpcFunc combos'!$Q$8:$Q$354,0),0)&gt;0,1,0)</f>
        <v>0</v>
      </c>
      <c r="T45" s="119">
        <f ca="1">IF(IFERROR(MATCH(_xlfn.CONCAT($B45,",",T$4),'25 SpcFunc &amp; VentSpcFunc combos'!$Q$8:$Q$354,0),0)&gt;0,1,0)</f>
        <v>0</v>
      </c>
      <c r="U45" s="119">
        <f ca="1">IF(IFERROR(MATCH(_xlfn.CONCAT($B45,",",U$4),'25 SpcFunc &amp; VentSpcFunc combos'!$Q$8:$Q$354,0),0)&gt;0,1,0)</f>
        <v>0</v>
      </c>
      <c r="V45" s="119">
        <f ca="1">IF(IFERROR(MATCH(_xlfn.CONCAT($B45,",",V$4),'25 SpcFunc &amp; VentSpcFunc combos'!$Q$8:$Q$354,0),0)&gt;0,1,0)</f>
        <v>0</v>
      </c>
      <c r="W45" s="119">
        <f ca="1">IF(IFERROR(MATCH(_xlfn.CONCAT($B45,",",W$4),'25 SpcFunc &amp; VentSpcFunc combos'!$Q$8:$Q$354,0),0)&gt;0,1,0)</f>
        <v>0</v>
      </c>
      <c r="X45" s="119">
        <f ca="1">IF(IFERROR(MATCH(_xlfn.CONCAT($B45,",",X$4),'25 SpcFunc &amp; VentSpcFunc combos'!$Q$8:$Q$354,0),0)&gt;0,1,0)</f>
        <v>0</v>
      </c>
      <c r="Y45" s="119">
        <f ca="1">IF(IFERROR(MATCH(_xlfn.CONCAT($B45,",",Y$4),'25 SpcFunc &amp; VentSpcFunc combos'!$Q$8:$Q$354,0),0)&gt;0,1,0)</f>
        <v>0</v>
      </c>
      <c r="Z45" s="119">
        <f ca="1">IF(IFERROR(MATCH(_xlfn.CONCAT($B45,",",Z$4),'25 SpcFunc &amp; VentSpcFunc combos'!$Q$8:$Q$354,0),0)&gt;0,1,0)</f>
        <v>0</v>
      </c>
      <c r="AA45" s="119">
        <f ca="1">IF(IFERROR(MATCH(_xlfn.CONCAT($B45,",",AA$4),'25 SpcFunc &amp; VentSpcFunc combos'!$Q$8:$Q$354,0),0)&gt;0,1,0)</f>
        <v>0</v>
      </c>
      <c r="AB45" s="119">
        <f ca="1">IF(IFERROR(MATCH(_xlfn.CONCAT($B45,",",AB$4),'25 SpcFunc &amp; VentSpcFunc combos'!$Q$8:$Q$354,0),0)&gt;0,1,0)</f>
        <v>0</v>
      </c>
      <c r="AC45" s="119">
        <f ca="1">IF(IFERROR(MATCH(_xlfn.CONCAT($B45,",",AC$4),'25 SpcFunc &amp; VentSpcFunc combos'!$Q$8:$Q$354,0),0)&gt;0,1,0)</f>
        <v>0</v>
      </c>
      <c r="AD45" s="119">
        <f ca="1">IF(IFERROR(MATCH(_xlfn.CONCAT($B45,",",AD$4),'25 SpcFunc &amp; VentSpcFunc combos'!$Q$8:$Q$354,0),0)&gt;0,1,0)</f>
        <v>0</v>
      </c>
      <c r="AE45" s="119">
        <f ca="1">IF(IFERROR(MATCH(_xlfn.CONCAT($B45,",",AE$4),'25 SpcFunc &amp; VentSpcFunc combos'!$Q$8:$Q$354,0),0)&gt;0,1,0)</f>
        <v>0</v>
      </c>
      <c r="AF45" s="119">
        <f ca="1">IF(IFERROR(MATCH(_xlfn.CONCAT($B45,",",AF$4),'25 SpcFunc &amp; VentSpcFunc combos'!$Q$8:$Q$354,0),0)&gt;0,1,0)</f>
        <v>0</v>
      </c>
      <c r="AG45" s="119">
        <f ca="1">IF(IFERROR(MATCH(_xlfn.CONCAT($B45,",",AG$4),'25 SpcFunc &amp; VentSpcFunc combos'!$Q$8:$Q$354,0),0)&gt;0,1,0)</f>
        <v>0</v>
      </c>
      <c r="AH45" s="119">
        <f ca="1">IF(IFERROR(MATCH(_xlfn.CONCAT($B45,",",AH$4),'25 SpcFunc &amp; VentSpcFunc combos'!$Q$8:$Q$354,0),0)&gt;0,1,0)</f>
        <v>0</v>
      </c>
      <c r="AI45" s="119">
        <f ca="1">IF(IFERROR(MATCH(_xlfn.CONCAT($B45,",",AI$4),'25 SpcFunc &amp; VentSpcFunc combos'!$Q$8:$Q$354,0),0)&gt;0,1,0)</f>
        <v>0</v>
      </c>
      <c r="AJ45" s="119">
        <f ca="1">IF(IFERROR(MATCH(_xlfn.CONCAT($B45,",",AJ$4),'25 SpcFunc &amp; VentSpcFunc combos'!$Q$8:$Q$354,0),0)&gt;0,1,0)</f>
        <v>0</v>
      </c>
      <c r="AK45" s="119">
        <f ca="1">IF(IFERROR(MATCH(_xlfn.CONCAT($B45,",",AK$4),'25 SpcFunc &amp; VentSpcFunc combos'!$Q$8:$Q$354,0),0)&gt;0,1,0)</f>
        <v>0</v>
      </c>
      <c r="AL45" s="119">
        <f ca="1">IF(IFERROR(MATCH(_xlfn.CONCAT($B45,",",AL$4),'25 SpcFunc &amp; VentSpcFunc combos'!$Q$8:$Q$354,0),0)&gt;0,1,0)</f>
        <v>0</v>
      </c>
      <c r="AM45" s="119">
        <f ca="1">IF(IFERROR(MATCH(_xlfn.CONCAT($B45,",",AM$4),'25 SpcFunc &amp; VentSpcFunc combos'!$Q$8:$Q$354,0),0)&gt;0,1,0)</f>
        <v>0</v>
      </c>
      <c r="AN45" s="119">
        <f ca="1">IF(IFERROR(MATCH(_xlfn.CONCAT($B45,",",AN$4),'25 SpcFunc &amp; VentSpcFunc combos'!$Q$8:$Q$354,0),0)&gt;0,1,0)</f>
        <v>0</v>
      </c>
      <c r="AO45" s="119">
        <f ca="1">IF(IFERROR(MATCH(_xlfn.CONCAT($B45,",",AO$4),'25 SpcFunc &amp; VentSpcFunc combos'!$Q$8:$Q$354,0),0)&gt;0,1,0)</f>
        <v>0</v>
      </c>
      <c r="AP45" s="119">
        <f ca="1">IF(IFERROR(MATCH(_xlfn.CONCAT($B45,",",AP$4),'25 SpcFunc &amp; VentSpcFunc combos'!$Q$8:$Q$354,0),0)&gt;0,1,0)</f>
        <v>0</v>
      </c>
      <c r="AQ45" s="119">
        <f ca="1">IF(IFERROR(MATCH(_xlfn.CONCAT($B45,",",AQ$4),'25 SpcFunc &amp; VentSpcFunc combos'!$Q$8:$Q$354,0),0)&gt;0,1,0)</f>
        <v>0</v>
      </c>
      <c r="AR45" s="119">
        <f ca="1">IF(IFERROR(MATCH(_xlfn.CONCAT($B45,",",AR$4),'25 SpcFunc &amp; VentSpcFunc combos'!$Q$8:$Q$354,0),0)&gt;0,1,0)</f>
        <v>0</v>
      </c>
      <c r="AS45" s="119">
        <f ca="1">IF(IFERROR(MATCH(_xlfn.CONCAT($B45,",",AS$4),'25 SpcFunc &amp; VentSpcFunc combos'!$Q$8:$Q$354,0),0)&gt;0,1,0)</f>
        <v>0</v>
      </c>
      <c r="AT45" s="119">
        <f ca="1">IF(IFERROR(MATCH(_xlfn.CONCAT($B45,",",AT$4),'25 SpcFunc &amp; VentSpcFunc combos'!$Q$8:$Q$354,0),0)&gt;0,1,0)</f>
        <v>0</v>
      </c>
      <c r="AU45" s="119">
        <f ca="1">IF(IFERROR(MATCH(_xlfn.CONCAT($B45,",",AU$4),'25 SpcFunc &amp; VentSpcFunc combos'!$Q$8:$Q$354,0),0)&gt;0,1,0)</f>
        <v>0</v>
      </c>
      <c r="AV45" s="119">
        <f ca="1">IF(IFERROR(MATCH(_xlfn.CONCAT($B45,",",AV$4),'25 SpcFunc &amp; VentSpcFunc combos'!$Q$8:$Q$354,0),0)&gt;0,1,0)</f>
        <v>0</v>
      </c>
      <c r="AW45" s="119">
        <f ca="1">IF(IFERROR(MATCH(_xlfn.CONCAT($B45,",",AW$4),'25 SpcFunc &amp; VentSpcFunc combos'!$Q$8:$Q$354,0),0)&gt;0,1,0)</f>
        <v>1</v>
      </c>
      <c r="AX45" s="119">
        <f ca="1">IF(IFERROR(MATCH(_xlfn.CONCAT($B45,",",AX$4),'25 SpcFunc &amp; VentSpcFunc combos'!$Q$8:$Q$354,0),0)&gt;0,1,0)</f>
        <v>0</v>
      </c>
      <c r="AY45" s="119">
        <f ca="1">IF(IFERROR(MATCH(_xlfn.CONCAT($B45,",",AY$4),'25 SpcFunc &amp; VentSpcFunc combos'!$Q$8:$Q$354,0),0)&gt;0,1,0)</f>
        <v>0</v>
      </c>
      <c r="AZ45" s="119">
        <f ca="1">IF(IFERROR(MATCH(_xlfn.CONCAT($B45,",",AZ$4),'25 SpcFunc &amp; VentSpcFunc combos'!$Q$8:$Q$354,0),0)&gt;0,1,0)</f>
        <v>0</v>
      </c>
      <c r="BA45" s="119">
        <f ca="1">IF(IFERROR(MATCH(_xlfn.CONCAT($B45,",",BA$4),'25 SpcFunc &amp; VentSpcFunc combos'!$Q$8:$Q$354,0),0)&gt;0,1,0)</f>
        <v>0</v>
      </c>
      <c r="BB45" s="119">
        <f ca="1">IF(IFERROR(MATCH(_xlfn.CONCAT($B45,",",BB$4),'25 SpcFunc &amp; VentSpcFunc combos'!$Q$8:$Q$354,0),0)&gt;0,1,0)</f>
        <v>0</v>
      </c>
      <c r="BC45" s="119">
        <f ca="1">IF(IFERROR(MATCH(_xlfn.CONCAT($B45,",",BC$4),'25 SpcFunc &amp; VentSpcFunc combos'!$Q$8:$Q$354,0),0)&gt;0,1,0)</f>
        <v>0</v>
      </c>
      <c r="BD45" s="119">
        <f ca="1">IF(IFERROR(MATCH(_xlfn.CONCAT($B45,",",BD$4),'25 SpcFunc &amp; VentSpcFunc combos'!$Q$8:$Q$354,0),0)&gt;0,1,0)</f>
        <v>0</v>
      </c>
      <c r="BE45" s="119">
        <f ca="1">IF(IFERROR(MATCH(_xlfn.CONCAT($B45,",",BE$4),'25 SpcFunc &amp; VentSpcFunc combos'!$Q$8:$Q$354,0),0)&gt;0,1,0)</f>
        <v>0</v>
      </c>
      <c r="BF45" s="119">
        <f ca="1">IF(IFERROR(MATCH(_xlfn.CONCAT($B45,",",BF$4),'25 SpcFunc &amp; VentSpcFunc combos'!$Q$8:$Q$354,0),0)&gt;0,1,0)</f>
        <v>0</v>
      </c>
      <c r="BG45" s="119">
        <f ca="1">IF(IFERROR(MATCH(_xlfn.CONCAT($B45,",",BG$4),'25 SpcFunc &amp; VentSpcFunc combos'!$Q$8:$Q$354,0),0)&gt;0,1,0)</f>
        <v>0</v>
      </c>
      <c r="BH45" s="119">
        <f ca="1">IF(IFERROR(MATCH(_xlfn.CONCAT($B45,",",BH$4),'25 SpcFunc &amp; VentSpcFunc combos'!$Q$8:$Q$354,0),0)&gt;0,1,0)</f>
        <v>0</v>
      </c>
      <c r="BI45" s="119">
        <f ca="1">IF(IFERROR(MATCH(_xlfn.CONCAT($B45,",",BI$4),'25 SpcFunc &amp; VentSpcFunc combos'!$Q$8:$Q$354,0),0)&gt;0,1,0)</f>
        <v>0</v>
      </c>
      <c r="BJ45" s="119">
        <f ca="1">IF(IFERROR(MATCH(_xlfn.CONCAT($B45,",",BJ$4),'25 SpcFunc &amp; VentSpcFunc combos'!$Q$8:$Q$354,0),0)&gt;0,1,0)</f>
        <v>0</v>
      </c>
      <c r="BK45" s="119">
        <f ca="1">IF(IFERROR(MATCH(_xlfn.CONCAT($B45,",",BK$4),'25 SpcFunc &amp; VentSpcFunc combos'!$Q$8:$Q$354,0),0)&gt;0,1,0)</f>
        <v>0</v>
      </c>
      <c r="BL45" s="119">
        <f ca="1">IF(IFERROR(MATCH(_xlfn.CONCAT($B45,",",BL$4),'25 SpcFunc &amp; VentSpcFunc combos'!$Q$8:$Q$354,0),0)&gt;0,1,0)</f>
        <v>0</v>
      </c>
      <c r="BM45" s="119">
        <f ca="1">IF(IFERROR(MATCH(_xlfn.CONCAT($B45,",",BM$4),'25 SpcFunc &amp; VentSpcFunc combos'!$Q$8:$Q$354,0),0)&gt;0,1,0)</f>
        <v>0</v>
      </c>
      <c r="BN45" s="119">
        <f ca="1">IF(IFERROR(MATCH(_xlfn.CONCAT($B45,",",BN$4),'25 SpcFunc &amp; VentSpcFunc combos'!$Q$8:$Q$354,0),0)&gt;0,1,0)</f>
        <v>1</v>
      </c>
      <c r="BO45" s="119">
        <f ca="1">IF(IFERROR(MATCH(_xlfn.CONCAT($B45,",",BO$4),'25 SpcFunc &amp; VentSpcFunc combos'!$Q$8:$Q$354,0),0)&gt;0,1,0)</f>
        <v>1</v>
      </c>
      <c r="BP45" s="119">
        <f ca="1">IF(IFERROR(MATCH(_xlfn.CONCAT($B45,",",BP$4),'25 SpcFunc &amp; VentSpcFunc combos'!$Q$8:$Q$354,0),0)&gt;0,1,0)</f>
        <v>0</v>
      </c>
      <c r="BQ45" s="119">
        <f ca="1">IF(IFERROR(MATCH(_xlfn.CONCAT($B45,",",BQ$4),'25 SpcFunc &amp; VentSpcFunc combos'!$Q$8:$Q$354,0),0)&gt;0,1,0)</f>
        <v>0</v>
      </c>
      <c r="BR45" s="119">
        <f ca="1">IF(IFERROR(MATCH(_xlfn.CONCAT($B45,",",BR$4),'25 SpcFunc &amp; VentSpcFunc combos'!$Q$8:$Q$354,0),0)&gt;0,1,0)</f>
        <v>0</v>
      </c>
      <c r="BS45" s="119">
        <f ca="1">IF(IFERROR(MATCH(_xlfn.CONCAT($B45,",",BS$4),'25 SpcFunc &amp; VentSpcFunc combos'!$Q$8:$Q$354,0),0)&gt;0,1,0)</f>
        <v>0</v>
      </c>
      <c r="BT45" s="119">
        <f ca="1">IF(IFERROR(MATCH(_xlfn.CONCAT($B45,",",BT$4),'25 SpcFunc &amp; VentSpcFunc combos'!$Q$8:$Q$354,0),0)&gt;0,1,0)</f>
        <v>0</v>
      </c>
      <c r="BU45" s="119">
        <f ca="1">IF(IFERROR(MATCH(_xlfn.CONCAT($B45,",",BU$4),'25 SpcFunc &amp; VentSpcFunc combos'!$Q$8:$Q$354,0),0)&gt;0,1,0)</f>
        <v>0</v>
      </c>
      <c r="BV45" s="119">
        <f ca="1">IF(IFERROR(MATCH(_xlfn.CONCAT($B45,",",BV$4),'25 SpcFunc &amp; VentSpcFunc combos'!$Q$8:$Q$354,0),0)&gt;0,1,0)</f>
        <v>0</v>
      </c>
      <c r="BW45" s="119">
        <f ca="1">IF(IFERROR(MATCH(_xlfn.CONCAT($B45,",",BW$4),'25 SpcFunc &amp; VentSpcFunc combos'!$Q$8:$Q$354,0),0)&gt;0,1,0)</f>
        <v>0</v>
      </c>
      <c r="BX45" s="119">
        <f ca="1">IF(IFERROR(MATCH(_xlfn.CONCAT($B45,",",BX$4),'25 SpcFunc &amp; VentSpcFunc combos'!$Q$8:$Q$354,0),0)&gt;0,1,0)</f>
        <v>0</v>
      </c>
      <c r="BY45" s="119">
        <f ca="1">IF(IFERROR(MATCH(_xlfn.CONCAT($B45,",",BY$4),'25 SpcFunc &amp; VentSpcFunc combos'!$Q$8:$Q$354,0),0)&gt;0,1,0)</f>
        <v>0</v>
      </c>
      <c r="BZ45" s="119">
        <f ca="1">IF(IFERROR(MATCH(_xlfn.CONCAT($B45,",",BZ$4),'25 SpcFunc &amp; VentSpcFunc combos'!$Q$8:$Q$354,0),0)&gt;0,1,0)</f>
        <v>0</v>
      </c>
      <c r="CA45" s="119">
        <f ca="1">IF(IFERROR(MATCH(_xlfn.CONCAT($B45,",",CA$4),'25 SpcFunc &amp; VentSpcFunc combos'!$Q$8:$Q$354,0),0)&gt;0,1,0)</f>
        <v>0</v>
      </c>
      <c r="CB45" s="119">
        <f ca="1">IF(IFERROR(MATCH(_xlfn.CONCAT($B45,",",CB$4),'25 SpcFunc &amp; VentSpcFunc combos'!$Q$8:$Q$354,0),0)&gt;0,1,0)</f>
        <v>0</v>
      </c>
      <c r="CC45" s="119">
        <f ca="1">IF(IFERROR(MATCH(_xlfn.CONCAT($B45,",",CC$4),'25 SpcFunc &amp; VentSpcFunc combos'!$Q$8:$Q$354,0),0)&gt;0,1,0)</f>
        <v>0</v>
      </c>
      <c r="CD45" s="119">
        <f ca="1">IF(IFERROR(MATCH(_xlfn.CONCAT($B45,",",CD$4),'25 SpcFunc &amp; VentSpcFunc combos'!$Q$8:$Q$354,0),0)&gt;0,1,0)</f>
        <v>0</v>
      </c>
      <c r="CE45" s="119">
        <f ca="1">IF(IFERROR(MATCH(_xlfn.CONCAT($B45,",",CE$4),'25 SpcFunc &amp; VentSpcFunc combos'!$Q$8:$Q$354,0),0)&gt;0,1,0)</f>
        <v>0</v>
      </c>
      <c r="CF45" s="119">
        <f ca="1">IF(IFERROR(MATCH(_xlfn.CONCAT($B45,",",CF$4),'25 SpcFunc &amp; VentSpcFunc combos'!$Q$8:$Q$354,0),0)&gt;0,1,0)</f>
        <v>0</v>
      </c>
      <c r="CG45" s="119">
        <f ca="1">IF(IFERROR(MATCH(_xlfn.CONCAT($B45,",",CG$4),'25 SpcFunc &amp; VentSpcFunc combos'!$Q$8:$Q$354,0),0)&gt;0,1,0)</f>
        <v>0</v>
      </c>
      <c r="CH45" s="119">
        <f ca="1">IF(IFERROR(MATCH(_xlfn.CONCAT($B45,",",CH$4),'25 SpcFunc &amp; VentSpcFunc combos'!$Q$8:$Q$354,0),0)&gt;0,1,0)</f>
        <v>0</v>
      </c>
      <c r="CI45" s="119">
        <f ca="1">IF(IFERROR(MATCH(_xlfn.CONCAT($B45,",",CI$4),'25 SpcFunc &amp; VentSpcFunc combos'!$Q$8:$Q$354,0),0)&gt;0,1,0)</f>
        <v>0</v>
      </c>
      <c r="CJ45" s="119">
        <f ca="1">IF(IFERROR(MATCH(_xlfn.CONCAT($B45,",",CJ$4),'25 SpcFunc &amp; VentSpcFunc combos'!$Q$8:$Q$354,0),0)&gt;0,1,0)</f>
        <v>0</v>
      </c>
      <c r="CK45" s="119">
        <f ca="1">IF(IFERROR(MATCH(_xlfn.CONCAT($B45,",",CK$4),'25 SpcFunc &amp; VentSpcFunc combos'!$Q$8:$Q$354,0),0)&gt;0,1,0)</f>
        <v>0</v>
      </c>
      <c r="CL45" s="119">
        <f ca="1">IF(IFERROR(MATCH(_xlfn.CONCAT($B45,",",CL$4),'25 SpcFunc &amp; VentSpcFunc combos'!$Q$8:$Q$354,0),0)&gt;0,1,0)</f>
        <v>0</v>
      </c>
      <c r="CM45" s="119">
        <f ca="1">IF(IFERROR(MATCH(_xlfn.CONCAT($B45,",",CM$4),'25 SpcFunc &amp; VentSpcFunc combos'!$Q$8:$Q$354,0),0)&gt;0,1,0)</f>
        <v>0</v>
      </c>
      <c r="CN45" s="119">
        <f ca="1">IF(IFERROR(MATCH(_xlfn.CONCAT($B45,",",CN$4),'25 SpcFunc &amp; VentSpcFunc combos'!$Q$8:$Q$354,0),0)&gt;0,1,0)</f>
        <v>1</v>
      </c>
      <c r="CO45" s="119">
        <f ca="1">IF(IFERROR(MATCH(_xlfn.CONCAT($B45,",",CO$4),'25 SpcFunc &amp; VentSpcFunc combos'!$Q$8:$Q$354,0),0)&gt;0,1,0)</f>
        <v>0</v>
      </c>
      <c r="CP45" s="119">
        <f ca="1">IF(IFERROR(MATCH(_xlfn.CONCAT($B45,",",CP$4),'25 SpcFunc &amp; VentSpcFunc combos'!$Q$8:$Q$354,0),0)&gt;0,1,0)</f>
        <v>0</v>
      </c>
      <c r="CQ45" s="119">
        <f ca="1">IF(IFERROR(MATCH(_xlfn.CONCAT($B45,",",CQ$4),'25 SpcFunc &amp; VentSpcFunc combos'!$Q$8:$Q$354,0),0)&gt;0,1,0)</f>
        <v>0</v>
      </c>
      <c r="CR45" s="119">
        <f ca="1">IF(IFERROR(MATCH(_xlfn.CONCAT($B45,",",CR$4),'25 SpcFunc &amp; VentSpcFunc combos'!$Q$8:$Q$354,0),0)&gt;0,1,0)</f>
        <v>0</v>
      </c>
      <c r="CS45" s="119">
        <f ca="1">IF(IFERROR(MATCH(_xlfn.CONCAT($B45,",",CS$4),'25 SpcFunc &amp; VentSpcFunc combos'!$Q$8:$Q$354,0),0)&gt;0,1,0)</f>
        <v>0</v>
      </c>
      <c r="CT45" s="119">
        <f ca="1">IF(IFERROR(MATCH(_xlfn.CONCAT($B45,",",CT$4),'25 SpcFunc &amp; VentSpcFunc combos'!$Q$8:$Q$354,0),0)&gt;0,1,0)</f>
        <v>0</v>
      </c>
      <c r="CU45" s="98" t="s">
        <v>938</v>
      </c>
      <c r="CV45">
        <f t="shared" ca="1" si="4"/>
        <v>4</v>
      </c>
    </row>
    <row r="46" spans="2:100" x14ac:dyDescent="0.25">
      <c r="B46" t="str">
        <f>'For CSV - 2025 SpcFuncData'!B46</f>
        <v>Library (Reading Area)</v>
      </c>
      <c r="C46" s="119">
        <f ca="1">IF(IFERROR(MATCH(_xlfn.CONCAT($B46,",",C$4),'25 SpcFunc &amp; VentSpcFunc combos'!$Q$8:$Q$354,0),0)&gt;0,1,0)</f>
        <v>0</v>
      </c>
      <c r="D46" s="119">
        <f ca="1">IF(IFERROR(MATCH(_xlfn.CONCAT($B46,",",D$4),'25 SpcFunc &amp; VentSpcFunc combos'!$Q$8:$Q$354,0),0)&gt;0,1,0)</f>
        <v>0</v>
      </c>
      <c r="E46" s="119">
        <f ca="1">IF(IFERROR(MATCH(_xlfn.CONCAT($B46,",",E$4),'25 SpcFunc &amp; VentSpcFunc combos'!$Q$8:$Q$354,0),0)&gt;0,1,0)</f>
        <v>0</v>
      </c>
      <c r="F46" s="119">
        <f ca="1">IF(IFERROR(MATCH(_xlfn.CONCAT($B46,",",F$4),'25 SpcFunc &amp; VentSpcFunc combos'!$Q$8:$Q$354,0),0)&gt;0,1,0)</f>
        <v>1</v>
      </c>
      <c r="G46" s="119">
        <f ca="1">IF(IFERROR(MATCH(_xlfn.CONCAT($B46,",",G$4),'25 SpcFunc &amp; VentSpcFunc combos'!$Q$8:$Q$354,0),0)&gt;0,1,0)</f>
        <v>0</v>
      </c>
      <c r="H46" s="119">
        <f ca="1">IF(IFERROR(MATCH(_xlfn.CONCAT($B46,",",H$4),'25 SpcFunc &amp; VentSpcFunc combos'!$Q$8:$Q$354,0),0)&gt;0,1,0)</f>
        <v>0</v>
      </c>
      <c r="I46" s="119">
        <f ca="1">IF(IFERROR(MATCH(_xlfn.CONCAT($B46,",",I$4),'25 SpcFunc &amp; VentSpcFunc combos'!$Q$8:$Q$354,0),0)&gt;0,1,0)</f>
        <v>0</v>
      </c>
      <c r="J46" s="119">
        <f ca="1">IF(IFERROR(MATCH(_xlfn.CONCAT($B46,",",J$4),'25 SpcFunc &amp; VentSpcFunc combos'!$Q$8:$Q$354,0),0)&gt;0,1,0)</f>
        <v>0</v>
      </c>
      <c r="K46" s="119">
        <f ca="1">IF(IFERROR(MATCH(_xlfn.CONCAT($B46,",",K$4),'25 SpcFunc &amp; VentSpcFunc combos'!$Q$8:$Q$354,0),0)&gt;0,1,0)</f>
        <v>0</v>
      </c>
      <c r="L46" s="119">
        <f ca="1">IF(IFERROR(MATCH(_xlfn.CONCAT($B46,",",L$4),'25 SpcFunc &amp; VentSpcFunc combos'!$Q$8:$Q$354,0),0)&gt;0,1,0)</f>
        <v>0</v>
      </c>
      <c r="M46" s="119">
        <f ca="1">IF(IFERROR(MATCH(_xlfn.CONCAT($B46,",",M$4),'25 SpcFunc &amp; VentSpcFunc combos'!$Q$8:$Q$354,0),0)&gt;0,1,0)</f>
        <v>0</v>
      </c>
      <c r="N46" s="119">
        <f ca="1">IF(IFERROR(MATCH(_xlfn.CONCAT($B46,",",N$4),'25 SpcFunc &amp; VentSpcFunc combos'!$Q$8:$Q$354,0),0)&gt;0,1,0)</f>
        <v>0</v>
      </c>
      <c r="O46" s="119">
        <f ca="1">IF(IFERROR(MATCH(_xlfn.CONCAT($B46,",",O$4),'25 SpcFunc &amp; VentSpcFunc combos'!$Q$8:$Q$354,0),0)&gt;0,1,0)</f>
        <v>0</v>
      </c>
      <c r="P46" s="119">
        <f ca="1">IF(IFERROR(MATCH(_xlfn.CONCAT($B46,",",P$4),'25 SpcFunc &amp; VentSpcFunc combos'!$Q$8:$Q$354,0),0)&gt;0,1,0)</f>
        <v>0</v>
      </c>
      <c r="Q46" s="119">
        <f ca="1">IF(IFERROR(MATCH(_xlfn.CONCAT($B46,",",Q$4),'25 SpcFunc &amp; VentSpcFunc combos'!$Q$8:$Q$354,0),0)&gt;0,1,0)</f>
        <v>0</v>
      </c>
      <c r="R46" s="119">
        <f ca="1">IF(IFERROR(MATCH(_xlfn.CONCAT($B46,",",R$4),'25 SpcFunc &amp; VentSpcFunc combos'!$Q$8:$Q$354,0),0)&gt;0,1,0)</f>
        <v>0</v>
      </c>
      <c r="S46" s="119">
        <f ca="1">IF(IFERROR(MATCH(_xlfn.CONCAT($B46,",",S$4),'25 SpcFunc &amp; VentSpcFunc combos'!$Q$8:$Q$354,0),0)&gt;0,1,0)</f>
        <v>0</v>
      </c>
      <c r="T46" s="119">
        <f ca="1">IF(IFERROR(MATCH(_xlfn.CONCAT($B46,",",T$4),'25 SpcFunc &amp; VentSpcFunc combos'!$Q$8:$Q$354,0),0)&gt;0,1,0)</f>
        <v>0</v>
      </c>
      <c r="U46" s="119">
        <f ca="1">IF(IFERROR(MATCH(_xlfn.CONCAT($B46,",",U$4),'25 SpcFunc &amp; VentSpcFunc combos'!$Q$8:$Q$354,0),0)&gt;0,1,0)</f>
        <v>0</v>
      </c>
      <c r="V46" s="119">
        <f ca="1">IF(IFERROR(MATCH(_xlfn.CONCAT($B46,",",V$4),'25 SpcFunc &amp; VentSpcFunc combos'!$Q$8:$Q$354,0),0)&gt;0,1,0)</f>
        <v>0</v>
      </c>
      <c r="W46" s="119">
        <f ca="1">IF(IFERROR(MATCH(_xlfn.CONCAT($B46,",",W$4),'25 SpcFunc &amp; VentSpcFunc combos'!$Q$8:$Q$354,0),0)&gt;0,1,0)</f>
        <v>0</v>
      </c>
      <c r="X46" s="119">
        <f ca="1">IF(IFERROR(MATCH(_xlfn.CONCAT($B46,",",X$4),'25 SpcFunc &amp; VentSpcFunc combos'!$Q$8:$Q$354,0),0)&gt;0,1,0)</f>
        <v>0</v>
      </c>
      <c r="Y46" s="119">
        <f ca="1">IF(IFERROR(MATCH(_xlfn.CONCAT($B46,",",Y$4),'25 SpcFunc &amp; VentSpcFunc combos'!$Q$8:$Q$354,0),0)&gt;0,1,0)</f>
        <v>0</v>
      </c>
      <c r="Z46" s="119">
        <f ca="1">IF(IFERROR(MATCH(_xlfn.CONCAT($B46,",",Z$4),'25 SpcFunc &amp; VentSpcFunc combos'!$Q$8:$Q$354,0),0)&gt;0,1,0)</f>
        <v>0</v>
      </c>
      <c r="AA46" s="119">
        <f ca="1">IF(IFERROR(MATCH(_xlfn.CONCAT($B46,",",AA$4),'25 SpcFunc &amp; VentSpcFunc combos'!$Q$8:$Q$354,0),0)&gt;0,1,0)</f>
        <v>0</v>
      </c>
      <c r="AB46" s="119">
        <f ca="1">IF(IFERROR(MATCH(_xlfn.CONCAT($B46,",",AB$4),'25 SpcFunc &amp; VentSpcFunc combos'!$Q$8:$Q$354,0),0)&gt;0,1,0)</f>
        <v>0</v>
      </c>
      <c r="AC46" s="119">
        <f ca="1">IF(IFERROR(MATCH(_xlfn.CONCAT($B46,",",AC$4),'25 SpcFunc &amp; VentSpcFunc combos'!$Q$8:$Q$354,0),0)&gt;0,1,0)</f>
        <v>0</v>
      </c>
      <c r="AD46" s="119">
        <f ca="1">IF(IFERROR(MATCH(_xlfn.CONCAT($B46,",",AD$4),'25 SpcFunc &amp; VentSpcFunc combos'!$Q$8:$Q$354,0),0)&gt;0,1,0)</f>
        <v>0</v>
      </c>
      <c r="AE46" s="119">
        <f ca="1">IF(IFERROR(MATCH(_xlfn.CONCAT($B46,",",AE$4),'25 SpcFunc &amp; VentSpcFunc combos'!$Q$8:$Q$354,0),0)&gt;0,1,0)</f>
        <v>0</v>
      </c>
      <c r="AF46" s="119">
        <f ca="1">IF(IFERROR(MATCH(_xlfn.CONCAT($B46,",",AF$4),'25 SpcFunc &amp; VentSpcFunc combos'!$Q$8:$Q$354,0),0)&gt;0,1,0)</f>
        <v>0</v>
      </c>
      <c r="AG46" s="119">
        <f ca="1">IF(IFERROR(MATCH(_xlfn.CONCAT($B46,",",AG$4),'25 SpcFunc &amp; VentSpcFunc combos'!$Q$8:$Q$354,0),0)&gt;0,1,0)</f>
        <v>0</v>
      </c>
      <c r="AH46" s="119">
        <f ca="1">IF(IFERROR(MATCH(_xlfn.CONCAT($B46,",",AH$4),'25 SpcFunc &amp; VentSpcFunc combos'!$Q$8:$Q$354,0),0)&gt;0,1,0)</f>
        <v>0</v>
      </c>
      <c r="AI46" s="119">
        <f ca="1">IF(IFERROR(MATCH(_xlfn.CONCAT($B46,",",AI$4),'25 SpcFunc &amp; VentSpcFunc combos'!$Q$8:$Q$354,0),0)&gt;0,1,0)</f>
        <v>0</v>
      </c>
      <c r="AJ46" s="119">
        <f ca="1">IF(IFERROR(MATCH(_xlfn.CONCAT($B46,",",AJ$4),'25 SpcFunc &amp; VentSpcFunc combos'!$Q$8:$Q$354,0),0)&gt;0,1,0)</f>
        <v>0</v>
      </c>
      <c r="AK46" s="119">
        <f ca="1">IF(IFERROR(MATCH(_xlfn.CONCAT($B46,",",AK$4),'25 SpcFunc &amp; VentSpcFunc combos'!$Q$8:$Q$354,0),0)&gt;0,1,0)</f>
        <v>0</v>
      </c>
      <c r="AL46" s="119">
        <f ca="1">IF(IFERROR(MATCH(_xlfn.CONCAT($B46,",",AL$4),'25 SpcFunc &amp; VentSpcFunc combos'!$Q$8:$Q$354,0),0)&gt;0,1,0)</f>
        <v>0</v>
      </c>
      <c r="AM46" s="119">
        <f ca="1">IF(IFERROR(MATCH(_xlfn.CONCAT($B46,",",AM$4),'25 SpcFunc &amp; VentSpcFunc combos'!$Q$8:$Q$354,0),0)&gt;0,1,0)</f>
        <v>0</v>
      </c>
      <c r="AN46" s="119">
        <f ca="1">IF(IFERROR(MATCH(_xlfn.CONCAT($B46,",",AN$4),'25 SpcFunc &amp; VentSpcFunc combos'!$Q$8:$Q$354,0),0)&gt;0,1,0)</f>
        <v>0</v>
      </c>
      <c r="AO46" s="119">
        <f ca="1">IF(IFERROR(MATCH(_xlfn.CONCAT($B46,",",AO$4),'25 SpcFunc &amp; VentSpcFunc combos'!$Q$8:$Q$354,0),0)&gt;0,1,0)</f>
        <v>0</v>
      </c>
      <c r="AP46" s="119">
        <f ca="1">IF(IFERROR(MATCH(_xlfn.CONCAT($B46,",",AP$4),'25 SpcFunc &amp; VentSpcFunc combos'!$Q$8:$Q$354,0),0)&gt;0,1,0)</f>
        <v>0</v>
      </c>
      <c r="AQ46" s="119">
        <f ca="1">IF(IFERROR(MATCH(_xlfn.CONCAT($B46,",",AQ$4),'25 SpcFunc &amp; VentSpcFunc combos'!$Q$8:$Q$354,0),0)&gt;0,1,0)</f>
        <v>0</v>
      </c>
      <c r="AR46" s="119">
        <f ca="1">IF(IFERROR(MATCH(_xlfn.CONCAT($B46,",",AR$4),'25 SpcFunc &amp; VentSpcFunc combos'!$Q$8:$Q$354,0),0)&gt;0,1,0)</f>
        <v>0</v>
      </c>
      <c r="AS46" s="119">
        <f ca="1">IF(IFERROR(MATCH(_xlfn.CONCAT($B46,",",AS$4),'25 SpcFunc &amp; VentSpcFunc combos'!$Q$8:$Q$354,0),0)&gt;0,1,0)</f>
        <v>0</v>
      </c>
      <c r="AT46" s="119">
        <f ca="1">IF(IFERROR(MATCH(_xlfn.CONCAT($B46,",",AT$4),'25 SpcFunc &amp; VentSpcFunc combos'!$Q$8:$Q$354,0),0)&gt;0,1,0)</f>
        <v>0</v>
      </c>
      <c r="AU46" s="119">
        <f ca="1">IF(IFERROR(MATCH(_xlfn.CONCAT($B46,",",AU$4),'25 SpcFunc &amp; VentSpcFunc combos'!$Q$8:$Q$354,0),0)&gt;0,1,0)</f>
        <v>0</v>
      </c>
      <c r="AV46" s="119">
        <f ca="1">IF(IFERROR(MATCH(_xlfn.CONCAT($B46,",",AV$4),'25 SpcFunc &amp; VentSpcFunc combos'!$Q$8:$Q$354,0),0)&gt;0,1,0)</f>
        <v>0</v>
      </c>
      <c r="AW46" s="119">
        <f ca="1">IF(IFERROR(MATCH(_xlfn.CONCAT($B46,",",AW$4),'25 SpcFunc &amp; VentSpcFunc combos'!$Q$8:$Q$354,0),0)&gt;0,1,0)</f>
        <v>0</v>
      </c>
      <c r="AX46" s="119">
        <f ca="1">IF(IFERROR(MATCH(_xlfn.CONCAT($B46,",",AX$4),'25 SpcFunc &amp; VentSpcFunc combos'!$Q$8:$Q$354,0),0)&gt;0,1,0)</f>
        <v>0</v>
      </c>
      <c r="AY46" s="119">
        <f ca="1">IF(IFERROR(MATCH(_xlfn.CONCAT($B46,",",AY$4),'25 SpcFunc &amp; VentSpcFunc combos'!$Q$8:$Q$354,0),0)&gt;0,1,0)</f>
        <v>0</v>
      </c>
      <c r="AZ46" s="119">
        <f ca="1">IF(IFERROR(MATCH(_xlfn.CONCAT($B46,",",AZ$4),'25 SpcFunc &amp; VentSpcFunc combos'!$Q$8:$Q$354,0),0)&gt;0,1,0)</f>
        <v>0</v>
      </c>
      <c r="BA46" s="119">
        <f ca="1">IF(IFERROR(MATCH(_xlfn.CONCAT($B46,",",BA$4),'25 SpcFunc &amp; VentSpcFunc combos'!$Q$8:$Q$354,0),0)&gt;0,1,0)</f>
        <v>0</v>
      </c>
      <c r="BB46" s="119">
        <f ca="1">IF(IFERROR(MATCH(_xlfn.CONCAT($B46,",",BB$4),'25 SpcFunc &amp; VentSpcFunc combos'!$Q$8:$Q$354,0),0)&gt;0,1,0)</f>
        <v>0</v>
      </c>
      <c r="BC46" s="119">
        <f ca="1">IF(IFERROR(MATCH(_xlfn.CONCAT($B46,",",BC$4),'25 SpcFunc &amp; VentSpcFunc combos'!$Q$8:$Q$354,0),0)&gt;0,1,0)</f>
        <v>0</v>
      </c>
      <c r="BD46" s="119">
        <f ca="1">IF(IFERROR(MATCH(_xlfn.CONCAT($B46,",",BD$4),'25 SpcFunc &amp; VentSpcFunc combos'!$Q$8:$Q$354,0),0)&gt;0,1,0)</f>
        <v>0</v>
      </c>
      <c r="BE46" s="119">
        <f ca="1">IF(IFERROR(MATCH(_xlfn.CONCAT($B46,",",BE$4),'25 SpcFunc &amp; VentSpcFunc combos'!$Q$8:$Q$354,0),0)&gt;0,1,0)</f>
        <v>0</v>
      </c>
      <c r="BF46" s="119">
        <f ca="1">IF(IFERROR(MATCH(_xlfn.CONCAT($B46,",",BF$4),'25 SpcFunc &amp; VentSpcFunc combos'!$Q$8:$Q$354,0),0)&gt;0,1,0)</f>
        <v>0</v>
      </c>
      <c r="BG46" s="119">
        <f ca="1">IF(IFERROR(MATCH(_xlfn.CONCAT($B46,",",BG$4),'25 SpcFunc &amp; VentSpcFunc combos'!$Q$8:$Q$354,0),0)&gt;0,1,0)</f>
        <v>0</v>
      </c>
      <c r="BH46" s="119">
        <f ca="1">IF(IFERROR(MATCH(_xlfn.CONCAT($B46,",",BH$4),'25 SpcFunc &amp; VentSpcFunc combos'!$Q$8:$Q$354,0),0)&gt;0,1,0)</f>
        <v>0</v>
      </c>
      <c r="BI46" s="119">
        <f ca="1">IF(IFERROR(MATCH(_xlfn.CONCAT($B46,",",BI$4),'25 SpcFunc &amp; VentSpcFunc combos'!$Q$8:$Q$354,0),0)&gt;0,1,0)</f>
        <v>0</v>
      </c>
      <c r="BJ46" s="119">
        <f ca="1">IF(IFERROR(MATCH(_xlfn.CONCAT($B46,",",BJ$4),'25 SpcFunc &amp; VentSpcFunc combos'!$Q$8:$Q$354,0),0)&gt;0,1,0)</f>
        <v>0</v>
      </c>
      <c r="BK46" s="119">
        <f ca="1">IF(IFERROR(MATCH(_xlfn.CONCAT($B46,",",BK$4),'25 SpcFunc &amp; VentSpcFunc combos'!$Q$8:$Q$354,0),0)&gt;0,1,0)</f>
        <v>0</v>
      </c>
      <c r="BL46" s="119">
        <f ca="1">IF(IFERROR(MATCH(_xlfn.CONCAT($B46,",",BL$4),'25 SpcFunc &amp; VentSpcFunc combos'!$Q$8:$Q$354,0),0)&gt;0,1,0)</f>
        <v>0</v>
      </c>
      <c r="BM46" s="119">
        <f ca="1">IF(IFERROR(MATCH(_xlfn.CONCAT($B46,",",BM$4),'25 SpcFunc &amp; VentSpcFunc combos'!$Q$8:$Q$354,0),0)&gt;0,1,0)</f>
        <v>0</v>
      </c>
      <c r="BN46" s="119">
        <f ca="1">IF(IFERROR(MATCH(_xlfn.CONCAT($B46,",",BN$4),'25 SpcFunc &amp; VentSpcFunc combos'!$Q$8:$Q$354,0),0)&gt;0,1,0)</f>
        <v>0</v>
      </c>
      <c r="BO46" s="119">
        <f ca="1">IF(IFERROR(MATCH(_xlfn.CONCAT($B46,",",BO$4),'25 SpcFunc &amp; VentSpcFunc combos'!$Q$8:$Q$354,0),0)&gt;0,1,0)</f>
        <v>0</v>
      </c>
      <c r="BP46" s="119">
        <f ca="1">IF(IFERROR(MATCH(_xlfn.CONCAT($B46,",",BP$4),'25 SpcFunc &amp; VentSpcFunc combos'!$Q$8:$Q$354,0),0)&gt;0,1,0)</f>
        <v>0</v>
      </c>
      <c r="BQ46" s="119">
        <f ca="1">IF(IFERROR(MATCH(_xlfn.CONCAT($B46,",",BQ$4),'25 SpcFunc &amp; VentSpcFunc combos'!$Q$8:$Q$354,0),0)&gt;0,1,0)</f>
        <v>0</v>
      </c>
      <c r="BR46" s="119">
        <f ca="1">IF(IFERROR(MATCH(_xlfn.CONCAT($B46,",",BR$4),'25 SpcFunc &amp; VentSpcFunc combos'!$Q$8:$Q$354,0),0)&gt;0,1,0)</f>
        <v>0</v>
      </c>
      <c r="BS46" s="119">
        <f ca="1">IF(IFERROR(MATCH(_xlfn.CONCAT($B46,",",BS$4),'25 SpcFunc &amp; VentSpcFunc combos'!$Q$8:$Q$354,0),0)&gt;0,1,0)</f>
        <v>0</v>
      </c>
      <c r="BT46" s="119">
        <f ca="1">IF(IFERROR(MATCH(_xlfn.CONCAT($B46,",",BT$4),'25 SpcFunc &amp; VentSpcFunc combos'!$Q$8:$Q$354,0),0)&gt;0,1,0)</f>
        <v>0</v>
      </c>
      <c r="BU46" s="119">
        <f ca="1">IF(IFERROR(MATCH(_xlfn.CONCAT($B46,",",BU$4),'25 SpcFunc &amp; VentSpcFunc combos'!$Q$8:$Q$354,0),0)&gt;0,1,0)</f>
        <v>0</v>
      </c>
      <c r="BV46" s="119">
        <f ca="1">IF(IFERROR(MATCH(_xlfn.CONCAT($B46,",",BV$4),'25 SpcFunc &amp; VentSpcFunc combos'!$Q$8:$Q$354,0),0)&gt;0,1,0)</f>
        <v>0</v>
      </c>
      <c r="BW46" s="119">
        <f ca="1">IF(IFERROR(MATCH(_xlfn.CONCAT($B46,",",BW$4),'25 SpcFunc &amp; VentSpcFunc combos'!$Q$8:$Q$354,0),0)&gt;0,1,0)</f>
        <v>0</v>
      </c>
      <c r="BX46" s="119">
        <f ca="1">IF(IFERROR(MATCH(_xlfn.CONCAT($B46,",",BX$4),'25 SpcFunc &amp; VentSpcFunc combos'!$Q$8:$Q$354,0),0)&gt;0,1,0)</f>
        <v>0</v>
      </c>
      <c r="BY46" s="119">
        <f ca="1">IF(IFERROR(MATCH(_xlfn.CONCAT($B46,",",BY$4),'25 SpcFunc &amp; VentSpcFunc combos'!$Q$8:$Q$354,0),0)&gt;0,1,0)</f>
        <v>0</v>
      </c>
      <c r="BZ46" s="119">
        <f ca="1">IF(IFERROR(MATCH(_xlfn.CONCAT($B46,",",BZ$4),'25 SpcFunc &amp; VentSpcFunc combos'!$Q$8:$Q$354,0),0)&gt;0,1,0)</f>
        <v>0</v>
      </c>
      <c r="CA46" s="119">
        <f ca="1">IF(IFERROR(MATCH(_xlfn.CONCAT($B46,",",CA$4),'25 SpcFunc &amp; VentSpcFunc combos'!$Q$8:$Q$354,0),0)&gt;0,1,0)</f>
        <v>0</v>
      </c>
      <c r="CB46" s="119">
        <f ca="1">IF(IFERROR(MATCH(_xlfn.CONCAT($B46,",",CB$4),'25 SpcFunc &amp; VentSpcFunc combos'!$Q$8:$Q$354,0),0)&gt;0,1,0)</f>
        <v>0</v>
      </c>
      <c r="CC46" s="119">
        <f ca="1">IF(IFERROR(MATCH(_xlfn.CONCAT($B46,",",CC$4),'25 SpcFunc &amp; VentSpcFunc combos'!$Q$8:$Q$354,0),0)&gt;0,1,0)</f>
        <v>0</v>
      </c>
      <c r="CD46" s="119">
        <f ca="1">IF(IFERROR(MATCH(_xlfn.CONCAT($B46,",",CD$4),'25 SpcFunc &amp; VentSpcFunc combos'!$Q$8:$Q$354,0),0)&gt;0,1,0)</f>
        <v>0</v>
      </c>
      <c r="CE46" s="119">
        <f ca="1">IF(IFERROR(MATCH(_xlfn.CONCAT($B46,",",CE$4),'25 SpcFunc &amp; VentSpcFunc combos'!$Q$8:$Q$354,0),0)&gt;0,1,0)</f>
        <v>0</v>
      </c>
      <c r="CF46" s="119">
        <f ca="1">IF(IFERROR(MATCH(_xlfn.CONCAT($B46,",",CF$4),'25 SpcFunc &amp; VentSpcFunc combos'!$Q$8:$Q$354,0),0)&gt;0,1,0)</f>
        <v>0</v>
      </c>
      <c r="CG46" s="119">
        <f ca="1">IF(IFERROR(MATCH(_xlfn.CONCAT($B46,",",CG$4),'25 SpcFunc &amp; VentSpcFunc combos'!$Q$8:$Q$354,0),0)&gt;0,1,0)</f>
        <v>0</v>
      </c>
      <c r="CH46" s="119">
        <f ca="1">IF(IFERROR(MATCH(_xlfn.CONCAT($B46,",",CH$4),'25 SpcFunc &amp; VentSpcFunc combos'!$Q$8:$Q$354,0),0)&gt;0,1,0)</f>
        <v>0</v>
      </c>
      <c r="CI46" s="119">
        <f ca="1">IF(IFERROR(MATCH(_xlfn.CONCAT($B46,",",CI$4),'25 SpcFunc &amp; VentSpcFunc combos'!$Q$8:$Q$354,0),0)&gt;0,1,0)</f>
        <v>0</v>
      </c>
      <c r="CJ46" s="119">
        <f ca="1">IF(IFERROR(MATCH(_xlfn.CONCAT($B46,",",CJ$4),'25 SpcFunc &amp; VentSpcFunc combos'!$Q$8:$Q$354,0),0)&gt;0,1,0)</f>
        <v>0</v>
      </c>
      <c r="CK46" s="119">
        <f ca="1">IF(IFERROR(MATCH(_xlfn.CONCAT($B46,",",CK$4),'25 SpcFunc &amp; VentSpcFunc combos'!$Q$8:$Q$354,0),0)&gt;0,1,0)</f>
        <v>0</v>
      </c>
      <c r="CL46" s="119">
        <f ca="1">IF(IFERROR(MATCH(_xlfn.CONCAT($B46,",",CL$4),'25 SpcFunc &amp; VentSpcFunc combos'!$Q$8:$Q$354,0),0)&gt;0,1,0)</f>
        <v>0</v>
      </c>
      <c r="CM46" s="119">
        <f ca="1">IF(IFERROR(MATCH(_xlfn.CONCAT($B46,",",CM$4),'25 SpcFunc &amp; VentSpcFunc combos'!$Q$8:$Q$354,0),0)&gt;0,1,0)</f>
        <v>0</v>
      </c>
      <c r="CN46" s="119">
        <f ca="1">IF(IFERROR(MATCH(_xlfn.CONCAT($B46,",",CN$4),'25 SpcFunc &amp; VentSpcFunc combos'!$Q$8:$Q$354,0),0)&gt;0,1,0)</f>
        <v>0</v>
      </c>
      <c r="CO46" s="119">
        <f ca="1">IF(IFERROR(MATCH(_xlfn.CONCAT($B46,",",CO$4),'25 SpcFunc &amp; VentSpcFunc combos'!$Q$8:$Q$354,0),0)&gt;0,1,0)</f>
        <v>0</v>
      </c>
      <c r="CP46" s="119">
        <f ca="1">IF(IFERROR(MATCH(_xlfn.CONCAT($B46,",",CP$4),'25 SpcFunc &amp; VentSpcFunc combos'!$Q$8:$Q$354,0),0)&gt;0,1,0)</f>
        <v>0</v>
      </c>
      <c r="CQ46" s="119">
        <f ca="1">IF(IFERROR(MATCH(_xlfn.CONCAT($B46,",",CQ$4),'25 SpcFunc &amp; VentSpcFunc combos'!$Q$8:$Q$354,0),0)&gt;0,1,0)</f>
        <v>0</v>
      </c>
      <c r="CR46" s="119">
        <f ca="1">IF(IFERROR(MATCH(_xlfn.CONCAT($B46,",",CR$4),'25 SpcFunc &amp; VentSpcFunc combos'!$Q$8:$Q$354,0),0)&gt;0,1,0)</f>
        <v>0</v>
      </c>
      <c r="CS46" s="119">
        <f ca="1">IF(IFERROR(MATCH(_xlfn.CONCAT($B46,",",CS$4),'25 SpcFunc &amp; VentSpcFunc combos'!$Q$8:$Q$354,0),0)&gt;0,1,0)</f>
        <v>0</v>
      </c>
      <c r="CT46" s="119">
        <f ca="1">IF(IFERROR(MATCH(_xlfn.CONCAT($B46,",",CT$4),'25 SpcFunc &amp; VentSpcFunc combos'!$Q$8:$Q$354,0),0)&gt;0,1,0)</f>
        <v>0</v>
      </c>
      <c r="CU46" s="98" t="s">
        <v>938</v>
      </c>
      <c r="CV46">
        <f t="shared" ca="1" si="4"/>
        <v>1</v>
      </c>
    </row>
    <row r="47" spans="2:100" x14ac:dyDescent="0.25">
      <c r="B47" t="str">
        <f>'For CSV - 2025 SpcFuncData'!B47</f>
        <v>Library (Stacks Area)</v>
      </c>
      <c r="C47" s="119">
        <f ca="1">IF(IFERROR(MATCH(_xlfn.CONCAT($B47,",",C$4),'25 SpcFunc &amp; VentSpcFunc combos'!$Q$8:$Q$354,0),0)&gt;0,1,0)</f>
        <v>0</v>
      </c>
      <c r="D47" s="119">
        <f ca="1">IF(IFERROR(MATCH(_xlfn.CONCAT($B47,",",D$4),'25 SpcFunc &amp; VentSpcFunc combos'!$Q$8:$Q$354,0),0)&gt;0,1,0)</f>
        <v>0</v>
      </c>
      <c r="E47" s="119">
        <f ca="1">IF(IFERROR(MATCH(_xlfn.CONCAT($B47,",",E$4),'25 SpcFunc &amp; VentSpcFunc combos'!$Q$8:$Q$354,0),0)&gt;0,1,0)</f>
        <v>0</v>
      </c>
      <c r="F47" s="119">
        <f ca="1">IF(IFERROR(MATCH(_xlfn.CONCAT($B47,",",F$4),'25 SpcFunc &amp; VentSpcFunc combos'!$Q$8:$Q$354,0),0)&gt;0,1,0)</f>
        <v>1</v>
      </c>
      <c r="G47" s="119">
        <f ca="1">IF(IFERROR(MATCH(_xlfn.CONCAT($B47,",",G$4),'25 SpcFunc &amp; VentSpcFunc combos'!$Q$8:$Q$354,0),0)&gt;0,1,0)</f>
        <v>0</v>
      </c>
      <c r="H47" s="119">
        <f ca="1">IF(IFERROR(MATCH(_xlfn.CONCAT($B47,",",H$4),'25 SpcFunc &amp; VentSpcFunc combos'!$Q$8:$Q$354,0),0)&gt;0,1,0)</f>
        <v>0</v>
      </c>
      <c r="I47" s="119">
        <f ca="1">IF(IFERROR(MATCH(_xlfn.CONCAT($B47,",",I$4),'25 SpcFunc &amp; VentSpcFunc combos'!$Q$8:$Q$354,0),0)&gt;0,1,0)</f>
        <v>0</v>
      </c>
      <c r="J47" s="119">
        <f ca="1">IF(IFERROR(MATCH(_xlfn.CONCAT($B47,",",J$4),'25 SpcFunc &amp; VentSpcFunc combos'!$Q$8:$Q$354,0),0)&gt;0,1,0)</f>
        <v>0</v>
      </c>
      <c r="K47" s="119">
        <f ca="1">IF(IFERROR(MATCH(_xlfn.CONCAT($B47,",",K$4),'25 SpcFunc &amp; VentSpcFunc combos'!$Q$8:$Q$354,0),0)&gt;0,1,0)</f>
        <v>0</v>
      </c>
      <c r="L47" s="119">
        <f ca="1">IF(IFERROR(MATCH(_xlfn.CONCAT($B47,",",L$4),'25 SpcFunc &amp; VentSpcFunc combos'!$Q$8:$Q$354,0),0)&gt;0,1,0)</f>
        <v>0</v>
      </c>
      <c r="M47" s="119">
        <f ca="1">IF(IFERROR(MATCH(_xlfn.CONCAT($B47,",",M$4),'25 SpcFunc &amp; VentSpcFunc combos'!$Q$8:$Q$354,0),0)&gt;0,1,0)</f>
        <v>0</v>
      </c>
      <c r="N47" s="119">
        <f ca="1">IF(IFERROR(MATCH(_xlfn.CONCAT($B47,",",N$4),'25 SpcFunc &amp; VentSpcFunc combos'!$Q$8:$Q$354,0),0)&gt;0,1,0)</f>
        <v>0</v>
      </c>
      <c r="O47" s="119">
        <f ca="1">IF(IFERROR(MATCH(_xlfn.CONCAT($B47,",",O$4),'25 SpcFunc &amp; VentSpcFunc combos'!$Q$8:$Q$354,0),0)&gt;0,1,0)</f>
        <v>0</v>
      </c>
      <c r="P47" s="119">
        <f ca="1">IF(IFERROR(MATCH(_xlfn.CONCAT($B47,",",P$4),'25 SpcFunc &amp; VentSpcFunc combos'!$Q$8:$Q$354,0),0)&gt;0,1,0)</f>
        <v>0</v>
      </c>
      <c r="Q47" s="119">
        <f ca="1">IF(IFERROR(MATCH(_xlfn.CONCAT($B47,",",Q$4),'25 SpcFunc &amp; VentSpcFunc combos'!$Q$8:$Q$354,0),0)&gt;0,1,0)</f>
        <v>0</v>
      </c>
      <c r="R47" s="119">
        <f ca="1">IF(IFERROR(MATCH(_xlfn.CONCAT($B47,",",R$4),'25 SpcFunc &amp; VentSpcFunc combos'!$Q$8:$Q$354,0),0)&gt;0,1,0)</f>
        <v>0</v>
      </c>
      <c r="S47" s="119">
        <f ca="1">IF(IFERROR(MATCH(_xlfn.CONCAT($B47,",",S$4),'25 SpcFunc &amp; VentSpcFunc combos'!$Q$8:$Q$354,0),0)&gt;0,1,0)</f>
        <v>0</v>
      </c>
      <c r="T47" s="119">
        <f ca="1">IF(IFERROR(MATCH(_xlfn.CONCAT($B47,",",T$4),'25 SpcFunc &amp; VentSpcFunc combos'!$Q$8:$Q$354,0),0)&gt;0,1,0)</f>
        <v>0</v>
      </c>
      <c r="U47" s="119">
        <f ca="1">IF(IFERROR(MATCH(_xlfn.CONCAT($B47,",",U$4),'25 SpcFunc &amp; VentSpcFunc combos'!$Q$8:$Q$354,0),0)&gt;0,1,0)</f>
        <v>0</v>
      </c>
      <c r="V47" s="119">
        <f ca="1">IF(IFERROR(MATCH(_xlfn.CONCAT($B47,",",V$4),'25 SpcFunc &amp; VentSpcFunc combos'!$Q$8:$Q$354,0),0)&gt;0,1,0)</f>
        <v>0</v>
      </c>
      <c r="W47" s="119">
        <f ca="1">IF(IFERROR(MATCH(_xlfn.CONCAT($B47,",",W$4),'25 SpcFunc &amp; VentSpcFunc combos'!$Q$8:$Q$354,0),0)&gt;0,1,0)</f>
        <v>0</v>
      </c>
      <c r="X47" s="119">
        <f ca="1">IF(IFERROR(MATCH(_xlfn.CONCAT($B47,",",X$4),'25 SpcFunc &amp; VentSpcFunc combos'!$Q$8:$Q$354,0),0)&gt;0,1,0)</f>
        <v>0</v>
      </c>
      <c r="Y47" s="119">
        <f ca="1">IF(IFERROR(MATCH(_xlfn.CONCAT($B47,",",Y$4),'25 SpcFunc &amp; VentSpcFunc combos'!$Q$8:$Q$354,0),0)&gt;0,1,0)</f>
        <v>0</v>
      </c>
      <c r="Z47" s="119">
        <f ca="1">IF(IFERROR(MATCH(_xlfn.CONCAT($B47,",",Z$4),'25 SpcFunc &amp; VentSpcFunc combos'!$Q$8:$Q$354,0),0)&gt;0,1,0)</f>
        <v>0</v>
      </c>
      <c r="AA47" s="119">
        <f ca="1">IF(IFERROR(MATCH(_xlfn.CONCAT($B47,",",AA$4),'25 SpcFunc &amp; VentSpcFunc combos'!$Q$8:$Q$354,0),0)&gt;0,1,0)</f>
        <v>0</v>
      </c>
      <c r="AB47" s="119">
        <f ca="1">IF(IFERROR(MATCH(_xlfn.CONCAT($B47,",",AB$4),'25 SpcFunc &amp; VentSpcFunc combos'!$Q$8:$Q$354,0),0)&gt;0,1,0)</f>
        <v>0</v>
      </c>
      <c r="AC47" s="119">
        <f ca="1">IF(IFERROR(MATCH(_xlfn.CONCAT($B47,",",AC$4),'25 SpcFunc &amp; VentSpcFunc combos'!$Q$8:$Q$354,0),0)&gt;0,1,0)</f>
        <v>0</v>
      </c>
      <c r="AD47" s="119">
        <f ca="1">IF(IFERROR(MATCH(_xlfn.CONCAT($B47,",",AD$4),'25 SpcFunc &amp; VentSpcFunc combos'!$Q$8:$Q$354,0),0)&gt;0,1,0)</f>
        <v>0</v>
      </c>
      <c r="AE47" s="119">
        <f ca="1">IF(IFERROR(MATCH(_xlfn.CONCAT($B47,",",AE$4),'25 SpcFunc &amp; VentSpcFunc combos'!$Q$8:$Q$354,0),0)&gt;0,1,0)</f>
        <v>0</v>
      </c>
      <c r="AF47" s="119">
        <f ca="1">IF(IFERROR(MATCH(_xlfn.CONCAT($B47,",",AF$4),'25 SpcFunc &amp; VentSpcFunc combos'!$Q$8:$Q$354,0),0)&gt;0,1,0)</f>
        <v>0</v>
      </c>
      <c r="AG47" s="119">
        <f ca="1">IF(IFERROR(MATCH(_xlfn.CONCAT($B47,",",AG$4),'25 SpcFunc &amp; VentSpcFunc combos'!$Q$8:$Q$354,0),0)&gt;0,1,0)</f>
        <v>0</v>
      </c>
      <c r="AH47" s="119">
        <f ca="1">IF(IFERROR(MATCH(_xlfn.CONCAT($B47,",",AH$4),'25 SpcFunc &amp; VentSpcFunc combos'!$Q$8:$Q$354,0),0)&gt;0,1,0)</f>
        <v>0</v>
      </c>
      <c r="AI47" s="119">
        <f ca="1">IF(IFERROR(MATCH(_xlfn.CONCAT($B47,",",AI$4),'25 SpcFunc &amp; VentSpcFunc combos'!$Q$8:$Q$354,0),0)&gt;0,1,0)</f>
        <v>0</v>
      </c>
      <c r="AJ47" s="119">
        <f ca="1">IF(IFERROR(MATCH(_xlfn.CONCAT($B47,",",AJ$4),'25 SpcFunc &amp; VentSpcFunc combos'!$Q$8:$Q$354,0),0)&gt;0,1,0)</f>
        <v>0</v>
      </c>
      <c r="AK47" s="119">
        <f ca="1">IF(IFERROR(MATCH(_xlfn.CONCAT($B47,",",AK$4),'25 SpcFunc &amp; VentSpcFunc combos'!$Q$8:$Q$354,0),0)&gt;0,1,0)</f>
        <v>0</v>
      </c>
      <c r="AL47" s="119">
        <f ca="1">IF(IFERROR(MATCH(_xlfn.CONCAT($B47,",",AL$4),'25 SpcFunc &amp; VentSpcFunc combos'!$Q$8:$Q$354,0),0)&gt;0,1,0)</f>
        <v>0</v>
      </c>
      <c r="AM47" s="119">
        <f ca="1">IF(IFERROR(MATCH(_xlfn.CONCAT($B47,",",AM$4),'25 SpcFunc &amp; VentSpcFunc combos'!$Q$8:$Q$354,0),0)&gt;0,1,0)</f>
        <v>0</v>
      </c>
      <c r="AN47" s="119">
        <f ca="1">IF(IFERROR(MATCH(_xlfn.CONCAT($B47,",",AN$4),'25 SpcFunc &amp; VentSpcFunc combos'!$Q$8:$Q$354,0),0)&gt;0,1,0)</f>
        <v>0</v>
      </c>
      <c r="AO47" s="119">
        <f ca="1">IF(IFERROR(MATCH(_xlfn.CONCAT($B47,",",AO$4),'25 SpcFunc &amp; VentSpcFunc combos'!$Q$8:$Q$354,0),0)&gt;0,1,0)</f>
        <v>0</v>
      </c>
      <c r="AP47" s="119">
        <f ca="1">IF(IFERROR(MATCH(_xlfn.CONCAT($B47,",",AP$4),'25 SpcFunc &amp; VentSpcFunc combos'!$Q$8:$Q$354,0),0)&gt;0,1,0)</f>
        <v>0</v>
      </c>
      <c r="AQ47" s="119">
        <f ca="1">IF(IFERROR(MATCH(_xlfn.CONCAT($B47,",",AQ$4),'25 SpcFunc &amp; VentSpcFunc combos'!$Q$8:$Q$354,0),0)&gt;0,1,0)</f>
        <v>0</v>
      </c>
      <c r="AR47" s="119">
        <f ca="1">IF(IFERROR(MATCH(_xlfn.CONCAT($B47,",",AR$4),'25 SpcFunc &amp; VentSpcFunc combos'!$Q$8:$Q$354,0),0)&gt;0,1,0)</f>
        <v>0</v>
      </c>
      <c r="AS47" s="119">
        <f ca="1">IF(IFERROR(MATCH(_xlfn.CONCAT($B47,",",AS$4),'25 SpcFunc &amp; VentSpcFunc combos'!$Q$8:$Q$354,0),0)&gt;0,1,0)</f>
        <v>0</v>
      </c>
      <c r="AT47" s="119">
        <f ca="1">IF(IFERROR(MATCH(_xlfn.CONCAT($B47,",",AT$4),'25 SpcFunc &amp; VentSpcFunc combos'!$Q$8:$Q$354,0),0)&gt;0,1,0)</f>
        <v>0</v>
      </c>
      <c r="AU47" s="119">
        <f ca="1">IF(IFERROR(MATCH(_xlfn.CONCAT($B47,",",AU$4),'25 SpcFunc &amp; VentSpcFunc combos'!$Q$8:$Q$354,0),0)&gt;0,1,0)</f>
        <v>0</v>
      </c>
      <c r="AV47" s="119">
        <f ca="1">IF(IFERROR(MATCH(_xlfn.CONCAT($B47,",",AV$4),'25 SpcFunc &amp; VentSpcFunc combos'!$Q$8:$Q$354,0),0)&gt;0,1,0)</f>
        <v>0</v>
      </c>
      <c r="AW47" s="119">
        <f ca="1">IF(IFERROR(MATCH(_xlfn.CONCAT($B47,",",AW$4),'25 SpcFunc &amp; VentSpcFunc combos'!$Q$8:$Q$354,0),0)&gt;0,1,0)</f>
        <v>0</v>
      </c>
      <c r="AX47" s="119">
        <f ca="1">IF(IFERROR(MATCH(_xlfn.CONCAT($B47,",",AX$4),'25 SpcFunc &amp; VentSpcFunc combos'!$Q$8:$Q$354,0),0)&gt;0,1,0)</f>
        <v>0</v>
      </c>
      <c r="AY47" s="119">
        <f ca="1">IF(IFERROR(MATCH(_xlfn.CONCAT($B47,",",AY$4),'25 SpcFunc &amp; VentSpcFunc combos'!$Q$8:$Q$354,0),0)&gt;0,1,0)</f>
        <v>0</v>
      </c>
      <c r="AZ47" s="119">
        <f ca="1">IF(IFERROR(MATCH(_xlfn.CONCAT($B47,",",AZ$4),'25 SpcFunc &amp; VentSpcFunc combos'!$Q$8:$Q$354,0),0)&gt;0,1,0)</f>
        <v>0</v>
      </c>
      <c r="BA47" s="119">
        <f ca="1">IF(IFERROR(MATCH(_xlfn.CONCAT($B47,",",BA$4),'25 SpcFunc &amp; VentSpcFunc combos'!$Q$8:$Q$354,0),0)&gt;0,1,0)</f>
        <v>0</v>
      </c>
      <c r="BB47" s="119">
        <f ca="1">IF(IFERROR(MATCH(_xlfn.CONCAT($B47,",",BB$4),'25 SpcFunc &amp; VentSpcFunc combos'!$Q$8:$Q$354,0),0)&gt;0,1,0)</f>
        <v>0</v>
      </c>
      <c r="BC47" s="119">
        <f ca="1">IF(IFERROR(MATCH(_xlfn.CONCAT($B47,",",BC$4),'25 SpcFunc &amp; VentSpcFunc combos'!$Q$8:$Q$354,0),0)&gt;0,1,0)</f>
        <v>0</v>
      </c>
      <c r="BD47" s="119">
        <f ca="1">IF(IFERROR(MATCH(_xlfn.CONCAT($B47,",",BD$4),'25 SpcFunc &amp; VentSpcFunc combos'!$Q$8:$Q$354,0),0)&gt;0,1,0)</f>
        <v>0</v>
      </c>
      <c r="BE47" s="119">
        <f ca="1">IF(IFERROR(MATCH(_xlfn.CONCAT($B47,",",BE$4),'25 SpcFunc &amp; VentSpcFunc combos'!$Q$8:$Q$354,0),0)&gt;0,1,0)</f>
        <v>0</v>
      </c>
      <c r="BF47" s="119">
        <f ca="1">IF(IFERROR(MATCH(_xlfn.CONCAT($B47,",",BF$4),'25 SpcFunc &amp; VentSpcFunc combos'!$Q$8:$Q$354,0),0)&gt;0,1,0)</f>
        <v>0</v>
      </c>
      <c r="BG47" s="119">
        <f ca="1">IF(IFERROR(MATCH(_xlfn.CONCAT($B47,",",BG$4),'25 SpcFunc &amp; VentSpcFunc combos'!$Q$8:$Q$354,0),0)&gt;0,1,0)</f>
        <v>0</v>
      </c>
      <c r="BH47" s="119">
        <f ca="1">IF(IFERROR(MATCH(_xlfn.CONCAT($B47,",",BH$4),'25 SpcFunc &amp; VentSpcFunc combos'!$Q$8:$Q$354,0),0)&gt;0,1,0)</f>
        <v>0</v>
      </c>
      <c r="BI47" s="119">
        <f ca="1">IF(IFERROR(MATCH(_xlfn.CONCAT($B47,",",BI$4),'25 SpcFunc &amp; VentSpcFunc combos'!$Q$8:$Q$354,0),0)&gt;0,1,0)</f>
        <v>0</v>
      </c>
      <c r="BJ47" s="119">
        <f ca="1">IF(IFERROR(MATCH(_xlfn.CONCAT($B47,",",BJ$4),'25 SpcFunc &amp; VentSpcFunc combos'!$Q$8:$Q$354,0),0)&gt;0,1,0)</f>
        <v>0</v>
      </c>
      <c r="BK47" s="119">
        <f ca="1">IF(IFERROR(MATCH(_xlfn.CONCAT($B47,",",BK$4),'25 SpcFunc &amp; VentSpcFunc combos'!$Q$8:$Q$354,0),0)&gt;0,1,0)</f>
        <v>0</v>
      </c>
      <c r="BL47" s="119">
        <f ca="1">IF(IFERROR(MATCH(_xlfn.CONCAT($B47,",",BL$4),'25 SpcFunc &amp; VentSpcFunc combos'!$Q$8:$Q$354,0),0)&gt;0,1,0)</f>
        <v>0</v>
      </c>
      <c r="BM47" s="119">
        <f ca="1">IF(IFERROR(MATCH(_xlfn.CONCAT($B47,",",BM$4),'25 SpcFunc &amp; VentSpcFunc combos'!$Q$8:$Q$354,0),0)&gt;0,1,0)</f>
        <v>0</v>
      </c>
      <c r="BN47" s="119">
        <f ca="1">IF(IFERROR(MATCH(_xlfn.CONCAT($B47,",",BN$4),'25 SpcFunc &amp; VentSpcFunc combos'!$Q$8:$Q$354,0),0)&gt;0,1,0)</f>
        <v>0</v>
      </c>
      <c r="BO47" s="119">
        <f ca="1">IF(IFERROR(MATCH(_xlfn.CONCAT($B47,",",BO$4),'25 SpcFunc &amp; VentSpcFunc combos'!$Q$8:$Q$354,0),0)&gt;0,1,0)</f>
        <v>0</v>
      </c>
      <c r="BP47" s="119">
        <f ca="1">IF(IFERROR(MATCH(_xlfn.CONCAT($B47,",",BP$4),'25 SpcFunc &amp; VentSpcFunc combos'!$Q$8:$Q$354,0),0)&gt;0,1,0)</f>
        <v>0</v>
      </c>
      <c r="BQ47" s="119">
        <f ca="1">IF(IFERROR(MATCH(_xlfn.CONCAT($B47,",",BQ$4),'25 SpcFunc &amp; VentSpcFunc combos'!$Q$8:$Q$354,0),0)&gt;0,1,0)</f>
        <v>0</v>
      </c>
      <c r="BR47" s="119">
        <f ca="1">IF(IFERROR(MATCH(_xlfn.CONCAT($B47,",",BR$4),'25 SpcFunc &amp; VentSpcFunc combos'!$Q$8:$Q$354,0),0)&gt;0,1,0)</f>
        <v>0</v>
      </c>
      <c r="BS47" s="119">
        <f ca="1">IF(IFERROR(MATCH(_xlfn.CONCAT($B47,",",BS$4),'25 SpcFunc &amp; VentSpcFunc combos'!$Q$8:$Q$354,0),0)&gt;0,1,0)</f>
        <v>0</v>
      </c>
      <c r="BT47" s="119">
        <f ca="1">IF(IFERROR(MATCH(_xlfn.CONCAT($B47,",",BT$4),'25 SpcFunc &amp; VentSpcFunc combos'!$Q$8:$Q$354,0),0)&gt;0,1,0)</f>
        <v>0</v>
      </c>
      <c r="BU47" s="119">
        <f ca="1">IF(IFERROR(MATCH(_xlfn.CONCAT($B47,",",BU$4),'25 SpcFunc &amp; VentSpcFunc combos'!$Q$8:$Q$354,0),0)&gt;0,1,0)</f>
        <v>0</v>
      </c>
      <c r="BV47" s="119">
        <f ca="1">IF(IFERROR(MATCH(_xlfn.CONCAT($B47,",",BV$4),'25 SpcFunc &amp; VentSpcFunc combos'!$Q$8:$Q$354,0),0)&gt;0,1,0)</f>
        <v>0</v>
      </c>
      <c r="BW47" s="119">
        <f ca="1">IF(IFERROR(MATCH(_xlfn.CONCAT($B47,",",BW$4),'25 SpcFunc &amp; VentSpcFunc combos'!$Q$8:$Q$354,0),0)&gt;0,1,0)</f>
        <v>0</v>
      </c>
      <c r="BX47" s="119">
        <f ca="1">IF(IFERROR(MATCH(_xlfn.CONCAT($B47,",",BX$4),'25 SpcFunc &amp; VentSpcFunc combos'!$Q$8:$Q$354,0),0)&gt;0,1,0)</f>
        <v>0</v>
      </c>
      <c r="BY47" s="119">
        <f ca="1">IF(IFERROR(MATCH(_xlfn.CONCAT($B47,",",BY$4),'25 SpcFunc &amp; VentSpcFunc combos'!$Q$8:$Q$354,0),0)&gt;0,1,0)</f>
        <v>0</v>
      </c>
      <c r="BZ47" s="119">
        <f ca="1">IF(IFERROR(MATCH(_xlfn.CONCAT($B47,",",BZ$4),'25 SpcFunc &amp; VentSpcFunc combos'!$Q$8:$Q$354,0),0)&gt;0,1,0)</f>
        <v>0</v>
      </c>
      <c r="CA47" s="119">
        <f ca="1">IF(IFERROR(MATCH(_xlfn.CONCAT($B47,",",CA$4),'25 SpcFunc &amp; VentSpcFunc combos'!$Q$8:$Q$354,0),0)&gt;0,1,0)</f>
        <v>0</v>
      </c>
      <c r="CB47" s="119">
        <f ca="1">IF(IFERROR(MATCH(_xlfn.CONCAT($B47,",",CB$4),'25 SpcFunc &amp; VentSpcFunc combos'!$Q$8:$Q$354,0),0)&gt;0,1,0)</f>
        <v>0</v>
      </c>
      <c r="CC47" s="119">
        <f ca="1">IF(IFERROR(MATCH(_xlfn.CONCAT($B47,",",CC$4),'25 SpcFunc &amp; VentSpcFunc combos'!$Q$8:$Q$354,0),0)&gt;0,1,0)</f>
        <v>0</v>
      </c>
      <c r="CD47" s="119">
        <f ca="1">IF(IFERROR(MATCH(_xlfn.CONCAT($B47,",",CD$4),'25 SpcFunc &amp; VentSpcFunc combos'!$Q$8:$Q$354,0),0)&gt;0,1,0)</f>
        <v>0</v>
      </c>
      <c r="CE47" s="119">
        <f ca="1">IF(IFERROR(MATCH(_xlfn.CONCAT($B47,",",CE$4),'25 SpcFunc &amp; VentSpcFunc combos'!$Q$8:$Q$354,0),0)&gt;0,1,0)</f>
        <v>0</v>
      </c>
      <c r="CF47" s="119">
        <f ca="1">IF(IFERROR(MATCH(_xlfn.CONCAT($B47,",",CF$4),'25 SpcFunc &amp; VentSpcFunc combos'!$Q$8:$Q$354,0),0)&gt;0,1,0)</f>
        <v>0</v>
      </c>
      <c r="CG47" s="119">
        <f ca="1">IF(IFERROR(MATCH(_xlfn.CONCAT($B47,",",CG$4),'25 SpcFunc &amp; VentSpcFunc combos'!$Q$8:$Q$354,0),0)&gt;0,1,0)</f>
        <v>0</v>
      </c>
      <c r="CH47" s="119">
        <f ca="1">IF(IFERROR(MATCH(_xlfn.CONCAT($B47,",",CH$4),'25 SpcFunc &amp; VentSpcFunc combos'!$Q$8:$Q$354,0),0)&gt;0,1,0)</f>
        <v>0</v>
      </c>
      <c r="CI47" s="119">
        <f ca="1">IF(IFERROR(MATCH(_xlfn.CONCAT($B47,",",CI$4),'25 SpcFunc &amp; VentSpcFunc combos'!$Q$8:$Q$354,0),0)&gt;0,1,0)</f>
        <v>0</v>
      </c>
      <c r="CJ47" s="119">
        <f ca="1">IF(IFERROR(MATCH(_xlfn.CONCAT($B47,",",CJ$4),'25 SpcFunc &amp; VentSpcFunc combos'!$Q$8:$Q$354,0),0)&gt;0,1,0)</f>
        <v>0</v>
      </c>
      <c r="CK47" s="119">
        <f ca="1">IF(IFERROR(MATCH(_xlfn.CONCAT($B47,",",CK$4),'25 SpcFunc &amp; VentSpcFunc combos'!$Q$8:$Q$354,0),0)&gt;0,1,0)</f>
        <v>0</v>
      </c>
      <c r="CL47" s="119">
        <f ca="1">IF(IFERROR(MATCH(_xlfn.CONCAT($B47,",",CL$4),'25 SpcFunc &amp; VentSpcFunc combos'!$Q$8:$Q$354,0),0)&gt;0,1,0)</f>
        <v>0</v>
      </c>
      <c r="CM47" s="119">
        <f ca="1">IF(IFERROR(MATCH(_xlfn.CONCAT($B47,",",CM$4),'25 SpcFunc &amp; VentSpcFunc combos'!$Q$8:$Q$354,0),0)&gt;0,1,0)</f>
        <v>0</v>
      </c>
      <c r="CN47" s="119">
        <f ca="1">IF(IFERROR(MATCH(_xlfn.CONCAT($B47,",",CN$4),'25 SpcFunc &amp; VentSpcFunc combos'!$Q$8:$Q$354,0),0)&gt;0,1,0)</f>
        <v>0</v>
      </c>
      <c r="CO47" s="119">
        <f ca="1">IF(IFERROR(MATCH(_xlfn.CONCAT($B47,",",CO$4),'25 SpcFunc &amp; VentSpcFunc combos'!$Q$8:$Q$354,0),0)&gt;0,1,0)</f>
        <v>0</v>
      </c>
      <c r="CP47" s="119">
        <f ca="1">IF(IFERROR(MATCH(_xlfn.CONCAT($B47,",",CP$4),'25 SpcFunc &amp; VentSpcFunc combos'!$Q$8:$Q$354,0),0)&gt;0,1,0)</f>
        <v>0</v>
      </c>
      <c r="CQ47" s="119">
        <f ca="1">IF(IFERROR(MATCH(_xlfn.CONCAT($B47,",",CQ$4),'25 SpcFunc &amp; VentSpcFunc combos'!$Q$8:$Q$354,0),0)&gt;0,1,0)</f>
        <v>0</v>
      </c>
      <c r="CR47" s="119">
        <f ca="1">IF(IFERROR(MATCH(_xlfn.CONCAT($B47,",",CR$4),'25 SpcFunc &amp; VentSpcFunc combos'!$Q$8:$Q$354,0),0)&gt;0,1,0)</f>
        <v>0</v>
      </c>
      <c r="CS47" s="119">
        <f ca="1">IF(IFERROR(MATCH(_xlfn.CONCAT($B47,",",CS$4),'25 SpcFunc &amp; VentSpcFunc combos'!$Q$8:$Q$354,0),0)&gt;0,1,0)</f>
        <v>0</v>
      </c>
      <c r="CT47" s="119">
        <f ca="1">IF(IFERROR(MATCH(_xlfn.CONCAT($B47,",",CT$4),'25 SpcFunc &amp; VentSpcFunc combos'!$Q$8:$Q$354,0),0)&gt;0,1,0)</f>
        <v>0</v>
      </c>
      <c r="CU47" s="98" t="s">
        <v>938</v>
      </c>
      <c r="CV47">
        <f t="shared" ca="1" si="4"/>
        <v>1</v>
      </c>
    </row>
    <row r="48" spans="2:100" x14ac:dyDescent="0.25">
      <c r="B48" t="str">
        <f>'For CSV - 2025 SpcFuncData'!B48</f>
        <v>Lobby, Main Entry</v>
      </c>
      <c r="C48" s="119">
        <f ca="1">IF(IFERROR(MATCH(_xlfn.CONCAT($B48,",",C$4),'25 SpcFunc &amp; VentSpcFunc combos'!$Q$8:$Q$354,0),0)&gt;0,1,0)</f>
        <v>0</v>
      </c>
      <c r="D48" s="119">
        <f ca="1">IF(IFERROR(MATCH(_xlfn.CONCAT($B48,",",D$4),'25 SpcFunc &amp; VentSpcFunc combos'!$Q$8:$Q$354,0),0)&gt;0,1,0)</f>
        <v>0</v>
      </c>
      <c r="E48" s="119">
        <f ca="1">IF(IFERROR(MATCH(_xlfn.CONCAT($B48,",",E$4),'25 SpcFunc &amp; VentSpcFunc combos'!$Q$8:$Q$354,0),0)&gt;0,1,0)</f>
        <v>0</v>
      </c>
      <c r="F48" s="119">
        <f ca="1">IF(IFERROR(MATCH(_xlfn.CONCAT($B48,",",F$4),'25 SpcFunc &amp; VentSpcFunc combos'!$Q$8:$Q$354,0),0)&gt;0,1,0)</f>
        <v>0</v>
      </c>
      <c r="G48" s="119">
        <f ca="1">IF(IFERROR(MATCH(_xlfn.CONCAT($B48,",",G$4),'25 SpcFunc &amp; VentSpcFunc combos'!$Q$8:$Q$354,0),0)&gt;0,1,0)</f>
        <v>1</v>
      </c>
      <c r="H48" s="119">
        <f ca="1">IF(IFERROR(MATCH(_xlfn.CONCAT($B48,",",H$4),'25 SpcFunc &amp; VentSpcFunc combos'!$Q$8:$Q$354,0),0)&gt;0,1,0)</f>
        <v>0</v>
      </c>
      <c r="I48" s="119">
        <f ca="1">IF(IFERROR(MATCH(_xlfn.CONCAT($B48,",",I$4),'25 SpcFunc &amp; VentSpcFunc combos'!$Q$8:$Q$354,0),0)&gt;0,1,0)</f>
        <v>0</v>
      </c>
      <c r="J48" s="119">
        <f ca="1">IF(IFERROR(MATCH(_xlfn.CONCAT($B48,",",J$4),'25 SpcFunc &amp; VentSpcFunc combos'!$Q$8:$Q$354,0),0)&gt;0,1,0)</f>
        <v>0</v>
      </c>
      <c r="K48" s="119">
        <f ca="1">IF(IFERROR(MATCH(_xlfn.CONCAT($B48,",",K$4),'25 SpcFunc &amp; VentSpcFunc combos'!$Q$8:$Q$354,0),0)&gt;0,1,0)</f>
        <v>0</v>
      </c>
      <c r="L48" s="119">
        <f ca="1">IF(IFERROR(MATCH(_xlfn.CONCAT($B48,",",L$4),'25 SpcFunc &amp; VentSpcFunc combos'!$Q$8:$Q$354,0),0)&gt;0,1,0)</f>
        <v>0</v>
      </c>
      <c r="M48" s="119">
        <f ca="1">IF(IFERROR(MATCH(_xlfn.CONCAT($B48,",",M$4),'25 SpcFunc &amp; VentSpcFunc combos'!$Q$8:$Q$354,0),0)&gt;0,1,0)</f>
        <v>0</v>
      </c>
      <c r="N48" s="119">
        <f ca="1">IF(IFERROR(MATCH(_xlfn.CONCAT($B48,",",N$4),'25 SpcFunc &amp; VentSpcFunc combos'!$Q$8:$Q$354,0),0)&gt;0,1,0)</f>
        <v>0</v>
      </c>
      <c r="O48" s="119">
        <f ca="1">IF(IFERROR(MATCH(_xlfn.CONCAT($B48,",",O$4),'25 SpcFunc &amp; VentSpcFunc combos'!$Q$8:$Q$354,0),0)&gt;0,1,0)</f>
        <v>0</v>
      </c>
      <c r="P48" s="119">
        <f ca="1">IF(IFERROR(MATCH(_xlfn.CONCAT($B48,",",P$4),'25 SpcFunc &amp; VentSpcFunc combos'!$Q$8:$Q$354,0),0)&gt;0,1,0)</f>
        <v>0</v>
      </c>
      <c r="Q48" s="119">
        <f ca="1">IF(IFERROR(MATCH(_xlfn.CONCAT($B48,",",Q$4),'25 SpcFunc &amp; VentSpcFunc combos'!$Q$8:$Q$354,0),0)&gt;0,1,0)</f>
        <v>0</v>
      </c>
      <c r="R48" s="119">
        <f ca="1">IF(IFERROR(MATCH(_xlfn.CONCAT($B48,",",R$4),'25 SpcFunc &amp; VentSpcFunc combos'!$Q$8:$Q$354,0),0)&gt;0,1,0)</f>
        <v>0</v>
      </c>
      <c r="S48" s="119">
        <f ca="1">IF(IFERROR(MATCH(_xlfn.CONCAT($B48,",",S$4),'25 SpcFunc &amp; VentSpcFunc combos'!$Q$8:$Q$354,0),0)&gt;0,1,0)</f>
        <v>0</v>
      </c>
      <c r="T48" s="119">
        <f ca="1">IF(IFERROR(MATCH(_xlfn.CONCAT($B48,",",T$4),'25 SpcFunc &amp; VentSpcFunc combos'!$Q$8:$Q$354,0),0)&gt;0,1,0)</f>
        <v>0</v>
      </c>
      <c r="U48" s="119">
        <f ca="1">IF(IFERROR(MATCH(_xlfn.CONCAT($B48,",",U$4),'25 SpcFunc &amp; VentSpcFunc combos'!$Q$8:$Q$354,0),0)&gt;0,1,0)</f>
        <v>0</v>
      </c>
      <c r="V48" s="119">
        <f ca="1">IF(IFERROR(MATCH(_xlfn.CONCAT($B48,",",V$4),'25 SpcFunc &amp; VentSpcFunc combos'!$Q$8:$Q$354,0),0)&gt;0,1,0)</f>
        <v>0</v>
      </c>
      <c r="W48" s="119">
        <f ca="1">IF(IFERROR(MATCH(_xlfn.CONCAT($B48,",",W$4),'25 SpcFunc &amp; VentSpcFunc combos'!$Q$8:$Q$354,0),0)&gt;0,1,0)</f>
        <v>0</v>
      </c>
      <c r="X48" s="119">
        <f ca="1">IF(IFERROR(MATCH(_xlfn.CONCAT($B48,",",X$4),'25 SpcFunc &amp; VentSpcFunc combos'!$Q$8:$Q$354,0),0)&gt;0,1,0)</f>
        <v>0</v>
      </c>
      <c r="Y48" s="119">
        <f ca="1">IF(IFERROR(MATCH(_xlfn.CONCAT($B48,",",Y$4),'25 SpcFunc &amp; VentSpcFunc combos'!$Q$8:$Q$354,0),0)&gt;0,1,0)</f>
        <v>0</v>
      </c>
      <c r="Z48" s="119">
        <f ca="1">IF(IFERROR(MATCH(_xlfn.CONCAT($B48,",",Z$4),'25 SpcFunc &amp; VentSpcFunc combos'!$Q$8:$Q$354,0),0)&gt;0,1,0)</f>
        <v>0</v>
      </c>
      <c r="AA48" s="119">
        <f ca="1">IF(IFERROR(MATCH(_xlfn.CONCAT($B48,",",AA$4),'25 SpcFunc &amp; VentSpcFunc combos'!$Q$8:$Q$354,0),0)&gt;0,1,0)</f>
        <v>0</v>
      </c>
      <c r="AB48" s="119">
        <f ca="1">IF(IFERROR(MATCH(_xlfn.CONCAT($B48,",",AB$4),'25 SpcFunc &amp; VentSpcFunc combos'!$Q$8:$Q$354,0),0)&gt;0,1,0)</f>
        <v>0</v>
      </c>
      <c r="AC48" s="119">
        <f ca="1">IF(IFERROR(MATCH(_xlfn.CONCAT($B48,",",AC$4),'25 SpcFunc &amp; VentSpcFunc combos'!$Q$8:$Q$354,0),0)&gt;0,1,0)</f>
        <v>0</v>
      </c>
      <c r="AD48" s="119">
        <f ca="1">IF(IFERROR(MATCH(_xlfn.CONCAT($B48,",",AD$4),'25 SpcFunc &amp; VentSpcFunc combos'!$Q$8:$Q$354,0),0)&gt;0,1,0)</f>
        <v>0</v>
      </c>
      <c r="AE48" s="119">
        <f ca="1">IF(IFERROR(MATCH(_xlfn.CONCAT($B48,",",AE$4),'25 SpcFunc &amp; VentSpcFunc combos'!$Q$8:$Q$354,0),0)&gt;0,1,0)</f>
        <v>0</v>
      </c>
      <c r="AF48" s="119">
        <f ca="1">IF(IFERROR(MATCH(_xlfn.CONCAT($B48,",",AF$4),'25 SpcFunc &amp; VentSpcFunc combos'!$Q$8:$Q$354,0),0)&gt;0,1,0)</f>
        <v>0</v>
      </c>
      <c r="AG48" s="119">
        <f ca="1">IF(IFERROR(MATCH(_xlfn.CONCAT($B48,",",AG$4),'25 SpcFunc &amp; VentSpcFunc combos'!$Q$8:$Q$354,0),0)&gt;0,1,0)</f>
        <v>0</v>
      </c>
      <c r="AH48" s="119">
        <f ca="1">IF(IFERROR(MATCH(_xlfn.CONCAT($B48,",",AH$4),'25 SpcFunc &amp; VentSpcFunc combos'!$Q$8:$Q$354,0),0)&gt;0,1,0)</f>
        <v>0</v>
      </c>
      <c r="AI48" s="119">
        <f ca="1">IF(IFERROR(MATCH(_xlfn.CONCAT($B48,",",AI$4),'25 SpcFunc &amp; VentSpcFunc combos'!$Q$8:$Q$354,0),0)&gt;0,1,0)</f>
        <v>0</v>
      </c>
      <c r="AJ48" s="119">
        <f ca="1">IF(IFERROR(MATCH(_xlfn.CONCAT($B48,",",AJ$4),'25 SpcFunc &amp; VentSpcFunc combos'!$Q$8:$Q$354,0),0)&gt;0,1,0)</f>
        <v>0</v>
      </c>
      <c r="AK48" s="119">
        <f ca="1">IF(IFERROR(MATCH(_xlfn.CONCAT($B48,",",AK$4),'25 SpcFunc &amp; VentSpcFunc combos'!$Q$8:$Q$354,0),0)&gt;0,1,0)</f>
        <v>0</v>
      </c>
      <c r="AL48" s="119">
        <f ca="1">IF(IFERROR(MATCH(_xlfn.CONCAT($B48,",",AL$4),'25 SpcFunc &amp; VentSpcFunc combos'!$Q$8:$Q$354,0),0)&gt;0,1,0)</f>
        <v>0</v>
      </c>
      <c r="AM48" s="119">
        <f ca="1">IF(IFERROR(MATCH(_xlfn.CONCAT($B48,",",AM$4),'25 SpcFunc &amp; VentSpcFunc combos'!$Q$8:$Q$354,0),0)&gt;0,1,0)</f>
        <v>0</v>
      </c>
      <c r="AN48" s="119">
        <f ca="1">IF(IFERROR(MATCH(_xlfn.CONCAT($B48,",",AN$4),'25 SpcFunc &amp; VentSpcFunc combos'!$Q$8:$Q$354,0),0)&gt;0,1,0)</f>
        <v>0</v>
      </c>
      <c r="AO48" s="119">
        <f ca="1">IF(IFERROR(MATCH(_xlfn.CONCAT($B48,",",AO$4),'25 SpcFunc &amp; VentSpcFunc combos'!$Q$8:$Q$354,0),0)&gt;0,1,0)</f>
        <v>0</v>
      </c>
      <c r="AP48" s="119">
        <f ca="1">IF(IFERROR(MATCH(_xlfn.CONCAT($B48,",",AP$4),'25 SpcFunc &amp; VentSpcFunc combos'!$Q$8:$Q$354,0),0)&gt;0,1,0)</f>
        <v>0</v>
      </c>
      <c r="AQ48" s="119">
        <f ca="1">IF(IFERROR(MATCH(_xlfn.CONCAT($B48,",",AQ$4),'25 SpcFunc &amp; VentSpcFunc combos'!$Q$8:$Q$354,0),0)&gt;0,1,0)</f>
        <v>0</v>
      </c>
      <c r="AR48" s="119">
        <f ca="1">IF(IFERROR(MATCH(_xlfn.CONCAT($B48,",",AR$4),'25 SpcFunc &amp; VentSpcFunc combos'!$Q$8:$Q$354,0),0)&gt;0,1,0)</f>
        <v>0</v>
      </c>
      <c r="AS48" s="119">
        <f ca="1">IF(IFERROR(MATCH(_xlfn.CONCAT($B48,",",AS$4),'25 SpcFunc &amp; VentSpcFunc combos'!$Q$8:$Q$354,0),0)&gt;0,1,0)</f>
        <v>0</v>
      </c>
      <c r="AT48" s="119">
        <f ca="1">IF(IFERROR(MATCH(_xlfn.CONCAT($B48,",",AT$4),'25 SpcFunc &amp; VentSpcFunc combos'!$Q$8:$Q$354,0),0)&gt;0,1,0)</f>
        <v>0</v>
      </c>
      <c r="AU48" s="119">
        <f ca="1">IF(IFERROR(MATCH(_xlfn.CONCAT($B48,",",AU$4),'25 SpcFunc &amp; VentSpcFunc combos'!$Q$8:$Q$354,0),0)&gt;0,1,0)</f>
        <v>0</v>
      </c>
      <c r="AV48" s="119">
        <f ca="1">IF(IFERROR(MATCH(_xlfn.CONCAT($B48,",",AV$4),'25 SpcFunc &amp; VentSpcFunc combos'!$Q$8:$Q$354,0),0)&gt;0,1,0)</f>
        <v>0</v>
      </c>
      <c r="AW48" s="119">
        <f ca="1">IF(IFERROR(MATCH(_xlfn.CONCAT($B48,",",AW$4),'25 SpcFunc &amp; VentSpcFunc combos'!$Q$8:$Q$354,0),0)&gt;0,1,0)</f>
        <v>0</v>
      </c>
      <c r="AX48" s="119">
        <f ca="1">IF(IFERROR(MATCH(_xlfn.CONCAT($B48,",",AX$4),'25 SpcFunc &amp; VentSpcFunc combos'!$Q$8:$Q$354,0),0)&gt;0,1,0)</f>
        <v>0</v>
      </c>
      <c r="AY48" s="119">
        <f ca="1">IF(IFERROR(MATCH(_xlfn.CONCAT($B48,",",AY$4),'25 SpcFunc &amp; VentSpcFunc combos'!$Q$8:$Q$354,0),0)&gt;0,1,0)</f>
        <v>0</v>
      </c>
      <c r="AZ48" s="119">
        <f ca="1">IF(IFERROR(MATCH(_xlfn.CONCAT($B48,",",AZ$4),'25 SpcFunc &amp; VentSpcFunc combos'!$Q$8:$Q$354,0),0)&gt;0,1,0)</f>
        <v>0</v>
      </c>
      <c r="BA48" s="119">
        <f ca="1">IF(IFERROR(MATCH(_xlfn.CONCAT($B48,",",BA$4),'25 SpcFunc &amp; VentSpcFunc combos'!$Q$8:$Q$354,0),0)&gt;0,1,0)</f>
        <v>0</v>
      </c>
      <c r="BB48" s="119">
        <f ca="1">IF(IFERROR(MATCH(_xlfn.CONCAT($B48,",",BB$4),'25 SpcFunc &amp; VentSpcFunc combos'!$Q$8:$Q$354,0),0)&gt;0,1,0)</f>
        <v>0</v>
      </c>
      <c r="BC48" s="119">
        <f ca="1">IF(IFERROR(MATCH(_xlfn.CONCAT($B48,",",BC$4),'25 SpcFunc &amp; VentSpcFunc combos'!$Q$8:$Q$354,0),0)&gt;0,1,0)</f>
        <v>0</v>
      </c>
      <c r="BD48" s="119">
        <f ca="1">IF(IFERROR(MATCH(_xlfn.CONCAT($B48,",",BD$4),'25 SpcFunc &amp; VentSpcFunc combos'!$Q$8:$Q$354,0),0)&gt;0,1,0)</f>
        <v>0</v>
      </c>
      <c r="BE48" s="119">
        <f ca="1">IF(IFERROR(MATCH(_xlfn.CONCAT($B48,",",BE$4),'25 SpcFunc &amp; VentSpcFunc combos'!$Q$8:$Q$354,0),0)&gt;0,1,0)</f>
        <v>0</v>
      </c>
      <c r="BF48" s="119">
        <f ca="1">IF(IFERROR(MATCH(_xlfn.CONCAT($B48,",",BF$4),'25 SpcFunc &amp; VentSpcFunc combos'!$Q$8:$Q$354,0),0)&gt;0,1,0)</f>
        <v>0</v>
      </c>
      <c r="BG48" s="119">
        <f ca="1">IF(IFERROR(MATCH(_xlfn.CONCAT($B48,",",BG$4),'25 SpcFunc &amp; VentSpcFunc combos'!$Q$8:$Q$354,0),0)&gt;0,1,0)</f>
        <v>0</v>
      </c>
      <c r="BH48" s="119">
        <f ca="1">IF(IFERROR(MATCH(_xlfn.CONCAT($B48,",",BH$4),'25 SpcFunc &amp; VentSpcFunc combos'!$Q$8:$Q$354,0),0)&gt;0,1,0)</f>
        <v>0</v>
      </c>
      <c r="BI48" s="119">
        <f ca="1">IF(IFERROR(MATCH(_xlfn.CONCAT($B48,",",BI$4),'25 SpcFunc &amp; VentSpcFunc combos'!$Q$8:$Q$354,0),0)&gt;0,1,0)</f>
        <v>0</v>
      </c>
      <c r="BJ48" s="119">
        <f ca="1">IF(IFERROR(MATCH(_xlfn.CONCAT($B48,",",BJ$4),'25 SpcFunc &amp; VentSpcFunc combos'!$Q$8:$Q$354,0),0)&gt;0,1,0)</f>
        <v>0</v>
      </c>
      <c r="BK48" s="119">
        <f ca="1">IF(IFERROR(MATCH(_xlfn.CONCAT($B48,",",BK$4),'25 SpcFunc &amp; VentSpcFunc combos'!$Q$8:$Q$354,0),0)&gt;0,1,0)</f>
        <v>0</v>
      </c>
      <c r="BL48" s="119">
        <f ca="1">IF(IFERROR(MATCH(_xlfn.CONCAT($B48,",",BL$4),'25 SpcFunc &amp; VentSpcFunc combos'!$Q$8:$Q$354,0),0)&gt;0,1,0)</f>
        <v>0</v>
      </c>
      <c r="BM48" s="119">
        <f ca="1">IF(IFERROR(MATCH(_xlfn.CONCAT($B48,",",BM$4),'25 SpcFunc &amp; VentSpcFunc combos'!$Q$8:$Q$354,0),0)&gt;0,1,0)</f>
        <v>0</v>
      </c>
      <c r="BN48" s="119">
        <f ca="1">IF(IFERROR(MATCH(_xlfn.CONCAT($B48,",",BN$4),'25 SpcFunc &amp; VentSpcFunc combos'!$Q$8:$Q$354,0),0)&gt;0,1,0)</f>
        <v>0</v>
      </c>
      <c r="BO48" s="119">
        <f ca="1">IF(IFERROR(MATCH(_xlfn.CONCAT($B48,",",BO$4),'25 SpcFunc &amp; VentSpcFunc combos'!$Q$8:$Q$354,0),0)&gt;0,1,0)</f>
        <v>0</v>
      </c>
      <c r="BP48" s="119">
        <f ca="1">IF(IFERROR(MATCH(_xlfn.CONCAT($B48,",",BP$4),'25 SpcFunc &amp; VentSpcFunc combos'!$Q$8:$Q$354,0),0)&gt;0,1,0)</f>
        <v>1</v>
      </c>
      <c r="BQ48" s="119">
        <f ca="1">IF(IFERROR(MATCH(_xlfn.CONCAT($B48,",",BQ$4),'25 SpcFunc &amp; VentSpcFunc combos'!$Q$8:$Q$354,0),0)&gt;0,1,0)</f>
        <v>0</v>
      </c>
      <c r="BR48" s="119">
        <f ca="1">IF(IFERROR(MATCH(_xlfn.CONCAT($B48,",",BR$4),'25 SpcFunc &amp; VentSpcFunc combos'!$Q$8:$Q$354,0),0)&gt;0,1,0)</f>
        <v>0</v>
      </c>
      <c r="BS48" s="119">
        <f ca="1">IF(IFERROR(MATCH(_xlfn.CONCAT($B48,",",BS$4),'25 SpcFunc &amp; VentSpcFunc combos'!$Q$8:$Q$354,0),0)&gt;0,1,0)</f>
        <v>0</v>
      </c>
      <c r="BT48" s="119">
        <f ca="1">IF(IFERROR(MATCH(_xlfn.CONCAT($B48,",",BT$4),'25 SpcFunc &amp; VentSpcFunc combos'!$Q$8:$Q$354,0),0)&gt;0,1,0)</f>
        <v>1</v>
      </c>
      <c r="BU48" s="119">
        <f ca="1">IF(IFERROR(MATCH(_xlfn.CONCAT($B48,",",BU$4),'25 SpcFunc &amp; VentSpcFunc combos'!$Q$8:$Q$354,0),0)&gt;0,1,0)</f>
        <v>0</v>
      </c>
      <c r="BV48" s="119">
        <f ca="1">IF(IFERROR(MATCH(_xlfn.CONCAT($B48,",",BV$4),'25 SpcFunc &amp; VentSpcFunc combos'!$Q$8:$Q$354,0),0)&gt;0,1,0)</f>
        <v>0</v>
      </c>
      <c r="BW48" s="119">
        <f ca="1">IF(IFERROR(MATCH(_xlfn.CONCAT($B48,",",BW$4),'25 SpcFunc &amp; VentSpcFunc combos'!$Q$8:$Q$354,0),0)&gt;0,1,0)</f>
        <v>0</v>
      </c>
      <c r="BX48" s="119">
        <f ca="1">IF(IFERROR(MATCH(_xlfn.CONCAT($B48,",",BX$4),'25 SpcFunc &amp; VentSpcFunc combos'!$Q$8:$Q$354,0),0)&gt;0,1,0)</f>
        <v>0</v>
      </c>
      <c r="BY48" s="119">
        <f ca="1">IF(IFERROR(MATCH(_xlfn.CONCAT($B48,",",BY$4),'25 SpcFunc &amp; VentSpcFunc combos'!$Q$8:$Q$354,0),0)&gt;0,1,0)</f>
        <v>0</v>
      </c>
      <c r="BZ48" s="119">
        <f ca="1">IF(IFERROR(MATCH(_xlfn.CONCAT($B48,",",BZ$4),'25 SpcFunc &amp; VentSpcFunc combos'!$Q$8:$Q$354,0),0)&gt;0,1,0)</f>
        <v>0</v>
      </c>
      <c r="CA48" s="119">
        <f ca="1">IF(IFERROR(MATCH(_xlfn.CONCAT($B48,",",CA$4),'25 SpcFunc &amp; VentSpcFunc combos'!$Q$8:$Q$354,0),0)&gt;0,1,0)</f>
        <v>0</v>
      </c>
      <c r="CB48" s="119">
        <f ca="1">IF(IFERROR(MATCH(_xlfn.CONCAT($B48,",",CB$4),'25 SpcFunc &amp; VentSpcFunc combos'!$Q$8:$Q$354,0),0)&gt;0,1,0)</f>
        <v>0</v>
      </c>
      <c r="CC48" s="119">
        <f ca="1">IF(IFERROR(MATCH(_xlfn.CONCAT($B48,",",CC$4),'25 SpcFunc &amp; VentSpcFunc combos'!$Q$8:$Q$354,0),0)&gt;0,1,0)</f>
        <v>0</v>
      </c>
      <c r="CD48" s="119">
        <f ca="1">IF(IFERROR(MATCH(_xlfn.CONCAT($B48,",",CD$4),'25 SpcFunc &amp; VentSpcFunc combos'!$Q$8:$Q$354,0),0)&gt;0,1,0)</f>
        <v>0</v>
      </c>
      <c r="CE48" s="119">
        <f ca="1">IF(IFERROR(MATCH(_xlfn.CONCAT($B48,",",CE$4),'25 SpcFunc &amp; VentSpcFunc combos'!$Q$8:$Q$354,0),0)&gt;0,1,0)</f>
        <v>0</v>
      </c>
      <c r="CF48" s="119">
        <f ca="1">IF(IFERROR(MATCH(_xlfn.CONCAT($B48,",",CF$4),'25 SpcFunc &amp; VentSpcFunc combos'!$Q$8:$Q$354,0),0)&gt;0,1,0)</f>
        <v>1</v>
      </c>
      <c r="CG48" s="119">
        <f ca="1">IF(IFERROR(MATCH(_xlfn.CONCAT($B48,",",CG$4),'25 SpcFunc &amp; VentSpcFunc combos'!$Q$8:$Q$354,0),0)&gt;0,1,0)</f>
        <v>0</v>
      </c>
      <c r="CH48" s="119">
        <f ca="1">IF(IFERROR(MATCH(_xlfn.CONCAT($B48,",",CH$4),'25 SpcFunc &amp; VentSpcFunc combos'!$Q$8:$Q$354,0),0)&gt;0,1,0)</f>
        <v>0</v>
      </c>
      <c r="CI48" s="119">
        <f ca="1">IF(IFERROR(MATCH(_xlfn.CONCAT($B48,",",CI$4),'25 SpcFunc &amp; VentSpcFunc combos'!$Q$8:$Q$354,0),0)&gt;0,1,0)</f>
        <v>0</v>
      </c>
      <c r="CJ48" s="119">
        <f ca="1">IF(IFERROR(MATCH(_xlfn.CONCAT($B48,",",CJ$4),'25 SpcFunc &amp; VentSpcFunc combos'!$Q$8:$Q$354,0),0)&gt;0,1,0)</f>
        <v>0</v>
      </c>
      <c r="CK48" s="119">
        <f ca="1">IF(IFERROR(MATCH(_xlfn.CONCAT($B48,",",CK$4),'25 SpcFunc &amp; VentSpcFunc combos'!$Q$8:$Q$354,0),0)&gt;0,1,0)</f>
        <v>0</v>
      </c>
      <c r="CL48" s="119">
        <f ca="1">IF(IFERROR(MATCH(_xlfn.CONCAT($B48,",",CL$4),'25 SpcFunc &amp; VentSpcFunc combos'!$Q$8:$Q$354,0),0)&gt;0,1,0)</f>
        <v>0</v>
      </c>
      <c r="CM48" s="119">
        <f ca="1">IF(IFERROR(MATCH(_xlfn.CONCAT($B48,",",CM$4),'25 SpcFunc &amp; VentSpcFunc combos'!$Q$8:$Q$354,0),0)&gt;0,1,0)</f>
        <v>0</v>
      </c>
      <c r="CN48" s="119">
        <f ca="1">IF(IFERROR(MATCH(_xlfn.CONCAT($B48,",",CN$4),'25 SpcFunc &amp; VentSpcFunc combos'!$Q$8:$Q$354,0),0)&gt;0,1,0)</f>
        <v>0</v>
      </c>
      <c r="CO48" s="119">
        <f ca="1">IF(IFERROR(MATCH(_xlfn.CONCAT($B48,",",CO$4),'25 SpcFunc &amp; VentSpcFunc combos'!$Q$8:$Q$354,0),0)&gt;0,1,0)</f>
        <v>0</v>
      </c>
      <c r="CP48" s="119">
        <f ca="1">IF(IFERROR(MATCH(_xlfn.CONCAT($B48,",",CP$4),'25 SpcFunc &amp; VentSpcFunc combos'!$Q$8:$Q$354,0),0)&gt;0,1,0)</f>
        <v>0</v>
      </c>
      <c r="CQ48" s="119">
        <f ca="1">IF(IFERROR(MATCH(_xlfn.CONCAT($B48,",",CQ$4),'25 SpcFunc &amp; VentSpcFunc combos'!$Q$8:$Q$354,0),0)&gt;0,1,0)</f>
        <v>0</v>
      </c>
      <c r="CR48" s="119">
        <f ca="1">IF(IFERROR(MATCH(_xlfn.CONCAT($B48,",",CR$4),'25 SpcFunc &amp; VentSpcFunc combos'!$Q$8:$Q$354,0),0)&gt;0,1,0)</f>
        <v>0</v>
      </c>
      <c r="CS48" s="119">
        <f ca="1">IF(IFERROR(MATCH(_xlfn.CONCAT($B48,",",CS$4),'25 SpcFunc &amp; VentSpcFunc combos'!$Q$8:$Q$354,0),0)&gt;0,1,0)</f>
        <v>0</v>
      </c>
      <c r="CT48" s="119">
        <f ca="1">IF(IFERROR(MATCH(_xlfn.CONCAT($B48,",",CT$4),'25 SpcFunc &amp; VentSpcFunc combos'!$Q$8:$Q$354,0),0)&gt;0,1,0)</f>
        <v>0</v>
      </c>
      <c r="CU48" s="98" t="s">
        <v>938</v>
      </c>
      <c r="CV48">
        <f t="shared" ca="1" si="4"/>
        <v>4</v>
      </c>
    </row>
    <row r="49" spans="2:100" x14ac:dyDescent="0.25">
      <c r="B49" t="str">
        <f>'For CSV - 2025 SpcFuncData'!B49</f>
        <v>Locker Room</v>
      </c>
      <c r="C49" s="119">
        <f ca="1">IF(IFERROR(MATCH(_xlfn.CONCAT($B49,",",C$4),'25 SpcFunc &amp; VentSpcFunc combos'!$Q$8:$Q$354,0),0)&gt;0,1,0)</f>
        <v>0</v>
      </c>
      <c r="D49" s="119">
        <f ca="1">IF(IFERROR(MATCH(_xlfn.CONCAT($B49,",",D$4),'25 SpcFunc &amp; VentSpcFunc combos'!$Q$8:$Q$354,0),0)&gt;0,1,0)</f>
        <v>0</v>
      </c>
      <c r="E49" s="119">
        <f ca="1">IF(IFERROR(MATCH(_xlfn.CONCAT($B49,",",E$4),'25 SpcFunc &amp; VentSpcFunc combos'!$Q$8:$Q$354,0),0)&gt;0,1,0)</f>
        <v>0</v>
      </c>
      <c r="F49" s="119">
        <f ca="1">IF(IFERROR(MATCH(_xlfn.CONCAT($B49,",",F$4),'25 SpcFunc &amp; VentSpcFunc combos'!$Q$8:$Q$354,0),0)&gt;0,1,0)</f>
        <v>0</v>
      </c>
      <c r="G49" s="119">
        <f ca="1">IF(IFERROR(MATCH(_xlfn.CONCAT($B49,",",G$4),'25 SpcFunc &amp; VentSpcFunc combos'!$Q$8:$Q$354,0),0)&gt;0,1,0)</f>
        <v>0</v>
      </c>
      <c r="H49" s="119">
        <f ca="1">IF(IFERROR(MATCH(_xlfn.CONCAT($B49,",",H$4),'25 SpcFunc &amp; VentSpcFunc combos'!$Q$8:$Q$354,0),0)&gt;0,1,0)</f>
        <v>0</v>
      </c>
      <c r="I49" s="119">
        <f ca="1">IF(IFERROR(MATCH(_xlfn.CONCAT($B49,",",I$4),'25 SpcFunc &amp; VentSpcFunc combos'!$Q$8:$Q$354,0),0)&gt;0,1,0)</f>
        <v>0</v>
      </c>
      <c r="J49" s="119">
        <f ca="1">IF(IFERROR(MATCH(_xlfn.CONCAT($B49,",",J$4),'25 SpcFunc &amp; VentSpcFunc combos'!$Q$8:$Q$354,0),0)&gt;0,1,0)</f>
        <v>0</v>
      </c>
      <c r="K49" s="119">
        <f ca="1">IF(IFERROR(MATCH(_xlfn.CONCAT($B49,",",K$4),'25 SpcFunc &amp; VentSpcFunc combos'!$Q$8:$Q$354,0),0)&gt;0,1,0)</f>
        <v>0</v>
      </c>
      <c r="L49" s="119">
        <f ca="1">IF(IFERROR(MATCH(_xlfn.CONCAT($B49,",",L$4),'25 SpcFunc &amp; VentSpcFunc combos'!$Q$8:$Q$354,0),0)&gt;0,1,0)</f>
        <v>0</v>
      </c>
      <c r="M49" s="119">
        <f ca="1">IF(IFERROR(MATCH(_xlfn.CONCAT($B49,",",M$4),'25 SpcFunc &amp; VentSpcFunc combos'!$Q$8:$Q$354,0),0)&gt;0,1,0)</f>
        <v>0</v>
      </c>
      <c r="N49" s="119">
        <f ca="1">IF(IFERROR(MATCH(_xlfn.CONCAT($B49,",",N$4),'25 SpcFunc &amp; VentSpcFunc combos'!$Q$8:$Q$354,0),0)&gt;0,1,0)</f>
        <v>0</v>
      </c>
      <c r="O49" s="119">
        <f ca="1">IF(IFERROR(MATCH(_xlfn.CONCAT($B49,",",O$4),'25 SpcFunc &amp; VentSpcFunc combos'!$Q$8:$Q$354,0),0)&gt;0,1,0)</f>
        <v>0</v>
      </c>
      <c r="P49" s="119">
        <f ca="1">IF(IFERROR(MATCH(_xlfn.CONCAT($B49,",",P$4),'25 SpcFunc &amp; VentSpcFunc combos'!$Q$8:$Q$354,0),0)&gt;0,1,0)</f>
        <v>0</v>
      </c>
      <c r="Q49" s="119">
        <f ca="1">IF(IFERROR(MATCH(_xlfn.CONCAT($B49,",",Q$4),'25 SpcFunc &amp; VentSpcFunc combos'!$Q$8:$Q$354,0),0)&gt;0,1,0)</f>
        <v>0</v>
      </c>
      <c r="R49" s="119">
        <f ca="1">IF(IFERROR(MATCH(_xlfn.CONCAT($B49,",",R$4),'25 SpcFunc &amp; VentSpcFunc combos'!$Q$8:$Q$354,0),0)&gt;0,1,0)</f>
        <v>0</v>
      </c>
      <c r="S49" s="119">
        <f ca="1">IF(IFERROR(MATCH(_xlfn.CONCAT($B49,",",S$4),'25 SpcFunc &amp; VentSpcFunc combos'!$Q$8:$Q$354,0),0)&gt;0,1,0)</f>
        <v>0</v>
      </c>
      <c r="T49" s="119">
        <f ca="1">IF(IFERROR(MATCH(_xlfn.CONCAT($B49,",",T$4),'25 SpcFunc &amp; VentSpcFunc combos'!$Q$8:$Q$354,0),0)&gt;0,1,0)</f>
        <v>0</v>
      </c>
      <c r="U49" s="119">
        <f ca="1">IF(IFERROR(MATCH(_xlfn.CONCAT($B49,",",U$4),'25 SpcFunc &amp; VentSpcFunc combos'!$Q$8:$Q$354,0),0)&gt;0,1,0)</f>
        <v>0</v>
      </c>
      <c r="V49" s="119">
        <f ca="1">IF(IFERROR(MATCH(_xlfn.CONCAT($B49,",",V$4),'25 SpcFunc &amp; VentSpcFunc combos'!$Q$8:$Q$354,0),0)&gt;0,1,0)</f>
        <v>0</v>
      </c>
      <c r="W49" s="119">
        <f ca="1">IF(IFERROR(MATCH(_xlfn.CONCAT($B49,",",W$4),'25 SpcFunc &amp; VentSpcFunc combos'!$Q$8:$Q$354,0),0)&gt;0,1,0)</f>
        <v>0</v>
      </c>
      <c r="X49" s="119">
        <f ca="1">IF(IFERROR(MATCH(_xlfn.CONCAT($B49,",",X$4),'25 SpcFunc &amp; VentSpcFunc combos'!$Q$8:$Q$354,0),0)&gt;0,1,0)</f>
        <v>0</v>
      </c>
      <c r="Y49" s="119">
        <f ca="1">IF(IFERROR(MATCH(_xlfn.CONCAT($B49,",",Y$4),'25 SpcFunc &amp; VentSpcFunc combos'!$Q$8:$Q$354,0),0)&gt;0,1,0)</f>
        <v>0</v>
      </c>
      <c r="Z49" s="119">
        <f ca="1">IF(IFERROR(MATCH(_xlfn.CONCAT($B49,",",Z$4),'25 SpcFunc &amp; VentSpcFunc combos'!$Q$8:$Q$354,0),0)&gt;0,1,0)</f>
        <v>1</v>
      </c>
      <c r="AA49" s="119">
        <f ca="1">IF(IFERROR(MATCH(_xlfn.CONCAT($B49,",",AA$4),'25 SpcFunc &amp; VentSpcFunc combos'!$Q$8:$Q$354,0),0)&gt;0,1,0)</f>
        <v>0</v>
      </c>
      <c r="AB49" s="119">
        <f ca="1">IF(IFERROR(MATCH(_xlfn.CONCAT($B49,",",AB$4),'25 SpcFunc &amp; VentSpcFunc combos'!$Q$8:$Q$354,0),0)&gt;0,1,0)</f>
        <v>0</v>
      </c>
      <c r="AC49" s="119">
        <f ca="1">IF(IFERROR(MATCH(_xlfn.CONCAT($B49,",",AC$4),'25 SpcFunc &amp; VentSpcFunc combos'!$Q$8:$Q$354,0),0)&gt;0,1,0)</f>
        <v>0</v>
      </c>
      <c r="AD49" s="119">
        <f ca="1">IF(IFERROR(MATCH(_xlfn.CONCAT($B49,",",AD$4),'25 SpcFunc &amp; VentSpcFunc combos'!$Q$8:$Q$354,0),0)&gt;0,1,0)</f>
        <v>0</v>
      </c>
      <c r="AE49" s="119">
        <f ca="1">IF(IFERROR(MATCH(_xlfn.CONCAT($B49,",",AE$4),'25 SpcFunc &amp; VentSpcFunc combos'!$Q$8:$Q$354,0),0)&gt;0,1,0)</f>
        <v>0</v>
      </c>
      <c r="AF49" s="119">
        <f ca="1">IF(IFERROR(MATCH(_xlfn.CONCAT($B49,",",AF$4),'25 SpcFunc &amp; VentSpcFunc combos'!$Q$8:$Q$354,0),0)&gt;0,1,0)</f>
        <v>0</v>
      </c>
      <c r="AG49" s="119">
        <f ca="1">IF(IFERROR(MATCH(_xlfn.CONCAT($B49,",",AG$4),'25 SpcFunc &amp; VentSpcFunc combos'!$Q$8:$Q$354,0),0)&gt;0,1,0)</f>
        <v>0</v>
      </c>
      <c r="AH49" s="119">
        <f ca="1">IF(IFERROR(MATCH(_xlfn.CONCAT($B49,",",AH$4),'25 SpcFunc &amp; VentSpcFunc combos'!$Q$8:$Q$354,0),0)&gt;0,1,0)</f>
        <v>0</v>
      </c>
      <c r="AI49" s="119">
        <f ca="1">IF(IFERROR(MATCH(_xlfn.CONCAT($B49,",",AI$4),'25 SpcFunc &amp; VentSpcFunc combos'!$Q$8:$Q$354,0),0)&gt;0,1,0)</f>
        <v>0</v>
      </c>
      <c r="AJ49" s="119">
        <f ca="1">IF(IFERROR(MATCH(_xlfn.CONCAT($B49,",",AJ$4),'25 SpcFunc &amp; VentSpcFunc combos'!$Q$8:$Q$354,0),0)&gt;0,1,0)</f>
        <v>0</v>
      </c>
      <c r="AK49" s="119">
        <f ca="1">IF(IFERROR(MATCH(_xlfn.CONCAT($B49,",",AK$4),'25 SpcFunc &amp; VentSpcFunc combos'!$Q$8:$Q$354,0),0)&gt;0,1,0)</f>
        <v>0</v>
      </c>
      <c r="AL49" s="119">
        <f ca="1">IF(IFERROR(MATCH(_xlfn.CONCAT($B49,",",AL$4),'25 SpcFunc &amp; VentSpcFunc combos'!$Q$8:$Q$354,0),0)&gt;0,1,0)</f>
        <v>0</v>
      </c>
      <c r="AM49" s="119">
        <f ca="1">IF(IFERROR(MATCH(_xlfn.CONCAT($B49,",",AM$4),'25 SpcFunc &amp; VentSpcFunc combos'!$Q$8:$Q$354,0),0)&gt;0,1,0)</f>
        <v>0</v>
      </c>
      <c r="AN49" s="119">
        <f ca="1">IF(IFERROR(MATCH(_xlfn.CONCAT($B49,",",AN$4),'25 SpcFunc &amp; VentSpcFunc combos'!$Q$8:$Q$354,0),0)&gt;0,1,0)</f>
        <v>0</v>
      </c>
      <c r="AO49" s="119">
        <f ca="1">IF(IFERROR(MATCH(_xlfn.CONCAT($B49,",",AO$4),'25 SpcFunc &amp; VentSpcFunc combos'!$Q$8:$Q$354,0),0)&gt;0,1,0)</f>
        <v>0</v>
      </c>
      <c r="AP49" s="119">
        <f ca="1">IF(IFERROR(MATCH(_xlfn.CONCAT($B49,",",AP$4),'25 SpcFunc &amp; VentSpcFunc combos'!$Q$8:$Q$354,0),0)&gt;0,1,0)</f>
        <v>1</v>
      </c>
      <c r="AQ49" s="119">
        <f ca="1">IF(IFERROR(MATCH(_xlfn.CONCAT($B49,",",AQ$4),'25 SpcFunc &amp; VentSpcFunc combos'!$Q$8:$Q$354,0),0)&gt;0,1,0)</f>
        <v>0</v>
      </c>
      <c r="AR49" s="119">
        <f ca="1">IF(IFERROR(MATCH(_xlfn.CONCAT($B49,",",AR$4),'25 SpcFunc &amp; VentSpcFunc combos'!$Q$8:$Q$354,0),0)&gt;0,1,0)</f>
        <v>0</v>
      </c>
      <c r="AS49" s="119">
        <f ca="1">IF(IFERROR(MATCH(_xlfn.CONCAT($B49,",",AS$4),'25 SpcFunc &amp; VentSpcFunc combos'!$Q$8:$Q$354,0),0)&gt;0,1,0)</f>
        <v>0</v>
      </c>
      <c r="AT49" s="119">
        <f ca="1">IF(IFERROR(MATCH(_xlfn.CONCAT($B49,",",AT$4),'25 SpcFunc &amp; VentSpcFunc combos'!$Q$8:$Q$354,0),0)&gt;0,1,0)</f>
        <v>1</v>
      </c>
      <c r="AU49" s="119">
        <f ca="1">IF(IFERROR(MATCH(_xlfn.CONCAT($B49,",",AU$4),'25 SpcFunc &amp; VentSpcFunc combos'!$Q$8:$Q$354,0),0)&gt;0,1,0)</f>
        <v>0</v>
      </c>
      <c r="AV49" s="119">
        <f ca="1">IF(IFERROR(MATCH(_xlfn.CONCAT($B49,",",AV$4),'25 SpcFunc &amp; VentSpcFunc combos'!$Q$8:$Q$354,0),0)&gt;0,1,0)</f>
        <v>0</v>
      </c>
      <c r="AW49" s="119">
        <f ca="1">IF(IFERROR(MATCH(_xlfn.CONCAT($B49,",",AW$4),'25 SpcFunc &amp; VentSpcFunc combos'!$Q$8:$Q$354,0),0)&gt;0,1,0)</f>
        <v>0</v>
      </c>
      <c r="AX49" s="119">
        <f ca="1">IF(IFERROR(MATCH(_xlfn.CONCAT($B49,",",AX$4),'25 SpcFunc &amp; VentSpcFunc combos'!$Q$8:$Q$354,0),0)&gt;0,1,0)</f>
        <v>0</v>
      </c>
      <c r="AY49" s="119">
        <f ca="1">IF(IFERROR(MATCH(_xlfn.CONCAT($B49,",",AY$4),'25 SpcFunc &amp; VentSpcFunc combos'!$Q$8:$Q$354,0),0)&gt;0,1,0)</f>
        <v>0</v>
      </c>
      <c r="AZ49" s="119">
        <f ca="1">IF(IFERROR(MATCH(_xlfn.CONCAT($B49,",",AZ$4),'25 SpcFunc &amp; VentSpcFunc combos'!$Q$8:$Q$354,0),0)&gt;0,1,0)</f>
        <v>0</v>
      </c>
      <c r="BA49" s="119">
        <f ca="1">IF(IFERROR(MATCH(_xlfn.CONCAT($B49,",",BA$4),'25 SpcFunc &amp; VentSpcFunc combos'!$Q$8:$Q$354,0),0)&gt;0,1,0)</f>
        <v>0</v>
      </c>
      <c r="BB49" s="119">
        <f ca="1">IF(IFERROR(MATCH(_xlfn.CONCAT($B49,",",BB$4),'25 SpcFunc &amp; VentSpcFunc combos'!$Q$8:$Q$354,0),0)&gt;0,1,0)</f>
        <v>0</v>
      </c>
      <c r="BC49" s="119">
        <f ca="1">IF(IFERROR(MATCH(_xlfn.CONCAT($B49,",",BC$4),'25 SpcFunc &amp; VentSpcFunc combos'!$Q$8:$Q$354,0),0)&gt;0,1,0)</f>
        <v>0</v>
      </c>
      <c r="BD49" s="119">
        <f ca="1">IF(IFERROR(MATCH(_xlfn.CONCAT($B49,",",BD$4),'25 SpcFunc &amp; VentSpcFunc combos'!$Q$8:$Q$354,0),0)&gt;0,1,0)</f>
        <v>0</v>
      </c>
      <c r="BE49" s="119">
        <f ca="1">IF(IFERROR(MATCH(_xlfn.CONCAT($B49,",",BE$4),'25 SpcFunc &amp; VentSpcFunc combos'!$Q$8:$Q$354,0),0)&gt;0,1,0)</f>
        <v>0</v>
      </c>
      <c r="BF49" s="119">
        <f ca="1">IF(IFERROR(MATCH(_xlfn.CONCAT($B49,",",BF$4),'25 SpcFunc &amp; VentSpcFunc combos'!$Q$8:$Q$354,0),0)&gt;0,1,0)</f>
        <v>0</v>
      </c>
      <c r="BG49" s="119">
        <f ca="1">IF(IFERROR(MATCH(_xlfn.CONCAT($B49,",",BG$4),'25 SpcFunc &amp; VentSpcFunc combos'!$Q$8:$Q$354,0),0)&gt;0,1,0)</f>
        <v>0</v>
      </c>
      <c r="BH49" s="119">
        <f ca="1">IF(IFERROR(MATCH(_xlfn.CONCAT($B49,",",BH$4),'25 SpcFunc &amp; VentSpcFunc combos'!$Q$8:$Q$354,0),0)&gt;0,1,0)</f>
        <v>0</v>
      </c>
      <c r="BI49" s="119">
        <f ca="1">IF(IFERROR(MATCH(_xlfn.CONCAT($B49,",",BI$4),'25 SpcFunc &amp; VentSpcFunc combos'!$Q$8:$Q$354,0),0)&gt;0,1,0)</f>
        <v>0</v>
      </c>
      <c r="BJ49" s="119">
        <f ca="1">IF(IFERROR(MATCH(_xlfn.CONCAT($B49,",",BJ$4),'25 SpcFunc &amp; VentSpcFunc combos'!$Q$8:$Q$354,0),0)&gt;0,1,0)</f>
        <v>0</v>
      </c>
      <c r="BK49" s="119">
        <f ca="1">IF(IFERROR(MATCH(_xlfn.CONCAT($B49,",",BK$4),'25 SpcFunc &amp; VentSpcFunc combos'!$Q$8:$Q$354,0),0)&gt;0,1,0)</f>
        <v>0</v>
      </c>
      <c r="BL49" s="119">
        <f ca="1">IF(IFERROR(MATCH(_xlfn.CONCAT($B49,",",BL$4),'25 SpcFunc &amp; VentSpcFunc combos'!$Q$8:$Q$354,0),0)&gt;0,1,0)</f>
        <v>0</v>
      </c>
      <c r="BM49" s="119">
        <f ca="1">IF(IFERROR(MATCH(_xlfn.CONCAT($B49,",",BM$4),'25 SpcFunc &amp; VentSpcFunc combos'!$Q$8:$Q$354,0),0)&gt;0,1,0)</f>
        <v>0</v>
      </c>
      <c r="BN49" s="119">
        <f ca="1">IF(IFERROR(MATCH(_xlfn.CONCAT($B49,",",BN$4),'25 SpcFunc &amp; VentSpcFunc combos'!$Q$8:$Q$354,0),0)&gt;0,1,0)</f>
        <v>0</v>
      </c>
      <c r="BO49" s="119">
        <f ca="1">IF(IFERROR(MATCH(_xlfn.CONCAT($B49,",",BO$4),'25 SpcFunc &amp; VentSpcFunc combos'!$Q$8:$Q$354,0),0)&gt;0,1,0)</f>
        <v>0</v>
      </c>
      <c r="BP49" s="119">
        <f ca="1">IF(IFERROR(MATCH(_xlfn.CONCAT($B49,",",BP$4),'25 SpcFunc &amp; VentSpcFunc combos'!$Q$8:$Q$354,0),0)&gt;0,1,0)</f>
        <v>0</v>
      </c>
      <c r="BQ49" s="119">
        <f ca="1">IF(IFERROR(MATCH(_xlfn.CONCAT($B49,",",BQ$4),'25 SpcFunc &amp; VentSpcFunc combos'!$Q$8:$Q$354,0),0)&gt;0,1,0)</f>
        <v>0</v>
      </c>
      <c r="BR49" s="119">
        <f ca="1">IF(IFERROR(MATCH(_xlfn.CONCAT($B49,",",BR$4),'25 SpcFunc &amp; VentSpcFunc combos'!$Q$8:$Q$354,0),0)&gt;0,1,0)</f>
        <v>0</v>
      </c>
      <c r="BS49" s="119">
        <f ca="1">IF(IFERROR(MATCH(_xlfn.CONCAT($B49,",",BS$4),'25 SpcFunc &amp; VentSpcFunc combos'!$Q$8:$Q$354,0),0)&gt;0,1,0)</f>
        <v>0</v>
      </c>
      <c r="BT49" s="119">
        <f ca="1">IF(IFERROR(MATCH(_xlfn.CONCAT($B49,",",BT$4),'25 SpcFunc &amp; VentSpcFunc combos'!$Q$8:$Q$354,0),0)&gt;0,1,0)</f>
        <v>0</v>
      </c>
      <c r="BU49" s="119">
        <f ca="1">IF(IFERROR(MATCH(_xlfn.CONCAT($B49,",",BU$4),'25 SpcFunc &amp; VentSpcFunc combos'!$Q$8:$Q$354,0),0)&gt;0,1,0)</f>
        <v>0</v>
      </c>
      <c r="BV49" s="119">
        <f ca="1">IF(IFERROR(MATCH(_xlfn.CONCAT($B49,",",BV$4),'25 SpcFunc &amp; VentSpcFunc combos'!$Q$8:$Q$354,0),0)&gt;0,1,0)</f>
        <v>0</v>
      </c>
      <c r="BW49" s="119">
        <f ca="1">IF(IFERROR(MATCH(_xlfn.CONCAT($B49,",",BW$4),'25 SpcFunc &amp; VentSpcFunc combos'!$Q$8:$Q$354,0),0)&gt;0,1,0)</f>
        <v>0</v>
      </c>
      <c r="BX49" s="119">
        <f ca="1">IF(IFERROR(MATCH(_xlfn.CONCAT($B49,",",BX$4),'25 SpcFunc &amp; VentSpcFunc combos'!$Q$8:$Q$354,0),0)&gt;0,1,0)</f>
        <v>0</v>
      </c>
      <c r="BY49" s="119">
        <f ca="1">IF(IFERROR(MATCH(_xlfn.CONCAT($B49,",",BY$4),'25 SpcFunc &amp; VentSpcFunc combos'!$Q$8:$Q$354,0),0)&gt;0,1,0)</f>
        <v>0</v>
      </c>
      <c r="BZ49" s="119">
        <f ca="1">IF(IFERROR(MATCH(_xlfn.CONCAT($B49,",",BZ$4),'25 SpcFunc &amp; VentSpcFunc combos'!$Q$8:$Q$354,0),0)&gt;0,1,0)</f>
        <v>0</v>
      </c>
      <c r="CA49" s="119">
        <f ca="1">IF(IFERROR(MATCH(_xlfn.CONCAT($B49,",",CA$4),'25 SpcFunc &amp; VentSpcFunc combos'!$Q$8:$Q$354,0),0)&gt;0,1,0)</f>
        <v>0</v>
      </c>
      <c r="CB49" s="119">
        <f ca="1">IF(IFERROR(MATCH(_xlfn.CONCAT($B49,",",CB$4),'25 SpcFunc &amp; VentSpcFunc combos'!$Q$8:$Q$354,0),0)&gt;0,1,0)</f>
        <v>0</v>
      </c>
      <c r="CC49" s="119">
        <f ca="1">IF(IFERROR(MATCH(_xlfn.CONCAT($B49,",",CC$4),'25 SpcFunc &amp; VentSpcFunc combos'!$Q$8:$Q$354,0),0)&gt;0,1,0)</f>
        <v>0</v>
      </c>
      <c r="CD49" s="119">
        <f ca="1">IF(IFERROR(MATCH(_xlfn.CONCAT($B49,",",CD$4),'25 SpcFunc &amp; VentSpcFunc combos'!$Q$8:$Q$354,0),0)&gt;0,1,0)</f>
        <v>0</v>
      </c>
      <c r="CE49" s="119">
        <f ca="1">IF(IFERROR(MATCH(_xlfn.CONCAT($B49,",",CE$4),'25 SpcFunc &amp; VentSpcFunc combos'!$Q$8:$Q$354,0),0)&gt;0,1,0)</f>
        <v>0</v>
      </c>
      <c r="CF49" s="119">
        <f ca="1">IF(IFERROR(MATCH(_xlfn.CONCAT($B49,",",CF$4),'25 SpcFunc &amp; VentSpcFunc combos'!$Q$8:$Q$354,0),0)&gt;0,1,0)</f>
        <v>0</v>
      </c>
      <c r="CG49" s="119">
        <f ca="1">IF(IFERROR(MATCH(_xlfn.CONCAT($B49,",",CG$4),'25 SpcFunc &amp; VentSpcFunc combos'!$Q$8:$Q$354,0),0)&gt;0,1,0)</f>
        <v>0</v>
      </c>
      <c r="CH49" s="119">
        <f ca="1">IF(IFERROR(MATCH(_xlfn.CONCAT($B49,",",CH$4),'25 SpcFunc &amp; VentSpcFunc combos'!$Q$8:$Q$354,0),0)&gt;0,1,0)</f>
        <v>0</v>
      </c>
      <c r="CI49" s="119">
        <f ca="1">IF(IFERROR(MATCH(_xlfn.CONCAT($B49,",",CI$4),'25 SpcFunc &amp; VentSpcFunc combos'!$Q$8:$Q$354,0),0)&gt;0,1,0)</f>
        <v>0</v>
      </c>
      <c r="CJ49" s="119">
        <f ca="1">IF(IFERROR(MATCH(_xlfn.CONCAT($B49,",",CJ$4),'25 SpcFunc &amp; VentSpcFunc combos'!$Q$8:$Q$354,0),0)&gt;0,1,0)</f>
        <v>0</v>
      </c>
      <c r="CK49" s="119">
        <f ca="1">IF(IFERROR(MATCH(_xlfn.CONCAT($B49,",",CK$4),'25 SpcFunc &amp; VentSpcFunc combos'!$Q$8:$Q$354,0),0)&gt;0,1,0)</f>
        <v>0</v>
      </c>
      <c r="CL49" s="119">
        <f ca="1">IF(IFERROR(MATCH(_xlfn.CONCAT($B49,",",CL$4),'25 SpcFunc &amp; VentSpcFunc combos'!$Q$8:$Q$354,0),0)&gt;0,1,0)</f>
        <v>0</v>
      </c>
      <c r="CM49" s="119">
        <f ca="1">IF(IFERROR(MATCH(_xlfn.CONCAT($B49,",",CM$4),'25 SpcFunc &amp; VentSpcFunc combos'!$Q$8:$Q$354,0),0)&gt;0,1,0)</f>
        <v>0</v>
      </c>
      <c r="CN49" s="119">
        <f ca="1">IF(IFERROR(MATCH(_xlfn.CONCAT($B49,",",CN$4),'25 SpcFunc &amp; VentSpcFunc combos'!$Q$8:$Q$354,0),0)&gt;0,1,0)</f>
        <v>0</v>
      </c>
      <c r="CO49" s="119">
        <f ca="1">IF(IFERROR(MATCH(_xlfn.CONCAT($B49,",",CO$4),'25 SpcFunc &amp; VentSpcFunc combos'!$Q$8:$Q$354,0),0)&gt;0,1,0)</f>
        <v>0</v>
      </c>
      <c r="CP49" s="119">
        <f ca="1">IF(IFERROR(MATCH(_xlfn.CONCAT($B49,",",CP$4),'25 SpcFunc &amp; VentSpcFunc combos'!$Q$8:$Q$354,0),0)&gt;0,1,0)</f>
        <v>0</v>
      </c>
      <c r="CQ49" s="119">
        <f ca="1">IF(IFERROR(MATCH(_xlfn.CONCAT($B49,",",CQ$4),'25 SpcFunc &amp; VentSpcFunc combos'!$Q$8:$Q$354,0),0)&gt;0,1,0)</f>
        <v>0</v>
      </c>
      <c r="CR49" s="119">
        <f ca="1">IF(IFERROR(MATCH(_xlfn.CONCAT($B49,",",CR$4),'25 SpcFunc &amp; VentSpcFunc combos'!$Q$8:$Q$354,0),0)&gt;0,1,0)</f>
        <v>0</v>
      </c>
      <c r="CS49" s="119">
        <f ca="1">IF(IFERROR(MATCH(_xlfn.CONCAT($B49,",",CS$4),'25 SpcFunc &amp; VentSpcFunc combos'!$Q$8:$Q$354,0),0)&gt;0,1,0)</f>
        <v>0</v>
      </c>
      <c r="CT49" s="119">
        <f ca="1">IF(IFERROR(MATCH(_xlfn.CONCAT($B49,",",CT$4),'25 SpcFunc &amp; VentSpcFunc combos'!$Q$8:$Q$354,0),0)&gt;0,1,0)</f>
        <v>0</v>
      </c>
      <c r="CU49" s="98" t="s">
        <v>938</v>
      </c>
      <c r="CV49">
        <f t="shared" ca="1" si="4"/>
        <v>3</v>
      </c>
    </row>
    <row r="50" spans="2:100" x14ac:dyDescent="0.25">
      <c r="B50" t="str">
        <f>'For CSV - 2025 SpcFuncData'!B50</f>
        <v>Lounge, Breakroom, or Waiting Area</v>
      </c>
      <c r="C50" s="119">
        <f ca="1">IF(IFERROR(MATCH(_xlfn.CONCAT($B50,",",C$4),'25 SpcFunc &amp; VentSpcFunc combos'!$Q$8:$Q$354,0),0)&gt;0,1,0)</f>
        <v>0</v>
      </c>
      <c r="D50" s="119">
        <f ca="1">IF(IFERROR(MATCH(_xlfn.CONCAT($B50,",",D$4),'25 SpcFunc &amp; VentSpcFunc combos'!$Q$8:$Q$354,0),0)&gt;0,1,0)</f>
        <v>0</v>
      </c>
      <c r="E50" s="119">
        <f ca="1">IF(IFERROR(MATCH(_xlfn.CONCAT($B50,",",E$4),'25 SpcFunc &amp; VentSpcFunc combos'!$Q$8:$Q$354,0),0)&gt;0,1,0)</f>
        <v>0</v>
      </c>
      <c r="F50" s="119">
        <f ca="1">IF(IFERROR(MATCH(_xlfn.CONCAT($B50,",",F$4),'25 SpcFunc &amp; VentSpcFunc combos'!$Q$8:$Q$354,0),0)&gt;0,1,0)</f>
        <v>0</v>
      </c>
      <c r="G50" s="119">
        <f ca="1">IF(IFERROR(MATCH(_xlfn.CONCAT($B50,",",G$4),'25 SpcFunc &amp; VentSpcFunc combos'!$Q$8:$Q$354,0),0)&gt;0,1,0)</f>
        <v>0</v>
      </c>
      <c r="H50" s="119">
        <f ca="1">IF(IFERROR(MATCH(_xlfn.CONCAT($B50,",",H$4),'25 SpcFunc &amp; VentSpcFunc combos'!$Q$8:$Q$354,0),0)&gt;0,1,0)</f>
        <v>0</v>
      </c>
      <c r="I50" s="119">
        <f ca="1">IF(IFERROR(MATCH(_xlfn.CONCAT($B50,",",I$4),'25 SpcFunc &amp; VentSpcFunc combos'!$Q$8:$Q$354,0),0)&gt;0,1,0)</f>
        <v>0</v>
      </c>
      <c r="J50" s="119">
        <f ca="1">IF(IFERROR(MATCH(_xlfn.CONCAT($B50,",",J$4),'25 SpcFunc &amp; VentSpcFunc combos'!$Q$8:$Q$354,0),0)&gt;0,1,0)</f>
        <v>0</v>
      </c>
      <c r="K50" s="119">
        <f ca="1">IF(IFERROR(MATCH(_xlfn.CONCAT($B50,",",K$4),'25 SpcFunc &amp; VentSpcFunc combos'!$Q$8:$Q$354,0),0)&gt;0,1,0)</f>
        <v>0</v>
      </c>
      <c r="L50" s="119">
        <f ca="1">IF(IFERROR(MATCH(_xlfn.CONCAT($B50,",",L$4),'25 SpcFunc &amp; VentSpcFunc combos'!$Q$8:$Q$354,0),0)&gt;0,1,0)</f>
        <v>0</v>
      </c>
      <c r="M50" s="119">
        <f ca="1">IF(IFERROR(MATCH(_xlfn.CONCAT($B50,",",M$4),'25 SpcFunc &amp; VentSpcFunc combos'!$Q$8:$Q$354,0),0)&gt;0,1,0)</f>
        <v>0</v>
      </c>
      <c r="N50" s="119">
        <f ca="1">IF(IFERROR(MATCH(_xlfn.CONCAT($B50,",",N$4),'25 SpcFunc &amp; VentSpcFunc combos'!$Q$8:$Q$354,0),0)&gt;0,1,0)</f>
        <v>0</v>
      </c>
      <c r="O50" s="119">
        <f ca="1">IF(IFERROR(MATCH(_xlfn.CONCAT($B50,",",O$4),'25 SpcFunc &amp; VentSpcFunc combos'!$Q$8:$Q$354,0),0)&gt;0,1,0)</f>
        <v>0</v>
      </c>
      <c r="P50" s="119">
        <f ca="1">IF(IFERROR(MATCH(_xlfn.CONCAT($B50,",",P$4),'25 SpcFunc &amp; VentSpcFunc combos'!$Q$8:$Q$354,0),0)&gt;0,1,0)</f>
        <v>0</v>
      </c>
      <c r="Q50" s="119">
        <f ca="1">IF(IFERROR(MATCH(_xlfn.CONCAT($B50,",",Q$4),'25 SpcFunc &amp; VentSpcFunc combos'!$Q$8:$Q$354,0),0)&gt;0,1,0)</f>
        <v>0</v>
      </c>
      <c r="R50" s="119">
        <f ca="1">IF(IFERROR(MATCH(_xlfn.CONCAT($B50,",",R$4),'25 SpcFunc &amp; VentSpcFunc combos'!$Q$8:$Q$354,0),0)&gt;0,1,0)</f>
        <v>0</v>
      </c>
      <c r="S50" s="119">
        <f ca="1">IF(IFERROR(MATCH(_xlfn.CONCAT($B50,",",S$4),'25 SpcFunc &amp; VentSpcFunc combos'!$Q$8:$Q$354,0),0)&gt;0,1,0)</f>
        <v>0</v>
      </c>
      <c r="T50" s="119">
        <f ca="1">IF(IFERROR(MATCH(_xlfn.CONCAT($B50,",",T$4),'25 SpcFunc &amp; VentSpcFunc combos'!$Q$8:$Q$354,0),0)&gt;0,1,0)</f>
        <v>0</v>
      </c>
      <c r="U50" s="119">
        <f ca="1">IF(IFERROR(MATCH(_xlfn.CONCAT($B50,",",U$4),'25 SpcFunc &amp; VentSpcFunc combos'!$Q$8:$Q$354,0),0)&gt;0,1,0)</f>
        <v>0</v>
      </c>
      <c r="V50" s="119">
        <f ca="1">IF(IFERROR(MATCH(_xlfn.CONCAT($B50,",",V$4),'25 SpcFunc &amp; VentSpcFunc combos'!$Q$8:$Q$354,0),0)&gt;0,1,0)</f>
        <v>0</v>
      </c>
      <c r="W50" s="119">
        <f ca="1">IF(IFERROR(MATCH(_xlfn.CONCAT($B50,",",W$4),'25 SpcFunc &amp; VentSpcFunc combos'!$Q$8:$Q$354,0),0)&gt;0,1,0)</f>
        <v>0</v>
      </c>
      <c r="X50" s="119">
        <f ca="1">IF(IFERROR(MATCH(_xlfn.CONCAT($B50,",",X$4),'25 SpcFunc &amp; VentSpcFunc combos'!$Q$8:$Q$354,0),0)&gt;0,1,0)</f>
        <v>0</v>
      </c>
      <c r="Y50" s="119">
        <f ca="1">IF(IFERROR(MATCH(_xlfn.CONCAT($B50,",",Y$4),'25 SpcFunc &amp; VentSpcFunc combos'!$Q$8:$Q$354,0),0)&gt;0,1,0)</f>
        <v>0</v>
      </c>
      <c r="Z50" s="119">
        <f ca="1">IF(IFERROR(MATCH(_xlfn.CONCAT($B50,",",Z$4),'25 SpcFunc &amp; VentSpcFunc combos'!$Q$8:$Q$354,0),0)&gt;0,1,0)</f>
        <v>0</v>
      </c>
      <c r="AA50" s="119">
        <f ca="1">IF(IFERROR(MATCH(_xlfn.CONCAT($B50,",",AA$4),'25 SpcFunc &amp; VentSpcFunc combos'!$Q$8:$Q$354,0),0)&gt;0,1,0)</f>
        <v>0</v>
      </c>
      <c r="AB50" s="119">
        <f ca="1">IF(IFERROR(MATCH(_xlfn.CONCAT($B50,",",AB$4),'25 SpcFunc &amp; VentSpcFunc combos'!$Q$8:$Q$354,0),0)&gt;0,1,0)</f>
        <v>0</v>
      </c>
      <c r="AC50" s="119">
        <f ca="1">IF(IFERROR(MATCH(_xlfn.CONCAT($B50,",",AC$4),'25 SpcFunc &amp; VentSpcFunc combos'!$Q$8:$Q$354,0),0)&gt;0,1,0)</f>
        <v>0</v>
      </c>
      <c r="AD50" s="119">
        <f ca="1">IF(IFERROR(MATCH(_xlfn.CONCAT($B50,",",AD$4),'25 SpcFunc &amp; VentSpcFunc combos'!$Q$8:$Q$354,0),0)&gt;0,1,0)</f>
        <v>0</v>
      </c>
      <c r="AE50" s="119">
        <f ca="1">IF(IFERROR(MATCH(_xlfn.CONCAT($B50,",",AE$4),'25 SpcFunc &amp; VentSpcFunc combos'!$Q$8:$Q$354,0),0)&gt;0,1,0)</f>
        <v>0</v>
      </c>
      <c r="AF50" s="119">
        <f ca="1">IF(IFERROR(MATCH(_xlfn.CONCAT($B50,",",AF$4),'25 SpcFunc &amp; VentSpcFunc combos'!$Q$8:$Q$354,0),0)&gt;0,1,0)</f>
        <v>0</v>
      </c>
      <c r="AG50" s="119">
        <f ca="1">IF(IFERROR(MATCH(_xlfn.CONCAT($B50,",",AG$4),'25 SpcFunc &amp; VentSpcFunc combos'!$Q$8:$Q$354,0),0)&gt;0,1,0)</f>
        <v>0</v>
      </c>
      <c r="AH50" s="119">
        <f ca="1">IF(IFERROR(MATCH(_xlfn.CONCAT($B50,",",AH$4),'25 SpcFunc &amp; VentSpcFunc combos'!$Q$8:$Q$354,0),0)&gt;0,1,0)</f>
        <v>0</v>
      </c>
      <c r="AI50" s="119">
        <f ca="1">IF(IFERROR(MATCH(_xlfn.CONCAT($B50,",",AI$4),'25 SpcFunc &amp; VentSpcFunc combos'!$Q$8:$Q$354,0),0)&gt;0,1,0)</f>
        <v>0</v>
      </c>
      <c r="AJ50" s="119">
        <f ca="1">IF(IFERROR(MATCH(_xlfn.CONCAT($B50,",",AJ$4),'25 SpcFunc &amp; VentSpcFunc combos'!$Q$8:$Q$354,0),0)&gt;0,1,0)</f>
        <v>0</v>
      </c>
      <c r="AK50" s="119">
        <f ca="1">IF(IFERROR(MATCH(_xlfn.CONCAT($B50,",",AK$4),'25 SpcFunc &amp; VentSpcFunc combos'!$Q$8:$Q$354,0),0)&gt;0,1,0)</f>
        <v>0</v>
      </c>
      <c r="AL50" s="119">
        <f ca="1">IF(IFERROR(MATCH(_xlfn.CONCAT($B50,",",AL$4),'25 SpcFunc &amp; VentSpcFunc combos'!$Q$8:$Q$354,0),0)&gt;0,1,0)</f>
        <v>0</v>
      </c>
      <c r="AM50" s="119">
        <f ca="1">IF(IFERROR(MATCH(_xlfn.CONCAT($B50,",",AM$4),'25 SpcFunc &amp; VentSpcFunc combos'!$Q$8:$Q$354,0),0)&gt;0,1,0)</f>
        <v>0</v>
      </c>
      <c r="AN50" s="119">
        <f ca="1">IF(IFERROR(MATCH(_xlfn.CONCAT($B50,",",AN$4),'25 SpcFunc &amp; VentSpcFunc combos'!$Q$8:$Q$354,0),0)&gt;0,1,0)</f>
        <v>0</v>
      </c>
      <c r="AO50" s="119">
        <f ca="1">IF(IFERROR(MATCH(_xlfn.CONCAT($B50,",",AO$4),'25 SpcFunc &amp; VentSpcFunc combos'!$Q$8:$Q$354,0),0)&gt;0,1,0)</f>
        <v>0</v>
      </c>
      <c r="AP50" s="119">
        <f ca="1">IF(IFERROR(MATCH(_xlfn.CONCAT($B50,",",AP$4),'25 SpcFunc &amp; VentSpcFunc combos'!$Q$8:$Q$354,0),0)&gt;0,1,0)</f>
        <v>0</v>
      </c>
      <c r="AQ50" s="119">
        <f ca="1">IF(IFERROR(MATCH(_xlfn.CONCAT($B50,",",AQ$4),'25 SpcFunc &amp; VentSpcFunc combos'!$Q$8:$Q$354,0),0)&gt;0,1,0)</f>
        <v>0</v>
      </c>
      <c r="AR50" s="119">
        <f ca="1">IF(IFERROR(MATCH(_xlfn.CONCAT($B50,",",AR$4),'25 SpcFunc &amp; VentSpcFunc combos'!$Q$8:$Q$354,0),0)&gt;0,1,0)</f>
        <v>0</v>
      </c>
      <c r="AS50" s="119">
        <f ca="1">IF(IFERROR(MATCH(_xlfn.CONCAT($B50,",",AS$4),'25 SpcFunc &amp; VentSpcFunc combos'!$Q$8:$Q$354,0),0)&gt;0,1,0)</f>
        <v>0</v>
      </c>
      <c r="AT50" s="119">
        <f ca="1">IF(IFERROR(MATCH(_xlfn.CONCAT($B50,",",AT$4),'25 SpcFunc &amp; VentSpcFunc combos'!$Q$8:$Q$354,0),0)&gt;0,1,0)</f>
        <v>0</v>
      </c>
      <c r="AU50" s="119">
        <f ca="1">IF(IFERROR(MATCH(_xlfn.CONCAT($B50,",",AU$4),'25 SpcFunc &amp; VentSpcFunc combos'!$Q$8:$Q$354,0),0)&gt;0,1,0)</f>
        <v>0</v>
      </c>
      <c r="AV50" s="119">
        <f ca="1">IF(IFERROR(MATCH(_xlfn.CONCAT($B50,",",AV$4),'25 SpcFunc &amp; VentSpcFunc combos'!$Q$8:$Q$354,0),0)&gt;0,1,0)</f>
        <v>0</v>
      </c>
      <c r="AW50" s="119">
        <f ca="1">IF(IFERROR(MATCH(_xlfn.CONCAT($B50,",",AW$4),'25 SpcFunc &amp; VentSpcFunc combos'!$Q$8:$Q$354,0),0)&gt;0,1,0)</f>
        <v>0</v>
      </c>
      <c r="AX50" s="119">
        <f ca="1">IF(IFERROR(MATCH(_xlfn.CONCAT($B50,",",AX$4),'25 SpcFunc &amp; VentSpcFunc combos'!$Q$8:$Q$354,0),0)&gt;0,1,0)</f>
        <v>0</v>
      </c>
      <c r="AY50" s="119">
        <f ca="1">IF(IFERROR(MATCH(_xlfn.CONCAT($B50,",",AY$4),'25 SpcFunc &amp; VentSpcFunc combos'!$Q$8:$Q$354,0),0)&gt;0,1,0)</f>
        <v>0</v>
      </c>
      <c r="AZ50" s="119">
        <f ca="1">IF(IFERROR(MATCH(_xlfn.CONCAT($B50,",",AZ$4),'25 SpcFunc &amp; VentSpcFunc combos'!$Q$8:$Q$354,0),0)&gt;0,1,0)</f>
        <v>0</v>
      </c>
      <c r="BA50" s="119">
        <f ca="1">IF(IFERROR(MATCH(_xlfn.CONCAT($B50,",",BA$4),'25 SpcFunc &amp; VentSpcFunc combos'!$Q$8:$Q$354,0),0)&gt;0,1,0)</f>
        <v>0</v>
      </c>
      <c r="BB50" s="119">
        <f ca="1">IF(IFERROR(MATCH(_xlfn.CONCAT($B50,",",BB$4),'25 SpcFunc &amp; VentSpcFunc combos'!$Q$8:$Q$354,0),0)&gt;0,1,0)</f>
        <v>0</v>
      </c>
      <c r="BC50" s="119">
        <f ca="1">IF(IFERROR(MATCH(_xlfn.CONCAT($B50,",",BC$4),'25 SpcFunc &amp; VentSpcFunc combos'!$Q$8:$Q$354,0),0)&gt;0,1,0)</f>
        <v>0</v>
      </c>
      <c r="BD50" s="119">
        <f ca="1">IF(IFERROR(MATCH(_xlfn.CONCAT($B50,",",BD$4),'25 SpcFunc &amp; VentSpcFunc combos'!$Q$8:$Q$354,0),0)&gt;0,1,0)</f>
        <v>0</v>
      </c>
      <c r="BE50" s="119">
        <f ca="1">IF(IFERROR(MATCH(_xlfn.CONCAT($B50,",",BE$4),'25 SpcFunc &amp; VentSpcFunc combos'!$Q$8:$Q$354,0),0)&gt;0,1,0)</f>
        <v>0</v>
      </c>
      <c r="BF50" s="119">
        <f ca="1">IF(IFERROR(MATCH(_xlfn.CONCAT($B50,",",BF$4),'25 SpcFunc &amp; VentSpcFunc combos'!$Q$8:$Q$354,0),0)&gt;0,1,0)</f>
        <v>1</v>
      </c>
      <c r="BG50" s="119">
        <f ca="1">IF(IFERROR(MATCH(_xlfn.CONCAT($B50,",",BG$4),'25 SpcFunc &amp; VentSpcFunc combos'!$Q$8:$Q$354,0),0)&gt;0,1,0)</f>
        <v>1</v>
      </c>
      <c r="BH50" s="119">
        <f ca="1">IF(IFERROR(MATCH(_xlfn.CONCAT($B50,",",BH$4),'25 SpcFunc &amp; VentSpcFunc combos'!$Q$8:$Q$354,0),0)&gt;0,1,0)</f>
        <v>0</v>
      </c>
      <c r="BI50" s="119">
        <f ca="1">IF(IFERROR(MATCH(_xlfn.CONCAT($B50,",",BI$4),'25 SpcFunc &amp; VentSpcFunc combos'!$Q$8:$Q$354,0),0)&gt;0,1,0)</f>
        <v>0</v>
      </c>
      <c r="BJ50" s="119">
        <f ca="1">IF(IFERROR(MATCH(_xlfn.CONCAT($B50,",",BJ$4),'25 SpcFunc &amp; VentSpcFunc combos'!$Q$8:$Q$354,0),0)&gt;0,1,0)</f>
        <v>0</v>
      </c>
      <c r="BK50" s="119">
        <f ca="1">IF(IFERROR(MATCH(_xlfn.CONCAT($B50,",",BK$4),'25 SpcFunc &amp; VentSpcFunc combos'!$Q$8:$Q$354,0),0)&gt;0,1,0)</f>
        <v>0</v>
      </c>
      <c r="BL50" s="119">
        <f ca="1">IF(IFERROR(MATCH(_xlfn.CONCAT($B50,",",BL$4),'25 SpcFunc &amp; VentSpcFunc combos'!$Q$8:$Q$354,0),0)&gt;0,1,0)</f>
        <v>0</v>
      </c>
      <c r="BM50" s="119">
        <f ca="1">IF(IFERROR(MATCH(_xlfn.CONCAT($B50,",",BM$4),'25 SpcFunc &amp; VentSpcFunc combos'!$Q$8:$Q$354,0),0)&gt;0,1,0)</f>
        <v>0</v>
      </c>
      <c r="BN50" s="119">
        <f ca="1">IF(IFERROR(MATCH(_xlfn.CONCAT($B50,",",BN$4),'25 SpcFunc &amp; VentSpcFunc combos'!$Q$8:$Q$354,0),0)&gt;0,1,0)</f>
        <v>0</v>
      </c>
      <c r="BO50" s="119">
        <f ca="1">IF(IFERROR(MATCH(_xlfn.CONCAT($B50,",",BO$4),'25 SpcFunc &amp; VentSpcFunc combos'!$Q$8:$Q$354,0),0)&gt;0,1,0)</f>
        <v>0</v>
      </c>
      <c r="BP50" s="119">
        <f ca="1">IF(IFERROR(MATCH(_xlfn.CONCAT($B50,",",BP$4),'25 SpcFunc &amp; VentSpcFunc combos'!$Q$8:$Q$354,0),0)&gt;0,1,0)</f>
        <v>0</v>
      </c>
      <c r="BQ50" s="119">
        <f ca="1">IF(IFERROR(MATCH(_xlfn.CONCAT($B50,",",BQ$4),'25 SpcFunc &amp; VentSpcFunc combos'!$Q$8:$Q$354,0),0)&gt;0,1,0)</f>
        <v>0</v>
      </c>
      <c r="BR50" s="119">
        <f ca="1">IF(IFERROR(MATCH(_xlfn.CONCAT($B50,",",BR$4),'25 SpcFunc &amp; VentSpcFunc combos'!$Q$8:$Q$354,0),0)&gt;0,1,0)</f>
        <v>1</v>
      </c>
      <c r="BS50" s="119">
        <f ca="1">IF(IFERROR(MATCH(_xlfn.CONCAT($B50,",",BS$4),'25 SpcFunc &amp; VentSpcFunc combos'!$Q$8:$Q$354,0),0)&gt;0,1,0)</f>
        <v>0</v>
      </c>
      <c r="BT50" s="119">
        <f ca="1">IF(IFERROR(MATCH(_xlfn.CONCAT($B50,",",BT$4),'25 SpcFunc &amp; VentSpcFunc combos'!$Q$8:$Q$354,0),0)&gt;0,1,0)</f>
        <v>0</v>
      </c>
      <c r="BU50" s="119">
        <f ca="1">IF(IFERROR(MATCH(_xlfn.CONCAT($B50,",",BU$4),'25 SpcFunc &amp; VentSpcFunc combos'!$Q$8:$Q$354,0),0)&gt;0,1,0)</f>
        <v>0</v>
      </c>
      <c r="BV50" s="119">
        <f ca="1">IF(IFERROR(MATCH(_xlfn.CONCAT($B50,",",BV$4),'25 SpcFunc &amp; VentSpcFunc combos'!$Q$8:$Q$354,0),0)&gt;0,1,0)</f>
        <v>0</v>
      </c>
      <c r="BW50" s="119">
        <f ca="1">IF(IFERROR(MATCH(_xlfn.CONCAT($B50,",",BW$4),'25 SpcFunc &amp; VentSpcFunc combos'!$Q$8:$Q$354,0),0)&gt;0,1,0)</f>
        <v>0</v>
      </c>
      <c r="BX50" s="119">
        <f ca="1">IF(IFERROR(MATCH(_xlfn.CONCAT($B50,",",BX$4),'25 SpcFunc &amp; VentSpcFunc combos'!$Q$8:$Q$354,0),0)&gt;0,1,0)</f>
        <v>0</v>
      </c>
      <c r="BY50" s="119">
        <f ca="1">IF(IFERROR(MATCH(_xlfn.CONCAT($B50,",",BY$4),'25 SpcFunc &amp; VentSpcFunc combos'!$Q$8:$Q$354,0),0)&gt;0,1,0)</f>
        <v>0</v>
      </c>
      <c r="BZ50" s="119">
        <f ca="1">IF(IFERROR(MATCH(_xlfn.CONCAT($B50,",",BZ$4),'25 SpcFunc &amp; VentSpcFunc combos'!$Q$8:$Q$354,0),0)&gt;0,1,0)</f>
        <v>0</v>
      </c>
      <c r="CA50" s="119">
        <f ca="1">IF(IFERROR(MATCH(_xlfn.CONCAT($B50,",",CA$4),'25 SpcFunc &amp; VentSpcFunc combos'!$Q$8:$Q$354,0),0)&gt;0,1,0)</f>
        <v>0</v>
      </c>
      <c r="CB50" s="119">
        <f ca="1">IF(IFERROR(MATCH(_xlfn.CONCAT($B50,",",CB$4),'25 SpcFunc &amp; VentSpcFunc combos'!$Q$8:$Q$354,0),0)&gt;0,1,0)</f>
        <v>0</v>
      </c>
      <c r="CC50" s="119">
        <f ca="1">IF(IFERROR(MATCH(_xlfn.CONCAT($B50,",",CC$4),'25 SpcFunc &amp; VentSpcFunc combos'!$Q$8:$Q$354,0),0)&gt;0,1,0)</f>
        <v>1</v>
      </c>
      <c r="CD50" s="119">
        <f ca="1">IF(IFERROR(MATCH(_xlfn.CONCAT($B50,",",CD$4),'25 SpcFunc &amp; VentSpcFunc combos'!$Q$8:$Q$354,0),0)&gt;0,1,0)</f>
        <v>0</v>
      </c>
      <c r="CE50" s="119">
        <f ca="1">IF(IFERROR(MATCH(_xlfn.CONCAT($B50,",",CE$4),'25 SpcFunc &amp; VentSpcFunc combos'!$Q$8:$Q$354,0),0)&gt;0,1,0)</f>
        <v>1</v>
      </c>
      <c r="CF50" s="119">
        <f ca="1">IF(IFERROR(MATCH(_xlfn.CONCAT($B50,",",CF$4),'25 SpcFunc &amp; VentSpcFunc combos'!$Q$8:$Q$354,0),0)&gt;0,1,0)</f>
        <v>0</v>
      </c>
      <c r="CG50" s="119">
        <f ca="1">IF(IFERROR(MATCH(_xlfn.CONCAT($B50,",",CG$4),'25 SpcFunc &amp; VentSpcFunc combos'!$Q$8:$Q$354,0),0)&gt;0,1,0)</f>
        <v>0</v>
      </c>
      <c r="CH50" s="119">
        <f ca="1">IF(IFERROR(MATCH(_xlfn.CONCAT($B50,",",CH$4),'25 SpcFunc &amp; VentSpcFunc combos'!$Q$8:$Q$354,0),0)&gt;0,1,0)</f>
        <v>0</v>
      </c>
      <c r="CI50" s="119">
        <f ca="1">IF(IFERROR(MATCH(_xlfn.CONCAT($B50,",",CI$4),'25 SpcFunc &amp; VentSpcFunc combos'!$Q$8:$Q$354,0),0)&gt;0,1,0)</f>
        <v>1</v>
      </c>
      <c r="CJ50" s="119">
        <f ca="1">IF(IFERROR(MATCH(_xlfn.CONCAT($B50,",",CJ$4),'25 SpcFunc &amp; VentSpcFunc combos'!$Q$8:$Q$354,0),0)&gt;0,1,0)</f>
        <v>0</v>
      </c>
      <c r="CK50" s="119">
        <f ca="1">IF(IFERROR(MATCH(_xlfn.CONCAT($B50,",",CK$4),'25 SpcFunc &amp; VentSpcFunc combos'!$Q$8:$Q$354,0),0)&gt;0,1,0)</f>
        <v>0</v>
      </c>
      <c r="CL50" s="119">
        <f ca="1">IF(IFERROR(MATCH(_xlfn.CONCAT($B50,",",CL$4),'25 SpcFunc &amp; VentSpcFunc combos'!$Q$8:$Q$354,0),0)&gt;0,1,0)</f>
        <v>0</v>
      </c>
      <c r="CM50" s="119">
        <f ca="1">IF(IFERROR(MATCH(_xlfn.CONCAT($B50,",",CM$4),'25 SpcFunc &amp; VentSpcFunc combos'!$Q$8:$Q$354,0),0)&gt;0,1,0)</f>
        <v>0</v>
      </c>
      <c r="CN50" s="119">
        <f ca="1">IF(IFERROR(MATCH(_xlfn.CONCAT($B50,",",CN$4),'25 SpcFunc &amp; VentSpcFunc combos'!$Q$8:$Q$354,0),0)&gt;0,1,0)</f>
        <v>0</v>
      </c>
      <c r="CO50" s="119">
        <f ca="1">IF(IFERROR(MATCH(_xlfn.CONCAT($B50,",",CO$4),'25 SpcFunc &amp; VentSpcFunc combos'!$Q$8:$Q$354,0),0)&gt;0,1,0)</f>
        <v>0</v>
      </c>
      <c r="CP50" s="119">
        <f ca="1">IF(IFERROR(MATCH(_xlfn.CONCAT($B50,",",CP$4),'25 SpcFunc &amp; VentSpcFunc combos'!$Q$8:$Q$354,0),0)&gt;0,1,0)</f>
        <v>0</v>
      </c>
      <c r="CQ50" s="119">
        <f ca="1">IF(IFERROR(MATCH(_xlfn.CONCAT($B50,",",CQ$4),'25 SpcFunc &amp; VentSpcFunc combos'!$Q$8:$Q$354,0),0)&gt;0,1,0)</f>
        <v>0</v>
      </c>
      <c r="CR50" s="119">
        <f ca="1">IF(IFERROR(MATCH(_xlfn.CONCAT($B50,",",CR$4),'25 SpcFunc &amp; VentSpcFunc combos'!$Q$8:$Q$354,0),0)&gt;0,1,0)</f>
        <v>0</v>
      </c>
      <c r="CS50" s="119">
        <f ca="1">IF(IFERROR(MATCH(_xlfn.CONCAT($B50,",",CS$4),'25 SpcFunc &amp; VentSpcFunc combos'!$Q$8:$Q$354,0),0)&gt;0,1,0)</f>
        <v>0</v>
      </c>
      <c r="CT50" s="119">
        <f ca="1">IF(IFERROR(MATCH(_xlfn.CONCAT($B50,",",CT$4),'25 SpcFunc &amp; VentSpcFunc combos'!$Q$8:$Q$354,0),0)&gt;0,1,0)</f>
        <v>0</v>
      </c>
      <c r="CU50" s="98" t="s">
        <v>938</v>
      </c>
      <c r="CV50">
        <f t="shared" ca="1" si="4"/>
        <v>6</v>
      </c>
    </row>
    <row r="51" spans="2:100" x14ac:dyDescent="0.25">
      <c r="B51" t="str">
        <f>'For CSV - 2025 SpcFuncData'!B51</f>
        <v>Manufacturing, Commercial &amp; Industrial Work Area (Low Bay)</v>
      </c>
      <c r="C51" s="119">
        <f ca="1">IF(IFERROR(MATCH(_xlfn.CONCAT($B51,",",C$4),'25 SpcFunc &amp; VentSpcFunc combos'!$Q$8:$Q$354,0),0)&gt;0,1,0)</f>
        <v>0</v>
      </c>
      <c r="D51" s="119">
        <f ca="1">IF(IFERROR(MATCH(_xlfn.CONCAT($B51,",",D$4),'25 SpcFunc &amp; VentSpcFunc combos'!$Q$8:$Q$354,0),0)&gt;0,1,0)</f>
        <v>0</v>
      </c>
      <c r="E51" s="119">
        <f ca="1">IF(IFERROR(MATCH(_xlfn.CONCAT($B51,",",E$4),'25 SpcFunc &amp; VentSpcFunc combos'!$Q$8:$Q$354,0),0)&gt;0,1,0)</f>
        <v>0</v>
      </c>
      <c r="F51" s="119">
        <f ca="1">IF(IFERROR(MATCH(_xlfn.CONCAT($B51,",",F$4),'25 SpcFunc &amp; VentSpcFunc combos'!$Q$8:$Q$354,0),0)&gt;0,1,0)</f>
        <v>0</v>
      </c>
      <c r="G51" s="119">
        <f ca="1">IF(IFERROR(MATCH(_xlfn.CONCAT($B51,",",G$4),'25 SpcFunc &amp; VentSpcFunc combos'!$Q$8:$Q$354,0),0)&gt;0,1,0)</f>
        <v>0</v>
      </c>
      <c r="H51" s="119">
        <f ca="1">IF(IFERROR(MATCH(_xlfn.CONCAT($B51,",",H$4),'25 SpcFunc &amp; VentSpcFunc combos'!$Q$8:$Q$354,0),0)&gt;0,1,0)</f>
        <v>0</v>
      </c>
      <c r="I51" s="119">
        <f ca="1">IF(IFERROR(MATCH(_xlfn.CONCAT($B51,",",I$4),'25 SpcFunc &amp; VentSpcFunc combos'!$Q$8:$Q$354,0),0)&gt;0,1,0)</f>
        <v>0</v>
      </c>
      <c r="J51" s="119">
        <f ca="1">IF(IFERROR(MATCH(_xlfn.CONCAT($B51,",",J$4),'25 SpcFunc &amp; VentSpcFunc combos'!$Q$8:$Q$354,0),0)&gt;0,1,0)</f>
        <v>0</v>
      </c>
      <c r="K51" s="119">
        <f ca="1">IF(IFERROR(MATCH(_xlfn.CONCAT($B51,",",K$4),'25 SpcFunc &amp; VentSpcFunc combos'!$Q$8:$Q$354,0),0)&gt;0,1,0)</f>
        <v>0</v>
      </c>
      <c r="L51" s="119">
        <f ca="1">IF(IFERROR(MATCH(_xlfn.CONCAT($B51,",",L$4),'25 SpcFunc &amp; VentSpcFunc combos'!$Q$8:$Q$354,0),0)&gt;0,1,0)</f>
        <v>0</v>
      </c>
      <c r="M51" s="119">
        <f ca="1">IF(IFERROR(MATCH(_xlfn.CONCAT($B51,",",M$4),'25 SpcFunc &amp; VentSpcFunc combos'!$Q$8:$Q$354,0),0)&gt;0,1,0)</f>
        <v>0</v>
      </c>
      <c r="N51" s="119">
        <f ca="1">IF(IFERROR(MATCH(_xlfn.CONCAT($B51,",",N$4),'25 SpcFunc &amp; VentSpcFunc combos'!$Q$8:$Q$354,0),0)&gt;0,1,0)</f>
        <v>0</v>
      </c>
      <c r="O51" s="119">
        <f ca="1">IF(IFERROR(MATCH(_xlfn.CONCAT($B51,",",O$4),'25 SpcFunc &amp; VentSpcFunc combos'!$Q$8:$Q$354,0),0)&gt;0,1,0)</f>
        <v>0</v>
      </c>
      <c r="P51" s="119">
        <f ca="1">IF(IFERROR(MATCH(_xlfn.CONCAT($B51,",",P$4),'25 SpcFunc &amp; VentSpcFunc combos'!$Q$8:$Q$354,0),0)&gt;0,1,0)</f>
        <v>0</v>
      </c>
      <c r="Q51" s="119">
        <f ca="1">IF(IFERROR(MATCH(_xlfn.CONCAT($B51,",",Q$4),'25 SpcFunc &amp; VentSpcFunc combos'!$Q$8:$Q$354,0),0)&gt;0,1,0)</f>
        <v>0</v>
      </c>
      <c r="R51" s="119">
        <f ca="1">IF(IFERROR(MATCH(_xlfn.CONCAT($B51,",",R$4),'25 SpcFunc &amp; VentSpcFunc combos'!$Q$8:$Q$354,0),0)&gt;0,1,0)</f>
        <v>0</v>
      </c>
      <c r="S51" s="119">
        <f ca="1">IF(IFERROR(MATCH(_xlfn.CONCAT($B51,",",S$4),'25 SpcFunc &amp; VentSpcFunc combos'!$Q$8:$Q$354,0),0)&gt;0,1,0)</f>
        <v>0</v>
      </c>
      <c r="T51" s="119">
        <f ca="1">IF(IFERROR(MATCH(_xlfn.CONCAT($B51,",",T$4),'25 SpcFunc &amp; VentSpcFunc combos'!$Q$8:$Q$354,0),0)&gt;0,1,0)</f>
        <v>0</v>
      </c>
      <c r="U51" s="119">
        <f ca="1">IF(IFERROR(MATCH(_xlfn.CONCAT($B51,",",U$4),'25 SpcFunc &amp; VentSpcFunc combos'!$Q$8:$Q$354,0),0)&gt;0,1,0)</f>
        <v>0</v>
      </c>
      <c r="V51" s="119">
        <f ca="1">IF(IFERROR(MATCH(_xlfn.CONCAT($B51,",",V$4),'25 SpcFunc &amp; VentSpcFunc combos'!$Q$8:$Q$354,0),0)&gt;0,1,0)</f>
        <v>0</v>
      </c>
      <c r="W51" s="119">
        <f ca="1">IF(IFERROR(MATCH(_xlfn.CONCAT($B51,",",W$4),'25 SpcFunc &amp; VentSpcFunc combos'!$Q$8:$Q$354,0),0)&gt;0,1,0)</f>
        <v>0</v>
      </c>
      <c r="X51" s="119">
        <f ca="1">IF(IFERROR(MATCH(_xlfn.CONCAT($B51,",",X$4),'25 SpcFunc &amp; VentSpcFunc combos'!$Q$8:$Q$354,0),0)&gt;0,1,0)</f>
        <v>0</v>
      </c>
      <c r="Y51" s="119">
        <f ca="1">IF(IFERROR(MATCH(_xlfn.CONCAT($B51,",",Y$4),'25 SpcFunc &amp; VentSpcFunc combos'!$Q$8:$Q$354,0),0)&gt;0,1,0)</f>
        <v>0</v>
      </c>
      <c r="Z51" s="119">
        <f ca="1">IF(IFERROR(MATCH(_xlfn.CONCAT($B51,",",Z$4),'25 SpcFunc &amp; VentSpcFunc combos'!$Q$8:$Q$354,0),0)&gt;0,1,0)</f>
        <v>0</v>
      </c>
      <c r="AA51" s="119">
        <f ca="1">IF(IFERROR(MATCH(_xlfn.CONCAT($B51,",",AA$4),'25 SpcFunc &amp; VentSpcFunc combos'!$Q$8:$Q$354,0),0)&gt;0,1,0)</f>
        <v>0</v>
      </c>
      <c r="AB51" s="119">
        <f ca="1">IF(IFERROR(MATCH(_xlfn.CONCAT($B51,",",AB$4),'25 SpcFunc &amp; VentSpcFunc combos'!$Q$8:$Q$354,0),0)&gt;0,1,0)</f>
        <v>0</v>
      </c>
      <c r="AC51" s="119">
        <f ca="1">IF(IFERROR(MATCH(_xlfn.CONCAT($B51,",",AC$4),'25 SpcFunc &amp; VentSpcFunc combos'!$Q$8:$Q$354,0),0)&gt;0,1,0)</f>
        <v>0</v>
      </c>
      <c r="AD51" s="119">
        <f ca="1">IF(IFERROR(MATCH(_xlfn.CONCAT($B51,",",AD$4),'25 SpcFunc &amp; VentSpcFunc combos'!$Q$8:$Q$354,0),0)&gt;0,1,0)</f>
        <v>0</v>
      </c>
      <c r="AE51" s="119">
        <f ca="1">IF(IFERROR(MATCH(_xlfn.CONCAT($B51,",",AE$4),'25 SpcFunc &amp; VentSpcFunc combos'!$Q$8:$Q$354,0),0)&gt;0,1,0)</f>
        <v>0</v>
      </c>
      <c r="AF51" s="119">
        <f ca="1">IF(IFERROR(MATCH(_xlfn.CONCAT($B51,",",AF$4),'25 SpcFunc &amp; VentSpcFunc combos'!$Q$8:$Q$354,0),0)&gt;0,1,0)</f>
        <v>0</v>
      </c>
      <c r="AG51" s="119">
        <f ca="1">IF(IFERROR(MATCH(_xlfn.CONCAT($B51,",",AG$4),'25 SpcFunc &amp; VentSpcFunc combos'!$Q$8:$Q$354,0),0)&gt;0,1,0)</f>
        <v>0</v>
      </c>
      <c r="AH51" s="119">
        <f ca="1">IF(IFERROR(MATCH(_xlfn.CONCAT($B51,",",AH$4),'25 SpcFunc &amp; VentSpcFunc combos'!$Q$8:$Q$354,0),0)&gt;0,1,0)</f>
        <v>0</v>
      </c>
      <c r="AI51" s="119">
        <f ca="1">IF(IFERROR(MATCH(_xlfn.CONCAT($B51,",",AI$4),'25 SpcFunc &amp; VentSpcFunc combos'!$Q$8:$Q$354,0),0)&gt;0,1,0)</f>
        <v>0</v>
      </c>
      <c r="AJ51" s="119">
        <f ca="1">IF(IFERROR(MATCH(_xlfn.CONCAT($B51,",",AJ$4),'25 SpcFunc &amp; VentSpcFunc combos'!$Q$8:$Q$354,0),0)&gt;0,1,0)</f>
        <v>0</v>
      </c>
      <c r="AK51" s="119">
        <f ca="1">IF(IFERROR(MATCH(_xlfn.CONCAT($B51,",",AK$4),'25 SpcFunc &amp; VentSpcFunc combos'!$Q$8:$Q$354,0),0)&gt;0,1,0)</f>
        <v>1</v>
      </c>
      <c r="AL51" s="119">
        <f ca="1">IF(IFERROR(MATCH(_xlfn.CONCAT($B51,",",AL$4),'25 SpcFunc &amp; VentSpcFunc combos'!$Q$8:$Q$354,0),0)&gt;0,1,0)</f>
        <v>1</v>
      </c>
      <c r="AM51" s="119">
        <f ca="1">IF(IFERROR(MATCH(_xlfn.CONCAT($B51,",",AM$4),'25 SpcFunc &amp; VentSpcFunc combos'!$Q$8:$Q$354,0),0)&gt;0,1,0)</f>
        <v>1</v>
      </c>
      <c r="AN51" s="119">
        <f ca="1">IF(IFERROR(MATCH(_xlfn.CONCAT($B51,",",AN$4),'25 SpcFunc &amp; VentSpcFunc combos'!$Q$8:$Q$354,0),0)&gt;0,1,0)</f>
        <v>0</v>
      </c>
      <c r="AO51" s="119">
        <f ca="1">IF(IFERROR(MATCH(_xlfn.CONCAT($B51,",",AO$4),'25 SpcFunc &amp; VentSpcFunc combos'!$Q$8:$Q$354,0),0)&gt;0,1,0)</f>
        <v>0</v>
      </c>
      <c r="AP51" s="119">
        <f ca="1">IF(IFERROR(MATCH(_xlfn.CONCAT($B51,",",AP$4),'25 SpcFunc &amp; VentSpcFunc combos'!$Q$8:$Q$354,0),0)&gt;0,1,0)</f>
        <v>0</v>
      </c>
      <c r="AQ51" s="119">
        <f ca="1">IF(IFERROR(MATCH(_xlfn.CONCAT($B51,",",AQ$4),'25 SpcFunc &amp; VentSpcFunc combos'!$Q$8:$Q$354,0),0)&gt;0,1,0)</f>
        <v>1</v>
      </c>
      <c r="AR51" s="119">
        <f ca="1">IF(IFERROR(MATCH(_xlfn.CONCAT($B51,",",AR$4),'25 SpcFunc &amp; VentSpcFunc combos'!$Q$8:$Q$354,0),0)&gt;0,1,0)</f>
        <v>0</v>
      </c>
      <c r="AS51" s="119">
        <f ca="1">IF(IFERROR(MATCH(_xlfn.CONCAT($B51,",",AS$4),'25 SpcFunc &amp; VentSpcFunc combos'!$Q$8:$Q$354,0),0)&gt;0,1,0)</f>
        <v>0</v>
      </c>
      <c r="AT51" s="119">
        <f ca="1">IF(IFERROR(MATCH(_xlfn.CONCAT($B51,",",AT$4),'25 SpcFunc &amp; VentSpcFunc combos'!$Q$8:$Q$354,0),0)&gt;0,1,0)</f>
        <v>0</v>
      </c>
      <c r="AU51" s="119">
        <f ca="1">IF(IFERROR(MATCH(_xlfn.CONCAT($B51,",",AU$4),'25 SpcFunc &amp; VentSpcFunc combos'!$Q$8:$Q$354,0),0)&gt;0,1,0)</f>
        <v>0</v>
      </c>
      <c r="AV51" s="119">
        <f ca="1">IF(IFERROR(MATCH(_xlfn.CONCAT($B51,",",AV$4),'25 SpcFunc &amp; VentSpcFunc combos'!$Q$8:$Q$354,0),0)&gt;0,1,0)</f>
        <v>0</v>
      </c>
      <c r="AW51" s="119">
        <f ca="1">IF(IFERROR(MATCH(_xlfn.CONCAT($B51,",",AW$4),'25 SpcFunc &amp; VentSpcFunc combos'!$Q$8:$Q$354,0),0)&gt;0,1,0)</f>
        <v>0</v>
      </c>
      <c r="AX51" s="119">
        <f ca="1">IF(IFERROR(MATCH(_xlfn.CONCAT($B51,",",AX$4),'25 SpcFunc &amp; VentSpcFunc combos'!$Q$8:$Q$354,0),0)&gt;0,1,0)</f>
        <v>0</v>
      </c>
      <c r="AY51" s="119">
        <f ca="1">IF(IFERROR(MATCH(_xlfn.CONCAT($B51,",",AY$4),'25 SpcFunc &amp; VentSpcFunc combos'!$Q$8:$Q$354,0),0)&gt;0,1,0)</f>
        <v>0</v>
      </c>
      <c r="AZ51" s="119">
        <f ca="1">IF(IFERROR(MATCH(_xlfn.CONCAT($B51,",",AZ$4),'25 SpcFunc &amp; VentSpcFunc combos'!$Q$8:$Q$354,0),0)&gt;0,1,0)</f>
        <v>0</v>
      </c>
      <c r="BA51" s="119">
        <f ca="1">IF(IFERROR(MATCH(_xlfn.CONCAT($B51,",",BA$4),'25 SpcFunc &amp; VentSpcFunc combos'!$Q$8:$Q$354,0),0)&gt;0,1,0)</f>
        <v>1</v>
      </c>
      <c r="BB51" s="119">
        <f ca="1">IF(IFERROR(MATCH(_xlfn.CONCAT($B51,",",BB$4),'25 SpcFunc &amp; VentSpcFunc combos'!$Q$8:$Q$354,0),0)&gt;0,1,0)</f>
        <v>0</v>
      </c>
      <c r="BC51" s="119">
        <f ca="1">IF(IFERROR(MATCH(_xlfn.CONCAT($B51,",",BC$4),'25 SpcFunc &amp; VentSpcFunc combos'!$Q$8:$Q$354,0),0)&gt;0,1,0)</f>
        <v>0</v>
      </c>
      <c r="BD51" s="119">
        <f ca="1">IF(IFERROR(MATCH(_xlfn.CONCAT($B51,",",BD$4),'25 SpcFunc &amp; VentSpcFunc combos'!$Q$8:$Q$354,0),0)&gt;0,1,0)</f>
        <v>0</v>
      </c>
      <c r="BE51" s="119">
        <f ca="1">IF(IFERROR(MATCH(_xlfn.CONCAT($B51,",",BE$4),'25 SpcFunc &amp; VentSpcFunc combos'!$Q$8:$Q$354,0),0)&gt;0,1,0)</f>
        <v>0</v>
      </c>
      <c r="BF51" s="119">
        <f ca="1">IF(IFERROR(MATCH(_xlfn.CONCAT($B51,",",BF$4),'25 SpcFunc &amp; VentSpcFunc combos'!$Q$8:$Q$354,0),0)&gt;0,1,0)</f>
        <v>0</v>
      </c>
      <c r="BG51" s="119">
        <f ca="1">IF(IFERROR(MATCH(_xlfn.CONCAT($B51,",",BG$4),'25 SpcFunc &amp; VentSpcFunc combos'!$Q$8:$Q$354,0),0)&gt;0,1,0)</f>
        <v>0</v>
      </c>
      <c r="BH51" s="119">
        <f ca="1">IF(IFERROR(MATCH(_xlfn.CONCAT($B51,",",BH$4),'25 SpcFunc &amp; VentSpcFunc combos'!$Q$8:$Q$354,0),0)&gt;0,1,0)</f>
        <v>0</v>
      </c>
      <c r="BI51" s="119">
        <f ca="1">IF(IFERROR(MATCH(_xlfn.CONCAT($B51,",",BI$4),'25 SpcFunc &amp; VentSpcFunc combos'!$Q$8:$Q$354,0),0)&gt;0,1,0)</f>
        <v>0</v>
      </c>
      <c r="BJ51" s="119">
        <f ca="1">IF(IFERROR(MATCH(_xlfn.CONCAT($B51,",",BJ$4),'25 SpcFunc &amp; VentSpcFunc combos'!$Q$8:$Q$354,0),0)&gt;0,1,0)</f>
        <v>0</v>
      </c>
      <c r="BK51" s="119">
        <f ca="1">IF(IFERROR(MATCH(_xlfn.CONCAT($B51,",",BK$4),'25 SpcFunc &amp; VentSpcFunc combos'!$Q$8:$Q$354,0),0)&gt;0,1,0)</f>
        <v>0</v>
      </c>
      <c r="BL51" s="119">
        <f ca="1">IF(IFERROR(MATCH(_xlfn.CONCAT($B51,",",BL$4),'25 SpcFunc &amp; VentSpcFunc combos'!$Q$8:$Q$354,0),0)&gt;0,1,0)</f>
        <v>0</v>
      </c>
      <c r="BM51" s="119">
        <f ca="1">IF(IFERROR(MATCH(_xlfn.CONCAT($B51,",",BM$4),'25 SpcFunc &amp; VentSpcFunc combos'!$Q$8:$Q$354,0),0)&gt;0,1,0)</f>
        <v>0</v>
      </c>
      <c r="BN51" s="119">
        <f ca="1">IF(IFERROR(MATCH(_xlfn.CONCAT($B51,",",BN$4),'25 SpcFunc &amp; VentSpcFunc combos'!$Q$8:$Q$354,0),0)&gt;0,1,0)</f>
        <v>0</v>
      </c>
      <c r="BO51" s="119">
        <f ca="1">IF(IFERROR(MATCH(_xlfn.CONCAT($B51,",",BO$4),'25 SpcFunc &amp; VentSpcFunc combos'!$Q$8:$Q$354,0),0)&gt;0,1,0)</f>
        <v>1</v>
      </c>
      <c r="BP51" s="119">
        <f ca="1">IF(IFERROR(MATCH(_xlfn.CONCAT($B51,",",BP$4),'25 SpcFunc &amp; VentSpcFunc combos'!$Q$8:$Q$354,0),0)&gt;0,1,0)</f>
        <v>0</v>
      </c>
      <c r="BQ51" s="119">
        <f ca="1">IF(IFERROR(MATCH(_xlfn.CONCAT($B51,",",BQ$4),'25 SpcFunc &amp; VentSpcFunc combos'!$Q$8:$Q$354,0),0)&gt;0,1,0)</f>
        <v>0</v>
      </c>
      <c r="BR51" s="119">
        <f ca="1">IF(IFERROR(MATCH(_xlfn.CONCAT($B51,",",BR$4),'25 SpcFunc &amp; VentSpcFunc combos'!$Q$8:$Q$354,0),0)&gt;0,1,0)</f>
        <v>1</v>
      </c>
      <c r="BS51" s="119">
        <f ca="1">IF(IFERROR(MATCH(_xlfn.CONCAT($B51,",",BS$4),'25 SpcFunc &amp; VentSpcFunc combos'!$Q$8:$Q$354,0),0)&gt;0,1,0)</f>
        <v>0</v>
      </c>
      <c r="BT51" s="119">
        <f ca="1">IF(IFERROR(MATCH(_xlfn.CONCAT($B51,",",BT$4),'25 SpcFunc &amp; VentSpcFunc combos'!$Q$8:$Q$354,0),0)&gt;0,1,0)</f>
        <v>0</v>
      </c>
      <c r="BU51" s="119">
        <f ca="1">IF(IFERROR(MATCH(_xlfn.CONCAT($B51,",",BU$4),'25 SpcFunc &amp; VentSpcFunc combos'!$Q$8:$Q$354,0),0)&gt;0,1,0)</f>
        <v>0</v>
      </c>
      <c r="BV51" s="119">
        <f ca="1">IF(IFERROR(MATCH(_xlfn.CONCAT($B51,",",BV$4),'25 SpcFunc &amp; VentSpcFunc combos'!$Q$8:$Q$354,0),0)&gt;0,1,0)</f>
        <v>0</v>
      </c>
      <c r="BW51" s="119">
        <f ca="1">IF(IFERROR(MATCH(_xlfn.CONCAT($B51,",",BW$4),'25 SpcFunc &amp; VentSpcFunc combos'!$Q$8:$Q$354,0),0)&gt;0,1,0)</f>
        <v>1</v>
      </c>
      <c r="BX51" s="119">
        <f ca="1">IF(IFERROR(MATCH(_xlfn.CONCAT($B51,",",BX$4),'25 SpcFunc &amp; VentSpcFunc combos'!$Q$8:$Q$354,0),0)&gt;0,1,0)</f>
        <v>0</v>
      </c>
      <c r="BY51" s="119">
        <f ca="1">IF(IFERROR(MATCH(_xlfn.CONCAT($B51,",",BY$4),'25 SpcFunc &amp; VentSpcFunc combos'!$Q$8:$Q$354,0),0)&gt;0,1,0)</f>
        <v>0</v>
      </c>
      <c r="BZ51" s="119">
        <f ca="1">IF(IFERROR(MATCH(_xlfn.CONCAT($B51,",",BZ$4),'25 SpcFunc &amp; VentSpcFunc combos'!$Q$8:$Q$354,0),0)&gt;0,1,0)</f>
        <v>0</v>
      </c>
      <c r="CA51" s="119">
        <f ca="1">IF(IFERROR(MATCH(_xlfn.CONCAT($B51,",",CA$4),'25 SpcFunc &amp; VentSpcFunc combos'!$Q$8:$Q$354,0),0)&gt;0,1,0)</f>
        <v>1</v>
      </c>
      <c r="CB51" s="119">
        <f ca="1">IF(IFERROR(MATCH(_xlfn.CONCAT($B51,",",CB$4),'25 SpcFunc &amp; VentSpcFunc combos'!$Q$8:$Q$354,0),0)&gt;0,1,0)</f>
        <v>0</v>
      </c>
      <c r="CC51" s="119">
        <f ca="1">IF(IFERROR(MATCH(_xlfn.CONCAT($B51,",",CC$4),'25 SpcFunc &amp; VentSpcFunc combos'!$Q$8:$Q$354,0),0)&gt;0,1,0)</f>
        <v>0</v>
      </c>
      <c r="CD51" s="119">
        <f ca="1">IF(IFERROR(MATCH(_xlfn.CONCAT($B51,",",CD$4),'25 SpcFunc &amp; VentSpcFunc combos'!$Q$8:$Q$354,0),0)&gt;0,1,0)</f>
        <v>0</v>
      </c>
      <c r="CE51" s="119">
        <f ca="1">IF(IFERROR(MATCH(_xlfn.CONCAT($B51,",",CE$4),'25 SpcFunc &amp; VentSpcFunc combos'!$Q$8:$Q$354,0),0)&gt;0,1,0)</f>
        <v>0</v>
      </c>
      <c r="CF51" s="119">
        <f ca="1">IF(IFERROR(MATCH(_xlfn.CONCAT($B51,",",CF$4),'25 SpcFunc &amp; VentSpcFunc combos'!$Q$8:$Q$354,0),0)&gt;0,1,0)</f>
        <v>0</v>
      </c>
      <c r="CG51" s="119">
        <f ca="1">IF(IFERROR(MATCH(_xlfn.CONCAT($B51,",",CG$4),'25 SpcFunc &amp; VentSpcFunc combos'!$Q$8:$Q$354,0),0)&gt;0,1,0)</f>
        <v>0</v>
      </c>
      <c r="CH51" s="119">
        <f ca="1">IF(IFERROR(MATCH(_xlfn.CONCAT($B51,",",CH$4),'25 SpcFunc &amp; VentSpcFunc combos'!$Q$8:$Q$354,0),0)&gt;0,1,0)</f>
        <v>0</v>
      </c>
      <c r="CI51" s="119">
        <f ca="1">IF(IFERROR(MATCH(_xlfn.CONCAT($B51,",",CI$4),'25 SpcFunc &amp; VentSpcFunc combos'!$Q$8:$Q$354,0),0)&gt;0,1,0)</f>
        <v>0</v>
      </c>
      <c r="CJ51" s="119">
        <f ca="1">IF(IFERROR(MATCH(_xlfn.CONCAT($B51,",",CJ$4),'25 SpcFunc &amp; VentSpcFunc combos'!$Q$8:$Q$354,0),0)&gt;0,1,0)</f>
        <v>0</v>
      </c>
      <c r="CK51" s="119">
        <f ca="1">IF(IFERROR(MATCH(_xlfn.CONCAT($B51,",",CK$4),'25 SpcFunc &amp; VentSpcFunc combos'!$Q$8:$Q$354,0),0)&gt;0,1,0)</f>
        <v>0</v>
      </c>
      <c r="CL51" s="119">
        <f ca="1">IF(IFERROR(MATCH(_xlfn.CONCAT($B51,",",CL$4),'25 SpcFunc &amp; VentSpcFunc combos'!$Q$8:$Q$354,0),0)&gt;0,1,0)</f>
        <v>0</v>
      </c>
      <c r="CM51" s="119">
        <f ca="1">IF(IFERROR(MATCH(_xlfn.CONCAT($B51,",",CM$4),'25 SpcFunc &amp; VentSpcFunc combos'!$Q$8:$Q$354,0),0)&gt;0,1,0)</f>
        <v>0</v>
      </c>
      <c r="CN51" s="119">
        <f ca="1">IF(IFERROR(MATCH(_xlfn.CONCAT($B51,",",CN$4),'25 SpcFunc &amp; VentSpcFunc combos'!$Q$8:$Q$354,0),0)&gt;0,1,0)</f>
        <v>0</v>
      </c>
      <c r="CO51" s="119">
        <f ca="1">IF(IFERROR(MATCH(_xlfn.CONCAT($B51,",",CO$4),'25 SpcFunc &amp; VentSpcFunc combos'!$Q$8:$Q$354,0),0)&gt;0,1,0)</f>
        <v>0</v>
      </c>
      <c r="CP51" s="119">
        <f ca="1">IF(IFERROR(MATCH(_xlfn.CONCAT($B51,",",CP$4),'25 SpcFunc &amp; VentSpcFunc combos'!$Q$8:$Q$354,0),0)&gt;0,1,0)</f>
        <v>0</v>
      </c>
      <c r="CQ51" s="119">
        <f ca="1">IF(IFERROR(MATCH(_xlfn.CONCAT($B51,",",CQ$4),'25 SpcFunc &amp; VentSpcFunc combos'!$Q$8:$Q$354,0),0)&gt;0,1,0)</f>
        <v>0</v>
      </c>
      <c r="CR51" s="119">
        <f ca="1">IF(IFERROR(MATCH(_xlfn.CONCAT($B51,",",CR$4),'25 SpcFunc &amp; VentSpcFunc combos'!$Q$8:$Q$354,0),0)&gt;0,1,0)</f>
        <v>0</v>
      </c>
      <c r="CS51" s="119">
        <f ca="1">IF(IFERROR(MATCH(_xlfn.CONCAT($B51,",",CS$4),'25 SpcFunc &amp; VentSpcFunc combos'!$Q$8:$Q$354,0),0)&gt;0,1,0)</f>
        <v>0</v>
      </c>
      <c r="CT51" s="119">
        <f ca="1">IF(IFERROR(MATCH(_xlfn.CONCAT($B51,",",CT$4),'25 SpcFunc &amp; VentSpcFunc combos'!$Q$8:$Q$354,0),0)&gt;0,1,0)</f>
        <v>0</v>
      </c>
      <c r="CU51" s="98" t="s">
        <v>938</v>
      </c>
      <c r="CV51">
        <f t="shared" ca="1" si="4"/>
        <v>9</v>
      </c>
    </row>
    <row r="52" spans="2:100" x14ac:dyDescent="0.25">
      <c r="B52" t="str">
        <f>'For CSV - 2025 SpcFuncData'!B52</f>
        <v>Manufacturing, Commercial &amp; Industrial Work Area (High Bay)</v>
      </c>
      <c r="C52" s="119">
        <f ca="1">IF(IFERROR(MATCH(_xlfn.CONCAT($B52,",",C$4),'25 SpcFunc &amp; VentSpcFunc combos'!$Q$8:$Q$354,0),0)&gt;0,1,0)</f>
        <v>0</v>
      </c>
      <c r="D52" s="119">
        <f ca="1">IF(IFERROR(MATCH(_xlfn.CONCAT($B52,",",D$4),'25 SpcFunc &amp; VentSpcFunc combos'!$Q$8:$Q$354,0),0)&gt;0,1,0)</f>
        <v>0</v>
      </c>
      <c r="E52" s="119">
        <f ca="1">IF(IFERROR(MATCH(_xlfn.CONCAT($B52,",",E$4),'25 SpcFunc &amp; VentSpcFunc combos'!$Q$8:$Q$354,0),0)&gt;0,1,0)</f>
        <v>0</v>
      </c>
      <c r="F52" s="119">
        <f ca="1">IF(IFERROR(MATCH(_xlfn.CONCAT($B52,",",F$4),'25 SpcFunc &amp; VentSpcFunc combos'!$Q$8:$Q$354,0),0)&gt;0,1,0)</f>
        <v>0</v>
      </c>
      <c r="G52" s="119">
        <f ca="1">IF(IFERROR(MATCH(_xlfn.CONCAT($B52,",",G$4),'25 SpcFunc &amp; VentSpcFunc combos'!$Q$8:$Q$354,0),0)&gt;0,1,0)</f>
        <v>0</v>
      </c>
      <c r="H52" s="119">
        <f ca="1">IF(IFERROR(MATCH(_xlfn.CONCAT($B52,",",H$4),'25 SpcFunc &amp; VentSpcFunc combos'!$Q$8:$Q$354,0),0)&gt;0,1,0)</f>
        <v>0</v>
      </c>
      <c r="I52" s="119">
        <f ca="1">IF(IFERROR(MATCH(_xlfn.CONCAT($B52,",",I$4),'25 SpcFunc &amp; VentSpcFunc combos'!$Q$8:$Q$354,0),0)&gt;0,1,0)</f>
        <v>0</v>
      </c>
      <c r="J52" s="119">
        <f ca="1">IF(IFERROR(MATCH(_xlfn.CONCAT($B52,",",J$4),'25 SpcFunc &amp; VentSpcFunc combos'!$Q$8:$Q$354,0),0)&gt;0,1,0)</f>
        <v>0</v>
      </c>
      <c r="K52" s="119">
        <f ca="1">IF(IFERROR(MATCH(_xlfn.CONCAT($B52,",",K$4),'25 SpcFunc &amp; VentSpcFunc combos'!$Q$8:$Q$354,0),0)&gt;0,1,0)</f>
        <v>0</v>
      </c>
      <c r="L52" s="119">
        <f ca="1">IF(IFERROR(MATCH(_xlfn.CONCAT($B52,",",L$4),'25 SpcFunc &amp; VentSpcFunc combos'!$Q$8:$Q$354,0),0)&gt;0,1,0)</f>
        <v>0</v>
      </c>
      <c r="M52" s="119">
        <f ca="1">IF(IFERROR(MATCH(_xlfn.CONCAT($B52,",",M$4),'25 SpcFunc &amp; VentSpcFunc combos'!$Q$8:$Q$354,0),0)&gt;0,1,0)</f>
        <v>0</v>
      </c>
      <c r="N52" s="119">
        <f ca="1">IF(IFERROR(MATCH(_xlfn.CONCAT($B52,",",N$4),'25 SpcFunc &amp; VentSpcFunc combos'!$Q$8:$Q$354,0),0)&gt;0,1,0)</f>
        <v>0</v>
      </c>
      <c r="O52" s="119">
        <f ca="1">IF(IFERROR(MATCH(_xlfn.CONCAT($B52,",",O$4),'25 SpcFunc &amp; VentSpcFunc combos'!$Q$8:$Q$354,0),0)&gt;0,1,0)</f>
        <v>0</v>
      </c>
      <c r="P52" s="119">
        <f ca="1">IF(IFERROR(MATCH(_xlfn.CONCAT($B52,",",P$4),'25 SpcFunc &amp; VentSpcFunc combos'!$Q$8:$Q$354,0),0)&gt;0,1,0)</f>
        <v>0</v>
      </c>
      <c r="Q52" s="119">
        <f ca="1">IF(IFERROR(MATCH(_xlfn.CONCAT($B52,",",Q$4),'25 SpcFunc &amp; VentSpcFunc combos'!$Q$8:$Q$354,0),0)&gt;0,1,0)</f>
        <v>0</v>
      </c>
      <c r="R52" s="119">
        <f ca="1">IF(IFERROR(MATCH(_xlfn.CONCAT($B52,",",R$4),'25 SpcFunc &amp; VentSpcFunc combos'!$Q$8:$Q$354,0),0)&gt;0,1,0)</f>
        <v>0</v>
      </c>
      <c r="S52" s="119">
        <f ca="1">IF(IFERROR(MATCH(_xlfn.CONCAT($B52,",",S$4),'25 SpcFunc &amp; VentSpcFunc combos'!$Q$8:$Q$354,0),0)&gt;0,1,0)</f>
        <v>0</v>
      </c>
      <c r="T52" s="119">
        <f ca="1">IF(IFERROR(MATCH(_xlfn.CONCAT($B52,",",T$4),'25 SpcFunc &amp; VentSpcFunc combos'!$Q$8:$Q$354,0),0)&gt;0,1,0)</f>
        <v>0</v>
      </c>
      <c r="U52" s="119">
        <f ca="1">IF(IFERROR(MATCH(_xlfn.CONCAT($B52,",",U$4),'25 SpcFunc &amp; VentSpcFunc combos'!$Q$8:$Q$354,0),0)&gt;0,1,0)</f>
        <v>0</v>
      </c>
      <c r="V52" s="119">
        <f ca="1">IF(IFERROR(MATCH(_xlfn.CONCAT($B52,",",V$4),'25 SpcFunc &amp; VentSpcFunc combos'!$Q$8:$Q$354,0),0)&gt;0,1,0)</f>
        <v>0</v>
      </c>
      <c r="W52" s="119">
        <f ca="1">IF(IFERROR(MATCH(_xlfn.CONCAT($B52,",",W$4),'25 SpcFunc &amp; VentSpcFunc combos'!$Q$8:$Q$354,0),0)&gt;0,1,0)</f>
        <v>0</v>
      </c>
      <c r="X52" s="119">
        <f ca="1">IF(IFERROR(MATCH(_xlfn.CONCAT($B52,",",X$4),'25 SpcFunc &amp; VentSpcFunc combos'!$Q$8:$Q$354,0),0)&gt;0,1,0)</f>
        <v>0</v>
      </c>
      <c r="Y52" s="119">
        <f ca="1">IF(IFERROR(MATCH(_xlfn.CONCAT($B52,",",Y$4),'25 SpcFunc &amp; VentSpcFunc combos'!$Q$8:$Q$354,0),0)&gt;0,1,0)</f>
        <v>0</v>
      </c>
      <c r="Z52" s="119">
        <f ca="1">IF(IFERROR(MATCH(_xlfn.CONCAT($B52,",",Z$4),'25 SpcFunc &amp; VentSpcFunc combos'!$Q$8:$Q$354,0),0)&gt;0,1,0)</f>
        <v>0</v>
      </c>
      <c r="AA52" s="119">
        <f ca="1">IF(IFERROR(MATCH(_xlfn.CONCAT($B52,",",AA$4),'25 SpcFunc &amp; VentSpcFunc combos'!$Q$8:$Q$354,0),0)&gt;0,1,0)</f>
        <v>0</v>
      </c>
      <c r="AB52" s="119">
        <f ca="1">IF(IFERROR(MATCH(_xlfn.CONCAT($B52,",",AB$4),'25 SpcFunc &amp; VentSpcFunc combos'!$Q$8:$Q$354,0),0)&gt;0,1,0)</f>
        <v>0</v>
      </c>
      <c r="AC52" s="119">
        <f ca="1">IF(IFERROR(MATCH(_xlfn.CONCAT($B52,",",AC$4),'25 SpcFunc &amp; VentSpcFunc combos'!$Q$8:$Q$354,0),0)&gt;0,1,0)</f>
        <v>0</v>
      </c>
      <c r="AD52" s="119">
        <f ca="1">IF(IFERROR(MATCH(_xlfn.CONCAT($B52,",",AD$4),'25 SpcFunc &amp; VentSpcFunc combos'!$Q$8:$Q$354,0),0)&gt;0,1,0)</f>
        <v>0</v>
      </c>
      <c r="AE52" s="119">
        <f ca="1">IF(IFERROR(MATCH(_xlfn.CONCAT($B52,",",AE$4),'25 SpcFunc &amp; VentSpcFunc combos'!$Q$8:$Q$354,0),0)&gt;0,1,0)</f>
        <v>0</v>
      </c>
      <c r="AF52" s="119">
        <f ca="1">IF(IFERROR(MATCH(_xlfn.CONCAT($B52,",",AF$4),'25 SpcFunc &amp; VentSpcFunc combos'!$Q$8:$Q$354,0),0)&gt;0,1,0)</f>
        <v>0</v>
      </c>
      <c r="AG52" s="119">
        <f ca="1">IF(IFERROR(MATCH(_xlfn.CONCAT($B52,",",AG$4),'25 SpcFunc &amp; VentSpcFunc combos'!$Q$8:$Q$354,0),0)&gt;0,1,0)</f>
        <v>0</v>
      </c>
      <c r="AH52" s="119">
        <f ca="1">IF(IFERROR(MATCH(_xlfn.CONCAT($B52,",",AH$4),'25 SpcFunc &amp; VentSpcFunc combos'!$Q$8:$Q$354,0),0)&gt;0,1,0)</f>
        <v>0</v>
      </c>
      <c r="AI52" s="119">
        <f ca="1">IF(IFERROR(MATCH(_xlfn.CONCAT($B52,",",AI$4),'25 SpcFunc &amp; VentSpcFunc combos'!$Q$8:$Q$354,0),0)&gt;0,1,0)</f>
        <v>0</v>
      </c>
      <c r="AJ52" s="119">
        <f ca="1">IF(IFERROR(MATCH(_xlfn.CONCAT($B52,",",AJ$4),'25 SpcFunc &amp; VentSpcFunc combos'!$Q$8:$Q$354,0),0)&gt;0,1,0)</f>
        <v>0</v>
      </c>
      <c r="AK52" s="119">
        <f ca="1">IF(IFERROR(MATCH(_xlfn.CONCAT($B52,",",AK$4),'25 SpcFunc &amp; VentSpcFunc combos'!$Q$8:$Q$354,0),0)&gt;0,1,0)</f>
        <v>1</v>
      </c>
      <c r="AL52" s="119">
        <f ca="1">IF(IFERROR(MATCH(_xlfn.CONCAT($B52,",",AL$4),'25 SpcFunc &amp; VentSpcFunc combos'!$Q$8:$Q$354,0),0)&gt;0,1,0)</f>
        <v>1</v>
      </c>
      <c r="AM52" s="119">
        <f ca="1">IF(IFERROR(MATCH(_xlfn.CONCAT($B52,",",AM$4),'25 SpcFunc &amp; VentSpcFunc combos'!$Q$8:$Q$354,0),0)&gt;0,1,0)</f>
        <v>0</v>
      </c>
      <c r="AN52" s="119">
        <f ca="1">IF(IFERROR(MATCH(_xlfn.CONCAT($B52,",",AN$4),'25 SpcFunc &amp; VentSpcFunc combos'!$Q$8:$Q$354,0),0)&gt;0,1,0)</f>
        <v>0</v>
      </c>
      <c r="AO52" s="119">
        <f ca="1">IF(IFERROR(MATCH(_xlfn.CONCAT($B52,",",AO$4),'25 SpcFunc &amp; VentSpcFunc combos'!$Q$8:$Q$354,0),0)&gt;0,1,0)</f>
        <v>0</v>
      </c>
      <c r="AP52" s="119">
        <f ca="1">IF(IFERROR(MATCH(_xlfn.CONCAT($B52,",",AP$4),'25 SpcFunc &amp; VentSpcFunc combos'!$Q$8:$Q$354,0),0)&gt;0,1,0)</f>
        <v>0</v>
      </c>
      <c r="AQ52" s="119">
        <f ca="1">IF(IFERROR(MATCH(_xlfn.CONCAT($B52,",",AQ$4),'25 SpcFunc &amp; VentSpcFunc combos'!$Q$8:$Q$354,0),0)&gt;0,1,0)</f>
        <v>1</v>
      </c>
      <c r="AR52" s="119">
        <f ca="1">IF(IFERROR(MATCH(_xlfn.CONCAT($B52,",",AR$4),'25 SpcFunc &amp; VentSpcFunc combos'!$Q$8:$Q$354,0),0)&gt;0,1,0)</f>
        <v>0</v>
      </c>
      <c r="AS52" s="119">
        <f ca="1">IF(IFERROR(MATCH(_xlfn.CONCAT($B52,",",AS$4),'25 SpcFunc &amp; VentSpcFunc combos'!$Q$8:$Q$354,0),0)&gt;0,1,0)</f>
        <v>0</v>
      </c>
      <c r="AT52" s="119">
        <f ca="1">IF(IFERROR(MATCH(_xlfn.CONCAT($B52,",",AT$4),'25 SpcFunc &amp; VentSpcFunc combos'!$Q$8:$Q$354,0),0)&gt;0,1,0)</f>
        <v>0</v>
      </c>
      <c r="AU52" s="119">
        <f ca="1">IF(IFERROR(MATCH(_xlfn.CONCAT($B52,",",AU$4),'25 SpcFunc &amp; VentSpcFunc combos'!$Q$8:$Q$354,0),0)&gt;0,1,0)</f>
        <v>0</v>
      </c>
      <c r="AV52" s="119">
        <f ca="1">IF(IFERROR(MATCH(_xlfn.CONCAT($B52,",",AV$4),'25 SpcFunc &amp; VentSpcFunc combos'!$Q$8:$Q$354,0),0)&gt;0,1,0)</f>
        <v>0</v>
      </c>
      <c r="AW52" s="119">
        <f ca="1">IF(IFERROR(MATCH(_xlfn.CONCAT($B52,",",AW$4),'25 SpcFunc &amp; VentSpcFunc combos'!$Q$8:$Q$354,0),0)&gt;0,1,0)</f>
        <v>0</v>
      </c>
      <c r="AX52" s="119">
        <f ca="1">IF(IFERROR(MATCH(_xlfn.CONCAT($B52,",",AX$4),'25 SpcFunc &amp; VentSpcFunc combos'!$Q$8:$Q$354,0),0)&gt;0,1,0)</f>
        <v>0</v>
      </c>
      <c r="AY52" s="119">
        <f ca="1">IF(IFERROR(MATCH(_xlfn.CONCAT($B52,",",AY$4),'25 SpcFunc &amp; VentSpcFunc combos'!$Q$8:$Q$354,0),0)&gt;0,1,0)</f>
        <v>0</v>
      </c>
      <c r="AZ52" s="119">
        <f ca="1">IF(IFERROR(MATCH(_xlfn.CONCAT($B52,",",AZ$4),'25 SpcFunc &amp; VentSpcFunc combos'!$Q$8:$Q$354,0),0)&gt;0,1,0)</f>
        <v>0</v>
      </c>
      <c r="BA52" s="119">
        <f ca="1">IF(IFERROR(MATCH(_xlfn.CONCAT($B52,",",BA$4),'25 SpcFunc &amp; VentSpcFunc combos'!$Q$8:$Q$354,0),0)&gt;0,1,0)</f>
        <v>1</v>
      </c>
      <c r="BB52" s="119">
        <f ca="1">IF(IFERROR(MATCH(_xlfn.CONCAT($B52,",",BB$4),'25 SpcFunc &amp; VentSpcFunc combos'!$Q$8:$Q$354,0),0)&gt;0,1,0)</f>
        <v>0</v>
      </c>
      <c r="BC52" s="119">
        <f ca="1">IF(IFERROR(MATCH(_xlfn.CONCAT($B52,",",BC$4),'25 SpcFunc &amp; VentSpcFunc combos'!$Q$8:$Q$354,0),0)&gt;0,1,0)</f>
        <v>0</v>
      </c>
      <c r="BD52" s="119">
        <f ca="1">IF(IFERROR(MATCH(_xlfn.CONCAT($B52,",",BD$4),'25 SpcFunc &amp; VentSpcFunc combos'!$Q$8:$Q$354,0),0)&gt;0,1,0)</f>
        <v>0</v>
      </c>
      <c r="BE52" s="119">
        <f ca="1">IF(IFERROR(MATCH(_xlfn.CONCAT($B52,",",BE$4),'25 SpcFunc &amp; VentSpcFunc combos'!$Q$8:$Q$354,0),0)&gt;0,1,0)</f>
        <v>0</v>
      </c>
      <c r="BF52" s="119">
        <f ca="1">IF(IFERROR(MATCH(_xlfn.CONCAT($B52,",",BF$4),'25 SpcFunc &amp; VentSpcFunc combos'!$Q$8:$Q$354,0),0)&gt;0,1,0)</f>
        <v>0</v>
      </c>
      <c r="BG52" s="119">
        <f ca="1">IF(IFERROR(MATCH(_xlfn.CONCAT($B52,",",BG$4),'25 SpcFunc &amp; VentSpcFunc combos'!$Q$8:$Q$354,0),0)&gt;0,1,0)</f>
        <v>0</v>
      </c>
      <c r="BH52" s="119">
        <f ca="1">IF(IFERROR(MATCH(_xlfn.CONCAT($B52,",",BH$4),'25 SpcFunc &amp; VentSpcFunc combos'!$Q$8:$Q$354,0),0)&gt;0,1,0)</f>
        <v>0</v>
      </c>
      <c r="BI52" s="119">
        <f ca="1">IF(IFERROR(MATCH(_xlfn.CONCAT($B52,",",BI$4),'25 SpcFunc &amp; VentSpcFunc combos'!$Q$8:$Q$354,0),0)&gt;0,1,0)</f>
        <v>0</v>
      </c>
      <c r="BJ52" s="119">
        <f ca="1">IF(IFERROR(MATCH(_xlfn.CONCAT($B52,",",BJ$4),'25 SpcFunc &amp; VentSpcFunc combos'!$Q$8:$Q$354,0),0)&gt;0,1,0)</f>
        <v>0</v>
      </c>
      <c r="BK52" s="119">
        <f ca="1">IF(IFERROR(MATCH(_xlfn.CONCAT($B52,",",BK$4),'25 SpcFunc &amp; VentSpcFunc combos'!$Q$8:$Q$354,0),0)&gt;0,1,0)</f>
        <v>0</v>
      </c>
      <c r="BL52" s="119">
        <f ca="1">IF(IFERROR(MATCH(_xlfn.CONCAT($B52,",",BL$4),'25 SpcFunc &amp; VentSpcFunc combos'!$Q$8:$Q$354,0),0)&gt;0,1,0)</f>
        <v>0</v>
      </c>
      <c r="BM52" s="119">
        <f ca="1">IF(IFERROR(MATCH(_xlfn.CONCAT($B52,",",BM$4),'25 SpcFunc &amp; VentSpcFunc combos'!$Q$8:$Q$354,0),0)&gt;0,1,0)</f>
        <v>0</v>
      </c>
      <c r="BN52" s="119">
        <f ca="1">IF(IFERROR(MATCH(_xlfn.CONCAT($B52,",",BN$4),'25 SpcFunc &amp; VentSpcFunc combos'!$Q$8:$Q$354,0),0)&gt;0,1,0)</f>
        <v>0</v>
      </c>
      <c r="BO52" s="119">
        <f ca="1">IF(IFERROR(MATCH(_xlfn.CONCAT($B52,",",BO$4),'25 SpcFunc &amp; VentSpcFunc combos'!$Q$8:$Q$354,0),0)&gt;0,1,0)</f>
        <v>0</v>
      </c>
      <c r="BP52" s="119">
        <f ca="1">IF(IFERROR(MATCH(_xlfn.CONCAT($B52,",",BP$4),'25 SpcFunc &amp; VentSpcFunc combos'!$Q$8:$Q$354,0),0)&gt;0,1,0)</f>
        <v>0</v>
      </c>
      <c r="BQ52" s="119">
        <f ca="1">IF(IFERROR(MATCH(_xlfn.CONCAT($B52,",",BQ$4),'25 SpcFunc &amp; VentSpcFunc combos'!$Q$8:$Q$354,0),0)&gt;0,1,0)</f>
        <v>0</v>
      </c>
      <c r="BR52" s="119">
        <f ca="1">IF(IFERROR(MATCH(_xlfn.CONCAT($B52,",",BR$4),'25 SpcFunc &amp; VentSpcFunc combos'!$Q$8:$Q$354,0),0)&gt;0,1,0)</f>
        <v>1</v>
      </c>
      <c r="BS52" s="119">
        <f ca="1">IF(IFERROR(MATCH(_xlfn.CONCAT($B52,",",BS$4),'25 SpcFunc &amp; VentSpcFunc combos'!$Q$8:$Q$354,0),0)&gt;0,1,0)</f>
        <v>0</v>
      </c>
      <c r="BT52" s="119">
        <f ca="1">IF(IFERROR(MATCH(_xlfn.CONCAT($B52,",",BT$4),'25 SpcFunc &amp; VentSpcFunc combos'!$Q$8:$Q$354,0),0)&gt;0,1,0)</f>
        <v>0</v>
      </c>
      <c r="BU52" s="119">
        <f ca="1">IF(IFERROR(MATCH(_xlfn.CONCAT($B52,",",BU$4),'25 SpcFunc &amp; VentSpcFunc combos'!$Q$8:$Q$354,0),0)&gt;0,1,0)</f>
        <v>0</v>
      </c>
      <c r="BV52" s="119">
        <f ca="1">IF(IFERROR(MATCH(_xlfn.CONCAT($B52,",",BV$4),'25 SpcFunc &amp; VentSpcFunc combos'!$Q$8:$Q$354,0),0)&gt;0,1,0)</f>
        <v>0</v>
      </c>
      <c r="BW52" s="119">
        <f ca="1">IF(IFERROR(MATCH(_xlfn.CONCAT($B52,",",BW$4),'25 SpcFunc &amp; VentSpcFunc combos'!$Q$8:$Q$354,0),0)&gt;0,1,0)</f>
        <v>1</v>
      </c>
      <c r="BX52" s="119">
        <f ca="1">IF(IFERROR(MATCH(_xlfn.CONCAT($B52,",",BX$4),'25 SpcFunc &amp; VentSpcFunc combos'!$Q$8:$Q$354,0),0)&gt;0,1,0)</f>
        <v>0</v>
      </c>
      <c r="BY52" s="119">
        <f ca="1">IF(IFERROR(MATCH(_xlfn.CONCAT($B52,",",BY$4),'25 SpcFunc &amp; VentSpcFunc combos'!$Q$8:$Q$354,0),0)&gt;0,1,0)</f>
        <v>0</v>
      </c>
      <c r="BZ52" s="119">
        <f ca="1">IF(IFERROR(MATCH(_xlfn.CONCAT($B52,",",BZ$4),'25 SpcFunc &amp; VentSpcFunc combos'!$Q$8:$Q$354,0),0)&gt;0,1,0)</f>
        <v>0</v>
      </c>
      <c r="CA52" s="119">
        <f ca="1">IF(IFERROR(MATCH(_xlfn.CONCAT($B52,",",CA$4),'25 SpcFunc &amp; VentSpcFunc combos'!$Q$8:$Q$354,0),0)&gt;0,1,0)</f>
        <v>1</v>
      </c>
      <c r="CB52" s="119">
        <f ca="1">IF(IFERROR(MATCH(_xlfn.CONCAT($B52,",",CB$4),'25 SpcFunc &amp; VentSpcFunc combos'!$Q$8:$Q$354,0),0)&gt;0,1,0)</f>
        <v>0</v>
      </c>
      <c r="CC52" s="119">
        <f ca="1">IF(IFERROR(MATCH(_xlfn.CONCAT($B52,",",CC$4),'25 SpcFunc &amp; VentSpcFunc combos'!$Q$8:$Q$354,0),0)&gt;0,1,0)</f>
        <v>0</v>
      </c>
      <c r="CD52" s="119">
        <f ca="1">IF(IFERROR(MATCH(_xlfn.CONCAT($B52,",",CD$4),'25 SpcFunc &amp; VentSpcFunc combos'!$Q$8:$Q$354,0),0)&gt;0,1,0)</f>
        <v>0</v>
      </c>
      <c r="CE52" s="119">
        <f ca="1">IF(IFERROR(MATCH(_xlfn.CONCAT($B52,",",CE$4),'25 SpcFunc &amp; VentSpcFunc combos'!$Q$8:$Q$354,0),0)&gt;0,1,0)</f>
        <v>0</v>
      </c>
      <c r="CF52" s="119">
        <f ca="1">IF(IFERROR(MATCH(_xlfn.CONCAT($B52,",",CF$4),'25 SpcFunc &amp; VentSpcFunc combos'!$Q$8:$Q$354,0),0)&gt;0,1,0)</f>
        <v>0</v>
      </c>
      <c r="CG52" s="119">
        <f ca="1">IF(IFERROR(MATCH(_xlfn.CONCAT($B52,",",CG$4),'25 SpcFunc &amp; VentSpcFunc combos'!$Q$8:$Q$354,0),0)&gt;0,1,0)</f>
        <v>0</v>
      </c>
      <c r="CH52" s="119">
        <f ca="1">IF(IFERROR(MATCH(_xlfn.CONCAT($B52,",",CH$4),'25 SpcFunc &amp; VentSpcFunc combos'!$Q$8:$Q$354,0),0)&gt;0,1,0)</f>
        <v>0</v>
      </c>
      <c r="CI52" s="119">
        <f ca="1">IF(IFERROR(MATCH(_xlfn.CONCAT($B52,",",CI$4),'25 SpcFunc &amp; VentSpcFunc combos'!$Q$8:$Q$354,0),0)&gt;0,1,0)</f>
        <v>0</v>
      </c>
      <c r="CJ52" s="119">
        <f ca="1">IF(IFERROR(MATCH(_xlfn.CONCAT($B52,",",CJ$4),'25 SpcFunc &amp; VentSpcFunc combos'!$Q$8:$Q$354,0),0)&gt;0,1,0)</f>
        <v>0</v>
      </c>
      <c r="CK52" s="119">
        <f ca="1">IF(IFERROR(MATCH(_xlfn.CONCAT($B52,",",CK$4),'25 SpcFunc &amp; VentSpcFunc combos'!$Q$8:$Q$354,0),0)&gt;0,1,0)</f>
        <v>0</v>
      </c>
      <c r="CL52" s="119">
        <f ca="1">IF(IFERROR(MATCH(_xlfn.CONCAT($B52,",",CL$4),'25 SpcFunc &amp; VentSpcFunc combos'!$Q$8:$Q$354,0),0)&gt;0,1,0)</f>
        <v>0</v>
      </c>
      <c r="CM52" s="119">
        <f ca="1">IF(IFERROR(MATCH(_xlfn.CONCAT($B52,",",CM$4),'25 SpcFunc &amp; VentSpcFunc combos'!$Q$8:$Q$354,0),0)&gt;0,1,0)</f>
        <v>0</v>
      </c>
      <c r="CN52" s="119">
        <f ca="1">IF(IFERROR(MATCH(_xlfn.CONCAT($B52,",",CN$4),'25 SpcFunc &amp; VentSpcFunc combos'!$Q$8:$Q$354,0),0)&gt;0,1,0)</f>
        <v>0</v>
      </c>
      <c r="CO52" s="119">
        <f ca="1">IF(IFERROR(MATCH(_xlfn.CONCAT($B52,",",CO$4),'25 SpcFunc &amp; VentSpcFunc combos'!$Q$8:$Q$354,0),0)&gt;0,1,0)</f>
        <v>0</v>
      </c>
      <c r="CP52" s="119">
        <f ca="1">IF(IFERROR(MATCH(_xlfn.CONCAT($B52,",",CP$4),'25 SpcFunc &amp; VentSpcFunc combos'!$Q$8:$Q$354,0),0)&gt;0,1,0)</f>
        <v>0</v>
      </c>
      <c r="CQ52" s="119">
        <f ca="1">IF(IFERROR(MATCH(_xlfn.CONCAT($B52,",",CQ$4),'25 SpcFunc &amp; VentSpcFunc combos'!$Q$8:$Q$354,0),0)&gt;0,1,0)</f>
        <v>0</v>
      </c>
      <c r="CR52" s="119">
        <f ca="1">IF(IFERROR(MATCH(_xlfn.CONCAT($B52,",",CR$4),'25 SpcFunc &amp; VentSpcFunc combos'!$Q$8:$Q$354,0),0)&gt;0,1,0)</f>
        <v>0</v>
      </c>
      <c r="CS52" s="119">
        <f ca="1">IF(IFERROR(MATCH(_xlfn.CONCAT($B52,",",CS$4),'25 SpcFunc &amp; VentSpcFunc combos'!$Q$8:$Q$354,0),0)&gt;0,1,0)</f>
        <v>0</v>
      </c>
      <c r="CT52" s="119">
        <f ca="1">IF(IFERROR(MATCH(_xlfn.CONCAT($B52,",",CT$4),'25 SpcFunc &amp; VentSpcFunc combos'!$Q$8:$Q$354,0),0)&gt;0,1,0)</f>
        <v>0</v>
      </c>
      <c r="CU52" s="98" t="s">
        <v>938</v>
      </c>
      <c r="CV52">
        <f t="shared" ca="1" si="4"/>
        <v>7</v>
      </c>
    </row>
    <row r="53" spans="2:100" x14ac:dyDescent="0.25">
      <c r="B53" t="str">
        <f>'For CSV - 2025 SpcFuncData'!B53</f>
        <v>Manufacturing, Commercial &amp; Industrial Work Area (Precision)</v>
      </c>
      <c r="C53" s="119">
        <f ca="1">IF(IFERROR(MATCH(_xlfn.CONCAT($B53,",",C$4),'25 SpcFunc &amp; VentSpcFunc combos'!$Q$8:$Q$354,0),0)&gt;0,1,0)</f>
        <v>0</v>
      </c>
      <c r="D53" s="119">
        <f ca="1">IF(IFERROR(MATCH(_xlfn.CONCAT($B53,",",D$4),'25 SpcFunc &amp; VentSpcFunc combos'!$Q$8:$Q$354,0),0)&gt;0,1,0)</f>
        <v>0</v>
      </c>
      <c r="E53" s="119">
        <f ca="1">IF(IFERROR(MATCH(_xlfn.CONCAT($B53,",",E$4),'25 SpcFunc &amp; VentSpcFunc combos'!$Q$8:$Q$354,0),0)&gt;0,1,0)</f>
        <v>0</v>
      </c>
      <c r="F53" s="119">
        <f ca="1">IF(IFERROR(MATCH(_xlfn.CONCAT($B53,",",F$4),'25 SpcFunc &amp; VentSpcFunc combos'!$Q$8:$Q$354,0),0)&gt;0,1,0)</f>
        <v>0</v>
      </c>
      <c r="G53" s="119">
        <f ca="1">IF(IFERROR(MATCH(_xlfn.CONCAT($B53,",",G$4),'25 SpcFunc &amp; VentSpcFunc combos'!$Q$8:$Q$354,0),0)&gt;0,1,0)</f>
        <v>0</v>
      </c>
      <c r="H53" s="119">
        <f ca="1">IF(IFERROR(MATCH(_xlfn.CONCAT($B53,",",H$4),'25 SpcFunc &amp; VentSpcFunc combos'!$Q$8:$Q$354,0),0)&gt;0,1,0)</f>
        <v>0</v>
      </c>
      <c r="I53" s="119">
        <f ca="1">IF(IFERROR(MATCH(_xlfn.CONCAT($B53,",",I$4),'25 SpcFunc &amp; VentSpcFunc combos'!$Q$8:$Q$354,0),0)&gt;0,1,0)</f>
        <v>0</v>
      </c>
      <c r="J53" s="119">
        <f ca="1">IF(IFERROR(MATCH(_xlfn.CONCAT($B53,",",J$4),'25 SpcFunc &amp; VentSpcFunc combos'!$Q$8:$Q$354,0),0)&gt;0,1,0)</f>
        <v>0</v>
      </c>
      <c r="K53" s="119">
        <f ca="1">IF(IFERROR(MATCH(_xlfn.CONCAT($B53,",",K$4),'25 SpcFunc &amp; VentSpcFunc combos'!$Q$8:$Q$354,0),0)&gt;0,1,0)</f>
        <v>0</v>
      </c>
      <c r="L53" s="119">
        <f ca="1">IF(IFERROR(MATCH(_xlfn.CONCAT($B53,",",L$4),'25 SpcFunc &amp; VentSpcFunc combos'!$Q$8:$Q$354,0),0)&gt;0,1,0)</f>
        <v>0</v>
      </c>
      <c r="M53" s="119">
        <f ca="1">IF(IFERROR(MATCH(_xlfn.CONCAT($B53,",",M$4),'25 SpcFunc &amp; VentSpcFunc combos'!$Q$8:$Q$354,0),0)&gt;0,1,0)</f>
        <v>0</v>
      </c>
      <c r="N53" s="119">
        <f ca="1">IF(IFERROR(MATCH(_xlfn.CONCAT($B53,",",N$4),'25 SpcFunc &amp; VentSpcFunc combos'!$Q$8:$Q$354,0),0)&gt;0,1,0)</f>
        <v>0</v>
      </c>
      <c r="O53" s="119">
        <f ca="1">IF(IFERROR(MATCH(_xlfn.CONCAT($B53,",",O$4),'25 SpcFunc &amp; VentSpcFunc combos'!$Q$8:$Q$354,0),0)&gt;0,1,0)</f>
        <v>0</v>
      </c>
      <c r="P53" s="119">
        <f ca="1">IF(IFERROR(MATCH(_xlfn.CONCAT($B53,",",P$4),'25 SpcFunc &amp; VentSpcFunc combos'!$Q$8:$Q$354,0),0)&gt;0,1,0)</f>
        <v>0</v>
      </c>
      <c r="Q53" s="119">
        <f ca="1">IF(IFERROR(MATCH(_xlfn.CONCAT($B53,",",Q$4),'25 SpcFunc &amp; VentSpcFunc combos'!$Q$8:$Q$354,0),0)&gt;0,1,0)</f>
        <v>0</v>
      </c>
      <c r="R53" s="119">
        <f ca="1">IF(IFERROR(MATCH(_xlfn.CONCAT($B53,",",R$4),'25 SpcFunc &amp; VentSpcFunc combos'!$Q$8:$Q$354,0),0)&gt;0,1,0)</f>
        <v>0</v>
      </c>
      <c r="S53" s="119">
        <f ca="1">IF(IFERROR(MATCH(_xlfn.CONCAT($B53,",",S$4),'25 SpcFunc &amp; VentSpcFunc combos'!$Q$8:$Q$354,0),0)&gt;0,1,0)</f>
        <v>0</v>
      </c>
      <c r="T53" s="119">
        <f ca="1">IF(IFERROR(MATCH(_xlfn.CONCAT($B53,",",T$4),'25 SpcFunc &amp; VentSpcFunc combos'!$Q$8:$Q$354,0),0)&gt;0,1,0)</f>
        <v>0</v>
      </c>
      <c r="U53" s="119">
        <f ca="1">IF(IFERROR(MATCH(_xlfn.CONCAT($B53,",",U$4),'25 SpcFunc &amp; VentSpcFunc combos'!$Q$8:$Q$354,0),0)&gt;0,1,0)</f>
        <v>0</v>
      </c>
      <c r="V53" s="119">
        <f ca="1">IF(IFERROR(MATCH(_xlfn.CONCAT($B53,",",V$4),'25 SpcFunc &amp; VentSpcFunc combos'!$Q$8:$Q$354,0),0)&gt;0,1,0)</f>
        <v>0</v>
      </c>
      <c r="W53" s="119">
        <f ca="1">IF(IFERROR(MATCH(_xlfn.CONCAT($B53,",",W$4),'25 SpcFunc &amp; VentSpcFunc combos'!$Q$8:$Q$354,0),0)&gt;0,1,0)</f>
        <v>0</v>
      </c>
      <c r="X53" s="119">
        <f ca="1">IF(IFERROR(MATCH(_xlfn.CONCAT($B53,",",X$4),'25 SpcFunc &amp; VentSpcFunc combos'!$Q$8:$Q$354,0),0)&gt;0,1,0)</f>
        <v>0</v>
      </c>
      <c r="Y53" s="119">
        <f ca="1">IF(IFERROR(MATCH(_xlfn.CONCAT($B53,",",Y$4),'25 SpcFunc &amp; VentSpcFunc combos'!$Q$8:$Q$354,0),0)&gt;0,1,0)</f>
        <v>0</v>
      </c>
      <c r="Z53" s="119">
        <f ca="1">IF(IFERROR(MATCH(_xlfn.CONCAT($B53,",",Z$4),'25 SpcFunc &amp; VentSpcFunc combos'!$Q$8:$Q$354,0),0)&gt;0,1,0)</f>
        <v>0</v>
      </c>
      <c r="AA53" s="119">
        <f ca="1">IF(IFERROR(MATCH(_xlfn.CONCAT($B53,",",AA$4),'25 SpcFunc &amp; VentSpcFunc combos'!$Q$8:$Q$354,0),0)&gt;0,1,0)</f>
        <v>0</v>
      </c>
      <c r="AB53" s="119">
        <f ca="1">IF(IFERROR(MATCH(_xlfn.CONCAT($B53,",",AB$4),'25 SpcFunc &amp; VentSpcFunc combos'!$Q$8:$Q$354,0),0)&gt;0,1,0)</f>
        <v>0</v>
      </c>
      <c r="AC53" s="119">
        <f ca="1">IF(IFERROR(MATCH(_xlfn.CONCAT($B53,",",AC$4),'25 SpcFunc &amp; VentSpcFunc combos'!$Q$8:$Q$354,0),0)&gt;0,1,0)</f>
        <v>0</v>
      </c>
      <c r="AD53" s="119">
        <f ca="1">IF(IFERROR(MATCH(_xlfn.CONCAT($B53,",",AD$4),'25 SpcFunc &amp; VentSpcFunc combos'!$Q$8:$Q$354,0),0)&gt;0,1,0)</f>
        <v>0</v>
      </c>
      <c r="AE53" s="119">
        <f ca="1">IF(IFERROR(MATCH(_xlfn.CONCAT($B53,",",AE$4),'25 SpcFunc &amp; VentSpcFunc combos'!$Q$8:$Q$354,0),0)&gt;0,1,0)</f>
        <v>0</v>
      </c>
      <c r="AF53" s="119">
        <f ca="1">IF(IFERROR(MATCH(_xlfn.CONCAT($B53,",",AF$4),'25 SpcFunc &amp; VentSpcFunc combos'!$Q$8:$Q$354,0),0)&gt;0,1,0)</f>
        <v>0</v>
      </c>
      <c r="AG53" s="119">
        <f ca="1">IF(IFERROR(MATCH(_xlfn.CONCAT($B53,",",AG$4),'25 SpcFunc &amp; VentSpcFunc combos'!$Q$8:$Q$354,0),0)&gt;0,1,0)</f>
        <v>0</v>
      </c>
      <c r="AH53" s="119">
        <f ca="1">IF(IFERROR(MATCH(_xlfn.CONCAT($B53,",",AH$4),'25 SpcFunc &amp; VentSpcFunc combos'!$Q$8:$Q$354,0),0)&gt;0,1,0)</f>
        <v>0</v>
      </c>
      <c r="AI53" s="119">
        <f ca="1">IF(IFERROR(MATCH(_xlfn.CONCAT($B53,",",AI$4),'25 SpcFunc &amp; VentSpcFunc combos'!$Q$8:$Q$354,0),0)&gt;0,1,0)</f>
        <v>0</v>
      </c>
      <c r="AJ53" s="119">
        <f ca="1">IF(IFERROR(MATCH(_xlfn.CONCAT($B53,",",AJ$4),'25 SpcFunc &amp; VentSpcFunc combos'!$Q$8:$Q$354,0),0)&gt;0,1,0)</f>
        <v>0</v>
      </c>
      <c r="AK53" s="119">
        <f ca="1">IF(IFERROR(MATCH(_xlfn.CONCAT($B53,",",AK$4),'25 SpcFunc &amp; VentSpcFunc combos'!$Q$8:$Q$354,0),0)&gt;0,1,0)</f>
        <v>1</v>
      </c>
      <c r="AL53" s="119">
        <f ca="1">IF(IFERROR(MATCH(_xlfn.CONCAT($B53,",",AL$4),'25 SpcFunc &amp; VentSpcFunc combos'!$Q$8:$Q$354,0),0)&gt;0,1,0)</f>
        <v>1</v>
      </c>
      <c r="AM53" s="119">
        <f ca="1">IF(IFERROR(MATCH(_xlfn.CONCAT($B53,",",AM$4),'25 SpcFunc &amp; VentSpcFunc combos'!$Q$8:$Q$354,0),0)&gt;0,1,0)</f>
        <v>0</v>
      </c>
      <c r="AN53" s="119">
        <f ca="1">IF(IFERROR(MATCH(_xlfn.CONCAT($B53,",",AN$4),'25 SpcFunc &amp; VentSpcFunc combos'!$Q$8:$Q$354,0),0)&gt;0,1,0)</f>
        <v>0</v>
      </c>
      <c r="AO53" s="119">
        <f ca="1">IF(IFERROR(MATCH(_xlfn.CONCAT($B53,",",AO$4),'25 SpcFunc &amp; VentSpcFunc combos'!$Q$8:$Q$354,0),0)&gt;0,1,0)</f>
        <v>0</v>
      </c>
      <c r="AP53" s="119">
        <f ca="1">IF(IFERROR(MATCH(_xlfn.CONCAT($B53,",",AP$4),'25 SpcFunc &amp; VentSpcFunc combos'!$Q$8:$Q$354,0),0)&gt;0,1,0)</f>
        <v>0</v>
      </c>
      <c r="AQ53" s="119">
        <f ca="1">IF(IFERROR(MATCH(_xlfn.CONCAT($B53,",",AQ$4),'25 SpcFunc &amp; VentSpcFunc combos'!$Q$8:$Q$354,0),0)&gt;0,1,0)</f>
        <v>1</v>
      </c>
      <c r="AR53" s="119">
        <f ca="1">IF(IFERROR(MATCH(_xlfn.CONCAT($B53,",",AR$4),'25 SpcFunc &amp; VentSpcFunc combos'!$Q$8:$Q$354,0),0)&gt;0,1,0)</f>
        <v>0</v>
      </c>
      <c r="AS53" s="119">
        <f ca="1">IF(IFERROR(MATCH(_xlfn.CONCAT($B53,",",AS$4),'25 SpcFunc &amp; VentSpcFunc combos'!$Q$8:$Q$354,0),0)&gt;0,1,0)</f>
        <v>0</v>
      </c>
      <c r="AT53" s="119">
        <f ca="1">IF(IFERROR(MATCH(_xlfn.CONCAT($B53,",",AT$4),'25 SpcFunc &amp; VentSpcFunc combos'!$Q$8:$Q$354,0),0)&gt;0,1,0)</f>
        <v>0</v>
      </c>
      <c r="AU53" s="119">
        <f ca="1">IF(IFERROR(MATCH(_xlfn.CONCAT($B53,",",AU$4),'25 SpcFunc &amp; VentSpcFunc combos'!$Q$8:$Q$354,0),0)&gt;0,1,0)</f>
        <v>0</v>
      </c>
      <c r="AV53" s="119">
        <f ca="1">IF(IFERROR(MATCH(_xlfn.CONCAT($B53,",",AV$4),'25 SpcFunc &amp; VentSpcFunc combos'!$Q$8:$Q$354,0),0)&gt;0,1,0)</f>
        <v>0</v>
      </c>
      <c r="AW53" s="119">
        <f ca="1">IF(IFERROR(MATCH(_xlfn.CONCAT($B53,",",AW$4),'25 SpcFunc &amp; VentSpcFunc combos'!$Q$8:$Q$354,0),0)&gt;0,1,0)</f>
        <v>0</v>
      </c>
      <c r="AX53" s="119">
        <f ca="1">IF(IFERROR(MATCH(_xlfn.CONCAT($B53,",",AX$4),'25 SpcFunc &amp; VentSpcFunc combos'!$Q$8:$Q$354,0),0)&gt;0,1,0)</f>
        <v>0</v>
      </c>
      <c r="AY53" s="119">
        <f ca="1">IF(IFERROR(MATCH(_xlfn.CONCAT($B53,",",AY$4),'25 SpcFunc &amp; VentSpcFunc combos'!$Q$8:$Q$354,0),0)&gt;0,1,0)</f>
        <v>0</v>
      </c>
      <c r="AZ53" s="119">
        <f ca="1">IF(IFERROR(MATCH(_xlfn.CONCAT($B53,",",AZ$4),'25 SpcFunc &amp; VentSpcFunc combos'!$Q$8:$Q$354,0),0)&gt;0,1,0)</f>
        <v>0</v>
      </c>
      <c r="BA53" s="119">
        <f ca="1">IF(IFERROR(MATCH(_xlfn.CONCAT($B53,",",BA$4),'25 SpcFunc &amp; VentSpcFunc combos'!$Q$8:$Q$354,0),0)&gt;0,1,0)</f>
        <v>1</v>
      </c>
      <c r="BB53" s="119">
        <f ca="1">IF(IFERROR(MATCH(_xlfn.CONCAT($B53,",",BB$4),'25 SpcFunc &amp; VentSpcFunc combos'!$Q$8:$Q$354,0),0)&gt;0,1,0)</f>
        <v>0</v>
      </c>
      <c r="BC53" s="119">
        <f ca="1">IF(IFERROR(MATCH(_xlfn.CONCAT($B53,",",BC$4),'25 SpcFunc &amp; VentSpcFunc combos'!$Q$8:$Q$354,0),0)&gt;0,1,0)</f>
        <v>0</v>
      </c>
      <c r="BD53" s="119">
        <f ca="1">IF(IFERROR(MATCH(_xlfn.CONCAT($B53,",",BD$4),'25 SpcFunc &amp; VentSpcFunc combos'!$Q$8:$Q$354,0),0)&gt;0,1,0)</f>
        <v>0</v>
      </c>
      <c r="BE53" s="119">
        <f ca="1">IF(IFERROR(MATCH(_xlfn.CONCAT($B53,",",BE$4),'25 SpcFunc &amp; VentSpcFunc combos'!$Q$8:$Q$354,0),0)&gt;0,1,0)</f>
        <v>0</v>
      </c>
      <c r="BF53" s="119">
        <f ca="1">IF(IFERROR(MATCH(_xlfn.CONCAT($B53,",",BF$4),'25 SpcFunc &amp; VentSpcFunc combos'!$Q$8:$Q$354,0),0)&gt;0,1,0)</f>
        <v>0</v>
      </c>
      <c r="BG53" s="119">
        <f ca="1">IF(IFERROR(MATCH(_xlfn.CONCAT($B53,",",BG$4),'25 SpcFunc &amp; VentSpcFunc combos'!$Q$8:$Q$354,0),0)&gt;0,1,0)</f>
        <v>0</v>
      </c>
      <c r="BH53" s="119">
        <f ca="1">IF(IFERROR(MATCH(_xlfn.CONCAT($B53,",",BH$4),'25 SpcFunc &amp; VentSpcFunc combos'!$Q$8:$Q$354,0),0)&gt;0,1,0)</f>
        <v>0</v>
      </c>
      <c r="BI53" s="119">
        <f ca="1">IF(IFERROR(MATCH(_xlfn.CONCAT($B53,",",BI$4),'25 SpcFunc &amp; VentSpcFunc combos'!$Q$8:$Q$354,0),0)&gt;0,1,0)</f>
        <v>0</v>
      </c>
      <c r="BJ53" s="119">
        <f ca="1">IF(IFERROR(MATCH(_xlfn.CONCAT($B53,",",BJ$4),'25 SpcFunc &amp; VentSpcFunc combos'!$Q$8:$Q$354,0),0)&gt;0,1,0)</f>
        <v>0</v>
      </c>
      <c r="BK53" s="119">
        <f ca="1">IF(IFERROR(MATCH(_xlfn.CONCAT($B53,",",BK$4),'25 SpcFunc &amp; VentSpcFunc combos'!$Q$8:$Q$354,0),0)&gt;0,1,0)</f>
        <v>0</v>
      </c>
      <c r="BL53" s="119">
        <f ca="1">IF(IFERROR(MATCH(_xlfn.CONCAT($B53,",",BL$4),'25 SpcFunc &amp; VentSpcFunc combos'!$Q$8:$Q$354,0),0)&gt;0,1,0)</f>
        <v>0</v>
      </c>
      <c r="BM53" s="119">
        <f ca="1">IF(IFERROR(MATCH(_xlfn.CONCAT($B53,",",BM$4),'25 SpcFunc &amp; VentSpcFunc combos'!$Q$8:$Q$354,0),0)&gt;0,1,0)</f>
        <v>0</v>
      </c>
      <c r="BN53" s="119">
        <f ca="1">IF(IFERROR(MATCH(_xlfn.CONCAT($B53,",",BN$4),'25 SpcFunc &amp; VentSpcFunc combos'!$Q$8:$Q$354,0),0)&gt;0,1,0)</f>
        <v>0</v>
      </c>
      <c r="BO53" s="119">
        <f ca="1">IF(IFERROR(MATCH(_xlfn.CONCAT($B53,",",BO$4),'25 SpcFunc &amp; VentSpcFunc combos'!$Q$8:$Q$354,0),0)&gt;0,1,0)</f>
        <v>0</v>
      </c>
      <c r="BP53" s="119">
        <f ca="1">IF(IFERROR(MATCH(_xlfn.CONCAT($B53,",",BP$4),'25 SpcFunc &amp; VentSpcFunc combos'!$Q$8:$Q$354,0),0)&gt;0,1,0)</f>
        <v>0</v>
      </c>
      <c r="BQ53" s="119">
        <f ca="1">IF(IFERROR(MATCH(_xlfn.CONCAT($B53,",",BQ$4),'25 SpcFunc &amp; VentSpcFunc combos'!$Q$8:$Q$354,0),0)&gt;0,1,0)</f>
        <v>0</v>
      </c>
      <c r="BR53" s="119">
        <f ca="1">IF(IFERROR(MATCH(_xlfn.CONCAT($B53,",",BR$4),'25 SpcFunc &amp; VentSpcFunc combos'!$Q$8:$Q$354,0),0)&gt;0,1,0)</f>
        <v>1</v>
      </c>
      <c r="BS53" s="119">
        <f ca="1">IF(IFERROR(MATCH(_xlfn.CONCAT($B53,",",BS$4),'25 SpcFunc &amp; VentSpcFunc combos'!$Q$8:$Q$354,0),0)&gt;0,1,0)</f>
        <v>0</v>
      </c>
      <c r="BT53" s="119">
        <f ca="1">IF(IFERROR(MATCH(_xlfn.CONCAT($B53,",",BT$4),'25 SpcFunc &amp; VentSpcFunc combos'!$Q$8:$Q$354,0),0)&gt;0,1,0)</f>
        <v>0</v>
      </c>
      <c r="BU53" s="119">
        <f ca="1">IF(IFERROR(MATCH(_xlfn.CONCAT($B53,",",BU$4),'25 SpcFunc &amp; VentSpcFunc combos'!$Q$8:$Q$354,0),0)&gt;0,1,0)</f>
        <v>0</v>
      </c>
      <c r="BV53" s="119">
        <f ca="1">IF(IFERROR(MATCH(_xlfn.CONCAT($B53,",",BV$4),'25 SpcFunc &amp; VentSpcFunc combos'!$Q$8:$Q$354,0),0)&gt;0,1,0)</f>
        <v>0</v>
      </c>
      <c r="BW53" s="119">
        <f ca="1">IF(IFERROR(MATCH(_xlfn.CONCAT($B53,",",BW$4),'25 SpcFunc &amp; VentSpcFunc combos'!$Q$8:$Q$354,0),0)&gt;0,1,0)</f>
        <v>1</v>
      </c>
      <c r="BX53" s="119">
        <f ca="1">IF(IFERROR(MATCH(_xlfn.CONCAT($B53,",",BX$4),'25 SpcFunc &amp; VentSpcFunc combos'!$Q$8:$Q$354,0),0)&gt;0,1,0)</f>
        <v>0</v>
      </c>
      <c r="BY53" s="119">
        <f ca="1">IF(IFERROR(MATCH(_xlfn.CONCAT($B53,",",BY$4),'25 SpcFunc &amp; VentSpcFunc combos'!$Q$8:$Q$354,0),0)&gt;0,1,0)</f>
        <v>0</v>
      </c>
      <c r="BZ53" s="119">
        <f ca="1">IF(IFERROR(MATCH(_xlfn.CONCAT($B53,",",BZ$4),'25 SpcFunc &amp; VentSpcFunc combos'!$Q$8:$Q$354,0),0)&gt;0,1,0)</f>
        <v>0</v>
      </c>
      <c r="CA53" s="119">
        <f ca="1">IF(IFERROR(MATCH(_xlfn.CONCAT($B53,",",CA$4),'25 SpcFunc &amp; VentSpcFunc combos'!$Q$8:$Q$354,0),0)&gt;0,1,0)</f>
        <v>1</v>
      </c>
      <c r="CB53" s="119">
        <f ca="1">IF(IFERROR(MATCH(_xlfn.CONCAT($B53,",",CB$4),'25 SpcFunc &amp; VentSpcFunc combos'!$Q$8:$Q$354,0),0)&gt;0,1,0)</f>
        <v>0</v>
      </c>
      <c r="CC53" s="119">
        <f ca="1">IF(IFERROR(MATCH(_xlfn.CONCAT($B53,",",CC$4),'25 SpcFunc &amp; VentSpcFunc combos'!$Q$8:$Q$354,0),0)&gt;0,1,0)</f>
        <v>0</v>
      </c>
      <c r="CD53" s="119">
        <f ca="1">IF(IFERROR(MATCH(_xlfn.CONCAT($B53,",",CD$4),'25 SpcFunc &amp; VentSpcFunc combos'!$Q$8:$Q$354,0),0)&gt;0,1,0)</f>
        <v>0</v>
      </c>
      <c r="CE53" s="119">
        <f ca="1">IF(IFERROR(MATCH(_xlfn.CONCAT($B53,",",CE$4),'25 SpcFunc &amp; VentSpcFunc combos'!$Q$8:$Q$354,0),0)&gt;0,1,0)</f>
        <v>0</v>
      </c>
      <c r="CF53" s="119">
        <f ca="1">IF(IFERROR(MATCH(_xlfn.CONCAT($B53,",",CF$4),'25 SpcFunc &amp; VentSpcFunc combos'!$Q$8:$Q$354,0),0)&gt;0,1,0)</f>
        <v>0</v>
      </c>
      <c r="CG53" s="119">
        <f ca="1">IF(IFERROR(MATCH(_xlfn.CONCAT($B53,",",CG$4),'25 SpcFunc &amp; VentSpcFunc combos'!$Q$8:$Q$354,0),0)&gt;0,1,0)</f>
        <v>0</v>
      </c>
      <c r="CH53" s="119">
        <f ca="1">IF(IFERROR(MATCH(_xlfn.CONCAT($B53,",",CH$4),'25 SpcFunc &amp; VentSpcFunc combos'!$Q$8:$Q$354,0),0)&gt;0,1,0)</f>
        <v>0</v>
      </c>
      <c r="CI53" s="119">
        <f ca="1">IF(IFERROR(MATCH(_xlfn.CONCAT($B53,",",CI$4),'25 SpcFunc &amp; VentSpcFunc combos'!$Q$8:$Q$354,0),0)&gt;0,1,0)</f>
        <v>0</v>
      </c>
      <c r="CJ53" s="119">
        <f ca="1">IF(IFERROR(MATCH(_xlfn.CONCAT($B53,",",CJ$4),'25 SpcFunc &amp; VentSpcFunc combos'!$Q$8:$Q$354,0),0)&gt;0,1,0)</f>
        <v>0</v>
      </c>
      <c r="CK53" s="119">
        <f ca="1">IF(IFERROR(MATCH(_xlfn.CONCAT($B53,",",CK$4),'25 SpcFunc &amp; VentSpcFunc combos'!$Q$8:$Q$354,0),0)&gt;0,1,0)</f>
        <v>0</v>
      </c>
      <c r="CL53" s="119">
        <f ca="1">IF(IFERROR(MATCH(_xlfn.CONCAT($B53,",",CL$4),'25 SpcFunc &amp; VentSpcFunc combos'!$Q$8:$Q$354,0),0)&gt;0,1,0)</f>
        <v>0</v>
      </c>
      <c r="CM53" s="119">
        <f ca="1">IF(IFERROR(MATCH(_xlfn.CONCAT($B53,",",CM$4),'25 SpcFunc &amp; VentSpcFunc combos'!$Q$8:$Q$354,0),0)&gt;0,1,0)</f>
        <v>0</v>
      </c>
      <c r="CN53" s="119">
        <f ca="1">IF(IFERROR(MATCH(_xlfn.CONCAT($B53,",",CN$4),'25 SpcFunc &amp; VentSpcFunc combos'!$Q$8:$Q$354,0),0)&gt;0,1,0)</f>
        <v>0</v>
      </c>
      <c r="CO53" s="119">
        <f ca="1">IF(IFERROR(MATCH(_xlfn.CONCAT($B53,",",CO$4),'25 SpcFunc &amp; VentSpcFunc combos'!$Q$8:$Q$354,0),0)&gt;0,1,0)</f>
        <v>0</v>
      </c>
      <c r="CP53" s="119">
        <f ca="1">IF(IFERROR(MATCH(_xlfn.CONCAT($B53,",",CP$4),'25 SpcFunc &amp; VentSpcFunc combos'!$Q$8:$Q$354,0),0)&gt;0,1,0)</f>
        <v>0</v>
      </c>
      <c r="CQ53" s="119">
        <f ca="1">IF(IFERROR(MATCH(_xlfn.CONCAT($B53,",",CQ$4),'25 SpcFunc &amp; VentSpcFunc combos'!$Q$8:$Q$354,0),0)&gt;0,1,0)</f>
        <v>0</v>
      </c>
      <c r="CR53" s="119">
        <f ca="1">IF(IFERROR(MATCH(_xlfn.CONCAT($B53,",",CR$4),'25 SpcFunc &amp; VentSpcFunc combos'!$Q$8:$Q$354,0),0)&gt;0,1,0)</f>
        <v>0</v>
      </c>
      <c r="CS53" s="119">
        <f ca="1">IF(IFERROR(MATCH(_xlfn.CONCAT($B53,",",CS$4),'25 SpcFunc &amp; VentSpcFunc combos'!$Q$8:$Q$354,0),0)&gt;0,1,0)</f>
        <v>0</v>
      </c>
      <c r="CT53" s="119">
        <f ca="1">IF(IFERROR(MATCH(_xlfn.CONCAT($B53,",",CT$4),'25 SpcFunc &amp; VentSpcFunc combos'!$Q$8:$Q$354,0),0)&gt;0,1,0)</f>
        <v>0</v>
      </c>
      <c r="CU53" s="98" t="s">
        <v>938</v>
      </c>
      <c r="CV53">
        <f t="shared" ca="1" si="4"/>
        <v>7</v>
      </c>
    </row>
    <row r="54" spans="2:100" x14ac:dyDescent="0.25">
      <c r="B54" t="str">
        <f>'For CSV - 2025 SpcFuncData'!B54</f>
        <v>Museum Area (Exhibition/Display)</v>
      </c>
      <c r="C54" s="119">
        <f ca="1">IF(IFERROR(MATCH(_xlfn.CONCAT($B54,",",C$4),'25 SpcFunc &amp; VentSpcFunc combos'!$Q$8:$Q$354,0),0)&gt;0,1,0)</f>
        <v>0</v>
      </c>
      <c r="D54" s="119">
        <f ca="1">IF(IFERROR(MATCH(_xlfn.CONCAT($B54,",",D$4),'25 SpcFunc &amp; VentSpcFunc combos'!$Q$8:$Q$354,0),0)&gt;0,1,0)</f>
        <v>0</v>
      </c>
      <c r="E54" s="119">
        <f ca="1">IF(IFERROR(MATCH(_xlfn.CONCAT($B54,",",E$4),'25 SpcFunc &amp; VentSpcFunc combos'!$Q$8:$Q$354,0),0)&gt;0,1,0)</f>
        <v>0</v>
      </c>
      <c r="F54" s="119">
        <f ca="1">IF(IFERROR(MATCH(_xlfn.CONCAT($B54,",",F$4),'25 SpcFunc &amp; VentSpcFunc combos'!$Q$8:$Q$354,0),0)&gt;0,1,0)</f>
        <v>0</v>
      </c>
      <c r="G54" s="119">
        <f ca="1">IF(IFERROR(MATCH(_xlfn.CONCAT($B54,",",G$4),'25 SpcFunc &amp; VentSpcFunc combos'!$Q$8:$Q$354,0),0)&gt;0,1,0)</f>
        <v>0</v>
      </c>
      <c r="H54" s="119">
        <f ca="1">IF(IFERROR(MATCH(_xlfn.CONCAT($B54,",",H$4),'25 SpcFunc &amp; VentSpcFunc combos'!$Q$8:$Q$354,0),0)&gt;0,1,0)</f>
        <v>1</v>
      </c>
      <c r="I54" s="119">
        <f ca="1">IF(IFERROR(MATCH(_xlfn.CONCAT($B54,",",I$4),'25 SpcFunc &amp; VentSpcFunc combos'!$Q$8:$Q$354,0),0)&gt;0,1,0)</f>
        <v>1</v>
      </c>
      <c r="J54" s="119">
        <f ca="1">IF(IFERROR(MATCH(_xlfn.CONCAT($B54,",",J$4),'25 SpcFunc &amp; VentSpcFunc combos'!$Q$8:$Q$354,0),0)&gt;0,1,0)</f>
        <v>0</v>
      </c>
      <c r="K54" s="119">
        <f ca="1">IF(IFERROR(MATCH(_xlfn.CONCAT($B54,",",K$4),'25 SpcFunc &amp; VentSpcFunc combos'!$Q$8:$Q$354,0),0)&gt;0,1,0)</f>
        <v>0</v>
      </c>
      <c r="L54" s="119">
        <f ca="1">IF(IFERROR(MATCH(_xlfn.CONCAT($B54,",",L$4),'25 SpcFunc &amp; VentSpcFunc combos'!$Q$8:$Q$354,0),0)&gt;0,1,0)</f>
        <v>0</v>
      </c>
      <c r="M54" s="119">
        <f ca="1">IF(IFERROR(MATCH(_xlfn.CONCAT($B54,",",M$4),'25 SpcFunc &amp; VentSpcFunc combos'!$Q$8:$Q$354,0),0)&gt;0,1,0)</f>
        <v>0</v>
      </c>
      <c r="N54" s="119">
        <f ca="1">IF(IFERROR(MATCH(_xlfn.CONCAT($B54,",",N$4),'25 SpcFunc &amp; VentSpcFunc combos'!$Q$8:$Q$354,0),0)&gt;0,1,0)</f>
        <v>0</v>
      </c>
      <c r="O54" s="119">
        <f ca="1">IF(IFERROR(MATCH(_xlfn.CONCAT($B54,",",O$4),'25 SpcFunc &amp; VentSpcFunc combos'!$Q$8:$Q$354,0),0)&gt;0,1,0)</f>
        <v>0</v>
      </c>
      <c r="P54" s="119">
        <f ca="1">IF(IFERROR(MATCH(_xlfn.CONCAT($B54,",",P$4),'25 SpcFunc &amp; VentSpcFunc combos'!$Q$8:$Q$354,0),0)&gt;0,1,0)</f>
        <v>0</v>
      </c>
      <c r="Q54" s="119">
        <f ca="1">IF(IFERROR(MATCH(_xlfn.CONCAT($B54,",",Q$4),'25 SpcFunc &amp; VentSpcFunc combos'!$Q$8:$Q$354,0),0)&gt;0,1,0)</f>
        <v>0</v>
      </c>
      <c r="R54" s="119">
        <f ca="1">IF(IFERROR(MATCH(_xlfn.CONCAT($B54,",",R$4),'25 SpcFunc &amp; VentSpcFunc combos'!$Q$8:$Q$354,0),0)&gt;0,1,0)</f>
        <v>0</v>
      </c>
      <c r="S54" s="119">
        <f ca="1">IF(IFERROR(MATCH(_xlfn.CONCAT($B54,",",S$4),'25 SpcFunc &amp; VentSpcFunc combos'!$Q$8:$Q$354,0),0)&gt;0,1,0)</f>
        <v>0</v>
      </c>
      <c r="T54" s="119">
        <f ca="1">IF(IFERROR(MATCH(_xlfn.CONCAT($B54,",",T$4),'25 SpcFunc &amp; VentSpcFunc combos'!$Q$8:$Q$354,0),0)&gt;0,1,0)</f>
        <v>0</v>
      </c>
      <c r="U54" s="119">
        <f ca="1">IF(IFERROR(MATCH(_xlfn.CONCAT($B54,",",U$4),'25 SpcFunc &amp; VentSpcFunc combos'!$Q$8:$Q$354,0),0)&gt;0,1,0)</f>
        <v>0</v>
      </c>
      <c r="V54" s="119">
        <f ca="1">IF(IFERROR(MATCH(_xlfn.CONCAT($B54,",",V$4),'25 SpcFunc &amp; VentSpcFunc combos'!$Q$8:$Q$354,0),0)&gt;0,1,0)</f>
        <v>0</v>
      </c>
      <c r="W54" s="119">
        <f ca="1">IF(IFERROR(MATCH(_xlfn.CONCAT($B54,",",W$4),'25 SpcFunc &amp; VentSpcFunc combos'!$Q$8:$Q$354,0),0)&gt;0,1,0)</f>
        <v>0</v>
      </c>
      <c r="X54" s="119">
        <f ca="1">IF(IFERROR(MATCH(_xlfn.CONCAT($B54,",",X$4),'25 SpcFunc &amp; VentSpcFunc combos'!$Q$8:$Q$354,0),0)&gt;0,1,0)</f>
        <v>0</v>
      </c>
      <c r="Y54" s="119">
        <f ca="1">IF(IFERROR(MATCH(_xlfn.CONCAT($B54,",",Y$4),'25 SpcFunc &amp; VentSpcFunc combos'!$Q$8:$Q$354,0),0)&gt;0,1,0)</f>
        <v>0</v>
      </c>
      <c r="Z54" s="119">
        <f ca="1">IF(IFERROR(MATCH(_xlfn.CONCAT($B54,",",Z$4),'25 SpcFunc &amp; VentSpcFunc combos'!$Q$8:$Q$354,0),0)&gt;0,1,0)</f>
        <v>0</v>
      </c>
      <c r="AA54" s="119">
        <f ca="1">IF(IFERROR(MATCH(_xlfn.CONCAT($B54,",",AA$4),'25 SpcFunc &amp; VentSpcFunc combos'!$Q$8:$Q$354,0),0)&gt;0,1,0)</f>
        <v>0</v>
      </c>
      <c r="AB54" s="119">
        <f ca="1">IF(IFERROR(MATCH(_xlfn.CONCAT($B54,",",AB$4),'25 SpcFunc &amp; VentSpcFunc combos'!$Q$8:$Q$354,0),0)&gt;0,1,0)</f>
        <v>0</v>
      </c>
      <c r="AC54" s="119">
        <f ca="1">IF(IFERROR(MATCH(_xlfn.CONCAT($B54,",",AC$4),'25 SpcFunc &amp; VentSpcFunc combos'!$Q$8:$Q$354,0),0)&gt;0,1,0)</f>
        <v>0</v>
      </c>
      <c r="AD54" s="119">
        <f ca="1">IF(IFERROR(MATCH(_xlfn.CONCAT($B54,",",AD$4),'25 SpcFunc &amp; VentSpcFunc combos'!$Q$8:$Q$354,0),0)&gt;0,1,0)</f>
        <v>0</v>
      </c>
      <c r="AE54" s="119">
        <f ca="1">IF(IFERROR(MATCH(_xlfn.CONCAT($B54,",",AE$4),'25 SpcFunc &amp; VentSpcFunc combos'!$Q$8:$Q$354,0),0)&gt;0,1,0)</f>
        <v>0</v>
      </c>
      <c r="AF54" s="119">
        <f ca="1">IF(IFERROR(MATCH(_xlfn.CONCAT($B54,",",AF$4),'25 SpcFunc &amp; VentSpcFunc combos'!$Q$8:$Q$354,0),0)&gt;0,1,0)</f>
        <v>0</v>
      </c>
      <c r="AG54" s="119">
        <f ca="1">IF(IFERROR(MATCH(_xlfn.CONCAT($B54,",",AG$4),'25 SpcFunc &amp; VentSpcFunc combos'!$Q$8:$Q$354,0),0)&gt;0,1,0)</f>
        <v>0</v>
      </c>
      <c r="AH54" s="119">
        <f ca="1">IF(IFERROR(MATCH(_xlfn.CONCAT($B54,",",AH$4),'25 SpcFunc &amp; VentSpcFunc combos'!$Q$8:$Q$354,0),0)&gt;0,1,0)</f>
        <v>0</v>
      </c>
      <c r="AI54" s="119">
        <f ca="1">IF(IFERROR(MATCH(_xlfn.CONCAT($B54,",",AI$4),'25 SpcFunc &amp; VentSpcFunc combos'!$Q$8:$Q$354,0),0)&gt;0,1,0)</f>
        <v>0</v>
      </c>
      <c r="AJ54" s="119">
        <f ca="1">IF(IFERROR(MATCH(_xlfn.CONCAT($B54,",",AJ$4),'25 SpcFunc &amp; VentSpcFunc combos'!$Q$8:$Q$354,0),0)&gt;0,1,0)</f>
        <v>0</v>
      </c>
      <c r="AK54" s="119">
        <f ca="1">IF(IFERROR(MATCH(_xlfn.CONCAT($B54,",",AK$4),'25 SpcFunc &amp; VentSpcFunc combos'!$Q$8:$Q$354,0),0)&gt;0,1,0)</f>
        <v>0</v>
      </c>
      <c r="AL54" s="119">
        <f ca="1">IF(IFERROR(MATCH(_xlfn.CONCAT($B54,",",AL$4),'25 SpcFunc &amp; VentSpcFunc combos'!$Q$8:$Q$354,0),0)&gt;0,1,0)</f>
        <v>0</v>
      </c>
      <c r="AM54" s="119">
        <f ca="1">IF(IFERROR(MATCH(_xlfn.CONCAT($B54,",",AM$4),'25 SpcFunc &amp; VentSpcFunc combos'!$Q$8:$Q$354,0),0)&gt;0,1,0)</f>
        <v>0</v>
      </c>
      <c r="AN54" s="119">
        <f ca="1">IF(IFERROR(MATCH(_xlfn.CONCAT($B54,",",AN$4),'25 SpcFunc &amp; VentSpcFunc combos'!$Q$8:$Q$354,0),0)&gt;0,1,0)</f>
        <v>0</v>
      </c>
      <c r="AO54" s="119">
        <f ca="1">IF(IFERROR(MATCH(_xlfn.CONCAT($B54,",",AO$4),'25 SpcFunc &amp; VentSpcFunc combos'!$Q$8:$Q$354,0),0)&gt;0,1,0)</f>
        <v>0</v>
      </c>
      <c r="AP54" s="119">
        <f ca="1">IF(IFERROR(MATCH(_xlfn.CONCAT($B54,",",AP$4),'25 SpcFunc &amp; VentSpcFunc combos'!$Q$8:$Q$354,0),0)&gt;0,1,0)</f>
        <v>0</v>
      </c>
      <c r="AQ54" s="119">
        <f ca="1">IF(IFERROR(MATCH(_xlfn.CONCAT($B54,",",AQ$4),'25 SpcFunc &amp; VentSpcFunc combos'!$Q$8:$Q$354,0),0)&gt;0,1,0)</f>
        <v>0</v>
      </c>
      <c r="AR54" s="119">
        <f ca="1">IF(IFERROR(MATCH(_xlfn.CONCAT($B54,",",AR$4),'25 SpcFunc &amp; VentSpcFunc combos'!$Q$8:$Q$354,0),0)&gt;0,1,0)</f>
        <v>0</v>
      </c>
      <c r="AS54" s="119">
        <f ca="1">IF(IFERROR(MATCH(_xlfn.CONCAT($B54,",",AS$4),'25 SpcFunc &amp; VentSpcFunc combos'!$Q$8:$Q$354,0),0)&gt;0,1,0)</f>
        <v>0</v>
      </c>
      <c r="AT54" s="119">
        <f ca="1">IF(IFERROR(MATCH(_xlfn.CONCAT($B54,",",AT$4),'25 SpcFunc &amp; VentSpcFunc combos'!$Q$8:$Q$354,0),0)&gt;0,1,0)</f>
        <v>0</v>
      </c>
      <c r="AU54" s="119">
        <f ca="1">IF(IFERROR(MATCH(_xlfn.CONCAT($B54,",",AU$4),'25 SpcFunc &amp; VentSpcFunc combos'!$Q$8:$Q$354,0),0)&gt;0,1,0)</f>
        <v>0</v>
      </c>
      <c r="AV54" s="119">
        <f ca="1">IF(IFERROR(MATCH(_xlfn.CONCAT($B54,",",AV$4),'25 SpcFunc &amp; VentSpcFunc combos'!$Q$8:$Q$354,0),0)&gt;0,1,0)</f>
        <v>0</v>
      </c>
      <c r="AW54" s="119">
        <f ca="1">IF(IFERROR(MATCH(_xlfn.CONCAT($B54,",",AW$4),'25 SpcFunc &amp; VentSpcFunc combos'!$Q$8:$Q$354,0),0)&gt;0,1,0)</f>
        <v>0</v>
      </c>
      <c r="AX54" s="119">
        <f ca="1">IF(IFERROR(MATCH(_xlfn.CONCAT($B54,",",AX$4),'25 SpcFunc &amp; VentSpcFunc combos'!$Q$8:$Q$354,0),0)&gt;0,1,0)</f>
        <v>0</v>
      </c>
      <c r="AY54" s="119">
        <f ca="1">IF(IFERROR(MATCH(_xlfn.CONCAT($B54,",",AY$4),'25 SpcFunc &amp; VentSpcFunc combos'!$Q$8:$Q$354,0),0)&gt;0,1,0)</f>
        <v>0</v>
      </c>
      <c r="AZ54" s="119">
        <f ca="1">IF(IFERROR(MATCH(_xlfn.CONCAT($B54,",",AZ$4),'25 SpcFunc &amp; VentSpcFunc combos'!$Q$8:$Q$354,0),0)&gt;0,1,0)</f>
        <v>0</v>
      </c>
      <c r="BA54" s="119">
        <f ca="1">IF(IFERROR(MATCH(_xlfn.CONCAT($B54,",",BA$4),'25 SpcFunc &amp; VentSpcFunc combos'!$Q$8:$Q$354,0),0)&gt;0,1,0)</f>
        <v>0</v>
      </c>
      <c r="BB54" s="119">
        <f ca="1">IF(IFERROR(MATCH(_xlfn.CONCAT($B54,",",BB$4),'25 SpcFunc &amp; VentSpcFunc combos'!$Q$8:$Q$354,0),0)&gt;0,1,0)</f>
        <v>0</v>
      </c>
      <c r="BC54" s="119">
        <f ca="1">IF(IFERROR(MATCH(_xlfn.CONCAT($B54,",",BC$4),'25 SpcFunc &amp; VentSpcFunc combos'!$Q$8:$Q$354,0),0)&gt;0,1,0)</f>
        <v>0</v>
      </c>
      <c r="BD54" s="119">
        <f ca="1">IF(IFERROR(MATCH(_xlfn.CONCAT($B54,",",BD$4),'25 SpcFunc &amp; VentSpcFunc combos'!$Q$8:$Q$354,0),0)&gt;0,1,0)</f>
        <v>0</v>
      </c>
      <c r="BE54" s="119">
        <f ca="1">IF(IFERROR(MATCH(_xlfn.CONCAT($B54,",",BE$4),'25 SpcFunc &amp; VentSpcFunc combos'!$Q$8:$Q$354,0),0)&gt;0,1,0)</f>
        <v>0</v>
      </c>
      <c r="BF54" s="119">
        <f ca="1">IF(IFERROR(MATCH(_xlfn.CONCAT($B54,",",BF$4),'25 SpcFunc &amp; VentSpcFunc combos'!$Q$8:$Q$354,0),0)&gt;0,1,0)</f>
        <v>0</v>
      </c>
      <c r="BG54" s="119">
        <f ca="1">IF(IFERROR(MATCH(_xlfn.CONCAT($B54,",",BG$4),'25 SpcFunc &amp; VentSpcFunc combos'!$Q$8:$Q$354,0),0)&gt;0,1,0)</f>
        <v>0</v>
      </c>
      <c r="BH54" s="119">
        <f ca="1">IF(IFERROR(MATCH(_xlfn.CONCAT($B54,",",BH$4),'25 SpcFunc &amp; VentSpcFunc combos'!$Q$8:$Q$354,0),0)&gt;0,1,0)</f>
        <v>0</v>
      </c>
      <c r="BI54" s="119">
        <f ca="1">IF(IFERROR(MATCH(_xlfn.CONCAT($B54,",",BI$4),'25 SpcFunc &amp; VentSpcFunc combos'!$Q$8:$Q$354,0),0)&gt;0,1,0)</f>
        <v>0</v>
      </c>
      <c r="BJ54" s="119">
        <f ca="1">IF(IFERROR(MATCH(_xlfn.CONCAT($B54,",",BJ$4),'25 SpcFunc &amp; VentSpcFunc combos'!$Q$8:$Q$354,0),0)&gt;0,1,0)</f>
        <v>0</v>
      </c>
      <c r="BK54" s="119">
        <f ca="1">IF(IFERROR(MATCH(_xlfn.CONCAT($B54,",",BK$4),'25 SpcFunc &amp; VentSpcFunc combos'!$Q$8:$Q$354,0),0)&gt;0,1,0)</f>
        <v>0</v>
      </c>
      <c r="BL54" s="119">
        <f ca="1">IF(IFERROR(MATCH(_xlfn.CONCAT($B54,",",BL$4),'25 SpcFunc &amp; VentSpcFunc combos'!$Q$8:$Q$354,0),0)&gt;0,1,0)</f>
        <v>0</v>
      </c>
      <c r="BM54" s="119">
        <f ca="1">IF(IFERROR(MATCH(_xlfn.CONCAT($B54,",",BM$4),'25 SpcFunc &amp; VentSpcFunc combos'!$Q$8:$Q$354,0),0)&gt;0,1,0)</f>
        <v>0</v>
      </c>
      <c r="BN54" s="119">
        <f ca="1">IF(IFERROR(MATCH(_xlfn.CONCAT($B54,",",BN$4),'25 SpcFunc &amp; VentSpcFunc combos'!$Q$8:$Q$354,0),0)&gt;0,1,0)</f>
        <v>0</v>
      </c>
      <c r="BO54" s="119">
        <f ca="1">IF(IFERROR(MATCH(_xlfn.CONCAT($B54,",",BO$4),'25 SpcFunc &amp; VentSpcFunc combos'!$Q$8:$Q$354,0),0)&gt;0,1,0)</f>
        <v>0</v>
      </c>
      <c r="BP54" s="119">
        <f ca="1">IF(IFERROR(MATCH(_xlfn.CONCAT($B54,",",BP$4),'25 SpcFunc &amp; VentSpcFunc combos'!$Q$8:$Q$354,0),0)&gt;0,1,0)</f>
        <v>0</v>
      </c>
      <c r="BQ54" s="119">
        <f ca="1">IF(IFERROR(MATCH(_xlfn.CONCAT($B54,",",BQ$4),'25 SpcFunc &amp; VentSpcFunc combos'!$Q$8:$Q$354,0),0)&gt;0,1,0)</f>
        <v>0</v>
      </c>
      <c r="BR54" s="119">
        <f ca="1">IF(IFERROR(MATCH(_xlfn.CONCAT($B54,",",BR$4),'25 SpcFunc &amp; VentSpcFunc combos'!$Q$8:$Q$354,0),0)&gt;0,1,0)</f>
        <v>0</v>
      </c>
      <c r="BS54" s="119">
        <f ca="1">IF(IFERROR(MATCH(_xlfn.CONCAT($B54,",",BS$4),'25 SpcFunc &amp; VentSpcFunc combos'!$Q$8:$Q$354,0),0)&gt;0,1,0)</f>
        <v>0</v>
      </c>
      <c r="BT54" s="119">
        <f ca="1">IF(IFERROR(MATCH(_xlfn.CONCAT($B54,",",BT$4),'25 SpcFunc &amp; VentSpcFunc combos'!$Q$8:$Q$354,0),0)&gt;0,1,0)</f>
        <v>0</v>
      </c>
      <c r="BU54" s="119">
        <f ca="1">IF(IFERROR(MATCH(_xlfn.CONCAT($B54,",",BU$4),'25 SpcFunc &amp; VentSpcFunc combos'!$Q$8:$Q$354,0),0)&gt;0,1,0)</f>
        <v>0</v>
      </c>
      <c r="BV54" s="119">
        <f ca="1">IF(IFERROR(MATCH(_xlfn.CONCAT($B54,",",BV$4),'25 SpcFunc &amp; VentSpcFunc combos'!$Q$8:$Q$354,0),0)&gt;0,1,0)</f>
        <v>0</v>
      </c>
      <c r="BW54" s="119">
        <f ca="1">IF(IFERROR(MATCH(_xlfn.CONCAT($B54,",",BW$4),'25 SpcFunc &amp; VentSpcFunc combos'!$Q$8:$Q$354,0),0)&gt;0,1,0)</f>
        <v>0</v>
      </c>
      <c r="BX54" s="119">
        <f ca="1">IF(IFERROR(MATCH(_xlfn.CONCAT($B54,",",BX$4),'25 SpcFunc &amp; VentSpcFunc combos'!$Q$8:$Q$354,0),0)&gt;0,1,0)</f>
        <v>0</v>
      </c>
      <c r="BY54" s="119">
        <f ca="1">IF(IFERROR(MATCH(_xlfn.CONCAT($B54,",",BY$4),'25 SpcFunc &amp; VentSpcFunc combos'!$Q$8:$Q$354,0),0)&gt;0,1,0)</f>
        <v>0</v>
      </c>
      <c r="BZ54" s="119">
        <f ca="1">IF(IFERROR(MATCH(_xlfn.CONCAT($B54,",",BZ$4),'25 SpcFunc &amp; VentSpcFunc combos'!$Q$8:$Q$354,0),0)&gt;0,1,0)</f>
        <v>0</v>
      </c>
      <c r="CA54" s="119">
        <f ca="1">IF(IFERROR(MATCH(_xlfn.CONCAT($B54,",",CA$4),'25 SpcFunc &amp; VentSpcFunc combos'!$Q$8:$Q$354,0),0)&gt;0,1,0)</f>
        <v>0</v>
      </c>
      <c r="CB54" s="119">
        <f ca="1">IF(IFERROR(MATCH(_xlfn.CONCAT($B54,",",CB$4),'25 SpcFunc &amp; VentSpcFunc combos'!$Q$8:$Q$354,0),0)&gt;0,1,0)</f>
        <v>0</v>
      </c>
      <c r="CC54" s="119">
        <f ca="1">IF(IFERROR(MATCH(_xlfn.CONCAT($B54,",",CC$4),'25 SpcFunc &amp; VentSpcFunc combos'!$Q$8:$Q$354,0),0)&gt;0,1,0)</f>
        <v>0</v>
      </c>
      <c r="CD54" s="119">
        <f ca="1">IF(IFERROR(MATCH(_xlfn.CONCAT($B54,",",CD$4),'25 SpcFunc &amp; VentSpcFunc combos'!$Q$8:$Q$354,0),0)&gt;0,1,0)</f>
        <v>0</v>
      </c>
      <c r="CE54" s="119">
        <f ca="1">IF(IFERROR(MATCH(_xlfn.CONCAT($B54,",",CE$4),'25 SpcFunc &amp; VentSpcFunc combos'!$Q$8:$Q$354,0),0)&gt;0,1,0)</f>
        <v>0</v>
      </c>
      <c r="CF54" s="119">
        <f ca="1">IF(IFERROR(MATCH(_xlfn.CONCAT($B54,",",CF$4),'25 SpcFunc &amp; VentSpcFunc combos'!$Q$8:$Q$354,0),0)&gt;0,1,0)</f>
        <v>0</v>
      </c>
      <c r="CG54" s="119">
        <f ca="1">IF(IFERROR(MATCH(_xlfn.CONCAT($B54,",",CG$4),'25 SpcFunc &amp; VentSpcFunc combos'!$Q$8:$Q$354,0),0)&gt;0,1,0)</f>
        <v>0</v>
      </c>
      <c r="CH54" s="119">
        <f ca="1">IF(IFERROR(MATCH(_xlfn.CONCAT($B54,",",CH$4),'25 SpcFunc &amp; VentSpcFunc combos'!$Q$8:$Q$354,0),0)&gt;0,1,0)</f>
        <v>0</v>
      </c>
      <c r="CI54" s="119">
        <f ca="1">IF(IFERROR(MATCH(_xlfn.CONCAT($B54,",",CI$4),'25 SpcFunc &amp; VentSpcFunc combos'!$Q$8:$Q$354,0),0)&gt;0,1,0)</f>
        <v>0</v>
      </c>
      <c r="CJ54" s="119">
        <f ca="1">IF(IFERROR(MATCH(_xlfn.CONCAT($B54,",",CJ$4),'25 SpcFunc &amp; VentSpcFunc combos'!$Q$8:$Q$354,0),0)&gt;0,1,0)</f>
        <v>0</v>
      </c>
      <c r="CK54" s="119">
        <f ca="1">IF(IFERROR(MATCH(_xlfn.CONCAT($B54,",",CK$4),'25 SpcFunc &amp; VentSpcFunc combos'!$Q$8:$Q$354,0),0)&gt;0,1,0)</f>
        <v>0</v>
      </c>
      <c r="CL54" s="119">
        <f ca="1">IF(IFERROR(MATCH(_xlfn.CONCAT($B54,",",CL$4),'25 SpcFunc &amp; VentSpcFunc combos'!$Q$8:$Q$354,0),0)&gt;0,1,0)</f>
        <v>0</v>
      </c>
      <c r="CM54" s="119">
        <f ca="1">IF(IFERROR(MATCH(_xlfn.CONCAT($B54,",",CM$4),'25 SpcFunc &amp; VentSpcFunc combos'!$Q$8:$Q$354,0),0)&gt;0,1,0)</f>
        <v>0</v>
      </c>
      <c r="CN54" s="119">
        <f ca="1">IF(IFERROR(MATCH(_xlfn.CONCAT($B54,",",CN$4),'25 SpcFunc &amp; VentSpcFunc combos'!$Q$8:$Q$354,0),0)&gt;0,1,0)</f>
        <v>0</v>
      </c>
      <c r="CO54" s="119">
        <f ca="1">IF(IFERROR(MATCH(_xlfn.CONCAT($B54,",",CO$4),'25 SpcFunc &amp; VentSpcFunc combos'!$Q$8:$Q$354,0),0)&gt;0,1,0)</f>
        <v>0</v>
      </c>
      <c r="CP54" s="119">
        <f ca="1">IF(IFERROR(MATCH(_xlfn.CONCAT($B54,",",CP$4),'25 SpcFunc &amp; VentSpcFunc combos'!$Q$8:$Q$354,0),0)&gt;0,1,0)</f>
        <v>0</v>
      </c>
      <c r="CQ54" s="119">
        <f ca="1">IF(IFERROR(MATCH(_xlfn.CONCAT($B54,",",CQ$4),'25 SpcFunc &amp; VentSpcFunc combos'!$Q$8:$Q$354,0),0)&gt;0,1,0)</f>
        <v>0</v>
      </c>
      <c r="CR54" s="119">
        <f ca="1">IF(IFERROR(MATCH(_xlfn.CONCAT($B54,",",CR$4),'25 SpcFunc &amp; VentSpcFunc combos'!$Q$8:$Q$354,0),0)&gt;0,1,0)</f>
        <v>0</v>
      </c>
      <c r="CS54" s="119">
        <f ca="1">IF(IFERROR(MATCH(_xlfn.CONCAT($B54,",",CS$4),'25 SpcFunc &amp; VentSpcFunc combos'!$Q$8:$Q$354,0),0)&gt;0,1,0)</f>
        <v>0</v>
      </c>
      <c r="CT54" s="119">
        <f ca="1">IF(IFERROR(MATCH(_xlfn.CONCAT($B54,",",CT$4),'25 SpcFunc &amp; VentSpcFunc combos'!$Q$8:$Q$354,0),0)&gt;0,1,0)</f>
        <v>0</v>
      </c>
      <c r="CU54" s="98" t="s">
        <v>938</v>
      </c>
      <c r="CV54">
        <f t="shared" ca="1" si="4"/>
        <v>2</v>
      </c>
    </row>
    <row r="55" spans="2:100" x14ac:dyDescent="0.25">
      <c r="B55" t="str">
        <f>'For CSV - 2025 SpcFuncData'!B55</f>
        <v>Museum Area (Restoration Room)</v>
      </c>
      <c r="C55" s="119">
        <f ca="1">IF(IFERROR(MATCH(_xlfn.CONCAT($B55,",",C$4),'25 SpcFunc &amp; VentSpcFunc combos'!$Q$8:$Q$354,0),0)&gt;0,1,0)</f>
        <v>0</v>
      </c>
      <c r="D55" s="119">
        <f ca="1">IF(IFERROR(MATCH(_xlfn.CONCAT($B55,",",D$4),'25 SpcFunc &amp; VentSpcFunc combos'!$Q$8:$Q$354,0),0)&gt;0,1,0)</f>
        <v>0</v>
      </c>
      <c r="E55" s="119">
        <f ca="1">IF(IFERROR(MATCH(_xlfn.CONCAT($B55,",",E$4),'25 SpcFunc &amp; VentSpcFunc combos'!$Q$8:$Q$354,0),0)&gt;0,1,0)</f>
        <v>0</v>
      </c>
      <c r="F55" s="119">
        <f ca="1">IF(IFERROR(MATCH(_xlfn.CONCAT($B55,",",F$4),'25 SpcFunc &amp; VentSpcFunc combos'!$Q$8:$Q$354,0),0)&gt;0,1,0)</f>
        <v>0</v>
      </c>
      <c r="G55" s="119">
        <f ca="1">IF(IFERROR(MATCH(_xlfn.CONCAT($B55,",",G$4),'25 SpcFunc &amp; VentSpcFunc combos'!$Q$8:$Q$354,0),0)&gt;0,1,0)</f>
        <v>0</v>
      </c>
      <c r="H55" s="119">
        <f ca="1">IF(IFERROR(MATCH(_xlfn.CONCAT($B55,",",H$4),'25 SpcFunc &amp; VentSpcFunc combos'!$Q$8:$Q$354,0),0)&gt;0,1,0)</f>
        <v>0</v>
      </c>
      <c r="I55" s="119">
        <f ca="1">IF(IFERROR(MATCH(_xlfn.CONCAT($B55,",",I$4),'25 SpcFunc &amp; VentSpcFunc combos'!$Q$8:$Q$354,0),0)&gt;0,1,0)</f>
        <v>0</v>
      </c>
      <c r="J55" s="119">
        <f ca="1">IF(IFERROR(MATCH(_xlfn.CONCAT($B55,",",J$4),'25 SpcFunc &amp; VentSpcFunc combos'!$Q$8:$Q$354,0),0)&gt;0,1,0)</f>
        <v>0</v>
      </c>
      <c r="K55" s="119">
        <f ca="1">IF(IFERROR(MATCH(_xlfn.CONCAT($B55,",",K$4),'25 SpcFunc &amp; VentSpcFunc combos'!$Q$8:$Q$354,0),0)&gt;0,1,0)</f>
        <v>1</v>
      </c>
      <c r="L55" s="119">
        <f ca="1">IF(IFERROR(MATCH(_xlfn.CONCAT($B55,",",L$4),'25 SpcFunc &amp; VentSpcFunc combos'!$Q$8:$Q$354,0),0)&gt;0,1,0)</f>
        <v>0</v>
      </c>
      <c r="M55" s="119">
        <f ca="1">IF(IFERROR(MATCH(_xlfn.CONCAT($B55,",",M$4),'25 SpcFunc &amp; VentSpcFunc combos'!$Q$8:$Q$354,0),0)&gt;0,1,0)</f>
        <v>0</v>
      </c>
      <c r="N55" s="119">
        <f ca="1">IF(IFERROR(MATCH(_xlfn.CONCAT($B55,",",N$4),'25 SpcFunc &amp; VentSpcFunc combos'!$Q$8:$Q$354,0),0)&gt;0,1,0)</f>
        <v>0</v>
      </c>
      <c r="O55" s="119">
        <f ca="1">IF(IFERROR(MATCH(_xlfn.CONCAT($B55,",",O$4),'25 SpcFunc &amp; VentSpcFunc combos'!$Q$8:$Q$354,0),0)&gt;0,1,0)</f>
        <v>0</v>
      </c>
      <c r="P55" s="119">
        <f ca="1">IF(IFERROR(MATCH(_xlfn.CONCAT($B55,",",P$4),'25 SpcFunc &amp; VentSpcFunc combos'!$Q$8:$Q$354,0),0)&gt;0,1,0)</f>
        <v>0</v>
      </c>
      <c r="Q55" s="119">
        <f ca="1">IF(IFERROR(MATCH(_xlfn.CONCAT($B55,",",Q$4),'25 SpcFunc &amp; VentSpcFunc combos'!$Q$8:$Q$354,0),0)&gt;0,1,0)</f>
        <v>0</v>
      </c>
      <c r="R55" s="119">
        <f ca="1">IF(IFERROR(MATCH(_xlfn.CONCAT($B55,",",R$4),'25 SpcFunc &amp; VentSpcFunc combos'!$Q$8:$Q$354,0),0)&gt;0,1,0)</f>
        <v>0</v>
      </c>
      <c r="S55" s="119">
        <f ca="1">IF(IFERROR(MATCH(_xlfn.CONCAT($B55,",",S$4),'25 SpcFunc &amp; VentSpcFunc combos'!$Q$8:$Q$354,0),0)&gt;0,1,0)</f>
        <v>0</v>
      </c>
      <c r="T55" s="119">
        <f ca="1">IF(IFERROR(MATCH(_xlfn.CONCAT($B55,",",T$4),'25 SpcFunc &amp; VentSpcFunc combos'!$Q$8:$Q$354,0),0)&gt;0,1,0)</f>
        <v>0</v>
      </c>
      <c r="U55" s="119">
        <f ca="1">IF(IFERROR(MATCH(_xlfn.CONCAT($B55,",",U$4),'25 SpcFunc &amp; VentSpcFunc combos'!$Q$8:$Q$354,0),0)&gt;0,1,0)</f>
        <v>0</v>
      </c>
      <c r="V55" s="119">
        <f ca="1">IF(IFERROR(MATCH(_xlfn.CONCAT($B55,",",V$4),'25 SpcFunc &amp; VentSpcFunc combos'!$Q$8:$Q$354,0),0)&gt;0,1,0)</f>
        <v>0</v>
      </c>
      <c r="W55" s="119">
        <f ca="1">IF(IFERROR(MATCH(_xlfn.CONCAT($B55,",",W$4),'25 SpcFunc &amp; VentSpcFunc combos'!$Q$8:$Q$354,0),0)&gt;0,1,0)</f>
        <v>1</v>
      </c>
      <c r="X55" s="119">
        <f ca="1">IF(IFERROR(MATCH(_xlfn.CONCAT($B55,",",X$4),'25 SpcFunc &amp; VentSpcFunc combos'!$Q$8:$Q$354,0),0)&gt;0,1,0)</f>
        <v>1</v>
      </c>
      <c r="Y55" s="119">
        <f ca="1">IF(IFERROR(MATCH(_xlfn.CONCAT($B55,",",Y$4),'25 SpcFunc &amp; VentSpcFunc combos'!$Q$8:$Q$354,0),0)&gt;0,1,0)</f>
        <v>1</v>
      </c>
      <c r="Z55" s="119">
        <f ca="1">IF(IFERROR(MATCH(_xlfn.CONCAT($B55,",",Z$4),'25 SpcFunc &amp; VentSpcFunc combos'!$Q$8:$Q$354,0),0)&gt;0,1,0)</f>
        <v>0</v>
      </c>
      <c r="AA55" s="119">
        <f ca="1">IF(IFERROR(MATCH(_xlfn.CONCAT($B55,",",AA$4),'25 SpcFunc &amp; VentSpcFunc combos'!$Q$8:$Q$354,0),0)&gt;0,1,0)</f>
        <v>0</v>
      </c>
      <c r="AB55" s="119">
        <f ca="1">IF(IFERROR(MATCH(_xlfn.CONCAT($B55,",",AB$4),'25 SpcFunc &amp; VentSpcFunc combos'!$Q$8:$Q$354,0),0)&gt;0,1,0)</f>
        <v>0</v>
      </c>
      <c r="AC55" s="119">
        <f ca="1">IF(IFERROR(MATCH(_xlfn.CONCAT($B55,",",AC$4),'25 SpcFunc &amp; VentSpcFunc combos'!$Q$8:$Q$354,0),0)&gt;0,1,0)</f>
        <v>0</v>
      </c>
      <c r="AD55" s="119">
        <f ca="1">IF(IFERROR(MATCH(_xlfn.CONCAT($B55,",",AD$4),'25 SpcFunc &amp; VentSpcFunc combos'!$Q$8:$Q$354,0),0)&gt;0,1,0)</f>
        <v>0</v>
      </c>
      <c r="AE55" s="119">
        <f ca="1">IF(IFERROR(MATCH(_xlfn.CONCAT($B55,",",AE$4),'25 SpcFunc &amp; VentSpcFunc combos'!$Q$8:$Q$354,0),0)&gt;0,1,0)</f>
        <v>0</v>
      </c>
      <c r="AF55" s="119">
        <f ca="1">IF(IFERROR(MATCH(_xlfn.CONCAT($B55,",",AF$4),'25 SpcFunc &amp; VentSpcFunc combos'!$Q$8:$Q$354,0),0)&gt;0,1,0)</f>
        <v>0</v>
      </c>
      <c r="AG55" s="119">
        <f ca="1">IF(IFERROR(MATCH(_xlfn.CONCAT($B55,",",AG$4),'25 SpcFunc &amp; VentSpcFunc combos'!$Q$8:$Q$354,0),0)&gt;0,1,0)</f>
        <v>0</v>
      </c>
      <c r="AH55" s="119">
        <f ca="1">IF(IFERROR(MATCH(_xlfn.CONCAT($B55,",",AH$4),'25 SpcFunc &amp; VentSpcFunc combos'!$Q$8:$Q$354,0),0)&gt;0,1,0)</f>
        <v>0</v>
      </c>
      <c r="AI55" s="119">
        <f ca="1">IF(IFERROR(MATCH(_xlfn.CONCAT($B55,",",AI$4),'25 SpcFunc &amp; VentSpcFunc combos'!$Q$8:$Q$354,0),0)&gt;0,1,0)</f>
        <v>0</v>
      </c>
      <c r="AJ55" s="119">
        <f ca="1">IF(IFERROR(MATCH(_xlfn.CONCAT($B55,",",AJ$4),'25 SpcFunc &amp; VentSpcFunc combos'!$Q$8:$Q$354,0),0)&gt;0,1,0)</f>
        <v>0</v>
      </c>
      <c r="AK55" s="119">
        <f ca="1">IF(IFERROR(MATCH(_xlfn.CONCAT($B55,",",AK$4),'25 SpcFunc &amp; VentSpcFunc combos'!$Q$8:$Q$354,0),0)&gt;0,1,0)</f>
        <v>1</v>
      </c>
      <c r="AL55" s="119">
        <f ca="1">IF(IFERROR(MATCH(_xlfn.CONCAT($B55,",",AL$4),'25 SpcFunc &amp; VentSpcFunc combos'!$Q$8:$Q$354,0),0)&gt;0,1,0)</f>
        <v>1</v>
      </c>
      <c r="AM55" s="119">
        <f ca="1">IF(IFERROR(MATCH(_xlfn.CONCAT($B55,",",AM$4),'25 SpcFunc &amp; VentSpcFunc combos'!$Q$8:$Q$354,0),0)&gt;0,1,0)</f>
        <v>0</v>
      </c>
      <c r="AN55" s="119">
        <f ca="1">IF(IFERROR(MATCH(_xlfn.CONCAT($B55,",",AN$4),'25 SpcFunc &amp; VentSpcFunc combos'!$Q$8:$Q$354,0),0)&gt;0,1,0)</f>
        <v>0</v>
      </c>
      <c r="AO55" s="119">
        <f ca="1">IF(IFERROR(MATCH(_xlfn.CONCAT($B55,",",AO$4),'25 SpcFunc &amp; VentSpcFunc combos'!$Q$8:$Q$354,0),0)&gt;0,1,0)</f>
        <v>0</v>
      </c>
      <c r="AP55" s="119">
        <f ca="1">IF(IFERROR(MATCH(_xlfn.CONCAT($B55,",",AP$4),'25 SpcFunc &amp; VentSpcFunc combos'!$Q$8:$Q$354,0),0)&gt;0,1,0)</f>
        <v>0</v>
      </c>
      <c r="AQ55" s="119">
        <f ca="1">IF(IFERROR(MATCH(_xlfn.CONCAT($B55,",",AQ$4),'25 SpcFunc &amp; VentSpcFunc combos'!$Q$8:$Q$354,0),0)&gt;0,1,0)</f>
        <v>0</v>
      </c>
      <c r="AR55" s="119">
        <f ca="1">IF(IFERROR(MATCH(_xlfn.CONCAT($B55,",",AR$4),'25 SpcFunc &amp; VentSpcFunc combos'!$Q$8:$Q$354,0),0)&gt;0,1,0)</f>
        <v>0</v>
      </c>
      <c r="AS55" s="119">
        <f ca="1">IF(IFERROR(MATCH(_xlfn.CONCAT($B55,",",AS$4),'25 SpcFunc &amp; VentSpcFunc combos'!$Q$8:$Q$354,0),0)&gt;0,1,0)</f>
        <v>0</v>
      </c>
      <c r="AT55" s="119">
        <f ca="1">IF(IFERROR(MATCH(_xlfn.CONCAT($B55,",",AT$4),'25 SpcFunc &amp; VentSpcFunc combos'!$Q$8:$Q$354,0),0)&gt;0,1,0)</f>
        <v>0</v>
      </c>
      <c r="AU55" s="119">
        <f ca="1">IF(IFERROR(MATCH(_xlfn.CONCAT($B55,",",AU$4),'25 SpcFunc &amp; VentSpcFunc combos'!$Q$8:$Q$354,0),0)&gt;0,1,0)</f>
        <v>0</v>
      </c>
      <c r="AV55" s="119">
        <f ca="1">IF(IFERROR(MATCH(_xlfn.CONCAT($B55,",",AV$4),'25 SpcFunc &amp; VentSpcFunc combos'!$Q$8:$Q$354,0),0)&gt;0,1,0)</f>
        <v>0</v>
      </c>
      <c r="AW55" s="119">
        <f ca="1">IF(IFERROR(MATCH(_xlfn.CONCAT($B55,",",AW$4),'25 SpcFunc &amp; VentSpcFunc combos'!$Q$8:$Q$354,0),0)&gt;0,1,0)</f>
        <v>0</v>
      </c>
      <c r="AX55" s="119">
        <f ca="1">IF(IFERROR(MATCH(_xlfn.CONCAT($B55,",",AX$4),'25 SpcFunc &amp; VentSpcFunc combos'!$Q$8:$Q$354,0),0)&gt;0,1,0)</f>
        <v>0</v>
      </c>
      <c r="AY55" s="119">
        <f ca="1">IF(IFERROR(MATCH(_xlfn.CONCAT($B55,",",AY$4),'25 SpcFunc &amp; VentSpcFunc combos'!$Q$8:$Q$354,0),0)&gt;0,1,0)</f>
        <v>0</v>
      </c>
      <c r="AZ55" s="119">
        <f ca="1">IF(IFERROR(MATCH(_xlfn.CONCAT($B55,",",AZ$4),'25 SpcFunc &amp; VentSpcFunc combos'!$Q$8:$Q$354,0),0)&gt;0,1,0)</f>
        <v>0</v>
      </c>
      <c r="BA55" s="119">
        <f ca="1">IF(IFERROR(MATCH(_xlfn.CONCAT($B55,",",BA$4),'25 SpcFunc &amp; VentSpcFunc combos'!$Q$8:$Q$354,0),0)&gt;0,1,0)</f>
        <v>1</v>
      </c>
      <c r="BB55" s="119">
        <f ca="1">IF(IFERROR(MATCH(_xlfn.CONCAT($B55,",",BB$4),'25 SpcFunc &amp; VentSpcFunc combos'!$Q$8:$Q$354,0),0)&gt;0,1,0)</f>
        <v>0</v>
      </c>
      <c r="BC55" s="119">
        <f ca="1">IF(IFERROR(MATCH(_xlfn.CONCAT($B55,",",BC$4),'25 SpcFunc &amp; VentSpcFunc combos'!$Q$8:$Q$354,0),0)&gt;0,1,0)</f>
        <v>0</v>
      </c>
      <c r="BD55" s="119">
        <f ca="1">IF(IFERROR(MATCH(_xlfn.CONCAT($B55,",",BD$4),'25 SpcFunc &amp; VentSpcFunc combos'!$Q$8:$Q$354,0),0)&gt;0,1,0)</f>
        <v>0</v>
      </c>
      <c r="BE55" s="119">
        <f ca="1">IF(IFERROR(MATCH(_xlfn.CONCAT($B55,",",BE$4),'25 SpcFunc &amp; VentSpcFunc combos'!$Q$8:$Q$354,0),0)&gt;0,1,0)</f>
        <v>0</v>
      </c>
      <c r="BF55" s="119">
        <f ca="1">IF(IFERROR(MATCH(_xlfn.CONCAT($B55,",",BF$4),'25 SpcFunc &amp; VentSpcFunc combos'!$Q$8:$Q$354,0),0)&gt;0,1,0)</f>
        <v>0</v>
      </c>
      <c r="BG55" s="119">
        <f ca="1">IF(IFERROR(MATCH(_xlfn.CONCAT($B55,",",BG$4),'25 SpcFunc &amp; VentSpcFunc combos'!$Q$8:$Q$354,0),0)&gt;0,1,0)</f>
        <v>0</v>
      </c>
      <c r="BH55" s="119">
        <f ca="1">IF(IFERROR(MATCH(_xlfn.CONCAT($B55,",",BH$4),'25 SpcFunc &amp; VentSpcFunc combos'!$Q$8:$Q$354,0),0)&gt;0,1,0)</f>
        <v>0</v>
      </c>
      <c r="BI55" s="119">
        <f ca="1">IF(IFERROR(MATCH(_xlfn.CONCAT($B55,",",BI$4),'25 SpcFunc &amp; VentSpcFunc combos'!$Q$8:$Q$354,0),0)&gt;0,1,0)</f>
        <v>0</v>
      </c>
      <c r="BJ55" s="119">
        <f ca="1">IF(IFERROR(MATCH(_xlfn.CONCAT($B55,",",BJ$4),'25 SpcFunc &amp; VentSpcFunc combos'!$Q$8:$Q$354,0),0)&gt;0,1,0)</f>
        <v>1</v>
      </c>
      <c r="BK55" s="119">
        <f ca="1">IF(IFERROR(MATCH(_xlfn.CONCAT($B55,",",BK$4),'25 SpcFunc &amp; VentSpcFunc combos'!$Q$8:$Q$354,0),0)&gt;0,1,0)</f>
        <v>0</v>
      </c>
      <c r="BL55" s="119">
        <f ca="1">IF(IFERROR(MATCH(_xlfn.CONCAT($B55,",",BL$4),'25 SpcFunc &amp; VentSpcFunc combos'!$Q$8:$Q$354,0),0)&gt;0,1,0)</f>
        <v>0</v>
      </c>
      <c r="BM55" s="119">
        <f ca="1">IF(IFERROR(MATCH(_xlfn.CONCAT($B55,",",BM$4),'25 SpcFunc &amp; VentSpcFunc combos'!$Q$8:$Q$354,0),0)&gt;0,1,0)</f>
        <v>0</v>
      </c>
      <c r="BN55" s="119">
        <f ca="1">IF(IFERROR(MATCH(_xlfn.CONCAT($B55,",",BN$4),'25 SpcFunc &amp; VentSpcFunc combos'!$Q$8:$Q$354,0),0)&gt;0,1,0)</f>
        <v>0</v>
      </c>
      <c r="BO55" s="119">
        <f ca="1">IF(IFERROR(MATCH(_xlfn.CONCAT($B55,",",BO$4),'25 SpcFunc &amp; VentSpcFunc combos'!$Q$8:$Q$354,0),0)&gt;0,1,0)</f>
        <v>0</v>
      </c>
      <c r="BP55" s="119">
        <f ca="1">IF(IFERROR(MATCH(_xlfn.CONCAT($B55,",",BP$4),'25 SpcFunc &amp; VentSpcFunc combos'!$Q$8:$Q$354,0),0)&gt;0,1,0)</f>
        <v>0</v>
      </c>
      <c r="BQ55" s="119">
        <f ca="1">IF(IFERROR(MATCH(_xlfn.CONCAT($B55,",",BQ$4),'25 SpcFunc &amp; VentSpcFunc combos'!$Q$8:$Q$354,0),0)&gt;0,1,0)</f>
        <v>0</v>
      </c>
      <c r="BR55" s="119">
        <f ca="1">IF(IFERROR(MATCH(_xlfn.CONCAT($B55,",",BR$4),'25 SpcFunc &amp; VentSpcFunc combos'!$Q$8:$Q$354,0),0)&gt;0,1,0)</f>
        <v>1</v>
      </c>
      <c r="BS55" s="119">
        <f ca="1">IF(IFERROR(MATCH(_xlfn.CONCAT($B55,",",BS$4),'25 SpcFunc &amp; VentSpcFunc combos'!$Q$8:$Q$354,0),0)&gt;0,1,0)</f>
        <v>0</v>
      </c>
      <c r="BT55" s="119">
        <f ca="1">IF(IFERROR(MATCH(_xlfn.CONCAT($B55,",",BT$4),'25 SpcFunc &amp; VentSpcFunc combos'!$Q$8:$Q$354,0),0)&gt;0,1,0)</f>
        <v>0</v>
      </c>
      <c r="BU55" s="119">
        <f ca="1">IF(IFERROR(MATCH(_xlfn.CONCAT($B55,",",BU$4),'25 SpcFunc &amp; VentSpcFunc combos'!$Q$8:$Q$354,0),0)&gt;0,1,0)</f>
        <v>0</v>
      </c>
      <c r="BV55" s="119">
        <f ca="1">IF(IFERROR(MATCH(_xlfn.CONCAT($B55,",",BV$4),'25 SpcFunc &amp; VentSpcFunc combos'!$Q$8:$Q$354,0),0)&gt;0,1,0)</f>
        <v>0</v>
      </c>
      <c r="BW55" s="119">
        <f ca="1">IF(IFERROR(MATCH(_xlfn.CONCAT($B55,",",BW$4),'25 SpcFunc &amp; VentSpcFunc combos'!$Q$8:$Q$354,0),0)&gt;0,1,0)</f>
        <v>1</v>
      </c>
      <c r="BX55" s="119">
        <f ca="1">IF(IFERROR(MATCH(_xlfn.CONCAT($B55,",",BX$4),'25 SpcFunc &amp; VentSpcFunc combos'!$Q$8:$Q$354,0),0)&gt;0,1,0)</f>
        <v>0</v>
      </c>
      <c r="BY55" s="119">
        <f ca="1">IF(IFERROR(MATCH(_xlfn.CONCAT($B55,",",BY$4),'25 SpcFunc &amp; VentSpcFunc combos'!$Q$8:$Q$354,0),0)&gt;0,1,0)</f>
        <v>1</v>
      </c>
      <c r="BZ55" s="119">
        <f ca="1">IF(IFERROR(MATCH(_xlfn.CONCAT($B55,",",BZ$4),'25 SpcFunc &amp; VentSpcFunc combos'!$Q$8:$Q$354,0),0)&gt;0,1,0)</f>
        <v>0</v>
      </c>
      <c r="CA55" s="119">
        <f ca="1">IF(IFERROR(MATCH(_xlfn.CONCAT($B55,",",CA$4),'25 SpcFunc &amp; VentSpcFunc combos'!$Q$8:$Q$354,0),0)&gt;0,1,0)</f>
        <v>1</v>
      </c>
      <c r="CB55" s="119">
        <f ca="1">IF(IFERROR(MATCH(_xlfn.CONCAT($B55,",",CB$4),'25 SpcFunc &amp; VentSpcFunc combos'!$Q$8:$Q$354,0),0)&gt;0,1,0)</f>
        <v>0</v>
      </c>
      <c r="CC55" s="119">
        <f ca="1">IF(IFERROR(MATCH(_xlfn.CONCAT($B55,",",CC$4),'25 SpcFunc &amp; VentSpcFunc combos'!$Q$8:$Q$354,0),0)&gt;0,1,0)</f>
        <v>0</v>
      </c>
      <c r="CD55" s="119">
        <f ca="1">IF(IFERROR(MATCH(_xlfn.CONCAT($B55,",",CD$4),'25 SpcFunc &amp; VentSpcFunc combos'!$Q$8:$Q$354,0),0)&gt;0,1,0)</f>
        <v>0</v>
      </c>
      <c r="CE55" s="119">
        <f ca="1">IF(IFERROR(MATCH(_xlfn.CONCAT($B55,",",CE$4),'25 SpcFunc &amp; VentSpcFunc combos'!$Q$8:$Q$354,0),0)&gt;0,1,0)</f>
        <v>0</v>
      </c>
      <c r="CF55" s="119">
        <f ca="1">IF(IFERROR(MATCH(_xlfn.CONCAT($B55,",",CF$4),'25 SpcFunc &amp; VentSpcFunc combos'!$Q$8:$Q$354,0),0)&gt;0,1,0)</f>
        <v>0</v>
      </c>
      <c r="CG55" s="119">
        <f ca="1">IF(IFERROR(MATCH(_xlfn.CONCAT($B55,",",CG$4),'25 SpcFunc &amp; VentSpcFunc combos'!$Q$8:$Q$354,0),0)&gt;0,1,0)</f>
        <v>0</v>
      </c>
      <c r="CH55" s="119">
        <f ca="1">IF(IFERROR(MATCH(_xlfn.CONCAT($B55,",",CH$4),'25 SpcFunc &amp; VentSpcFunc combos'!$Q$8:$Q$354,0),0)&gt;0,1,0)</f>
        <v>0</v>
      </c>
      <c r="CI55" s="119">
        <f ca="1">IF(IFERROR(MATCH(_xlfn.CONCAT($B55,",",CI$4),'25 SpcFunc &amp; VentSpcFunc combos'!$Q$8:$Q$354,0),0)&gt;0,1,0)</f>
        <v>0</v>
      </c>
      <c r="CJ55" s="119">
        <f ca="1">IF(IFERROR(MATCH(_xlfn.CONCAT($B55,",",CJ$4),'25 SpcFunc &amp; VentSpcFunc combos'!$Q$8:$Q$354,0),0)&gt;0,1,0)</f>
        <v>0</v>
      </c>
      <c r="CK55" s="119">
        <f ca="1">IF(IFERROR(MATCH(_xlfn.CONCAT($B55,",",CK$4),'25 SpcFunc &amp; VentSpcFunc combos'!$Q$8:$Q$354,0),0)&gt;0,1,0)</f>
        <v>0</v>
      </c>
      <c r="CL55" s="119">
        <f ca="1">IF(IFERROR(MATCH(_xlfn.CONCAT($B55,",",CL$4),'25 SpcFunc &amp; VentSpcFunc combos'!$Q$8:$Q$354,0),0)&gt;0,1,0)</f>
        <v>0</v>
      </c>
      <c r="CM55" s="119">
        <f ca="1">IF(IFERROR(MATCH(_xlfn.CONCAT($B55,",",CM$4),'25 SpcFunc &amp; VentSpcFunc combos'!$Q$8:$Q$354,0),0)&gt;0,1,0)</f>
        <v>0</v>
      </c>
      <c r="CN55" s="119">
        <f ca="1">IF(IFERROR(MATCH(_xlfn.CONCAT($B55,",",CN$4),'25 SpcFunc &amp; VentSpcFunc combos'!$Q$8:$Q$354,0),0)&gt;0,1,0)</f>
        <v>0</v>
      </c>
      <c r="CO55" s="119">
        <f ca="1">IF(IFERROR(MATCH(_xlfn.CONCAT($B55,",",CO$4),'25 SpcFunc &amp; VentSpcFunc combos'!$Q$8:$Q$354,0),0)&gt;0,1,0)</f>
        <v>0</v>
      </c>
      <c r="CP55" s="119">
        <f ca="1">IF(IFERROR(MATCH(_xlfn.CONCAT($B55,",",CP$4),'25 SpcFunc &amp; VentSpcFunc combos'!$Q$8:$Q$354,0),0)&gt;0,1,0)</f>
        <v>0</v>
      </c>
      <c r="CQ55" s="119">
        <f ca="1">IF(IFERROR(MATCH(_xlfn.CONCAT($B55,",",CQ$4),'25 SpcFunc &amp; VentSpcFunc combos'!$Q$8:$Q$354,0),0)&gt;0,1,0)</f>
        <v>0</v>
      </c>
      <c r="CR55" s="119">
        <f ca="1">IF(IFERROR(MATCH(_xlfn.CONCAT($B55,",",CR$4),'25 SpcFunc &amp; VentSpcFunc combos'!$Q$8:$Q$354,0),0)&gt;0,1,0)</f>
        <v>0</v>
      </c>
      <c r="CS55" s="119">
        <f ca="1">IF(IFERROR(MATCH(_xlfn.CONCAT($B55,",",CS$4),'25 SpcFunc &amp; VentSpcFunc combos'!$Q$8:$Q$354,0),0)&gt;0,1,0)</f>
        <v>0</v>
      </c>
      <c r="CT55" s="119">
        <f ca="1">IF(IFERROR(MATCH(_xlfn.CONCAT($B55,",",CT$4),'25 SpcFunc &amp; VentSpcFunc combos'!$Q$8:$Q$354,0),0)&gt;0,1,0)</f>
        <v>0</v>
      </c>
      <c r="CU55" s="98" t="s">
        <v>938</v>
      </c>
      <c r="CV55">
        <f t="shared" ca="1" si="4"/>
        <v>12</v>
      </c>
    </row>
    <row r="56" spans="2:100" x14ac:dyDescent="0.25">
      <c r="B56" t="str">
        <f>'For CSV - 2025 SpcFuncData'!B56</f>
        <v>Office Area (&gt;250 square feet)</v>
      </c>
      <c r="C56" s="119">
        <f ca="1">IF(IFERROR(MATCH(_xlfn.CONCAT($B56,",",C$4),'25 SpcFunc &amp; VentSpcFunc combos'!$Q$8:$Q$354,0),0)&gt;0,1,0)</f>
        <v>0</v>
      </c>
      <c r="D56" s="119">
        <f ca="1">IF(IFERROR(MATCH(_xlfn.CONCAT($B56,",",D$4),'25 SpcFunc &amp; VentSpcFunc combos'!$Q$8:$Q$354,0),0)&gt;0,1,0)</f>
        <v>0</v>
      </c>
      <c r="E56" s="119">
        <f ca="1">IF(IFERROR(MATCH(_xlfn.CONCAT($B56,",",E$4),'25 SpcFunc &amp; VentSpcFunc combos'!$Q$8:$Q$354,0),0)&gt;0,1,0)</f>
        <v>0</v>
      </c>
      <c r="F56" s="119">
        <f ca="1">IF(IFERROR(MATCH(_xlfn.CONCAT($B56,",",F$4),'25 SpcFunc &amp; VentSpcFunc combos'!$Q$8:$Q$354,0),0)&gt;0,1,0)</f>
        <v>0</v>
      </c>
      <c r="G56" s="119">
        <f ca="1">IF(IFERROR(MATCH(_xlfn.CONCAT($B56,",",G$4),'25 SpcFunc &amp; VentSpcFunc combos'!$Q$8:$Q$354,0),0)&gt;0,1,0)</f>
        <v>0</v>
      </c>
      <c r="H56" s="119">
        <f ca="1">IF(IFERROR(MATCH(_xlfn.CONCAT($B56,",",H$4),'25 SpcFunc &amp; VentSpcFunc combos'!$Q$8:$Q$354,0),0)&gt;0,1,0)</f>
        <v>0</v>
      </c>
      <c r="I56" s="119">
        <f ca="1">IF(IFERROR(MATCH(_xlfn.CONCAT($B56,",",I$4),'25 SpcFunc &amp; VentSpcFunc combos'!$Q$8:$Q$354,0),0)&gt;0,1,0)</f>
        <v>0</v>
      </c>
      <c r="J56" s="119">
        <f ca="1">IF(IFERROR(MATCH(_xlfn.CONCAT($B56,",",J$4),'25 SpcFunc &amp; VentSpcFunc combos'!$Q$8:$Q$354,0),0)&gt;0,1,0)</f>
        <v>0</v>
      </c>
      <c r="K56" s="119">
        <f ca="1">IF(IFERROR(MATCH(_xlfn.CONCAT($B56,",",K$4),'25 SpcFunc &amp; VentSpcFunc combos'!$Q$8:$Q$354,0),0)&gt;0,1,0)</f>
        <v>0</v>
      </c>
      <c r="L56" s="119">
        <f ca="1">IF(IFERROR(MATCH(_xlfn.CONCAT($B56,",",L$4),'25 SpcFunc &amp; VentSpcFunc combos'!$Q$8:$Q$354,0),0)&gt;0,1,0)</f>
        <v>0</v>
      </c>
      <c r="M56" s="119">
        <f ca="1">IF(IFERROR(MATCH(_xlfn.CONCAT($B56,",",M$4),'25 SpcFunc &amp; VentSpcFunc combos'!$Q$8:$Q$354,0),0)&gt;0,1,0)</f>
        <v>0</v>
      </c>
      <c r="N56" s="119">
        <f ca="1">IF(IFERROR(MATCH(_xlfn.CONCAT($B56,",",N$4),'25 SpcFunc &amp; VentSpcFunc combos'!$Q$8:$Q$354,0),0)&gt;0,1,0)</f>
        <v>0</v>
      </c>
      <c r="O56" s="119">
        <f ca="1">IF(IFERROR(MATCH(_xlfn.CONCAT($B56,",",O$4),'25 SpcFunc &amp; VentSpcFunc combos'!$Q$8:$Q$354,0),0)&gt;0,1,0)</f>
        <v>0</v>
      </c>
      <c r="P56" s="119">
        <f ca="1">IF(IFERROR(MATCH(_xlfn.CONCAT($B56,",",P$4),'25 SpcFunc &amp; VentSpcFunc combos'!$Q$8:$Q$354,0),0)&gt;0,1,0)</f>
        <v>0</v>
      </c>
      <c r="Q56" s="119">
        <f ca="1">IF(IFERROR(MATCH(_xlfn.CONCAT($B56,",",Q$4),'25 SpcFunc &amp; VentSpcFunc combos'!$Q$8:$Q$354,0),0)&gt;0,1,0)</f>
        <v>0</v>
      </c>
      <c r="R56" s="119">
        <f ca="1">IF(IFERROR(MATCH(_xlfn.CONCAT($B56,",",R$4),'25 SpcFunc &amp; VentSpcFunc combos'!$Q$8:$Q$354,0),0)&gt;0,1,0)</f>
        <v>0</v>
      </c>
      <c r="S56" s="119">
        <f ca="1">IF(IFERROR(MATCH(_xlfn.CONCAT($B56,",",S$4),'25 SpcFunc &amp; VentSpcFunc combos'!$Q$8:$Q$354,0),0)&gt;0,1,0)</f>
        <v>0</v>
      </c>
      <c r="T56" s="119">
        <f ca="1">IF(IFERROR(MATCH(_xlfn.CONCAT($B56,",",T$4),'25 SpcFunc &amp; VentSpcFunc combos'!$Q$8:$Q$354,0),0)&gt;0,1,0)</f>
        <v>0</v>
      </c>
      <c r="U56" s="119">
        <f ca="1">IF(IFERROR(MATCH(_xlfn.CONCAT($B56,",",U$4),'25 SpcFunc &amp; VentSpcFunc combos'!$Q$8:$Q$354,0),0)&gt;0,1,0)</f>
        <v>0</v>
      </c>
      <c r="V56" s="119">
        <f ca="1">IF(IFERROR(MATCH(_xlfn.CONCAT($B56,",",V$4),'25 SpcFunc &amp; VentSpcFunc combos'!$Q$8:$Q$354,0),0)&gt;0,1,0)</f>
        <v>0</v>
      </c>
      <c r="W56" s="119">
        <f ca="1">IF(IFERROR(MATCH(_xlfn.CONCAT($B56,",",W$4),'25 SpcFunc &amp; VentSpcFunc combos'!$Q$8:$Q$354,0),0)&gt;0,1,0)</f>
        <v>0</v>
      </c>
      <c r="X56" s="119">
        <f ca="1">IF(IFERROR(MATCH(_xlfn.CONCAT($B56,",",X$4),'25 SpcFunc &amp; VentSpcFunc combos'!$Q$8:$Q$354,0),0)&gt;0,1,0)</f>
        <v>0</v>
      </c>
      <c r="Y56" s="119">
        <f ca="1">IF(IFERROR(MATCH(_xlfn.CONCAT($B56,",",Y$4),'25 SpcFunc &amp; VentSpcFunc combos'!$Q$8:$Q$354,0),0)&gt;0,1,0)</f>
        <v>0</v>
      </c>
      <c r="Z56" s="119">
        <f ca="1">IF(IFERROR(MATCH(_xlfn.CONCAT($B56,",",Z$4),'25 SpcFunc &amp; VentSpcFunc combos'!$Q$8:$Q$354,0),0)&gt;0,1,0)</f>
        <v>0</v>
      </c>
      <c r="AA56" s="119">
        <f ca="1">IF(IFERROR(MATCH(_xlfn.CONCAT($B56,",",AA$4),'25 SpcFunc &amp; VentSpcFunc combos'!$Q$8:$Q$354,0),0)&gt;0,1,0)</f>
        <v>0</v>
      </c>
      <c r="AB56" s="119">
        <f ca="1">IF(IFERROR(MATCH(_xlfn.CONCAT($B56,",",AB$4),'25 SpcFunc &amp; VentSpcFunc combos'!$Q$8:$Q$354,0),0)&gt;0,1,0)</f>
        <v>0</v>
      </c>
      <c r="AC56" s="119">
        <f ca="1">IF(IFERROR(MATCH(_xlfn.CONCAT($B56,",",AC$4),'25 SpcFunc &amp; VentSpcFunc combos'!$Q$8:$Q$354,0),0)&gt;0,1,0)</f>
        <v>0</v>
      </c>
      <c r="AD56" s="119">
        <f ca="1">IF(IFERROR(MATCH(_xlfn.CONCAT($B56,",",AD$4),'25 SpcFunc &amp; VentSpcFunc combos'!$Q$8:$Q$354,0),0)&gt;0,1,0)</f>
        <v>0</v>
      </c>
      <c r="AE56" s="119">
        <f ca="1">IF(IFERROR(MATCH(_xlfn.CONCAT($B56,",",AE$4),'25 SpcFunc &amp; VentSpcFunc combos'!$Q$8:$Q$354,0),0)&gt;0,1,0)</f>
        <v>0</v>
      </c>
      <c r="AF56" s="119">
        <f ca="1">IF(IFERROR(MATCH(_xlfn.CONCAT($B56,",",AF$4),'25 SpcFunc &amp; VentSpcFunc combos'!$Q$8:$Q$354,0),0)&gt;0,1,0)</f>
        <v>0</v>
      </c>
      <c r="AG56" s="119">
        <f ca="1">IF(IFERROR(MATCH(_xlfn.CONCAT($B56,",",AG$4),'25 SpcFunc &amp; VentSpcFunc combos'!$Q$8:$Q$354,0),0)&gt;0,1,0)</f>
        <v>0</v>
      </c>
      <c r="AH56" s="119">
        <f ca="1">IF(IFERROR(MATCH(_xlfn.CONCAT($B56,",",AH$4),'25 SpcFunc &amp; VentSpcFunc combos'!$Q$8:$Q$354,0),0)&gt;0,1,0)</f>
        <v>0</v>
      </c>
      <c r="AI56" s="119">
        <f ca="1">IF(IFERROR(MATCH(_xlfn.CONCAT($B56,",",AI$4),'25 SpcFunc &amp; VentSpcFunc combos'!$Q$8:$Q$354,0),0)&gt;0,1,0)</f>
        <v>0</v>
      </c>
      <c r="AJ56" s="119">
        <f ca="1">IF(IFERROR(MATCH(_xlfn.CONCAT($B56,",",AJ$4),'25 SpcFunc &amp; VentSpcFunc combos'!$Q$8:$Q$354,0),0)&gt;0,1,0)</f>
        <v>0</v>
      </c>
      <c r="AK56" s="119">
        <f ca="1">IF(IFERROR(MATCH(_xlfn.CONCAT($B56,",",AK$4),'25 SpcFunc &amp; VentSpcFunc combos'!$Q$8:$Q$354,0),0)&gt;0,1,0)</f>
        <v>0</v>
      </c>
      <c r="AL56" s="119">
        <f ca="1">IF(IFERROR(MATCH(_xlfn.CONCAT($B56,",",AL$4),'25 SpcFunc &amp; VentSpcFunc combos'!$Q$8:$Q$354,0),0)&gt;0,1,0)</f>
        <v>0</v>
      </c>
      <c r="AM56" s="119">
        <f ca="1">IF(IFERROR(MATCH(_xlfn.CONCAT($B56,",",AM$4),'25 SpcFunc &amp; VentSpcFunc combos'!$Q$8:$Q$354,0),0)&gt;0,1,0)</f>
        <v>0</v>
      </c>
      <c r="AN56" s="119">
        <f ca="1">IF(IFERROR(MATCH(_xlfn.CONCAT($B56,",",AN$4),'25 SpcFunc &amp; VentSpcFunc combos'!$Q$8:$Q$354,0),0)&gt;0,1,0)</f>
        <v>0</v>
      </c>
      <c r="AO56" s="119">
        <f ca="1">IF(IFERROR(MATCH(_xlfn.CONCAT($B56,",",AO$4),'25 SpcFunc &amp; VentSpcFunc combos'!$Q$8:$Q$354,0),0)&gt;0,1,0)</f>
        <v>0</v>
      </c>
      <c r="AP56" s="119">
        <f ca="1">IF(IFERROR(MATCH(_xlfn.CONCAT($B56,",",AP$4),'25 SpcFunc &amp; VentSpcFunc combos'!$Q$8:$Q$354,0),0)&gt;0,1,0)</f>
        <v>0</v>
      </c>
      <c r="AQ56" s="119">
        <f ca="1">IF(IFERROR(MATCH(_xlfn.CONCAT($B56,",",AQ$4),'25 SpcFunc &amp; VentSpcFunc combos'!$Q$8:$Q$354,0),0)&gt;0,1,0)</f>
        <v>0</v>
      </c>
      <c r="AR56" s="119">
        <f ca="1">IF(IFERROR(MATCH(_xlfn.CONCAT($B56,",",AR$4),'25 SpcFunc &amp; VentSpcFunc combos'!$Q$8:$Q$354,0),0)&gt;0,1,0)</f>
        <v>0</v>
      </c>
      <c r="AS56" s="119">
        <f ca="1">IF(IFERROR(MATCH(_xlfn.CONCAT($B56,",",AS$4),'25 SpcFunc &amp; VentSpcFunc combos'!$Q$8:$Q$354,0),0)&gt;0,1,0)</f>
        <v>0</v>
      </c>
      <c r="AT56" s="119">
        <f ca="1">IF(IFERROR(MATCH(_xlfn.CONCAT($B56,",",AT$4),'25 SpcFunc &amp; VentSpcFunc combos'!$Q$8:$Q$354,0),0)&gt;0,1,0)</f>
        <v>0</v>
      </c>
      <c r="AU56" s="119">
        <f ca="1">IF(IFERROR(MATCH(_xlfn.CONCAT($B56,",",AU$4),'25 SpcFunc &amp; VentSpcFunc combos'!$Q$8:$Q$354,0),0)&gt;0,1,0)</f>
        <v>0</v>
      </c>
      <c r="AV56" s="119">
        <f ca="1">IF(IFERROR(MATCH(_xlfn.CONCAT($B56,",",AV$4),'25 SpcFunc &amp; VentSpcFunc combos'!$Q$8:$Q$354,0),0)&gt;0,1,0)</f>
        <v>0</v>
      </c>
      <c r="AW56" s="119">
        <f ca="1">IF(IFERROR(MATCH(_xlfn.CONCAT($B56,",",AW$4),'25 SpcFunc &amp; VentSpcFunc combos'!$Q$8:$Q$354,0),0)&gt;0,1,0)</f>
        <v>0</v>
      </c>
      <c r="AX56" s="119">
        <f ca="1">IF(IFERROR(MATCH(_xlfn.CONCAT($B56,",",AX$4),'25 SpcFunc &amp; VentSpcFunc combos'!$Q$8:$Q$354,0),0)&gt;0,1,0)</f>
        <v>0</v>
      </c>
      <c r="AY56" s="119">
        <f ca="1">IF(IFERROR(MATCH(_xlfn.CONCAT($B56,",",AY$4),'25 SpcFunc &amp; VentSpcFunc combos'!$Q$8:$Q$354,0),0)&gt;0,1,0)</f>
        <v>0</v>
      </c>
      <c r="AZ56" s="119">
        <f ca="1">IF(IFERROR(MATCH(_xlfn.CONCAT($B56,",",AZ$4),'25 SpcFunc &amp; VentSpcFunc combos'!$Q$8:$Q$354,0),0)&gt;0,1,0)</f>
        <v>0</v>
      </c>
      <c r="BA56" s="119">
        <f ca="1">IF(IFERROR(MATCH(_xlfn.CONCAT($B56,",",BA$4),'25 SpcFunc &amp; VentSpcFunc combos'!$Q$8:$Q$354,0),0)&gt;0,1,0)</f>
        <v>0</v>
      </c>
      <c r="BB56" s="119">
        <f ca="1">IF(IFERROR(MATCH(_xlfn.CONCAT($B56,",",BB$4),'25 SpcFunc &amp; VentSpcFunc combos'!$Q$8:$Q$354,0),0)&gt;0,1,0)</f>
        <v>0</v>
      </c>
      <c r="BC56" s="119">
        <f ca="1">IF(IFERROR(MATCH(_xlfn.CONCAT($B56,",",BC$4),'25 SpcFunc &amp; VentSpcFunc combos'!$Q$8:$Q$354,0),0)&gt;0,1,0)</f>
        <v>0</v>
      </c>
      <c r="BD56" s="119">
        <f ca="1">IF(IFERROR(MATCH(_xlfn.CONCAT($B56,",",BD$4),'25 SpcFunc &amp; VentSpcFunc combos'!$Q$8:$Q$354,0),0)&gt;0,1,0)</f>
        <v>0</v>
      </c>
      <c r="BE56" s="119">
        <f ca="1">IF(IFERROR(MATCH(_xlfn.CONCAT($B56,",",BE$4),'25 SpcFunc &amp; VentSpcFunc combos'!$Q$8:$Q$354,0),0)&gt;0,1,0)</f>
        <v>0</v>
      </c>
      <c r="BF56" s="119">
        <f ca="1">IF(IFERROR(MATCH(_xlfn.CONCAT($B56,",",BF$4),'25 SpcFunc &amp; VentSpcFunc combos'!$Q$8:$Q$354,0),0)&gt;0,1,0)</f>
        <v>0</v>
      </c>
      <c r="BG56" s="119">
        <f ca="1">IF(IFERROR(MATCH(_xlfn.CONCAT($B56,",",BG$4),'25 SpcFunc &amp; VentSpcFunc combos'!$Q$8:$Q$354,0),0)&gt;0,1,0)</f>
        <v>0</v>
      </c>
      <c r="BH56" s="119">
        <f ca="1">IF(IFERROR(MATCH(_xlfn.CONCAT($B56,",",BH$4),'25 SpcFunc &amp; VentSpcFunc combos'!$Q$8:$Q$354,0),0)&gt;0,1,0)</f>
        <v>0</v>
      </c>
      <c r="BI56" s="119">
        <f ca="1">IF(IFERROR(MATCH(_xlfn.CONCAT($B56,",",BI$4),'25 SpcFunc &amp; VentSpcFunc combos'!$Q$8:$Q$354,0),0)&gt;0,1,0)</f>
        <v>0</v>
      </c>
      <c r="BJ56" s="119">
        <f ca="1">IF(IFERROR(MATCH(_xlfn.CONCAT($B56,",",BJ$4),'25 SpcFunc &amp; VentSpcFunc combos'!$Q$8:$Q$354,0),0)&gt;0,1,0)</f>
        <v>0</v>
      </c>
      <c r="BK56" s="119">
        <f ca="1">IF(IFERROR(MATCH(_xlfn.CONCAT($B56,",",BK$4),'25 SpcFunc &amp; VentSpcFunc combos'!$Q$8:$Q$354,0),0)&gt;0,1,0)</f>
        <v>0</v>
      </c>
      <c r="BL56" s="119">
        <f ca="1">IF(IFERROR(MATCH(_xlfn.CONCAT($B56,",",BL$4),'25 SpcFunc &amp; VentSpcFunc combos'!$Q$8:$Q$354,0),0)&gt;0,1,0)</f>
        <v>0</v>
      </c>
      <c r="BM56" s="119">
        <f ca="1">IF(IFERROR(MATCH(_xlfn.CONCAT($B56,",",BM$4),'25 SpcFunc &amp; VentSpcFunc combos'!$Q$8:$Q$354,0),0)&gt;0,1,0)</f>
        <v>0</v>
      </c>
      <c r="BN56" s="119">
        <f ca="1">IF(IFERROR(MATCH(_xlfn.CONCAT($B56,",",BN$4),'25 SpcFunc &amp; VentSpcFunc combos'!$Q$8:$Q$354,0),0)&gt;0,1,0)</f>
        <v>0</v>
      </c>
      <c r="BO56" s="119">
        <f ca="1">IF(IFERROR(MATCH(_xlfn.CONCAT($B56,",",BO$4),'25 SpcFunc &amp; VentSpcFunc combos'!$Q$8:$Q$354,0),0)&gt;0,1,0)</f>
        <v>0</v>
      </c>
      <c r="BP56" s="119">
        <f ca="1">IF(IFERROR(MATCH(_xlfn.CONCAT($B56,",",BP$4),'25 SpcFunc &amp; VentSpcFunc combos'!$Q$8:$Q$354,0),0)&gt;0,1,0)</f>
        <v>0</v>
      </c>
      <c r="BQ56" s="119">
        <f ca="1">IF(IFERROR(MATCH(_xlfn.CONCAT($B56,",",BQ$4),'25 SpcFunc &amp; VentSpcFunc combos'!$Q$8:$Q$354,0),0)&gt;0,1,0)</f>
        <v>0</v>
      </c>
      <c r="BR56" s="119">
        <f ca="1">IF(IFERROR(MATCH(_xlfn.CONCAT($B56,",",BR$4),'25 SpcFunc &amp; VentSpcFunc combos'!$Q$8:$Q$354,0),0)&gt;0,1,0)</f>
        <v>0</v>
      </c>
      <c r="BS56" s="119">
        <f ca="1">IF(IFERROR(MATCH(_xlfn.CONCAT($B56,",",BS$4),'25 SpcFunc &amp; VentSpcFunc combos'!$Q$8:$Q$354,0),0)&gt;0,1,0)</f>
        <v>0</v>
      </c>
      <c r="BT56" s="119">
        <f ca="1">IF(IFERROR(MATCH(_xlfn.CONCAT($B56,",",BT$4),'25 SpcFunc &amp; VentSpcFunc combos'!$Q$8:$Q$354,0),0)&gt;0,1,0)</f>
        <v>0</v>
      </c>
      <c r="BU56" s="119">
        <f ca="1">IF(IFERROR(MATCH(_xlfn.CONCAT($B56,",",BU$4),'25 SpcFunc &amp; VentSpcFunc combos'!$Q$8:$Q$354,0),0)&gt;0,1,0)</f>
        <v>0</v>
      </c>
      <c r="BV56" s="119">
        <f ca="1">IF(IFERROR(MATCH(_xlfn.CONCAT($B56,",",BV$4),'25 SpcFunc &amp; VentSpcFunc combos'!$Q$8:$Q$354,0),0)&gt;0,1,0)</f>
        <v>0</v>
      </c>
      <c r="BW56" s="119">
        <f ca="1">IF(IFERROR(MATCH(_xlfn.CONCAT($B56,",",BW$4),'25 SpcFunc &amp; VentSpcFunc combos'!$Q$8:$Q$354,0),0)&gt;0,1,0)</f>
        <v>0</v>
      </c>
      <c r="BX56" s="119">
        <f ca="1">IF(IFERROR(MATCH(_xlfn.CONCAT($B56,",",BX$4),'25 SpcFunc &amp; VentSpcFunc combos'!$Q$8:$Q$354,0),0)&gt;0,1,0)</f>
        <v>0</v>
      </c>
      <c r="BY56" s="119">
        <f ca="1">IF(IFERROR(MATCH(_xlfn.CONCAT($B56,",",BY$4),'25 SpcFunc &amp; VentSpcFunc combos'!$Q$8:$Q$354,0),0)&gt;0,1,0)</f>
        <v>0</v>
      </c>
      <c r="BZ56" s="119">
        <f ca="1">IF(IFERROR(MATCH(_xlfn.CONCAT($B56,",",BZ$4),'25 SpcFunc &amp; VentSpcFunc combos'!$Q$8:$Q$354,0),0)&gt;0,1,0)</f>
        <v>0</v>
      </c>
      <c r="CA56" s="119">
        <f ca="1">IF(IFERROR(MATCH(_xlfn.CONCAT($B56,",",CA$4),'25 SpcFunc &amp; VentSpcFunc combos'!$Q$8:$Q$354,0),0)&gt;0,1,0)</f>
        <v>0</v>
      </c>
      <c r="CB56" s="119">
        <f ca="1">IF(IFERROR(MATCH(_xlfn.CONCAT($B56,",",CB$4),'25 SpcFunc &amp; VentSpcFunc combos'!$Q$8:$Q$354,0),0)&gt;0,1,0)</f>
        <v>0</v>
      </c>
      <c r="CC56" s="119">
        <f ca="1">IF(IFERROR(MATCH(_xlfn.CONCAT($B56,",",CC$4),'25 SpcFunc &amp; VentSpcFunc combos'!$Q$8:$Q$354,0),0)&gt;0,1,0)</f>
        <v>0</v>
      </c>
      <c r="CD56" s="119">
        <f ca="1">IF(IFERROR(MATCH(_xlfn.CONCAT($B56,",",CD$4),'25 SpcFunc &amp; VentSpcFunc combos'!$Q$8:$Q$354,0),0)&gt;0,1,0)</f>
        <v>0</v>
      </c>
      <c r="CE56" s="119">
        <f ca="1">IF(IFERROR(MATCH(_xlfn.CONCAT($B56,",",CE$4),'25 SpcFunc &amp; VentSpcFunc combos'!$Q$8:$Q$354,0),0)&gt;0,1,0)</f>
        <v>0</v>
      </c>
      <c r="CF56" s="119">
        <f ca="1">IF(IFERROR(MATCH(_xlfn.CONCAT($B56,",",CF$4),'25 SpcFunc &amp; VentSpcFunc combos'!$Q$8:$Q$354,0),0)&gt;0,1,0)</f>
        <v>0</v>
      </c>
      <c r="CG56" s="119">
        <f ca="1">IF(IFERROR(MATCH(_xlfn.CONCAT($B56,",",CG$4),'25 SpcFunc &amp; VentSpcFunc combos'!$Q$8:$Q$354,0),0)&gt;0,1,0)</f>
        <v>0</v>
      </c>
      <c r="CH56" s="119">
        <f ca="1">IF(IFERROR(MATCH(_xlfn.CONCAT($B56,",",CH$4),'25 SpcFunc &amp; VentSpcFunc combos'!$Q$8:$Q$354,0),0)&gt;0,1,0)</f>
        <v>1</v>
      </c>
      <c r="CI56" s="119">
        <f ca="1">IF(IFERROR(MATCH(_xlfn.CONCAT($B56,",",CI$4),'25 SpcFunc &amp; VentSpcFunc combos'!$Q$8:$Q$354,0),0)&gt;0,1,0)</f>
        <v>0</v>
      </c>
      <c r="CJ56" s="119">
        <f ca="1">IF(IFERROR(MATCH(_xlfn.CONCAT($B56,",",CJ$4),'25 SpcFunc &amp; VentSpcFunc combos'!$Q$8:$Q$354,0),0)&gt;0,1,0)</f>
        <v>0</v>
      </c>
      <c r="CK56" s="119">
        <f ca="1">IF(IFERROR(MATCH(_xlfn.CONCAT($B56,",",CK$4),'25 SpcFunc &amp; VentSpcFunc combos'!$Q$8:$Q$354,0),0)&gt;0,1,0)</f>
        <v>0</v>
      </c>
      <c r="CL56" s="119">
        <f ca="1">IF(IFERROR(MATCH(_xlfn.CONCAT($B56,",",CL$4),'25 SpcFunc &amp; VentSpcFunc combos'!$Q$8:$Q$354,0),0)&gt;0,1,0)</f>
        <v>0</v>
      </c>
      <c r="CM56" s="119">
        <f ca="1">IF(IFERROR(MATCH(_xlfn.CONCAT($B56,",",CM$4),'25 SpcFunc &amp; VentSpcFunc combos'!$Q$8:$Q$354,0),0)&gt;0,1,0)</f>
        <v>0</v>
      </c>
      <c r="CN56" s="119">
        <f ca="1">IF(IFERROR(MATCH(_xlfn.CONCAT($B56,",",CN$4),'25 SpcFunc &amp; VentSpcFunc combos'!$Q$8:$Q$354,0),0)&gt;0,1,0)</f>
        <v>0</v>
      </c>
      <c r="CO56" s="119">
        <f ca="1">IF(IFERROR(MATCH(_xlfn.CONCAT($B56,",",CO$4),'25 SpcFunc &amp; VentSpcFunc combos'!$Q$8:$Q$354,0),0)&gt;0,1,0)</f>
        <v>0</v>
      </c>
      <c r="CP56" s="119">
        <f ca="1">IF(IFERROR(MATCH(_xlfn.CONCAT($B56,",",CP$4),'25 SpcFunc &amp; VentSpcFunc combos'!$Q$8:$Q$354,0),0)&gt;0,1,0)</f>
        <v>0</v>
      </c>
      <c r="CQ56" s="119">
        <f ca="1">IF(IFERROR(MATCH(_xlfn.CONCAT($B56,",",CQ$4),'25 SpcFunc &amp; VentSpcFunc combos'!$Q$8:$Q$354,0),0)&gt;0,1,0)</f>
        <v>0</v>
      </c>
      <c r="CR56" s="119">
        <f ca="1">IF(IFERROR(MATCH(_xlfn.CONCAT($B56,",",CR$4),'25 SpcFunc &amp; VentSpcFunc combos'!$Q$8:$Q$354,0),0)&gt;0,1,0)</f>
        <v>0</v>
      </c>
      <c r="CS56" s="119">
        <f ca="1">IF(IFERROR(MATCH(_xlfn.CONCAT($B56,",",CS$4),'25 SpcFunc &amp; VentSpcFunc combos'!$Q$8:$Q$354,0),0)&gt;0,1,0)</f>
        <v>0</v>
      </c>
      <c r="CT56" s="119">
        <f ca="1">IF(IFERROR(MATCH(_xlfn.CONCAT($B56,",",CT$4),'25 SpcFunc &amp; VentSpcFunc combos'!$Q$8:$Q$354,0),0)&gt;0,1,0)</f>
        <v>0</v>
      </c>
      <c r="CU56" s="98" t="s">
        <v>938</v>
      </c>
      <c r="CV56">
        <f t="shared" ca="1" si="4"/>
        <v>1</v>
      </c>
    </row>
    <row r="57" spans="2:100" x14ac:dyDescent="0.25">
      <c r="B57" t="str">
        <f>'For CSV - 2025 SpcFuncData'!B57</f>
        <v>Office Area (&lt;=250 square feet)</v>
      </c>
      <c r="C57" s="119">
        <f ca="1">IF(IFERROR(MATCH(_xlfn.CONCAT($B57,",",C$4),'25 SpcFunc &amp; VentSpcFunc combos'!$Q$8:$Q$354,0),0)&gt;0,1,0)</f>
        <v>0</v>
      </c>
      <c r="D57" s="119">
        <f ca="1">IF(IFERROR(MATCH(_xlfn.CONCAT($B57,",",D$4),'25 SpcFunc &amp; VentSpcFunc combos'!$Q$8:$Q$354,0),0)&gt;0,1,0)</f>
        <v>0</v>
      </c>
      <c r="E57" s="119">
        <f ca="1">IF(IFERROR(MATCH(_xlfn.CONCAT($B57,",",E$4),'25 SpcFunc &amp; VentSpcFunc combos'!$Q$8:$Q$354,0),0)&gt;0,1,0)</f>
        <v>0</v>
      </c>
      <c r="F57" s="119">
        <f ca="1">IF(IFERROR(MATCH(_xlfn.CONCAT($B57,",",F$4),'25 SpcFunc &amp; VentSpcFunc combos'!$Q$8:$Q$354,0),0)&gt;0,1,0)</f>
        <v>0</v>
      </c>
      <c r="G57" s="119">
        <f ca="1">IF(IFERROR(MATCH(_xlfn.CONCAT($B57,",",G$4),'25 SpcFunc &amp; VentSpcFunc combos'!$Q$8:$Q$354,0),0)&gt;0,1,0)</f>
        <v>0</v>
      </c>
      <c r="H57" s="119">
        <f ca="1">IF(IFERROR(MATCH(_xlfn.CONCAT($B57,",",H$4),'25 SpcFunc &amp; VentSpcFunc combos'!$Q$8:$Q$354,0),0)&gt;0,1,0)</f>
        <v>0</v>
      </c>
      <c r="I57" s="119">
        <f ca="1">IF(IFERROR(MATCH(_xlfn.CONCAT($B57,",",I$4),'25 SpcFunc &amp; VentSpcFunc combos'!$Q$8:$Q$354,0),0)&gt;0,1,0)</f>
        <v>0</v>
      </c>
      <c r="J57" s="119">
        <f ca="1">IF(IFERROR(MATCH(_xlfn.CONCAT($B57,",",J$4),'25 SpcFunc &amp; VentSpcFunc combos'!$Q$8:$Q$354,0),0)&gt;0,1,0)</f>
        <v>0</v>
      </c>
      <c r="K57" s="119">
        <f ca="1">IF(IFERROR(MATCH(_xlfn.CONCAT($B57,",",K$4),'25 SpcFunc &amp; VentSpcFunc combos'!$Q$8:$Q$354,0),0)&gt;0,1,0)</f>
        <v>0</v>
      </c>
      <c r="L57" s="119">
        <f ca="1">IF(IFERROR(MATCH(_xlfn.CONCAT($B57,",",L$4),'25 SpcFunc &amp; VentSpcFunc combos'!$Q$8:$Q$354,0),0)&gt;0,1,0)</f>
        <v>0</v>
      </c>
      <c r="M57" s="119">
        <f ca="1">IF(IFERROR(MATCH(_xlfn.CONCAT($B57,",",M$4),'25 SpcFunc &amp; VentSpcFunc combos'!$Q$8:$Q$354,0),0)&gt;0,1,0)</f>
        <v>0</v>
      </c>
      <c r="N57" s="119">
        <f ca="1">IF(IFERROR(MATCH(_xlfn.CONCAT($B57,",",N$4),'25 SpcFunc &amp; VentSpcFunc combos'!$Q$8:$Q$354,0),0)&gt;0,1,0)</f>
        <v>0</v>
      </c>
      <c r="O57" s="119">
        <f ca="1">IF(IFERROR(MATCH(_xlfn.CONCAT($B57,",",O$4),'25 SpcFunc &amp; VentSpcFunc combos'!$Q$8:$Q$354,0),0)&gt;0,1,0)</f>
        <v>0</v>
      </c>
      <c r="P57" s="119">
        <f ca="1">IF(IFERROR(MATCH(_xlfn.CONCAT($B57,",",P$4),'25 SpcFunc &amp; VentSpcFunc combos'!$Q$8:$Q$354,0),0)&gt;0,1,0)</f>
        <v>0</v>
      </c>
      <c r="Q57" s="119">
        <f ca="1">IF(IFERROR(MATCH(_xlfn.CONCAT($B57,",",Q$4),'25 SpcFunc &amp; VentSpcFunc combos'!$Q$8:$Q$354,0),0)&gt;0,1,0)</f>
        <v>0</v>
      </c>
      <c r="R57" s="119">
        <f ca="1">IF(IFERROR(MATCH(_xlfn.CONCAT($B57,",",R$4),'25 SpcFunc &amp; VentSpcFunc combos'!$Q$8:$Q$354,0),0)&gt;0,1,0)</f>
        <v>0</v>
      </c>
      <c r="S57" s="119">
        <f ca="1">IF(IFERROR(MATCH(_xlfn.CONCAT($B57,",",S$4),'25 SpcFunc &amp; VentSpcFunc combos'!$Q$8:$Q$354,0),0)&gt;0,1,0)</f>
        <v>0</v>
      </c>
      <c r="T57" s="119">
        <f ca="1">IF(IFERROR(MATCH(_xlfn.CONCAT($B57,",",T$4),'25 SpcFunc &amp; VentSpcFunc combos'!$Q$8:$Q$354,0),0)&gt;0,1,0)</f>
        <v>0</v>
      </c>
      <c r="U57" s="119">
        <f ca="1">IF(IFERROR(MATCH(_xlfn.CONCAT($B57,",",U$4),'25 SpcFunc &amp; VentSpcFunc combos'!$Q$8:$Q$354,0),0)&gt;0,1,0)</f>
        <v>0</v>
      </c>
      <c r="V57" s="119">
        <f ca="1">IF(IFERROR(MATCH(_xlfn.CONCAT($B57,",",V$4),'25 SpcFunc &amp; VentSpcFunc combos'!$Q$8:$Q$354,0),0)&gt;0,1,0)</f>
        <v>0</v>
      </c>
      <c r="W57" s="119">
        <f ca="1">IF(IFERROR(MATCH(_xlfn.CONCAT($B57,",",W$4),'25 SpcFunc &amp; VentSpcFunc combos'!$Q$8:$Q$354,0),0)&gt;0,1,0)</f>
        <v>0</v>
      </c>
      <c r="X57" s="119">
        <f ca="1">IF(IFERROR(MATCH(_xlfn.CONCAT($B57,",",X$4),'25 SpcFunc &amp; VentSpcFunc combos'!$Q$8:$Q$354,0),0)&gt;0,1,0)</f>
        <v>0</v>
      </c>
      <c r="Y57" s="119">
        <f ca="1">IF(IFERROR(MATCH(_xlfn.CONCAT($B57,",",Y$4),'25 SpcFunc &amp; VentSpcFunc combos'!$Q$8:$Q$354,0),0)&gt;0,1,0)</f>
        <v>0</v>
      </c>
      <c r="Z57" s="119">
        <f ca="1">IF(IFERROR(MATCH(_xlfn.CONCAT($B57,",",Z$4),'25 SpcFunc &amp; VentSpcFunc combos'!$Q$8:$Q$354,0),0)&gt;0,1,0)</f>
        <v>0</v>
      </c>
      <c r="AA57" s="119">
        <f ca="1">IF(IFERROR(MATCH(_xlfn.CONCAT($B57,",",AA$4),'25 SpcFunc &amp; VentSpcFunc combos'!$Q$8:$Q$354,0),0)&gt;0,1,0)</f>
        <v>0</v>
      </c>
      <c r="AB57" s="119">
        <f ca="1">IF(IFERROR(MATCH(_xlfn.CONCAT($B57,",",AB$4),'25 SpcFunc &amp; VentSpcFunc combos'!$Q$8:$Q$354,0),0)&gt;0,1,0)</f>
        <v>0</v>
      </c>
      <c r="AC57" s="119">
        <f ca="1">IF(IFERROR(MATCH(_xlfn.CONCAT($B57,",",AC$4),'25 SpcFunc &amp; VentSpcFunc combos'!$Q$8:$Q$354,0),0)&gt;0,1,0)</f>
        <v>0</v>
      </c>
      <c r="AD57" s="119">
        <f ca="1">IF(IFERROR(MATCH(_xlfn.CONCAT($B57,",",AD$4),'25 SpcFunc &amp; VentSpcFunc combos'!$Q$8:$Q$354,0),0)&gt;0,1,0)</f>
        <v>0</v>
      </c>
      <c r="AE57" s="119">
        <f ca="1">IF(IFERROR(MATCH(_xlfn.CONCAT($B57,",",AE$4),'25 SpcFunc &amp; VentSpcFunc combos'!$Q$8:$Q$354,0),0)&gt;0,1,0)</f>
        <v>0</v>
      </c>
      <c r="AF57" s="119">
        <f ca="1">IF(IFERROR(MATCH(_xlfn.CONCAT($B57,",",AF$4),'25 SpcFunc &amp; VentSpcFunc combos'!$Q$8:$Q$354,0),0)&gt;0,1,0)</f>
        <v>0</v>
      </c>
      <c r="AG57" s="119">
        <f ca="1">IF(IFERROR(MATCH(_xlfn.CONCAT($B57,",",AG$4),'25 SpcFunc &amp; VentSpcFunc combos'!$Q$8:$Q$354,0),0)&gt;0,1,0)</f>
        <v>0</v>
      </c>
      <c r="AH57" s="119">
        <f ca="1">IF(IFERROR(MATCH(_xlfn.CONCAT($B57,",",AH$4),'25 SpcFunc &amp; VentSpcFunc combos'!$Q$8:$Q$354,0),0)&gt;0,1,0)</f>
        <v>0</v>
      </c>
      <c r="AI57" s="119">
        <f ca="1">IF(IFERROR(MATCH(_xlfn.CONCAT($B57,",",AI$4),'25 SpcFunc &amp; VentSpcFunc combos'!$Q$8:$Q$354,0),0)&gt;0,1,0)</f>
        <v>0</v>
      </c>
      <c r="AJ57" s="119">
        <f ca="1">IF(IFERROR(MATCH(_xlfn.CONCAT($B57,",",AJ$4),'25 SpcFunc &amp; VentSpcFunc combos'!$Q$8:$Q$354,0),0)&gt;0,1,0)</f>
        <v>0</v>
      </c>
      <c r="AK57" s="119">
        <f ca="1">IF(IFERROR(MATCH(_xlfn.CONCAT($B57,",",AK$4),'25 SpcFunc &amp; VentSpcFunc combos'!$Q$8:$Q$354,0),0)&gt;0,1,0)</f>
        <v>0</v>
      </c>
      <c r="AL57" s="119">
        <f ca="1">IF(IFERROR(MATCH(_xlfn.CONCAT($B57,",",AL$4),'25 SpcFunc &amp; VentSpcFunc combos'!$Q$8:$Q$354,0),0)&gt;0,1,0)</f>
        <v>0</v>
      </c>
      <c r="AM57" s="119">
        <f ca="1">IF(IFERROR(MATCH(_xlfn.CONCAT($B57,",",AM$4),'25 SpcFunc &amp; VentSpcFunc combos'!$Q$8:$Q$354,0),0)&gt;0,1,0)</f>
        <v>0</v>
      </c>
      <c r="AN57" s="119">
        <f ca="1">IF(IFERROR(MATCH(_xlfn.CONCAT($B57,",",AN$4),'25 SpcFunc &amp; VentSpcFunc combos'!$Q$8:$Q$354,0),0)&gt;0,1,0)</f>
        <v>0</v>
      </c>
      <c r="AO57" s="119">
        <f ca="1">IF(IFERROR(MATCH(_xlfn.CONCAT($B57,",",AO$4),'25 SpcFunc &amp; VentSpcFunc combos'!$Q$8:$Q$354,0),0)&gt;0,1,0)</f>
        <v>0</v>
      </c>
      <c r="AP57" s="119">
        <f ca="1">IF(IFERROR(MATCH(_xlfn.CONCAT($B57,",",AP$4),'25 SpcFunc &amp; VentSpcFunc combos'!$Q$8:$Q$354,0),0)&gt;0,1,0)</f>
        <v>0</v>
      </c>
      <c r="AQ57" s="119">
        <f ca="1">IF(IFERROR(MATCH(_xlfn.CONCAT($B57,",",AQ$4),'25 SpcFunc &amp; VentSpcFunc combos'!$Q$8:$Q$354,0),0)&gt;0,1,0)</f>
        <v>0</v>
      </c>
      <c r="AR57" s="119">
        <f ca="1">IF(IFERROR(MATCH(_xlfn.CONCAT($B57,",",AR$4),'25 SpcFunc &amp; VentSpcFunc combos'!$Q$8:$Q$354,0),0)&gt;0,1,0)</f>
        <v>0</v>
      </c>
      <c r="AS57" s="119">
        <f ca="1">IF(IFERROR(MATCH(_xlfn.CONCAT($B57,",",AS$4),'25 SpcFunc &amp; VentSpcFunc combos'!$Q$8:$Q$354,0),0)&gt;0,1,0)</f>
        <v>0</v>
      </c>
      <c r="AT57" s="119">
        <f ca="1">IF(IFERROR(MATCH(_xlfn.CONCAT($B57,",",AT$4),'25 SpcFunc &amp; VentSpcFunc combos'!$Q$8:$Q$354,0),0)&gt;0,1,0)</f>
        <v>0</v>
      </c>
      <c r="AU57" s="119">
        <f ca="1">IF(IFERROR(MATCH(_xlfn.CONCAT($B57,",",AU$4),'25 SpcFunc &amp; VentSpcFunc combos'!$Q$8:$Q$354,0),0)&gt;0,1,0)</f>
        <v>0</v>
      </c>
      <c r="AV57" s="119">
        <f ca="1">IF(IFERROR(MATCH(_xlfn.CONCAT($B57,",",AV$4),'25 SpcFunc &amp; VentSpcFunc combos'!$Q$8:$Q$354,0),0)&gt;0,1,0)</f>
        <v>0</v>
      </c>
      <c r="AW57" s="119">
        <f ca="1">IF(IFERROR(MATCH(_xlfn.CONCAT($B57,",",AW$4),'25 SpcFunc &amp; VentSpcFunc combos'!$Q$8:$Q$354,0),0)&gt;0,1,0)</f>
        <v>0</v>
      </c>
      <c r="AX57" s="119">
        <f ca="1">IF(IFERROR(MATCH(_xlfn.CONCAT($B57,",",AX$4),'25 SpcFunc &amp; VentSpcFunc combos'!$Q$8:$Q$354,0),0)&gt;0,1,0)</f>
        <v>0</v>
      </c>
      <c r="AY57" s="119">
        <f ca="1">IF(IFERROR(MATCH(_xlfn.CONCAT($B57,",",AY$4),'25 SpcFunc &amp; VentSpcFunc combos'!$Q$8:$Q$354,0),0)&gt;0,1,0)</f>
        <v>0</v>
      </c>
      <c r="AZ57" s="119">
        <f ca="1">IF(IFERROR(MATCH(_xlfn.CONCAT($B57,",",AZ$4),'25 SpcFunc &amp; VentSpcFunc combos'!$Q$8:$Q$354,0),0)&gt;0,1,0)</f>
        <v>0</v>
      </c>
      <c r="BA57" s="119">
        <f ca="1">IF(IFERROR(MATCH(_xlfn.CONCAT($B57,",",BA$4),'25 SpcFunc &amp; VentSpcFunc combos'!$Q$8:$Q$354,0),0)&gt;0,1,0)</f>
        <v>0</v>
      </c>
      <c r="BB57" s="119">
        <f ca="1">IF(IFERROR(MATCH(_xlfn.CONCAT($B57,",",BB$4),'25 SpcFunc &amp; VentSpcFunc combos'!$Q$8:$Q$354,0),0)&gt;0,1,0)</f>
        <v>0</v>
      </c>
      <c r="BC57" s="119">
        <f ca="1">IF(IFERROR(MATCH(_xlfn.CONCAT($B57,",",BC$4),'25 SpcFunc &amp; VentSpcFunc combos'!$Q$8:$Q$354,0),0)&gt;0,1,0)</f>
        <v>0</v>
      </c>
      <c r="BD57" s="119">
        <f ca="1">IF(IFERROR(MATCH(_xlfn.CONCAT($B57,",",BD$4),'25 SpcFunc &amp; VentSpcFunc combos'!$Q$8:$Q$354,0),0)&gt;0,1,0)</f>
        <v>0</v>
      </c>
      <c r="BE57" s="119">
        <f ca="1">IF(IFERROR(MATCH(_xlfn.CONCAT($B57,",",BE$4),'25 SpcFunc &amp; VentSpcFunc combos'!$Q$8:$Q$354,0),0)&gt;0,1,0)</f>
        <v>0</v>
      </c>
      <c r="BF57" s="119">
        <f ca="1">IF(IFERROR(MATCH(_xlfn.CONCAT($B57,",",BF$4),'25 SpcFunc &amp; VentSpcFunc combos'!$Q$8:$Q$354,0),0)&gt;0,1,0)</f>
        <v>0</v>
      </c>
      <c r="BG57" s="119">
        <f ca="1">IF(IFERROR(MATCH(_xlfn.CONCAT($B57,",",BG$4),'25 SpcFunc &amp; VentSpcFunc combos'!$Q$8:$Q$354,0),0)&gt;0,1,0)</f>
        <v>0</v>
      </c>
      <c r="BH57" s="119">
        <f ca="1">IF(IFERROR(MATCH(_xlfn.CONCAT($B57,",",BH$4),'25 SpcFunc &amp; VentSpcFunc combos'!$Q$8:$Q$354,0),0)&gt;0,1,0)</f>
        <v>0</v>
      </c>
      <c r="BI57" s="119">
        <f ca="1">IF(IFERROR(MATCH(_xlfn.CONCAT($B57,",",BI$4),'25 SpcFunc &amp; VentSpcFunc combos'!$Q$8:$Q$354,0),0)&gt;0,1,0)</f>
        <v>0</v>
      </c>
      <c r="BJ57" s="119">
        <f ca="1">IF(IFERROR(MATCH(_xlfn.CONCAT($B57,",",BJ$4),'25 SpcFunc &amp; VentSpcFunc combos'!$Q$8:$Q$354,0),0)&gt;0,1,0)</f>
        <v>0</v>
      </c>
      <c r="BK57" s="119">
        <f ca="1">IF(IFERROR(MATCH(_xlfn.CONCAT($B57,",",BK$4),'25 SpcFunc &amp; VentSpcFunc combos'!$Q$8:$Q$354,0),0)&gt;0,1,0)</f>
        <v>0</v>
      </c>
      <c r="BL57" s="119">
        <f ca="1">IF(IFERROR(MATCH(_xlfn.CONCAT($B57,",",BL$4),'25 SpcFunc &amp; VentSpcFunc combos'!$Q$8:$Q$354,0),0)&gt;0,1,0)</f>
        <v>0</v>
      </c>
      <c r="BM57" s="119">
        <f ca="1">IF(IFERROR(MATCH(_xlfn.CONCAT($B57,",",BM$4),'25 SpcFunc &amp; VentSpcFunc combos'!$Q$8:$Q$354,0),0)&gt;0,1,0)</f>
        <v>0</v>
      </c>
      <c r="BN57" s="119">
        <f ca="1">IF(IFERROR(MATCH(_xlfn.CONCAT($B57,",",BN$4),'25 SpcFunc &amp; VentSpcFunc combos'!$Q$8:$Q$354,0),0)&gt;0,1,0)</f>
        <v>0</v>
      </c>
      <c r="BO57" s="119">
        <f ca="1">IF(IFERROR(MATCH(_xlfn.CONCAT($B57,",",BO$4),'25 SpcFunc &amp; VentSpcFunc combos'!$Q$8:$Q$354,0),0)&gt;0,1,0)</f>
        <v>0</v>
      </c>
      <c r="BP57" s="119">
        <f ca="1">IF(IFERROR(MATCH(_xlfn.CONCAT($B57,",",BP$4),'25 SpcFunc &amp; VentSpcFunc combos'!$Q$8:$Q$354,0),0)&gt;0,1,0)</f>
        <v>0</v>
      </c>
      <c r="BQ57" s="119">
        <f ca="1">IF(IFERROR(MATCH(_xlfn.CONCAT($B57,",",BQ$4),'25 SpcFunc &amp; VentSpcFunc combos'!$Q$8:$Q$354,0),0)&gt;0,1,0)</f>
        <v>0</v>
      </c>
      <c r="BR57" s="119">
        <f ca="1">IF(IFERROR(MATCH(_xlfn.CONCAT($B57,",",BR$4),'25 SpcFunc &amp; VentSpcFunc combos'!$Q$8:$Q$354,0),0)&gt;0,1,0)</f>
        <v>0</v>
      </c>
      <c r="BS57" s="119">
        <f ca="1">IF(IFERROR(MATCH(_xlfn.CONCAT($B57,",",BS$4),'25 SpcFunc &amp; VentSpcFunc combos'!$Q$8:$Q$354,0),0)&gt;0,1,0)</f>
        <v>0</v>
      </c>
      <c r="BT57" s="119">
        <f ca="1">IF(IFERROR(MATCH(_xlfn.CONCAT($B57,",",BT$4),'25 SpcFunc &amp; VentSpcFunc combos'!$Q$8:$Q$354,0),0)&gt;0,1,0)</f>
        <v>0</v>
      </c>
      <c r="BU57" s="119">
        <f ca="1">IF(IFERROR(MATCH(_xlfn.CONCAT($B57,",",BU$4),'25 SpcFunc &amp; VentSpcFunc combos'!$Q$8:$Q$354,0),0)&gt;0,1,0)</f>
        <v>0</v>
      </c>
      <c r="BV57" s="119">
        <f ca="1">IF(IFERROR(MATCH(_xlfn.CONCAT($B57,",",BV$4),'25 SpcFunc &amp; VentSpcFunc combos'!$Q$8:$Q$354,0),0)&gt;0,1,0)</f>
        <v>0</v>
      </c>
      <c r="BW57" s="119">
        <f ca="1">IF(IFERROR(MATCH(_xlfn.CONCAT($B57,",",BW$4),'25 SpcFunc &amp; VentSpcFunc combos'!$Q$8:$Q$354,0),0)&gt;0,1,0)</f>
        <v>0</v>
      </c>
      <c r="BX57" s="119">
        <f ca="1">IF(IFERROR(MATCH(_xlfn.CONCAT($B57,",",BX$4),'25 SpcFunc &amp; VentSpcFunc combos'!$Q$8:$Q$354,0),0)&gt;0,1,0)</f>
        <v>0</v>
      </c>
      <c r="BY57" s="119">
        <f ca="1">IF(IFERROR(MATCH(_xlfn.CONCAT($B57,",",BY$4),'25 SpcFunc &amp; VentSpcFunc combos'!$Q$8:$Q$354,0),0)&gt;0,1,0)</f>
        <v>0</v>
      </c>
      <c r="BZ57" s="119">
        <f ca="1">IF(IFERROR(MATCH(_xlfn.CONCAT($B57,",",BZ$4),'25 SpcFunc &amp; VentSpcFunc combos'!$Q$8:$Q$354,0),0)&gt;0,1,0)</f>
        <v>0</v>
      </c>
      <c r="CA57" s="119">
        <f ca="1">IF(IFERROR(MATCH(_xlfn.CONCAT($B57,",",CA$4),'25 SpcFunc &amp; VentSpcFunc combos'!$Q$8:$Q$354,0),0)&gt;0,1,0)</f>
        <v>0</v>
      </c>
      <c r="CB57" s="119">
        <f ca="1">IF(IFERROR(MATCH(_xlfn.CONCAT($B57,",",CB$4),'25 SpcFunc &amp; VentSpcFunc combos'!$Q$8:$Q$354,0),0)&gt;0,1,0)</f>
        <v>0</v>
      </c>
      <c r="CC57" s="119">
        <f ca="1">IF(IFERROR(MATCH(_xlfn.CONCAT($B57,",",CC$4),'25 SpcFunc &amp; VentSpcFunc combos'!$Q$8:$Q$354,0),0)&gt;0,1,0)</f>
        <v>0</v>
      </c>
      <c r="CD57" s="119">
        <f ca="1">IF(IFERROR(MATCH(_xlfn.CONCAT($B57,",",CD$4),'25 SpcFunc &amp; VentSpcFunc combos'!$Q$8:$Q$354,0),0)&gt;0,1,0)</f>
        <v>0</v>
      </c>
      <c r="CE57" s="119">
        <f ca="1">IF(IFERROR(MATCH(_xlfn.CONCAT($B57,",",CE$4),'25 SpcFunc &amp; VentSpcFunc combos'!$Q$8:$Q$354,0),0)&gt;0,1,0)</f>
        <v>0</v>
      </c>
      <c r="CF57" s="119">
        <f ca="1">IF(IFERROR(MATCH(_xlfn.CONCAT($B57,",",CF$4),'25 SpcFunc &amp; VentSpcFunc combos'!$Q$8:$Q$354,0),0)&gt;0,1,0)</f>
        <v>0</v>
      </c>
      <c r="CG57" s="119">
        <f ca="1">IF(IFERROR(MATCH(_xlfn.CONCAT($B57,",",CG$4),'25 SpcFunc &amp; VentSpcFunc combos'!$Q$8:$Q$354,0),0)&gt;0,1,0)</f>
        <v>0</v>
      </c>
      <c r="CH57" s="119">
        <f ca="1">IF(IFERROR(MATCH(_xlfn.CONCAT($B57,",",CH$4),'25 SpcFunc &amp; VentSpcFunc combos'!$Q$8:$Q$354,0),0)&gt;0,1,0)</f>
        <v>1</v>
      </c>
      <c r="CI57" s="119">
        <f ca="1">IF(IFERROR(MATCH(_xlfn.CONCAT($B57,",",CI$4),'25 SpcFunc &amp; VentSpcFunc combos'!$Q$8:$Q$354,0),0)&gt;0,1,0)</f>
        <v>0</v>
      </c>
      <c r="CJ57" s="119">
        <f ca="1">IF(IFERROR(MATCH(_xlfn.CONCAT($B57,",",CJ$4),'25 SpcFunc &amp; VentSpcFunc combos'!$Q$8:$Q$354,0),0)&gt;0,1,0)</f>
        <v>0</v>
      </c>
      <c r="CK57" s="119">
        <f ca="1">IF(IFERROR(MATCH(_xlfn.CONCAT($B57,",",CK$4),'25 SpcFunc &amp; VentSpcFunc combos'!$Q$8:$Q$354,0),0)&gt;0,1,0)</f>
        <v>0</v>
      </c>
      <c r="CL57" s="119">
        <f ca="1">IF(IFERROR(MATCH(_xlfn.CONCAT($B57,",",CL$4),'25 SpcFunc &amp; VentSpcFunc combos'!$Q$8:$Q$354,0),0)&gt;0,1,0)</f>
        <v>0</v>
      </c>
      <c r="CM57" s="119">
        <f ca="1">IF(IFERROR(MATCH(_xlfn.CONCAT($B57,",",CM$4),'25 SpcFunc &amp; VentSpcFunc combos'!$Q$8:$Q$354,0),0)&gt;0,1,0)</f>
        <v>0</v>
      </c>
      <c r="CN57" s="119">
        <f ca="1">IF(IFERROR(MATCH(_xlfn.CONCAT($B57,",",CN$4),'25 SpcFunc &amp; VentSpcFunc combos'!$Q$8:$Q$354,0),0)&gt;0,1,0)</f>
        <v>0</v>
      </c>
      <c r="CO57" s="119">
        <f ca="1">IF(IFERROR(MATCH(_xlfn.CONCAT($B57,",",CO$4),'25 SpcFunc &amp; VentSpcFunc combos'!$Q$8:$Q$354,0),0)&gt;0,1,0)</f>
        <v>0</v>
      </c>
      <c r="CP57" s="119">
        <f ca="1">IF(IFERROR(MATCH(_xlfn.CONCAT($B57,",",CP$4),'25 SpcFunc &amp; VentSpcFunc combos'!$Q$8:$Q$354,0),0)&gt;0,1,0)</f>
        <v>0</v>
      </c>
      <c r="CQ57" s="119">
        <f ca="1">IF(IFERROR(MATCH(_xlfn.CONCAT($B57,",",CQ$4),'25 SpcFunc &amp; VentSpcFunc combos'!$Q$8:$Q$354,0),0)&gt;0,1,0)</f>
        <v>0</v>
      </c>
      <c r="CR57" s="119">
        <f ca="1">IF(IFERROR(MATCH(_xlfn.CONCAT($B57,",",CR$4),'25 SpcFunc &amp; VentSpcFunc combos'!$Q$8:$Q$354,0),0)&gt;0,1,0)</f>
        <v>0</v>
      </c>
      <c r="CS57" s="119">
        <f ca="1">IF(IFERROR(MATCH(_xlfn.CONCAT($B57,",",CS$4),'25 SpcFunc &amp; VentSpcFunc combos'!$Q$8:$Q$354,0),0)&gt;0,1,0)</f>
        <v>0</v>
      </c>
      <c r="CT57" s="119">
        <f ca="1">IF(IFERROR(MATCH(_xlfn.CONCAT($B57,",",CT$4),'25 SpcFunc &amp; VentSpcFunc combos'!$Q$8:$Q$354,0),0)&gt;0,1,0)</f>
        <v>0</v>
      </c>
      <c r="CU57" s="98" t="s">
        <v>938</v>
      </c>
      <c r="CV57">
        <f t="shared" ca="1" si="4"/>
        <v>1</v>
      </c>
    </row>
    <row r="58" spans="2:100" x14ac:dyDescent="0.25">
      <c r="B58" t="str">
        <f>'For CSV - 2025 SpcFuncData'!B58</f>
        <v>Parking Garage Area (Parking Zone and Ramps)</v>
      </c>
      <c r="C58" s="119">
        <f ca="1">IF(IFERROR(MATCH(_xlfn.CONCAT($B58,",",C$4),'25 SpcFunc &amp; VentSpcFunc combos'!$Q$8:$Q$354,0),0)&gt;0,1,0)</f>
        <v>0</v>
      </c>
      <c r="D58" s="119">
        <f ca="1">IF(IFERROR(MATCH(_xlfn.CONCAT($B58,",",D$4),'25 SpcFunc &amp; VentSpcFunc combos'!$Q$8:$Q$354,0),0)&gt;0,1,0)</f>
        <v>0</v>
      </c>
      <c r="E58" s="119">
        <f ca="1">IF(IFERROR(MATCH(_xlfn.CONCAT($B58,",",E$4),'25 SpcFunc &amp; VentSpcFunc combos'!$Q$8:$Q$354,0),0)&gt;0,1,0)</f>
        <v>0</v>
      </c>
      <c r="F58" s="119">
        <f ca="1">IF(IFERROR(MATCH(_xlfn.CONCAT($B58,",",F$4),'25 SpcFunc &amp; VentSpcFunc combos'!$Q$8:$Q$354,0),0)&gt;0,1,0)</f>
        <v>0</v>
      </c>
      <c r="G58" s="119">
        <f ca="1">IF(IFERROR(MATCH(_xlfn.CONCAT($B58,",",G$4),'25 SpcFunc &amp; VentSpcFunc combos'!$Q$8:$Q$354,0),0)&gt;0,1,0)</f>
        <v>0</v>
      </c>
      <c r="H58" s="119">
        <f ca="1">IF(IFERROR(MATCH(_xlfn.CONCAT($B58,",",H$4),'25 SpcFunc &amp; VentSpcFunc combos'!$Q$8:$Q$354,0),0)&gt;0,1,0)</f>
        <v>0</v>
      </c>
      <c r="I58" s="119">
        <f ca="1">IF(IFERROR(MATCH(_xlfn.CONCAT($B58,",",I$4),'25 SpcFunc &amp; VentSpcFunc combos'!$Q$8:$Q$354,0),0)&gt;0,1,0)</f>
        <v>0</v>
      </c>
      <c r="J58" s="119">
        <f ca="1">IF(IFERROR(MATCH(_xlfn.CONCAT($B58,",",J$4),'25 SpcFunc &amp; VentSpcFunc combos'!$Q$8:$Q$354,0),0)&gt;0,1,0)</f>
        <v>0</v>
      </c>
      <c r="K58" s="119">
        <f ca="1">IF(IFERROR(MATCH(_xlfn.CONCAT($B58,",",K$4),'25 SpcFunc &amp; VentSpcFunc combos'!$Q$8:$Q$354,0),0)&gt;0,1,0)</f>
        <v>0</v>
      </c>
      <c r="L58" s="119">
        <f ca="1">IF(IFERROR(MATCH(_xlfn.CONCAT($B58,",",L$4),'25 SpcFunc &amp; VentSpcFunc combos'!$Q$8:$Q$354,0),0)&gt;0,1,0)</f>
        <v>0</v>
      </c>
      <c r="M58" s="119">
        <f ca="1">IF(IFERROR(MATCH(_xlfn.CONCAT($B58,",",M$4),'25 SpcFunc &amp; VentSpcFunc combos'!$Q$8:$Q$354,0),0)&gt;0,1,0)</f>
        <v>0</v>
      </c>
      <c r="N58" s="119">
        <f ca="1">IF(IFERROR(MATCH(_xlfn.CONCAT($B58,",",N$4),'25 SpcFunc &amp; VentSpcFunc combos'!$Q$8:$Q$354,0),0)&gt;0,1,0)</f>
        <v>0</v>
      </c>
      <c r="O58" s="119">
        <f ca="1">IF(IFERROR(MATCH(_xlfn.CONCAT($B58,",",O$4),'25 SpcFunc &amp; VentSpcFunc combos'!$Q$8:$Q$354,0),0)&gt;0,1,0)</f>
        <v>0</v>
      </c>
      <c r="P58" s="119">
        <f ca="1">IF(IFERROR(MATCH(_xlfn.CONCAT($B58,",",P$4),'25 SpcFunc &amp; VentSpcFunc combos'!$Q$8:$Q$354,0),0)&gt;0,1,0)</f>
        <v>0</v>
      </c>
      <c r="Q58" s="119">
        <f ca="1">IF(IFERROR(MATCH(_xlfn.CONCAT($B58,",",Q$4),'25 SpcFunc &amp; VentSpcFunc combos'!$Q$8:$Q$354,0),0)&gt;0,1,0)</f>
        <v>0</v>
      </c>
      <c r="R58" s="119">
        <f ca="1">IF(IFERROR(MATCH(_xlfn.CONCAT($B58,",",R$4),'25 SpcFunc &amp; VentSpcFunc combos'!$Q$8:$Q$354,0),0)&gt;0,1,0)</f>
        <v>0</v>
      </c>
      <c r="S58" s="119">
        <f ca="1">IF(IFERROR(MATCH(_xlfn.CONCAT($B58,",",S$4),'25 SpcFunc &amp; VentSpcFunc combos'!$Q$8:$Q$354,0),0)&gt;0,1,0)</f>
        <v>0</v>
      </c>
      <c r="T58" s="119">
        <f ca="1">IF(IFERROR(MATCH(_xlfn.CONCAT($B58,",",T$4),'25 SpcFunc &amp; VentSpcFunc combos'!$Q$8:$Q$354,0),0)&gt;0,1,0)</f>
        <v>0</v>
      </c>
      <c r="U58" s="119">
        <f ca="1">IF(IFERROR(MATCH(_xlfn.CONCAT($B58,",",U$4),'25 SpcFunc &amp; VentSpcFunc combos'!$Q$8:$Q$354,0),0)&gt;0,1,0)</f>
        <v>0</v>
      </c>
      <c r="V58" s="119">
        <f ca="1">IF(IFERROR(MATCH(_xlfn.CONCAT($B58,",",V$4),'25 SpcFunc &amp; VentSpcFunc combos'!$Q$8:$Q$354,0),0)&gt;0,1,0)</f>
        <v>0</v>
      </c>
      <c r="W58" s="119">
        <f ca="1">IF(IFERROR(MATCH(_xlfn.CONCAT($B58,",",W$4),'25 SpcFunc &amp; VentSpcFunc combos'!$Q$8:$Q$354,0),0)&gt;0,1,0)</f>
        <v>0</v>
      </c>
      <c r="X58" s="119">
        <f ca="1">IF(IFERROR(MATCH(_xlfn.CONCAT($B58,",",X$4),'25 SpcFunc &amp; VentSpcFunc combos'!$Q$8:$Q$354,0),0)&gt;0,1,0)</f>
        <v>0</v>
      </c>
      <c r="Y58" s="119">
        <f ca="1">IF(IFERROR(MATCH(_xlfn.CONCAT($B58,",",Y$4),'25 SpcFunc &amp; VentSpcFunc combos'!$Q$8:$Q$354,0),0)&gt;0,1,0)</f>
        <v>0</v>
      </c>
      <c r="Z58" s="119">
        <f ca="1">IF(IFERROR(MATCH(_xlfn.CONCAT($B58,",",Z$4),'25 SpcFunc &amp; VentSpcFunc combos'!$Q$8:$Q$354,0),0)&gt;0,1,0)</f>
        <v>0</v>
      </c>
      <c r="AA58" s="119">
        <f ca="1">IF(IFERROR(MATCH(_xlfn.CONCAT($B58,",",AA$4),'25 SpcFunc &amp; VentSpcFunc combos'!$Q$8:$Q$354,0),0)&gt;0,1,0)</f>
        <v>0</v>
      </c>
      <c r="AB58" s="119">
        <f ca="1">IF(IFERROR(MATCH(_xlfn.CONCAT($B58,",",AB$4),'25 SpcFunc &amp; VentSpcFunc combos'!$Q$8:$Q$354,0),0)&gt;0,1,0)</f>
        <v>0</v>
      </c>
      <c r="AC58" s="119">
        <f ca="1">IF(IFERROR(MATCH(_xlfn.CONCAT($B58,",",AC$4),'25 SpcFunc &amp; VentSpcFunc combos'!$Q$8:$Q$354,0),0)&gt;0,1,0)</f>
        <v>0</v>
      </c>
      <c r="AD58" s="119">
        <f ca="1">IF(IFERROR(MATCH(_xlfn.CONCAT($B58,",",AD$4),'25 SpcFunc &amp; VentSpcFunc combos'!$Q$8:$Q$354,0),0)&gt;0,1,0)</f>
        <v>0</v>
      </c>
      <c r="AE58" s="119">
        <f ca="1">IF(IFERROR(MATCH(_xlfn.CONCAT($B58,",",AE$4),'25 SpcFunc &amp; VentSpcFunc combos'!$Q$8:$Q$354,0),0)&gt;0,1,0)</f>
        <v>0</v>
      </c>
      <c r="AF58" s="119">
        <f ca="1">IF(IFERROR(MATCH(_xlfn.CONCAT($B58,",",AF$4),'25 SpcFunc &amp; VentSpcFunc combos'!$Q$8:$Q$354,0),0)&gt;0,1,0)</f>
        <v>0</v>
      </c>
      <c r="AG58" s="119">
        <f ca="1">IF(IFERROR(MATCH(_xlfn.CONCAT($B58,",",AG$4),'25 SpcFunc &amp; VentSpcFunc combos'!$Q$8:$Q$354,0),0)&gt;0,1,0)</f>
        <v>0</v>
      </c>
      <c r="AH58" s="119">
        <f ca="1">IF(IFERROR(MATCH(_xlfn.CONCAT($B58,",",AH$4),'25 SpcFunc &amp; VentSpcFunc combos'!$Q$8:$Q$354,0),0)&gt;0,1,0)</f>
        <v>0</v>
      </c>
      <c r="AI58" s="119">
        <f ca="1">IF(IFERROR(MATCH(_xlfn.CONCAT($B58,",",AI$4),'25 SpcFunc &amp; VentSpcFunc combos'!$Q$8:$Q$354,0),0)&gt;0,1,0)</f>
        <v>0</v>
      </c>
      <c r="AJ58" s="119">
        <f ca="1">IF(IFERROR(MATCH(_xlfn.CONCAT($B58,",",AJ$4),'25 SpcFunc &amp; VentSpcFunc combos'!$Q$8:$Q$354,0),0)&gt;0,1,0)</f>
        <v>0</v>
      </c>
      <c r="AK58" s="119">
        <f ca="1">IF(IFERROR(MATCH(_xlfn.CONCAT($B58,",",AK$4),'25 SpcFunc &amp; VentSpcFunc combos'!$Q$8:$Q$354,0),0)&gt;0,1,0)</f>
        <v>0</v>
      </c>
      <c r="AL58" s="119">
        <f ca="1">IF(IFERROR(MATCH(_xlfn.CONCAT($B58,",",AL$4),'25 SpcFunc &amp; VentSpcFunc combos'!$Q$8:$Q$354,0),0)&gt;0,1,0)</f>
        <v>0</v>
      </c>
      <c r="AM58" s="119">
        <f ca="1">IF(IFERROR(MATCH(_xlfn.CONCAT($B58,",",AM$4),'25 SpcFunc &amp; VentSpcFunc combos'!$Q$8:$Q$354,0),0)&gt;0,1,0)</f>
        <v>0</v>
      </c>
      <c r="AN58" s="119">
        <f ca="1">IF(IFERROR(MATCH(_xlfn.CONCAT($B58,",",AN$4),'25 SpcFunc &amp; VentSpcFunc combos'!$Q$8:$Q$354,0),0)&gt;0,1,0)</f>
        <v>0</v>
      </c>
      <c r="AO58" s="119">
        <f ca="1">IF(IFERROR(MATCH(_xlfn.CONCAT($B58,",",AO$4),'25 SpcFunc &amp; VentSpcFunc combos'!$Q$8:$Q$354,0),0)&gt;0,1,0)</f>
        <v>0</v>
      </c>
      <c r="AP58" s="119">
        <f ca="1">IF(IFERROR(MATCH(_xlfn.CONCAT($B58,",",AP$4),'25 SpcFunc &amp; VentSpcFunc combos'!$Q$8:$Q$354,0),0)&gt;0,1,0)</f>
        <v>0</v>
      </c>
      <c r="AQ58" s="119">
        <f ca="1">IF(IFERROR(MATCH(_xlfn.CONCAT($B58,",",AQ$4),'25 SpcFunc &amp; VentSpcFunc combos'!$Q$8:$Q$354,0),0)&gt;0,1,0)</f>
        <v>0</v>
      </c>
      <c r="AR58" s="119">
        <f ca="1">IF(IFERROR(MATCH(_xlfn.CONCAT($B58,",",AR$4),'25 SpcFunc &amp; VentSpcFunc combos'!$Q$8:$Q$354,0),0)&gt;0,1,0)</f>
        <v>1</v>
      </c>
      <c r="AS58" s="119">
        <f ca="1">IF(IFERROR(MATCH(_xlfn.CONCAT($B58,",",AS$4),'25 SpcFunc &amp; VentSpcFunc combos'!$Q$8:$Q$354,0),0)&gt;0,1,0)</f>
        <v>0</v>
      </c>
      <c r="AT58" s="119">
        <f ca="1">IF(IFERROR(MATCH(_xlfn.CONCAT($B58,",",AT$4),'25 SpcFunc &amp; VentSpcFunc combos'!$Q$8:$Q$354,0),0)&gt;0,1,0)</f>
        <v>0</v>
      </c>
      <c r="AU58" s="119">
        <f ca="1">IF(IFERROR(MATCH(_xlfn.CONCAT($B58,",",AU$4),'25 SpcFunc &amp; VentSpcFunc combos'!$Q$8:$Q$354,0),0)&gt;0,1,0)</f>
        <v>0</v>
      </c>
      <c r="AV58" s="119">
        <f ca="1">IF(IFERROR(MATCH(_xlfn.CONCAT($B58,",",AV$4),'25 SpcFunc &amp; VentSpcFunc combos'!$Q$8:$Q$354,0),0)&gt;0,1,0)</f>
        <v>0</v>
      </c>
      <c r="AW58" s="119">
        <f ca="1">IF(IFERROR(MATCH(_xlfn.CONCAT($B58,",",AW$4),'25 SpcFunc &amp; VentSpcFunc combos'!$Q$8:$Q$354,0),0)&gt;0,1,0)</f>
        <v>0</v>
      </c>
      <c r="AX58" s="119">
        <f ca="1">IF(IFERROR(MATCH(_xlfn.CONCAT($B58,",",AX$4),'25 SpcFunc &amp; VentSpcFunc combos'!$Q$8:$Q$354,0),0)&gt;0,1,0)</f>
        <v>0</v>
      </c>
      <c r="AY58" s="119">
        <f ca="1">IF(IFERROR(MATCH(_xlfn.CONCAT($B58,",",AY$4),'25 SpcFunc &amp; VentSpcFunc combos'!$Q$8:$Q$354,0),0)&gt;0,1,0)</f>
        <v>0</v>
      </c>
      <c r="AZ58" s="119">
        <f ca="1">IF(IFERROR(MATCH(_xlfn.CONCAT($B58,",",AZ$4),'25 SpcFunc &amp; VentSpcFunc combos'!$Q$8:$Q$354,0),0)&gt;0,1,0)</f>
        <v>0</v>
      </c>
      <c r="BA58" s="119">
        <f ca="1">IF(IFERROR(MATCH(_xlfn.CONCAT($B58,",",BA$4),'25 SpcFunc &amp; VentSpcFunc combos'!$Q$8:$Q$354,0),0)&gt;0,1,0)</f>
        <v>0</v>
      </c>
      <c r="BB58" s="119">
        <f ca="1">IF(IFERROR(MATCH(_xlfn.CONCAT($B58,",",BB$4),'25 SpcFunc &amp; VentSpcFunc combos'!$Q$8:$Q$354,0),0)&gt;0,1,0)</f>
        <v>0</v>
      </c>
      <c r="BC58" s="119">
        <f ca="1">IF(IFERROR(MATCH(_xlfn.CONCAT($B58,",",BC$4),'25 SpcFunc &amp; VentSpcFunc combos'!$Q$8:$Q$354,0),0)&gt;0,1,0)</f>
        <v>0</v>
      </c>
      <c r="BD58" s="119">
        <f ca="1">IF(IFERROR(MATCH(_xlfn.CONCAT($B58,",",BD$4),'25 SpcFunc &amp; VentSpcFunc combos'!$Q$8:$Q$354,0),0)&gt;0,1,0)</f>
        <v>0</v>
      </c>
      <c r="BE58" s="119">
        <f ca="1">IF(IFERROR(MATCH(_xlfn.CONCAT($B58,",",BE$4),'25 SpcFunc &amp; VentSpcFunc combos'!$Q$8:$Q$354,0),0)&gt;0,1,0)</f>
        <v>0</v>
      </c>
      <c r="BF58" s="119">
        <f ca="1">IF(IFERROR(MATCH(_xlfn.CONCAT($B58,",",BF$4),'25 SpcFunc &amp; VentSpcFunc combos'!$Q$8:$Q$354,0),0)&gt;0,1,0)</f>
        <v>0</v>
      </c>
      <c r="BG58" s="119">
        <f ca="1">IF(IFERROR(MATCH(_xlfn.CONCAT($B58,",",BG$4),'25 SpcFunc &amp; VentSpcFunc combos'!$Q$8:$Q$354,0),0)&gt;0,1,0)</f>
        <v>0</v>
      </c>
      <c r="BH58" s="119">
        <f ca="1">IF(IFERROR(MATCH(_xlfn.CONCAT($B58,",",BH$4),'25 SpcFunc &amp; VentSpcFunc combos'!$Q$8:$Q$354,0),0)&gt;0,1,0)</f>
        <v>0</v>
      </c>
      <c r="BI58" s="119">
        <f ca="1">IF(IFERROR(MATCH(_xlfn.CONCAT($B58,",",BI$4),'25 SpcFunc &amp; VentSpcFunc combos'!$Q$8:$Q$354,0),0)&gt;0,1,0)</f>
        <v>0</v>
      </c>
      <c r="BJ58" s="119">
        <f ca="1">IF(IFERROR(MATCH(_xlfn.CONCAT($B58,",",BJ$4),'25 SpcFunc &amp; VentSpcFunc combos'!$Q$8:$Q$354,0),0)&gt;0,1,0)</f>
        <v>0</v>
      </c>
      <c r="BK58" s="119">
        <f ca="1">IF(IFERROR(MATCH(_xlfn.CONCAT($B58,",",BK$4),'25 SpcFunc &amp; VentSpcFunc combos'!$Q$8:$Q$354,0),0)&gt;0,1,0)</f>
        <v>0</v>
      </c>
      <c r="BL58" s="119">
        <f ca="1">IF(IFERROR(MATCH(_xlfn.CONCAT($B58,",",BL$4),'25 SpcFunc &amp; VentSpcFunc combos'!$Q$8:$Q$354,0),0)&gt;0,1,0)</f>
        <v>0</v>
      </c>
      <c r="BM58" s="119">
        <f ca="1">IF(IFERROR(MATCH(_xlfn.CONCAT($B58,",",BM$4),'25 SpcFunc &amp; VentSpcFunc combos'!$Q$8:$Q$354,0),0)&gt;0,1,0)</f>
        <v>0</v>
      </c>
      <c r="BN58" s="119">
        <f ca="1">IF(IFERROR(MATCH(_xlfn.CONCAT($B58,",",BN$4),'25 SpcFunc &amp; VentSpcFunc combos'!$Q$8:$Q$354,0),0)&gt;0,1,0)</f>
        <v>0</v>
      </c>
      <c r="BO58" s="119">
        <f ca="1">IF(IFERROR(MATCH(_xlfn.CONCAT($B58,",",BO$4),'25 SpcFunc &amp; VentSpcFunc combos'!$Q$8:$Q$354,0),0)&gt;0,1,0)</f>
        <v>0</v>
      </c>
      <c r="BP58" s="119">
        <f ca="1">IF(IFERROR(MATCH(_xlfn.CONCAT($B58,",",BP$4),'25 SpcFunc &amp; VentSpcFunc combos'!$Q$8:$Q$354,0),0)&gt;0,1,0)</f>
        <v>0</v>
      </c>
      <c r="BQ58" s="119">
        <f ca="1">IF(IFERROR(MATCH(_xlfn.CONCAT($B58,",",BQ$4),'25 SpcFunc &amp; VentSpcFunc combos'!$Q$8:$Q$354,0),0)&gt;0,1,0)</f>
        <v>0</v>
      </c>
      <c r="BR58" s="119">
        <f ca="1">IF(IFERROR(MATCH(_xlfn.CONCAT($B58,",",BR$4),'25 SpcFunc &amp; VentSpcFunc combos'!$Q$8:$Q$354,0),0)&gt;0,1,0)</f>
        <v>0</v>
      </c>
      <c r="BS58" s="119">
        <f ca="1">IF(IFERROR(MATCH(_xlfn.CONCAT($B58,",",BS$4),'25 SpcFunc &amp; VentSpcFunc combos'!$Q$8:$Q$354,0),0)&gt;0,1,0)</f>
        <v>0</v>
      </c>
      <c r="BT58" s="119">
        <f ca="1">IF(IFERROR(MATCH(_xlfn.CONCAT($B58,",",BT$4),'25 SpcFunc &amp; VentSpcFunc combos'!$Q$8:$Q$354,0),0)&gt;0,1,0)</f>
        <v>0</v>
      </c>
      <c r="BU58" s="119">
        <f ca="1">IF(IFERROR(MATCH(_xlfn.CONCAT($B58,",",BU$4),'25 SpcFunc &amp; VentSpcFunc combos'!$Q$8:$Q$354,0),0)&gt;0,1,0)</f>
        <v>0</v>
      </c>
      <c r="BV58" s="119">
        <f ca="1">IF(IFERROR(MATCH(_xlfn.CONCAT($B58,",",BV$4),'25 SpcFunc &amp; VentSpcFunc combos'!$Q$8:$Q$354,0),0)&gt;0,1,0)</f>
        <v>0</v>
      </c>
      <c r="BW58" s="119">
        <f ca="1">IF(IFERROR(MATCH(_xlfn.CONCAT($B58,",",BW$4),'25 SpcFunc &amp; VentSpcFunc combos'!$Q$8:$Q$354,0),0)&gt;0,1,0)</f>
        <v>0</v>
      </c>
      <c r="BX58" s="119">
        <f ca="1">IF(IFERROR(MATCH(_xlfn.CONCAT($B58,",",BX$4),'25 SpcFunc &amp; VentSpcFunc combos'!$Q$8:$Q$354,0),0)&gt;0,1,0)</f>
        <v>0</v>
      </c>
      <c r="BY58" s="119">
        <f ca="1">IF(IFERROR(MATCH(_xlfn.CONCAT($B58,",",BY$4),'25 SpcFunc &amp; VentSpcFunc combos'!$Q$8:$Q$354,0),0)&gt;0,1,0)</f>
        <v>0</v>
      </c>
      <c r="BZ58" s="119">
        <f ca="1">IF(IFERROR(MATCH(_xlfn.CONCAT($B58,",",BZ$4),'25 SpcFunc &amp; VentSpcFunc combos'!$Q$8:$Q$354,0),0)&gt;0,1,0)</f>
        <v>0</v>
      </c>
      <c r="CA58" s="119">
        <f ca="1">IF(IFERROR(MATCH(_xlfn.CONCAT($B58,",",CA$4),'25 SpcFunc &amp; VentSpcFunc combos'!$Q$8:$Q$354,0),0)&gt;0,1,0)</f>
        <v>0</v>
      </c>
      <c r="CB58" s="119">
        <f ca="1">IF(IFERROR(MATCH(_xlfn.CONCAT($B58,",",CB$4),'25 SpcFunc &amp; VentSpcFunc combos'!$Q$8:$Q$354,0),0)&gt;0,1,0)</f>
        <v>0</v>
      </c>
      <c r="CC58" s="119">
        <f ca="1">IF(IFERROR(MATCH(_xlfn.CONCAT($B58,",",CC$4),'25 SpcFunc &amp; VentSpcFunc combos'!$Q$8:$Q$354,0),0)&gt;0,1,0)</f>
        <v>0</v>
      </c>
      <c r="CD58" s="119">
        <f ca="1">IF(IFERROR(MATCH(_xlfn.CONCAT($B58,",",CD$4),'25 SpcFunc &amp; VentSpcFunc combos'!$Q$8:$Q$354,0),0)&gt;0,1,0)</f>
        <v>0</v>
      </c>
      <c r="CE58" s="119">
        <f ca="1">IF(IFERROR(MATCH(_xlfn.CONCAT($B58,",",CE$4),'25 SpcFunc &amp; VentSpcFunc combos'!$Q$8:$Q$354,0),0)&gt;0,1,0)</f>
        <v>0</v>
      </c>
      <c r="CF58" s="119">
        <f ca="1">IF(IFERROR(MATCH(_xlfn.CONCAT($B58,",",CF$4),'25 SpcFunc &amp; VentSpcFunc combos'!$Q$8:$Q$354,0),0)&gt;0,1,0)</f>
        <v>0</v>
      </c>
      <c r="CG58" s="119">
        <f ca="1">IF(IFERROR(MATCH(_xlfn.CONCAT($B58,",",CG$4),'25 SpcFunc &amp; VentSpcFunc combos'!$Q$8:$Q$354,0),0)&gt;0,1,0)</f>
        <v>0</v>
      </c>
      <c r="CH58" s="119">
        <f ca="1">IF(IFERROR(MATCH(_xlfn.CONCAT($B58,",",CH$4),'25 SpcFunc &amp; VentSpcFunc combos'!$Q$8:$Q$354,0),0)&gt;0,1,0)</f>
        <v>0</v>
      </c>
      <c r="CI58" s="119">
        <f ca="1">IF(IFERROR(MATCH(_xlfn.CONCAT($B58,",",CI$4),'25 SpcFunc &amp; VentSpcFunc combos'!$Q$8:$Q$354,0),0)&gt;0,1,0)</f>
        <v>0</v>
      </c>
      <c r="CJ58" s="119">
        <f ca="1">IF(IFERROR(MATCH(_xlfn.CONCAT($B58,",",CJ$4),'25 SpcFunc &amp; VentSpcFunc combos'!$Q$8:$Q$354,0),0)&gt;0,1,0)</f>
        <v>0</v>
      </c>
      <c r="CK58" s="119">
        <f ca="1">IF(IFERROR(MATCH(_xlfn.CONCAT($B58,",",CK$4),'25 SpcFunc &amp; VentSpcFunc combos'!$Q$8:$Q$354,0),0)&gt;0,1,0)</f>
        <v>0</v>
      </c>
      <c r="CL58" s="119">
        <f ca="1">IF(IFERROR(MATCH(_xlfn.CONCAT($B58,",",CL$4),'25 SpcFunc &amp; VentSpcFunc combos'!$Q$8:$Q$354,0),0)&gt;0,1,0)</f>
        <v>0</v>
      </c>
      <c r="CM58" s="119">
        <f ca="1">IF(IFERROR(MATCH(_xlfn.CONCAT($B58,",",CM$4),'25 SpcFunc &amp; VentSpcFunc combos'!$Q$8:$Q$354,0),0)&gt;0,1,0)</f>
        <v>0</v>
      </c>
      <c r="CN58" s="119">
        <f ca="1">IF(IFERROR(MATCH(_xlfn.CONCAT($B58,",",CN$4),'25 SpcFunc &amp; VentSpcFunc combos'!$Q$8:$Q$354,0),0)&gt;0,1,0)</f>
        <v>0</v>
      </c>
      <c r="CO58" s="119">
        <f ca="1">IF(IFERROR(MATCH(_xlfn.CONCAT($B58,",",CO$4),'25 SpcFunc &amp; VentSpcFunc combos'!$Q$8:$Q$354,0),0)&gt;0,1,0)</f>
        <v>0</v>
      </c>
      <c r="CP58" s="119">
        <f ca="1">IF(IFERROR(MATCH(_xlfn.CONCAT($B58,",",CP$4),'25 SpcFunc &amp; VentSpcFunc combos'!$Q$8:$Q$354,0),0)&gt;0,1,0)</f>
        <v>0</v>
      </c>
      <c r="CQ58" s="119">
        <f ca="1">IF(IFERROR(MATCH(_xlfn.CONCAT($B58,",",CQ$4),'25 SpcFunc &amp; VentSpcFunc combos'!$Q$8:$Q$354,0),0)&gt;0,1,0)</f>
        <v>0</v>
      </c>
      <c r="CR58" s="119">
        <f ca="1">IF(IFERROR(MATCH(_xlfn.CONCAT($B58,",",CR$4),'25 SpcFunc &amp; VentSpcFunc combos'!$Q$8:$Q$354,0),0)&gt;0,1,0)</f>
        <v>0</v>
      </c>
      <c r="CS58" s="119">
        <f ca="1">IF(IFERROR(MATCH(_xlfn.CONCAT($B58,",",CS$4),'25 SpcFunc &amp; VentSpcFunc combos'!$Q$8:$Q$354,0),0)&gt;0,1,0)</f>
        <v>0</v>
      </c>
      <c r="CT58" s="119">
        <f ca="1">IF(IFERROR(MATCH(_xlfn.CONCAT($B58,",",CT$4),'25 SpcFunc &amp; VentSpcFunc combos'!$Q$8:$Q$354,0),0)&gt;0,1,0)</f>
        <v>0</v>
      </c>
      <c r="CU58" s="98" t="s">
        <v>938</v>
      </c>
      <c r="CV58">
        <f t="shared" ca="1" si="4"/>
        <v>1</v>
      </c>
    </row>
    <row r="59" spans="2:100" x14ac:dyDescent="0.25">
      <c r="B59" t="str">
        <f>'For CSV - 2025 SpcFuncData'!B59</f>
        <v>Parking Garage Area (Daylight Adaptation Zones)</v>
      </c>
      <c r="C59" s="119">
        <f ca="1">IF(IFERROR(MATCH(_xlfn.CONCAT($B59,",",C$4),'25 SpcFunc &amp; VentSpcFunc combos'!$Q$8:$Q$354,0),0)&gt;0,1,0)</f>
        <v>0</v>
      </c>
      <c r="D59" s="119">
        <f ca="1">IF(IFERROR(MATCH(_xlfn.CONCAT($B59,",",D$4),'25 SpcFunc &amp; VentSpcFunc combos'!$Q$8:$Q$354,0),0)&gt;0,1,0)</f>
        <v>0</v>
      </c>
      <c r="E59" s="119">
        <f ca="1">IF(IFERROR(MATCH(_xlfn.CONCAT($B59,",",E$4),'25 SpcFunc &amp; VentSpcFunc combos'!$Q$8:$Q$354,0),0)&gt;0,1,0)</f>
        <v>0</v>
      </c>
      <c r="F59" s="119">
        <f ca="1">IF(IFERROR(MATCH(_xlfn.CONCAT($B59,",",F$4),'25 SpcFunc &amp; VentSpcFunc combos'!$Q$8:$Q$354,0),0)&gt;0,1,0)</f>
        <v>0</v>
      </c>
      <c r="G59" s="119">
        <f ca="1">IF(IFERROR(MATCH(_xlfn.CONCAT($B59,",",G$4),'25 SpcFunc &amp; VentSpcFunc combos'!$Q$8:$Q$354,0),0)&gt;0,1,0)</f>
        <v>0</v>
      </c>
      <c r="H59" s="119">
        <f ca="1">IF(IFERROR(MATCH(_xlfn.CONCAT($B59,",",H$4),'25 SpcFunc &amp; VentSpcFunc combos'!$Q$8:$Q$354,0),0)&gt;0,1,0)</f>
        <v>0</v>
      </c>
      <c r="I59" s="119">
        <f ca="1">IF(IFERROR(MATCH(_xlfn.CONCAT($B59,",",I$4),'25 SpcFunc &amp; VentSpcFunc combos'!$Q$8:$Q$354,0),0)&gt;0,1,0)</f>
        <v>0</v>
      </c>
      <c r="J59" s="119">
        <f ca="1">IF(IFERROR(MATCH(_xlfn.CONCAT($B59,",",J$4),'25 SpcFunc &amp; VentSpcFunc combos'!$Q$8:$Q$354,0),0)&gt;0,1,0)</f>
        <v>0</v>
      </c>
      <c r="K59" s="119">
        <f ca="1">IF(IFERROR(MATCH(_xlfn.CONCAT($B59,",",K$4),'25 SpcFunc &amp; VentSpcFunc combos'!$Q$8:$Q$354,0),0)&gt;0,1,0)</f>
        <v>0</v>
      </c>
      <c r="L59" s="119">
        <f ca="1">IF(IFERROR(MATCH(_xlfn.CONCAT($B59,",",L$4),'25 SpcFunc &amp; VentSpcFunc combos'!$Q$8:$Q$354,0),0)&gt;0,1,0)</f>
        <v>0</v>
      </c>
      <c r="M59" s="119">
        <f ca="1">IF(IFERROR(MATCH(_xlfn.CONCAT($B59,",",M$4),'25 SpcFunc &amp; VentSpcFunc combos'!$Q$8:$Q$354,0),0)&gt;0,1,0)</f>
        <v>0</v>
      </c>
      <c r="N59" s="119">
        <f ca="1">IF(IFERROR(MATCH(_xlfn.CONCAT($B59,",",N$4),'25 SpcFunc &amp; VentSpcFunc combos'!$Q$8:$Q$354,0),0)&gt;0,1,0)</f>
        <v>0</v>
      </c>
      <c r="O59" s="119">
        <f ca="1">IF(IFERROR(MATCH(_xlfn.CONCAT($B59,",",O$4),'25 SpcFunc &amp; VentSpcFunc combos'!$Q$8:$Q$354,0),0)&gt;0,1,0)</f>
        <v>0</v>
      </c>
      <c r="P59" s="119">
        <f ca="1">IF(IFERROR(MATCH(_xlfn.CONCAT($B59,",",P$4),'25 SpcFunc &amp; VentSpcFunc combos'!$Q$8:$Q$354,0),0)&gt;0,1,0)</f>
        <v>0</v>
      </c>
      <c r="Q59" s="119">
        <f ca="1">IF(IFERROR(MATCH(_xlfn.CONCAT($B59,",",Q$4),'25 SpcFunc &amp; VentSpcFunc combos'!$Q$8:$Q$354,0),0)&gt;0,1,0)</f>
        <v>0</v>
      </c>
      <c r="R59" s="119">
        <f ca="1">IF(IFERROR(MATCH(_xlfn.CONCAT($B59,",",R$4),'25 SpcFunc &amp; VentSpcFunc combos'!$Q$8:$Q$354,0),0)&gt;0,1,0)</f>
        <v>0</v>
      </c>
      <c r="S59" s="119">
        <f ca="1">IF(IFERROR(MATCH(_xlfn.CONCAT($B59,",",S$4),'25 SpcFunc &amp; VentSpcFunc combos'!$Q$8:$Q$354,0),0)&gt;0,1,0)</f>
        <v>0</v>
      </c>
      <c r="T59" s="119">
        <f ca="1">IF(IFERROR(MATCH(_xlfn.CONCAT($B59,",",T$4),'25 SpcFunc &amp; VentSpcFunc combos'!$Q$8:$Q$354,0),0)&gt;0,1,0)</f>
        <v>0</v>
      </c>
      <c r="U59" s="119">
        <f ca="1">IF(IFERROR(MATCH(_xlfn.CONCAT($B59,",",U$4),'25 SpcFunc &amp; VentSpcFunc combos'!$Q$8:$Q$354,0),0)&gt;0,1,0)</f>
        <v>0</v>
      </c>
      <c r="V59" s="119">
        <f ca="1">IF(IFERROR(MATCH(_xlfn.CONCAT($B59,",",V$4),'25 SpcFunc &amp; VentSpcFunc combos'!$Q$8:$Q$354,0),0)&gt;0,1,0)</f>
        <v>0</v>
      </c>
      <c r="W59" s="119">
        <f ca="1">IF(IFERROR(MATCH(_xlfn.CONCAT($B59,",",W$4),'25 SpcFunc &amp; VentSpcFunc combos'!$Q$8:$Q$354,0),0)&gt;0,1,0)</f>
        <v>0</v>
      </c>
      <c r="X59" s="119">
        <f ca="1">IF(IFERROR(MATCH(_xlfn.CONCAT($B59,",",X$4),'25 SpcFunc &amp; VentSpcFunc combos'!$Q$8:$Q$354,0),0)&gt;0,1,0)</f>
        <v>0</v>
      </c>
      <c r="Y59" s="119">
        <f ca="1">IF(IFERROR(MATCH(_xlfn.CONCAT($B59,",",Y$4),'25 SpcFunc &amp; VentSpcFunc combos'!$Q$8:$Q$354,0),0)&gt;0,1,0)</f>
        <v>0</v>
      </c>
      <c r="Z59" s="119">
        <f ca="1">IF(IFERROR(MATCH(_xlfn.CONCAT($B59,",",Z$4),'25 SpcFunc &amp; VentSpcFunc combos'!$Q$8:$Q$354,0),0)&gt;0,1,0)</f>
        <v>0</v>
      </c>
      <c r="AA59" s="119">
        <f ca="1">IF(IFERROR(MATCH(_xlfn.CONCAT($B59,",",AA$4),'25 SpcFunc &amp; VentSpcFunc combos'!$Q$8:$Q$354,0),0)&gt;0,1,0)</f>
        <v>0</v>
      </c>
      <c r="AB59" s="119">
        <f ca="1">IF(IFERROR(MATCH(_xlfn.CONCAT($B59,",",AB$4),'25 SpcFunc &amp; VentSpcFunc combos'!$Q$8:$Q$354,0),0)&gt;0,1,0)</f>
        <v>0</v>
      </c>
      <c r="AC59" s="119">
        <f ca="1">IF(IFERROR(MATCH(_xlfn.CONCAT($B59,",",AC$4),'25 SpcFunc &amp; VentSpcFunc combos'!$Q$8:$Q$354,0),0)&gt;0,1,0)</f>
        <v>0</v>
      </c>
      <c r="AD59" s="119">
        <f ca="1">IF(IFERROR(MATCH(_xlfn.CONCAT($B59,",",AD$4),'25 SpcFunc &amp; VentSpcFunc combos'!$Q$8:$Q$354,0),0)&gt;0,1,0)</f>
        <v>0</v>
      </c>
      <c r="AE59" s="119">
        <f ca="1">IF(IFERROR(MATCH(_xlfn.CONCAT($B59,",",AE$4),'25 SpcFunc &amp; VentSpcFunc combos'!$Q$8:$Q$354,0),0)&gt;0,1,0)</f>
        <v>0</v>
      </c>
      <c r="AF59" s="119">
        <f ca="1">IF(IFERROR(MATCH(_xlfn.CONCAT($B59,",",AF$4),'25 SpcFunc &amp; VentSpcFunc combos'!$Q$8:$Q$354,0),0)&gt;0,1,0)</f>
        <v>0</v>
      </c>
      <c r="AG59" s="119">
        <f ca="1">IF(IFERROR(MATCH(_xlfn.CONCAT($B59,",",AG$4),'25 SpcFunc &amp; VentSpcFunc combos'!$Q$8:$Q$354,0),0)&gt;0,1,0)</f>
        <v>0</v>
      </c>
      <c r="AH59" s="119">
        <f ca="1">IF(IFERROR(MATCH(_xlfn.CONCAT($B59,",",AH$4),'25 SpcFunc &amp; VentSpcFunc combos'!$Q$8:$Q$354,0),0)&gt;0,1,0)</f>
        <v>0</v>
      </c>
      <c r="AI59" s="119">
        <f ca="1">IF(IFERROR(MATCH(_xlfn.CONCAT($B59,",",AI$4),'25 SpcFunc &amp; VentSpcFunc combos'!$Q$8:$Q$354,0),0)&gt;0,1,0)</f>
        <v>0</v>
      </c>
      <c r="AJ59" s="119">
        <f ca="1">IF(IFERROR(MATCH(_xlfn.CONCAT($B59,",",AJ$4),'25 SpcFunc &amp; VentSpcFunc combos'!$Q$8:$Q$354,0),0)&gt;0,1,0)</f>
        <v>0</v>
      </c>
      <c r="AK59" s="119">
        <f ca="1">IF(IFERROR(MATCH(_xlfn.CONCAT($B59,",",AK$4),'25 SpcFunc &amp; VentSpcFunc combos'!$Q$8:$Q$354,0),0)&gt;0,1,0)</f>
        <v>0</v>
      </c>
      <c r="AL59" s="119">
        <f ca="1">IF(IFERROR(MATCH(_xlfn.CONCAT($B59,",",AL$4),'25 SpcFunc &amp; VentSpcFunc combos'!$Q$8:$Q$354,0),0)&gt;0,1,0)</f>
        <v>0</v>
      </c>
      <c r="AM59" s="119">
        <f ca="1">IF(IFERROR(MATCH(_xlfn.CONCAT($B59,",",AM$4),'25 SpcFunc &amp; VentSpcFunc combos'!$Q$8:$Q$354,0),0)&gt;0,1,0)</f>
        <v>0</v>
      </c>
      <c r="AN59" s="119">
        <f ca="1">IF(IFERROR(MATCH(_xlfn.CONCAT($B59,",",AN$4),'25 SpcFunc &amp; VentSpcFunc combos'!$Q$8:$Q$354,0),0)&gt;0,1,0)</f>
        <v>0</v>
      </c>
      <c r="AO59" s="119">
        <f ca="1">IF(IFERROR(MATCH(_xlfn.CONCAT($B59,",",AO$4),'25 SpcFunc &amp; VentSpcFunc combos'!$Q$8:$Q$354,0),0)&gt;0,1,0)</f>
        <v>0</v>
      </c>
      <c r="AP59" s="119">
        <f ca="1">IF(IFERROR(MATCH(_xlfn.CONCAT($B59,",",AP$4),'25 SpcFunc &amp; VentSpcFunc combos'!$Q$8:$Q$354,0),0)&gt;0,1,0)</f>
        <v>0</v>
      </c>
      <c r="AQ59" s="119">
        <f ca="1">IF(IFERROR(MATCH(_xlfn.CONCAT($B59,",",AQ$4),'25 SpcFunc &amp; VentSpcFunc combos'!$Q$8:$Q$354,0),0)&gt;0,1,0)</f>
        <v>0</v>
      </c>
      <c r="AR59" s="119">
        <f ca="1">IF(IFERROR(MATCH(_xlfn.CONCAT($B59,",",AR$4),'25 SpcFunc &amp; VentSpcFunc combos'!$Q$8:$Q$354,0),0)&gt;0,1,0)</f>
        <v>1</v>
      </c>
      <c r="AS59" s="119">
        <f ca="1">IF(IFERROR(MATCH(_xlfn.CONCAT($B59,",",AS$4),'25 SpcFunc &amp; VentSpcFunc combos'!$Q$8:$Q$354,0),0)&gt;0,1,0)</f>
        <v>0</v>
      </c>
      <c r="AT59" s="119">
        <f ca="1">IF(IFERROR(MATCH(_xlfn.CONCAT($B59,",",AT$4),'25 SpcFunc &amp; VentSpcFunc combos'!$Q$8:$Q$354,0),0)&gt;0,1,0)</f>
        <v>0</v>
      </c>
      <c r="AU59" s="119">
        <f ca="1">IF(IFERROR(MATCH(_xlfn.CONCAT($B59,",",AU$4),'25 SpcFunc &amp; VentSpcFunc combos'!$Q$8:$Q$354,0),0)&gt;0,1,0)</f>
        <v>0</v>
      </c>
      <c r="AV59" s="119">
        <f ca="1">IF(IFERROR(MATCH(_xlfn.CONCAT($B59,",",AV$4),'25 SpcFunc &amp; VentSpcFunc combos'!$Q$8:$Q$354,0),0)&gt;0,1,0)</f>
        <v>0</v>
      </c>
      <c r="AW59" s="119">
        <f ca="1">IF(IFERROR(MATCH(_xlfn.CONCAT($B59,",",AW$4),'25 SpcFunc &amp; VentSpcFunc combos'!$Q$8:$Q$354,0),0)&gt;0,1,0)</f>
        <v>0</v>
      </c>
      <c r="AX59" s="119">
        <f ca="1">IF(IFERROR(MATCH(_xlfn.CONCAT($B59,",",AX$4),'25 SpcFunc &amp; VentSpcFunc combos'!$Q$8:$Q$354,0),0)&gt;0,1,0)</f>
        <v>0</v>
      </c>
      <c r="AY59" s="119">
        <f ca="1">IF(IFERROR(MATCH(_xlfn.CONCAT($B59,",",AY$4),'25 SpcFunc &amp; VentSpcFunc combos'!$Q$8:$Q$354,0),0)&gt;0,1,0)</f>
        <v>0</v>
      </c>
      <c r="AZ59" s="119">
        <f ca="1">IF(IFERROR(MATCH(_xlfn.CONCAT($B59,",",AZ$4),'25 SpcFunc &amp; VentSpcFunc combos'!$Q$8:$Q$354,0),0)&gt;0,1,0)</f>
        <v>0</v>
      </c>
      <c r="BA59" s="119">
        <f ca="1">IF(IFERROR(MATCH(_xlfn.CONCAT($B59,",",BA$4),'25 SpcFunc &amp; VentSpcFunc combos'!$Q$8:$Q$354,0),0)&gt;0,1,0)</f>
        <v>0</v>
      </c>
      <c r="BB59" s="119">
        <f ca="1">IF(IFERROR(MATCH(_xlfn.CONCAT($B59,",",BB$4),'25 SpcFunc &amp; VentSpcFunc combos'!$Q$8:$Q$354,0),0)&gt;0,1,0)</f>
        <v>0</v>
      </c>
      <c r="BC59" s="119">
        <f ca="1">IF(IFERROR(MATCH(_xlfn.CONCAT($B59,",",BC$4),'25 SpcFunc &amp; VentSpcFunc combos'!$Q$8:$Q$354,0),0)&gt;0,1,0)</f>
        <v>0</v>
      </c>
      <c r="BD59" s="119">
        <f ca="1">IF(IFERROR(MATCH(_xlfn.CONCAT($B59,",",BD$4),'25 SpcFunc &amp; VentSpcFunc combos'!$Q$8:$Q$354,0),0)&gt;0,1,0)</f>
        <v>0</v>
      </c>
      <c r="BE59" s="119">
        <f ca="1">IF(IFERROR(MATCH(_xlfn.CONCAT($B59,",",BE$4),'25 SpcFunc &amp; VentSpcFunc combos'!$Q$8:$Q$354,0),0)&gt;0,1,0)</f>
        <v>0</v>
      </c>
      <c r="BF59" s="119">
        <f ca="1">IF(IFERROR(MATCH(_xlfn.CONCAT($B59,",",BF$4),'25 SpcFunc &amp; VentSpcFunc combos'!$Q$8:$Q$354,0),0)&gt;0,1,0)</f>
        <v>0</v>
      </c>
      <c r="BG59" s="119">
        <f ca="1">IF(IFERROR(MATCH(_xlfn.CONCAT($B59,",",BG$4),'25 SpcFunc &amp; VentSpcFunc combos'!$Q$8:$Q$354,0),0)&gt;0,1,0)</f>
        <v>0</v>
      </c>
      <c r="BH59" s="119">
        <f ca="1">IF(IFERROR(MATCH(_xlfn.CONCAT($B59,",",BH$4),'25 SpcFunc &amp; VentSpcFunc combos'!$Q$8:$Q$354,0),0)&gt;0,1,0)</f>
        <v>0</v>
      </c>
      <c r="BI59" s="119">
        <f ca="1">IF(IFERROR(MATCH(_xlfn.CONCAT($B59,",",BI$4),'25 SpcFunc &amp; VentSpcFunc combos'!$Q$8:$Q$354,0),0)&gt;0,1,0)</f>
        <v>0</v>
      </c>
      <c r="BJ59" s="119">
        <f ca="1">IF(IFERROR(MATCH(_xlfn.CONCAT($B59,",",BJ$4),'25 SpcFunc &amp; VentSpcFunc combos'!$Q$8:$Q$354,0),0)&gt;0,1,0)</f>
        <v>0</v>
      </c>
      <c r="BK59" s="119">
        <f ca="1">IF(IFERROR(MATCH(_xlfn.CONCAT($B59,",",BK$4),'25 SpcFunc &amp; VentSpcFunc combos'!$Q$8:$Q$354,0),0)&gt;0,1,0)</f>
        <v>0</v>
      </c>
      <c r="BL59" s="119">
        <f ca="1">IF(IFERROR(MATCH(_xlfn.CONCAT($B59,",",BL$4),'25 SpcFunc &amp; VentSpcFunc combos'!$Q$8:$Q$354,0),0)&gt;0,1,0)</f>
        <v>0</v>
      </c>
      <c r="BM59" s="119">
        <f ca="1">IF(IFERROR(MATCH(_xlfn.CONCAT($B59,",",BM$4),'25 SpcFunc &amp; VentSpcFunc combos'!$Q$8:$Q$354,0),0)&gt;0,1,0)</f>
        <v>0</v>
      </c>
      <c r="BN59" s="119">
        <f ca="1">IF(IFERROR(MATCH(_xlfn.CONCAT($B59,",",BN$4),'25 SpcFunc &amp; VentSpcFunc combos'!$Q$8:$Q$354,0),0)&gt;0,1,0)</f>
        <v>0</v>
      </c>
      <c r="BO59" s="119">
        <f ca="1">IF(IFERROR(MATCH(_xlfn.CONCAT($B59,",",BO$4),'25 SpcFunc &amp; VentSpcFunc combos'!$Q$8:$Q$354,0),0)&gt;0,1,0)</f>
        <v>0</v>
      </c>
      <c r="BP59" s="119">
        <f ca="1">IF(IFERROR(MATCH(_xlfn.CONCAT($B59,",",BP$4),'25 SpcFunc &amp; VentSpcFunc combos'!$Q$8:$Q$354,0),0)&gt;0,1,0)</f>
        <v>0</v>
      </c>
      <c r="BQ59" s="119">
        <f ca="1">IF(IFERROR(MATCH(_xlfn.CONCAT($B59,",",BQ$4),'25 SpcFunc &amp; VentSpcFunc combos'!$Q$8:$Q$354,0),0)&gt;0,1,0)</f>
        <v>0</v>
      </c>
      <c r="BR59" s="119">
        <f ca="1">IF(IFERROR(MATCH(_xlfn.CONCAT($B59,",",BR$4),'25 SpcFunc &amp; VentSpcFunc combos'!$Q$8:$Q$354,0),0)&gt;0,1,0)</f>
        <v>0</v>
      </c>
      <c r="BS59" s="119">
        <f ca="1">IF(IFERROR(MATCH(_xlfn.CONCAT($B59,",",BS$4),'25 SpcFunc &amp; VentSpcFunc combos'!$Q$8:$Q$354,0),0)&gt;0,1,0)</f>
        <v>0</v>
      </c>
      <c r="BT59" s="119">
        <f ca="1">IF(IFERROR(MATCH(_xlfn.CONCAT($B59,",",BT$4),'25 SpcFunc &amp; VentSpcFunc combos'!$Q$8:$Q$354,0),0)&gt;0,1,0)</f>
        <v>0</v>
      </c>
      <c r="BU59" s="119">
        <f ca="1">IF(IFERROR(MATCH(_xlfn.CONCAT($B59,",",BU$4),'25 SpcFunc &amp; VentSpcFunc combos'!$Q$8:$Q$354,0),0)&gt;0,1,0)</f>
        <v>0</v>
      </c>
      <c r="BV59" s="119">
        <f ca="1">IF(IFERROR(MATCH(_xlfn.CONCAT($B59,",",BV$4),'25 SpcFunc &amp; VentSpcFunc combos'!$Q$8:$Q$354,0),0)&gt;0,1,0)</f>
        <v>0</v>
      </c>
      <c r="BW59" s="119">
        <f ca="1">IF(IFERROR(MATCH(_xlfn.CONCAT($B59,",",BW$4),'25 SpcFunc &amp; VentSpcFunc combos'!$Q$8:$Q$354,0),0)&gt;0,1,0)</f>
        <v>0</v>
      </c>
      <c r="BX59" s="119">
        <f ca="1">IF(IFERROR(MATCH(_xlfn.CONCAT($B59,",",BX$4),'25 SpcFunc &amp; VentSpcFunc combos'!$Q$8:$Q$354,0),0)&gt;0,1,0)</f>
        <v>0</v>
      </c>
      <c r="BY59" s="119">
        <f ca="1">IF(IFERROR(MATCH(_xlfn.CONCAT($B59,",",BY$4),'25 SpcFunc &amp; VentSpcFunc combos'!$Q$8:$Q$354,0),0)&gt;0,1,0)</f>
        <v>0</v>
      </c>
      <c r="BZ59" s="119">
        <f ca="1">IF(IFERROR(MATCH(_xlfn.CONCAT($B59,",",BZ$4),'25 SpcFunc &amp; VentSpcFunc combos'!$Q$8:$Q$354,0),0)&gt;0,1,0)</f>
        <v>0</v>
      </c>
      <c r="CA59" s="119">
        <f ca="1">IF(IFERROR(MATCH(_xlfn.CONCAT($B59,",",CA$4),'25 SpcFunc &amp; VentSpcFunc combos'!$Q$8:$Q$354,0),0)&gt;0,1,0)</f>
        <v>0</v>
      </c>
      <c r="CB59" s="119">
        <f ca="1">IF(IFERROR(MATCH(_xlfn.CONCAT($B59,",",CB$4),'25 SpcFunc &amp; VentSpcFunc combos'!$Q$8:$Q$354,0),0)&gt;0,1,0)</f>
        <v>0</v>
      </c>
      <c r="CC59" s="119">
        <f ca="1">IF(IFERROR(MATCH(_xlfn.CONCAT($B59,",",CC$4),'25 SpcFunc &amp; VentSpcFunc combos'!$Q$8:$Q$354,0),0)&gt;0,1,0)</f>
        <v>0</v>
      </c>
      <c r="CD59" s="119">
        <f ca="1">IF(IFERROR(MATCH(_xlfn.CONCAT($B59,",",CD$4),'25 SpcFunc &amp; VentSpcFunc combos'!$Q$8:$Q$354,0),0)&gt;0,1,0)</f>
        <v>0</v>
      </c>
      <c r="CE59" s="119">
        <f ca="1">IF(IFERROR(MATCH(_xlfn.CONCAT($B59,",",CE$4),'25 SpcFunc &amp; VentSpcFunc combos'!$Q$8:$Q$354,0),0)&gt;0,1,0)</f>
        <v>0</v>
      </c>
      <c r="CF59" s="119">
        <f ca="1">IF(IFERROR(MATCH(_xlfn.CONCAT($B59,",",CF$4),'25 SpcFunc &amp; VentSpcFunc combos'!$Q$8:$Q$354,0),0)&gt;0,1,0)</f>
        <v>0</v>
      </c>
      <c r="CG59" s="119">
        <f ca="1">IF(IFERROR(MATCH(_xlfn.CONCAT($B59,",",CG$4),'25 SpcFunc &amp; VentSpcFunc combos'!$Q$8:$Q$354,0),0)&gt;0,1,0)</f>
        <v>0</v>
      </c>
      <c r="CH59" s="119">
        <f ca="1">IF(IFERROR(MATCH(_xlfn.CONCAT($B59,",",CH$4),'25 SpcFunc &amp; VentSpcFunc combos'!$Q$8:$Q$354,0),0)&gt;0,1,0)</f>
        <v>0</v>
      </c>
      <c r="CI59" s="119">
        <f ca="1">IF(IFERROR(MATCH(_xlfn.CONCAT($B59,",",CI$4),'25 SpcFunc &amp; VentSpcFunc combos'!$Q$8:$Q$354,0),0)&gt;0,1,0)</f>
        <v>0</v>
      </c>
      <c r="CJ59" s="119">
        <f ca="1">IF(IFERROR(MATCH(_xlfn.CONCAT($B59,",",CJ$4),'25 SpcFunc &amp; VentSpcFunc combos'!$Q$8:$Q$354,0),0)&gt;0,1,0)</f>
        <v>0</v>
      </c>
      <c r="CK59" s="119">
        <f ca="1">IF(IFERROR(MATCH(_xlfn.CONCAT($B59,",",CK$4),'25 SpcFunc &amp; VentSpcFunc combos'!$Q$8:$Q$354,0),0)&gt;0,1,0)</f>
        <v>0</v>
      </c>
      <c r="CL59" s="119">
        <f ca="1">IF(IFERROR(MATCH(_xlfn.CONCAT($B59,",",CL$4),'25 SpcFunc &amp; VentSpcFunc combos'!$Q$8:$Q$354,0),0)&gt;0,1,0)</f>
        <v>0</v>
      </c>
      <c r="CM59" s="119">
        <f ca="1">IF(IFERROR(MATCH(_xlfn.CONCAT($B59,",",CM$4),'25 SpcFunc &amp; VentSpcFunc combos'!$Q$8:$Q$354,0),0)&gt;0,1,0)</f>
        <v>0</v>
      </c>
      <c r="CN59" s="119">
        <f ca="1">IF(IFERROR(MATCH(_xlfn.CONCAT($B59,",",CN$4),'25 SpcFunc &amp; VentSpcFunc combos'!$Q$8:$Q$354,0),0)&gt;0,1,0)</f>
        <v>0</v>
      </c>
      <c r="CO59" s="119">
        <f ca="1">IF(IFERROR(MATCH(_xlfn.CONCAT($B59,",",CO$4),'25 SpcFunc &amp; VentSpcFunc combos'!$Q$8:$Q$354,0),0)&gt;0,1,0)</f>
        <v>0</v>
      </c>
      <c r="CP59" s="119">
        <f ca="1">IF(IFERROR(MATCH(_xlfn.CONCAT($B59,",",CP$4),'25 SpcFunc &amp; VentSpcFunc combos'!$Q$8:$Q$354,0),0)&gt;0,1,0)</f>
        <v>0</v>
      </c>
      <c r="CQ59" s="119">
        <f ca="1">IF(IFERROR(MATCH(_xlfn.CONCAT($B59,",",CQ$4),'25 SpcFunc &amp; VentSpcFunc combos'!$Q$8:$Q$354,0),0)&gt;0,1,0)</f>
        <v>0</v>
      </c>
      <c r="CR59" s="119">
        <f ca="1">IF(IFERROR(MATCH(_xlfn.CONCAT($B59,",",CR$4),'25 SpcFunc &amp; VentSpcFunc combos'!$Q$8:$Q$354,0),0)&gt;0,1,0)</f>
        <v>0</v>
      </c>
      <c r="CS59" s="119">
        <f ca="1">IF(IFERROR(MATCH(_xlfn.CONCAT($B59,",",CS$4),'25 SpcFunc &amp; VentSpcFunc combos'!$Q$8:$Q$354,0),0)&gt;0,1,0)</f>
        <v>0</v>
      </c>
      <c r="CT59" s="119">
        <f ca="1">IF(IFERROR(MATCH(_xlfn.CONCAT($B59,",",CT$4),'25 SpcFunc &amp; VentSpcFunc combos'!$Q$8:$Q$354,0),0)&gt;0,1,0)</f>
        <v>0</v>
      </c>
      <c r="CU59" s="98" t="s">
        <v>938</v>
      </c>
      <c r="CV59">
        <f t="shared" ca="1" si="4"/>
        <v>1</v>
      </c>
    </row>
    <row r="60" spans="2:100" x14ac:dyDescent="0.25">
      <c r="B60" t="str">
        <f>'For CSV - 2025 SpcFuncData'!B60</f>
        <v>Pharmacy Area</v>
      </c>
      <c r="C60" s="119">
        <f ca="1">IF(IFERROR(MATCH(_xlfn.CONCAT($B60,",",C$4),'25 SpcFunc &amp; VentSpcFunc combos'!$Q$8:$Q$354,0),0)&gt;0,1,0)</f>
        <v>0</v>
      </c>
      <c r="D60" s="119">
        <f ca="1">IF(IFERROR(MATCH(_xlfn.CONCAT($B60,",",D$4),'25 SpcFunc &amp; VentSpcFunc combos'!$Q$8:$Q$354,0),0)&gt;0,1,0)</f>
        <v>0</v>
      </c>
      <c r="E60" s="119">
        <f ca="1">IF(IFERROR(MATCH(_xlfn.CONCAT($B60,",",E$4),'25 SpcFunc &amp; VentSpcFunc combos'!$Q$8:$Q$354,0),0)&gt;0,1,0)</f>
        <v>0</v>
      </c>
      <c r="F60" s="119">
        <f ca="1">IF(IFERROR(MATCH(_xlfn.CONCAT($B60,",",F$4),'25 SpcFunc &amp; VentSpcFunc combos'!$Q$8:$Q$354,0),0)&gt;0,1,0)</f>
        <v>0</v>
      </c>
      <c r="G60" s="119">
        <f ca="1">IF(IFERROR(MATCH(_xlfn.CONCAT($B60,",",G$4),'25 SpcFunc &amp; VentSpcFunc combos'!$Q$8:$Q$354,0),0)&gt;0,1,0)</f>
        <v>0</v>
      </c>
      <c r="H60" s="119">
        <f ca="1">IF(IFERROR(MATCH(_xlfn.CONCAT($B60,",",H$4),'25 SpcFunc &amp; VentSpcFunc combos'!$Q$8:$Q$354,0),0)&gt;0,1,0)</f>
        <v>0</v>
      </c>
      <c r="I60" s="119">
        <f ca="1">IF(IFERROR(MATCH(_xlfn.CONCAT($B60,",",I$4),'25 SpcFunc &amp; VentSpcFunc combos'!$Q$8:$Q$354,0),0)&gt;0,1,0)</f>
        <v>0</v>
      </c>
      <c r="J60" s="119">
        <f ca="1">IF(IFERROR(MATCH(_xlfn.CONCAT($B60,",",J$4),'25 SpcFunc &amp; VentSpcFunc combos'!$Q$8:$Q$354,0),0)&gt;0,1,0)</f>
        <v>0</v>
      </c>
      <c r="K60" s="119">
        <f ca="1">IF(IFERROR(MATCH(_xlfn.CONCAT($B60,",",K$4),'25 SpcFunc &amp; VentSpcFunc combos'!$Q$8:$Q$354,0),0)&gt;0,1,0)</f>
        <v>0</v>
      </c>
      <c r="L60" s="119">
        <f ca="1">IF(IFERROR(MATCH(_xlfn.CONCAT($B60,",",L$4),'25 SpcFunc &amp; VentSpcFunc combos'!$Q$8:$Q$354,0),0)&gt;0,1,0)</f>
        <v>0</v>
      </c>
      <c r="M60" s="119">
        <f ca="1">IF(IFERROR(MATCH(_xlfn.CONCAT($B60,",",M$4),'25 SpcFunc &amp; VentSpcFunc combos'!$Q$8:$Q$354,0),0)&gt;0,1,0)</f>
        <v>0</v>
      </c>
      <c r="N60" s="119">
        <f ca="1">IF(IFERROR(MATCH(_xlfn.CONCAT($B60,",",N$4),'25 SpcFunc &amp; VentSpcFunc combos'!$Q$8:$Q$354,0),0)&gt;0,1,0)</f>
        <v>0</v>
      </c>
      <c r="O60" s="119">
        <f ca="1">IF(IFERROR(MATCH(_xlfn.CONCAT($B60,",",O$4),'25 SpcFunc &amp; VentSpcFunc combos'!$Q$8:$Q$354,0),0)&gt;0,1,0)</f>
        <v>0</v>
      </c>
      <c r="P60" s="119">
        <f ca="1">IF(IFERROR(MATCH(_xlfn.CONCAT($B60,",",P$4),'25 SpcFunc &amp; VentSpcFunc combos'!$Q$8:$Q$354,0),0)&gt;0,1,0)</f>
        <v>0</v>
      </c>
      <c r="Q60" s="119">
        <f ca="1">IF(IFERROR(MATCH(_xlfn.CONCAT($B60,",",Q$4),'25 SpcFunc &amp; VentSpcFunc combos'!$Q$8:$Q$354,0),0)&gt;0,1,0)</f>
        <v>0</v>
      </c>
      <c r="R60" s="119">
        <f ca="1">IF(IFERROR(MATCH(_xlfn.CONCAT($B60,",",R$4),'25 SpcFunc &amp; VentSpcFunc combos'!$Q$8:$Q$354,0),0)&gt;0,1,0)</f>
        <v>0</v>
      </c>
      <c r="S60" s="119">
        <f ca="1">IF(IFERROR(MATCH(_xlfn.CONCAT($B60,",",S$4),'25 SpcFunc &amp; VentSpcFunc combos'!$Q$8:$Q$354,0),0)&gt;0,1,0)</f>
        <v>0</v>
      </c>
      <c r="T60" s="119">
        <f ca="1">IF(IFERROR(MATCH(_xlfn.CONCAT($B60,",",T$4),'25 SpcFunc &amp; VentSpcFunc combos'!$Q$8:$Q$354,0),0)&gt;0,1,0)</f>
        <v>0</v>
      </c>
      <c r="U60" s="119">
        <f ca="1">IF(IFERROR(MATCH(_xlfn.CONCAT($B60,",",U$4),'25 SpcFunc &amp; VentSpcFunc combos'!$Q$8:$Q$354,0),0)&gt;0,1,0)</f>
        <v>0</v>
      </c>
      <c r="V60" s="119">
        <f ca="1">IF(IFERROR(MATCH(_xlfn.CONCAT($B60,",",V$4),'25 SpcFunc &amp; VentSpcFunc combos'!$Q$8:$Q$354,0),0)&gt;0,1,0)</f>
        <v>0</v>
      </c>
      <c r="W60" s="119">
        <f ca="1">IF(IFERROR(MATCH(_xlfn.CONCAT($B60,",",W$4),'25 SpcFunc &amp; VentSpcFunc combos'!$Q$8:$Q$354,0),0)&gt;0,1,0)</f>
        <v>0</v>
      </c>
      <c r="X60" s="119">
        <f ca="1">IF(IFERROR(MATCH(_xlfn.CONCAT($B60,",",X$4),'25 SpcFunc &amp; VentSpcFunc combos'!$Q$8:$Q$354,0),0)&gt;0,1,0)</f>
        <v>0</v>
      </c>
      <c r="Y60" s="119">
        <f ca="1">IF(IFERROR(MATCH(_xlfn.CONCAT($B60,",",Y$4),'25 SpcFunc &amp; VentSpcFunc combos'!$Q$8:$Q$354,0),0)&gt;0,1,0)</f>
        <v>0</v>
      </c>
      <c r="Z60" s="119">
        <f ca="1">IF(IFERROR(MATCH(_xlfn.CONCAT($B60,",",Z$4),'25 SpcFunc &amp; VentSpcFunc combos'!$Q$8:$Q$354,0),0)&gt;0,1,0)</f>
        <v>0</v>
      </c>
      <c r="AA60" s="119">
        <f ca="1">IF(IFERROR(MATCH(_xlfn.CONCAT($B60,",",AA$4),'25 SpcFunc &amp; VentSpcFunc combos'!$Q$8:$Q$354,0),0)&gt;0,1,0)</f>
        <v>0</v>
      </c>
      <c r="AB60" s="119">
        <f ca="1">IF(IFERROR(MATCH(_xlfn.CONCAT($B60,",",AB$4),'25 SpcFunc &amp; VentSpcFunc combos'!$Q$8:$Q$354,0),0)&gt;0,1,0)</f>
        <v>0</v>
      </c>
      <c r="AC60" s="119">
        <f ca="1">IF(IFERROR(MATCH(_xlfn.CONCAT($B60,",",AC$4),'25 SpcFunc &amp; VentSpcFunc combos'!$Q$8:$Q$354,0),0)&gt;0,1,0)</f>
        <v>0</v>
      </c>
      <c r="AD60" s="119">
        <f ca="1">IF(IFERROR(MATCH(_xlfn.CONCAT($B60,",",AD$4),'25 SpcFunc &amp; VentSpcFunc combos'!$Q$8:$Q$354,0),0)&gt;0,1,0)</f>
        <v>0</v>
      </c>
      <c r="AE60" s="119">
        <f ca="1">IF(IFERROR(MATCH(_xlfn.CONCAT($B60,",",AE$4),'25 SpcFunc &amp; VentSpcFunc combos'!$Q$8:$Q$354,0),0)&gt;0,1,0)</f>
        <v>0</v>
      </c>
      <c r="AF60" s="119">
        <f ca="1">IF(IFERROR(MATCH(_xlfn.CONCAT($B60,",",AF$4),'25 SpcFunc &amp; VentSpcFunc combos'!$Q$8:$Q$354,0),0)&gt;0,1,0)</f>
        <v>0</v>
      </c>
      <c r="AG60" s="119">
        <f ca="1">IF(IFERROR(MATCH(_xlfn.CONCAT($B60,",",AG$4),'25 SpcFunc &amp; VentSpcFunc combos'!$Q$8:$Q$354,0),0)&gt;0,1,0)</f>
        <v>0</v>
      </c>
      <c r="AH60" s="119">
        <f ca="1">IF(IFERROR(MATCH(_xlfn.CONCAT($B60,",",AH$4),'25 SpcFunc &amp; VentSpcFunc combos'!$Q$8:$Q$354,0),0)&gt;0,1,0)</f>
        <v>0</v>
      </c>
      <c r="AI60" s="119">
        <f ca="1">IF(IFERROR(MATCH(_xlfn.CONCAT($B60,",",AI$4),'25 SpcFunc &amp; VentSpcFunc combos'!$Q$8:$Q$354,0),0)&gt;0,1,0)</f>
        <v>0</v>
      </c>
      <c r="AJ60" s="119">
        <f ca="1">IF(IFERROR(MATCH(_xlfn.CONCAT($B60,",",AJ$4),'25 SpcFunc &amp; VentSpcFunc combos'!$Q$8:$Q$354,0),0)&gt;0,1,0)</f>
        <v>0</v>
      </c>
      <c r="AK60" s="119">
        <f ca="1">IF(IFERROR(MATCH(_xlfn.CONCAT($B60,",",AK$4),'25 SpcFunc &amp; VentSpcFunc combos'!$Q$8:$Q$354,0),0)&gt;0,1,0)</f>
        <v>0</v>
      </c>
      <c r="AL60" s="119">
        <f ca="1">IF(IFERROR(MATCH(_xlfn.CONCAT($B60,",",AL$4),'25 SpcFunc &amp; VentSpcFunc combos'!$Q$8:$Q$354,0),0)&gt;0,1,0)</f>
        <v>0</v>
      </c>
      <c r="AM60" s="119">
        <f ca="1">IF(IFERROR(MATCH(_xlfn.CONCAT($B60,",",AM$4),'25 SpcFunc &amp; VentSpcFunc combos'!$Q$8:$Q$354,0),0)&gt;0,1,0)</f>
        <v>0</v>
      </c>
      <c r="AN60" s="119">
        <f ca="1">IF(IFERROR(MATCH(_xlfn.CONCAT($B60,",",AN$4),'25 SpcFunc &amp; VentSpcFunc combos'!$Q$8:$Q$354,0),0)&gt;0,1,0)</f>
        <v>0</v>
      </c>
      <c r="AO60" s="119">
        <f ca="1">IF(IFERROR(MATCH(_xlfn.CONCAT($B60,",",AO$4),'25 SpcFunc &amp; VentSpcFunc combos'!$Q$8:$Q$354,0),0)&gt;0,1,0)</f>
        <v>0</v>
      </c>
      <c r="AP60" s="119">
        <f ca="1">IF(IFERROR(MATCH(_xlfn.CONCAT($B60,",",AP$4),'25 SpcFunc &amp; VentSpcFunc combos'!$Q$8:$Q$354,0),0)&gt;0,1,0)</f>
        <v>0</v>
      </c>
      <c r="AQ60" s="119">
        <f ca="1">IF(IFERROR(MATCH(_xlfn.CONCAT($B60,",",AQ$4),'25 SpcFunc &amp; VentSpcFunc combos'!$Q$8:$Q$354,0),0)&gt;0,1,0)</f>
        <v>0</v>
      </c>
      <c r="AR60" s="119">
        <f ca="1">IF(IFERROR(MATCH(_xlfn.CONCAT($B60,",",AR$4),'25 SpcFunc &amp; VentSpcFunc combos'!$Q$8:$Q$354,0),0)&gt;0,1,0)</f>
        <v>0</v>
      </c>
      <c r="AS60" s="119">
        <f ca="1">IF(IFERROR(MATCH(_xlfn.CONCAT($B60,",",AS$4),'25 SpcFunc &amp; VentSpcFunc combos'!$Q$8:$Q$354,0),0)&gt;0,1,0)</f>
        <v>0</v>
      </c>
      <c r="AT60" s="119">
        <f ca="1">IF(IFERROR(MATCH(_xlfn.CONCAT($B60,",",AT$4),'25 SpcFunc &amp; VentSpcFunc combos'!$Q$8:$Q$354,0),0)&gt;0,1,0)</f>
        <v>0</v>
      </c>
      <c r="AU60" s="119">
        <f ca="1">IF(IFERROR(MATCH(_xlfn.CONCAT($B60,",",AU$4),'25 SpcFunc &amp; VentSpcFunc combos'!$Q$8:$Q$354,0),0)&gt;0,1,0)</f>
        <v>0</v>
      </c>
      <c r="AV60" s="119">
        <f ca="1">IF(IFERROR(MATCH(_xlfn.CONCAT($B60,",",AV$4),'25 SpcFunc &amp; VentSpcFunc combos'!$Q$8:$Q$354,0),0)&gt;0,1,0)</f>
        <v>0</v>
      </c>
      <c r="AW60" s="119">
        <f ca="1">IF(IFERROR(MATCH(_xlfn.CONCAT($B60,",",AW$4),'25 SpcFunc &amp; VentSpcFunc combos'!$Q$8:$Q$354,0),0)&gt;0,1,0)</f>
        <v>0</v>
      </c>
      <c r="AX60" s="119">
        <f ca="1">IF(IFERROR(MATCH(_xlfn.CONCAT($B60,",",AX$4),'25 SpcFunc &amp; VentSpcFunc combos'!$Q$8:$Q$354,0),0)&gt;0,1,0)</f>
        <v>0</v>
      </c>
      <c r="AY60" s="119">
        <f ca="1">IF(IFERROR(MATCH(_xlfn.CONCAT($B60,",",AY$4),'25 SpcFunc &amp; VentSpcFunc combos'!$Q$8:$Q$354,0),0)&gt;0,1,0)</f>
        <v>0</v>
      </c>
      <c r="AZ60" s="119">
        <f ca="1">IF(IFERROR(MATCH(_xlfn.CONCAT($B60,",",AZ$4),'25 SpcFunc &amp; VentSpcFunc combos'!$Q$8:$Q$354,0),0)&gt;0,1,0)</f>
        <v>0</v>
      </c>
      <c r="BA60" s="119">
        <f ca="1">IF(IFERROR(MATCH(_xlfn.CONCAT($B60,",",BA$4),'25 SpcFunc &amp; VentSpcFunc combos'!$Q$8:$Q$354,0),0)&gt;0,1,0)</f>
        <v>0</v>
      </c>
      <c r="BB60" s="119">
        <f ca="1">IF(IFERROR(MATCH(_xlfn.CONCAT($B60,",",BB$4),'25 SpcFunc &amp; VentSpcFunc combos'!$Q$8:$Q$354,0),0)&gt;0,1,0)</f>
        <v>0</v>
      </c>
      <c r="BC60" s="119">
        <f ca="1">IF(IFERROR(MATCH(_xlfn.CONCAT($B60,",",BC$4),'25 SpcFunc &amp; VentSpcFunc combos'!$Q$8:$Q$354,0),0)&gt;0,1,0)</f>
        <v>0</v>
      </c>
      <c r="BD60" s="119">
        <f ca="1">IF(IFERROR(MATCH(_xlfn.CONCAT($B60,",",BD$4),'25 SpcFunc &amp; VentSpcFunc combos'!$Q$8:$Q$354,0),0)&gt;0,1,0)</f>
        <v>0</v>
      </c>
      <c r="BE60" s="119">
        <f ca="1">IF(IFERROR(MATCH(_xlfn.CONCAT($B60,",",BE$4),'25 SpcFunc &amp; VentSpcFunc combos'!$Q$8:$Q$354,0),0)&gt;0,1,0)</f>
        <v>0</v>
      </c>
      <c r="BF60" s="119">
        <f ca="1">IF(IFERROR(MATCH(_xlfn.CONCAT($B60,",",BF$4),'25 SpcFunc &amp; VentSpcFunc combos'!$Q$8:$Q$354,0),0)&gt;0,1,0)</f>
        <v>0</v>
      </c>
      <c r="BG60" s="119">
        <f ca="1">IF(IFERROR(MATCH(_xlfn.CONCAT($B60,",",BG$4),'25 SpcFunc &amp; VentSpcFunc combos'!$Q$8:$Q$354,0),0)&gt;0,1,0)</f>
        <v>0</v>
      </c>
      <c r="BH60" s="119">
        <f ca="1">IF(IFERROR(MATCH(_xlfn.CONCAT($B60,",",BH$4),'25 SpcFunc &amp; VentSpcFunc combos'!$Q$8:$Q$354,0),0)&gt;0,1,0)</f>
        <v>0</v>
      </c>
      <c r="BI60" s="119">
        <f ca="1">IF(IFERROR(MATCH(_xlfn.CONCAT($B60,",",BI$4),'25 SpcFunc &amp; VentSpcFunc combos'!$Q$8:$Q$354,0),0)&gt;0,1,0)</f>
        <v>0</v>
      </c>
      <c r="BJ60" s="119">
        <f ca="1">IF(IFERROR(MATCH(_xlfn.CONCAT($B60,",",BJ$4),'25 SpcFunc &amp; VentSpcFunc combos'!$Q$8:$Q$354,0),0)&gt;0,1,0)</f>
        <v>0</v>
      </c>
      <c r="BK60" s="119">
        <f ca="1">IF(IFERROR(MATCH(_xlfn.CONCAT($B60,",",BK$4),'25 SpcFunc &amp; VentSpcFunc combos'!$Q$8:$Q$354,0),0)&gt;0,1,0)</f>
        <v>0</v>
      </c>
      <c r="BL60" s="119">
        <f ca="1">IF(IFERROR(MATCH(_xlfn.CONCAT($B60,",",BL$4),'25 SpcFunc &amp; VentSpcFunc combos'!$Q$8:$Q$354,0),0)&gt;0,1,0)</f>
        <v>0</v>
      </c>
      <c r="BM60" s="119">
        <f ca="1">IF(IFERROR(MATCH(_xlfn.CONCAT($B60,",",BM$4),'25 SpcFunc &amp; VentSpcFunc combos'!$Q$8:$Q$354,0),0)&gt;0,1,0)</f>
        <v>0</v>
      </c>
      <c r="BN60" s="119">
        <f ca="1">IF(IFERROR(MATCH(_xlfn.CONCAT($B60,",",BN$4),'25 SpcFunc &amp; VentSpcFunc combos'!$Q$8:$Q$354,0),0)&gt;0,1,0)</f>
        <v>0</v>
      </c>
      <c r="BO60" s="119">
        <f ca="1">IF(IFERROR(MATCH(_xlfn.CONCAT($B60,",",BO$4),'25 SpcFunc &amp; VentSpcFunc combos'!$Q$8:$Q$354,0),0)&gt;0,1,0)</f>
        <v>0</v>
      </c>
      <c r="BP60" s="119">
        <f ca="1">IF(IFERROR(MATCH(_xlfn.CONCAT($B60,",",BP$4),'25 SpcFunc &amp; VentSpcFunc combos'!$Q$8:$Q$354,0),0)&gt;0,1,0)</f>
        <v>0</v>
      </c>
      <c r="BQ60" s="119">
        <f ca="1">IF(IFERROR(MATCH(_xlfn.CONCAT($B60,",",BQ$4),'25 SpcFunc &amp; VentSpcFunc combos'!$Q$8:$Q$354,0),0)&gt;0,1,0)</f>
        <v>0</v>
      </c>
      <c r="BR60" s="119">
        <f ca="1">IF(IFERROR(MATCH(_xlfn.CONCAT($B60,",",BR$4),'25 SpcFunc &amp; VentSpcFunc combos'!$Q$8:$Q$354,0),0)&gt;0,1,0)</f>
        <v>0</v>
      </c>
      <c r="BS60" s="119">
        <f ca="1">IF(IFERROR(MATCH(_xlfn.CONCAT($B60,",",BS$4),'25 SpcFunc &amp; VentSpcFunc combos'!$Q$8:$Q$354,0),0)&gt;0,1,0)</f>
        <v>0</v>
      </c>
      <c r="BT60" s="119">
        <f ca="1">IF(IFERROR(MATCH(_xlfn.CONCAT($B60,",",BT$4),'25 SpcFunc &amp; VentSpcFunc combos'!$Q$8:$Q$354,0),0)&gt;0,1,0)</f>
        <v>0</v>
      </c>
      <c r="BU60" s="119">
        <f ca="1">IF(IFERROR(MATCH(_xlfn.CONCAT($B60,",",BU$4),'25 SpcFunc &amp; VentSpcFunc combos'!$Q$8:$Q$354,0),0)&gt;0,1,0)</f>
        <v>0</v>
      </c>
      <c r="BV60" s="119">
        <f ca="1">IF(IFERROR(MATCH(_xlfn.CONCAT($B60,",",BV$4),'25 SpcFunc &amp; VentSpcFunc combos'!$Q$8:$Q$354,0),0)&gt;0,1,0)</f>
        <v>0</v>
      </c>
      <c r="BW60" s="119">
        <f ca="1">IF(IFERROR(MATCH(_xlfn.CONCAT($B60,",",BW$4),'25 SpcFunc &amp; VentSpcFunc combos'!$Q$8:$Q$354,0),0)&gt;0,1,0)</f>
        <v>0</v>
      </c>
      <c r="BX60" s="119">
        <f ca="1">IF(IFERROR(MATCH(_xlfn.CONCAT($B60,",",BX$4),'25 SpcFunc &amp; VentSpcFunc combos'!$Q$8:$Q$354,0),0)&gt;0,1,0)</f>
        <v>1</v>
      </c>
      <c r="BY60" s="119">
        <f ca="1">IF(IFERROR(MATCH(_xlfn.CONCAT($B60,",",BY$4),'25 SpcFunc &amp; VentSpcFunc combos'!$Q$8:$Q$354,0),0)&gt;0,1,0)</f>
        <v>0</v>
      </c>
      <c r="BZ60" s="119">
        <f ca="1">IF(IFERROR(MATCH(_xlfn.CONCAT($B60,",",BZ$4),'25 SpcFunc &amp; VentSpcFunc combos'!$Q$8:$Q$354,0),0)&gt;0,1,0)</f>
        <v>0</v>
      </c>
      <c r="CA60" s="119">
        <f ca="1">IF(IFERROR(MATCH(_xlfn.CONCAT($B60,",",CA$4),'25 SpcFunc &amp; VentSpcFunc combos'!$Q$8:$Q$354,0),0)&gt;0,1,0)</f>
        <v>0</v>
      </c>
      <c r="CB60" s="119">
        <f ca="1">IF(IFERROR(MATCH(_xlfn.CONCAT($B60,",",CB$4),'25 SpcFunc &amp; VentSpcFunc combos'!$Q$8:$Q$354,0),0)&gt;0,1,0)</f>
        <v>0</v>
      </c>
      <c r="CC60" s="119">
        <f ca="1">IF(IFERROR(MATCH(_xlfn.CONCAT($B60,",",CC$4),'25 SpcFunc &amp; VentSpcFunc combos'!$Q$8:$Q$354,0),0)&gt;0,1,0)</f>
        <v>0</v>
      </c>
      <c r="CD60" s="119">
        <f ca="1">IF(IFERROR(MATCH(_xlfn.CONCAT($B60,",",CD$4),'25 SpcFunc &amp; VentSpcFunc combos'!$Q$8:$Q$354,0),0)&gt;0,1,0)</f>
        <v>0</v>
      </c>
      <c r="CE60" s="119">
        <f ca="1">IF(IFERROR(MATCH(_xlfn.CONCAT($B60,",",CE$4),'25 SpcFunc &amp; VentSpcFunc combos'!$Q$8:$Q$354,0),0)&gt;0,1,0)</f>
        <v>0</v>
      </c>
      <c r="CF60" s="119">
        <f ca="1">IF(IFERROR(MATCH(_xlfn.CONCAT($B60,",",CF$4),'25 SpcFunc &amp; VentSpcFunc combos'!$Q$8:$Q$354,0),0)&gt;0,1,0)</f>
        <v>0</v>
      </c>
      <c r="CG60" s="119">
        <f ca="1">IF(IFERROR(MATCH(_xlfn.CONCAT($B60,",",CG$4),'25 SpcFunc &amp; VentSpcFunc combos'!$Q$8:$Q$354,0),0)&gt;0,1,0)</f>
        <v>0</v>
      </c>
      <c r="CH60" s="119">
        <f ca="1">IF(IFERROR(MATCH(_xlfn.CONCAT($B60,",",CH$4),'25 SpcFunc &amp; VentSpcFunc combos'!$Q$8:$Q$354,0),0)&gt;0,1,0)</f>
        <v>0</v>
      </c>
      <c r="CI60" s="119">
        <f ca="1">IF(IFERROR(MATCH(_xlfn.CONCAT($B60,",",CI$4),'25 SpcFunc &amp; VentSpcFunc combos'!$Q$8:$Q$354,0),0)&gt;0,1,0)</f>
        <v>0</v>
      </c>
      <c r="CJ60" s="119">
        <f ca="1">IF(IFERROR(MATCH(_xlfn.CONCAT($B60,",",CJ$4),'25 SpcFunc &amp; VentSpcFunc combos'!$Q$8:$Q$354,0),0)&gt;0,1,0)</f>
        <v>0</v>
      </c>
      <c r="CK60" s="119">
        <f ca="1">IF(IFERROR(MATCH(_xlfn.CONCAT($B60,",",CK$4),'25 SpcFunc &amp; VentSpcFunc combos'!$Q$8:$Q$354,0),0)&gt;0,1,0)</f>
        <v>0</v>
      </c>
      <c r="CL60" s="119">
        <f ca="1">IF(IFERROR(MATCH(_xlfn.CONCAT($B60,",",CL$4),'25 SpcFunc &amp; VentSpcFunc combos'!$Q$8:$Q$354,0),0)&gt;0,1,0)</f>
        <v>0</v>
      </c>
      <c r="CM60" s="119">
        <f ca="1">IF(IFERROR(MATCH(_xlfn.CONCAT($B60,",",CM$4),'25 SpcFunc &amp; VentSpcFunc combos'!$Q$8:$Q$354,0),0)&gt;0,1,0)</f>
        <v>0</v>
      </c>
      <c r="CN60" s="119">
        <f ca="1">IF(IFERROR(MATCH(_xlfn.CONCAT($B60,",",CN$4),'25 SpcFunc &amp; VentSpcFunc combos'!$Q$8:$Q$354,0),0)&gt;0,1,0)</f>
        <v>0</v>
      </c>
      <c r="CO60" s="119">
        <f ca="1">IF(IFERROR(MATCH(_xlfn.CONCAT($B60,",",CO$4),'25 SpcFunc &amp; VentSpcFunc combos'!$Q$8:$Q$354,0),0)&gt;0,1,0)</f>
        <v>0</v>
      </c>
      <c r="CP60" s="119">
        <f ca="1">IF(IFERROR(MATCH(_xlfn.CONCAT($B60,",",CP$4),'25 SpcFunc &amp; VentSpcFunc combos'!$Q$8:$Q$354,0),0)&gt;0,1,0)</f>
        <v>0</v>
      </c>
      <c r="CQ60" s="119">
        <f ca="1">IF(IFERROR(MATCH(_xlfn.CONCAT($B60,",",CQ$4),'25 SpcFunc &amp; VentSpcFunc combos'!$Q$8:$Q$354,0),0)&gt;0,1,0)</f>
        <v>0</v>
      </c>
      <c r="CR60" s="119">
        <f ca="1">IF(IFERROR(MATCH(_xlfn.CONCAT($B60,",",CR$4),'25 SpcFunc &amp; VentSpcFunc combos'!$Q$8:$Q$354,0),0)&gt;0,1,0)</f>
        <v>0</v>
      </c>
      <c r="CS60" s="119">
        <f ca="1">IF(IFERROR(MATCH(_xlfn.CONCAT($B60,",",CS$4),'25 SpcFunc &amp; VentSpcFunc combos'!$Q$8:$Q$354,0),0)&gt;0,1,0)</f>
        <v>0</v>
      </c>
      <c r="CT60" s="119">
        <f ca="1">IF(IFERROR(MATCH(_xlfn.CONCAT($B60,",",CT$4),'25 SpcFunc &amp; VentSpcFunc combos'!$Q$8:$Q$354,0),0)&gt;0,1,0)</f>
        <v>0</v>
      </c>
      <c r="CU60" s="98" t="s">
        <v>938</v>
      </c>
      <c r="CV60">
        <f t="shared" ca="1" si="4"/>
        <v>1</v>
      </c>
    </row>
    <row r="61" spans="2:100" x14ac:dyDescent="0.25">
      <c r="B61" t="str">
        <f>'For CSV - 2025 SpcFuncData'!B61</f>
        <v>Retail Sales Area (Grocery Sales)</v>
      </c>
      <c r="C61" s="119">
        <f ca="1">IF(IFERROR(MATCH(_xlfn.CONCAT($B61,",",C$4),'25 SpcFunc &amp; VentSpcFunc combos'!$Q$8:$Q$354,0),0)&gt;0,1,0)</f>
        <v>0</v>
      </c>
      <c r="D61" s="119">
        <f ca="1">IF(IFERROR(MATCH(_xlfn.CONCAT($B61,",",D$4),'25 SpcFunc &amp; VentSpcFunc combos'!$Q$8:$Q$354,0),0)&gt;0,1,0)</f>
        <v>0</v>
      </c>
      <c r="E61" s="119">
        <f ca="1">IF(IFERROR(MATCH(_xlfn.CONCAT($B61,",",E$4),'25 SpcFunc &amp; VentSpcFunc combos'!$Q$8:$Q$354,0),0)&gt;0,1,0)</f>
        <v>0</v>
      </c>
      <c r="F61" s="119">
        <f ca="1">IF(IFERROR(MATCH(_xlfn.CONCAT($B61,",",F$4),'25 SpcFunc &amp; VentSpcFunc combos'!$Q$8:$Q$354,0),0)&gt;0,1,0)</f>
        <v>0</v>
      </c>
      <c r="G61" s="119">
        <f ca="1">IF(IFERROR(MATCH(_xlfn.CONCAT($B61,",",G$4),'25 SpcFunc &amp; VentSpcFunc combos'!$Q$8:$Q$354,0),0)&gt;0,1,0)</f>
        <v>0</v>
      </c>
      <c r="H61" s="119">
        <f ca="1">IF(IFERROR(MATCH(_xlfn.CONCAT($B61,",",H$4),'25 SpcFunc &amp; VentSpcFunc combos'!$Q$8:$Q$354,0),0)&gt;0,1,0)</f>
        <v>0</v>
      </c>
      <c r="I61" s="119">
        <f ca="1">IF(IFERROR(MATCH(_xlfn.CONCAT($B61,",",I$4),'25 SpcFunc &amp; VentSpcFunc combos'!$Q$8:$Q$354,0),0)&gt;0,1,0)</f>
        <v>0</v>
      </c>
      <c r="J61" s="119">
        <f ca="1">IF(IFERROR(MATCH(_xlfn.CONCAT($B61,",",J$4),'25 SpcFunc &amp; VentSpcFunc combos'!$Q$8:$Q$354,0),0)&gt;0,1,0)</f>
        <v>0</v>
      </c>
      <c r="K61" s="119">
        <f ca="1">IF(IFERROR(MATCH(_xlfn.CONCAT($B61,",",K$4),'25 SpcFunc &amp; VentSpcFunc combos'!$Q$8:$Q$354,0),0)&gt;0,1,0)</f>
        <v>0</v>
      </c>
      <c r="L61" s="119">
        <f ca="1">IF(IFERROR(MATCH(_xlfn.CONCAT($B61,",",L$4),'25 SpcFunc &amp; VentSpcFunc combos'!$Q$8:$Q$354,0),0)&gt;0,1,0)</f>
        <v>0</v>
      </c>
      <c r="M61" s="119">
        <f ca="1">IF(IFERROR(MATCH(_xlfn.CONCAT($B61,",",M$4),'25 SpcFunc &amp; VentSpcFunc combos'!$Q$8:$Q$354,0),0)&gt;0,1,0)</f>
        <v>0</v>
      </c>
      <c r="N61" s="119">
        <f ca="1">IF(IFERROR(MATCH(_xlfn.CONCAT($B61,",",N$4),'25 SpcFunc &amp; VentSpcFunc combos'!$Q$8:$Q$354,0),0)&gt;0,1,0)</f>
        <v>0</v>
      </c>
      <c r="O61" s="119">
        <f ca="1">IF(IFERROR(MATCH(_xlfn.CONCAT($B61,",",O$4),'25 SpcFunc &amp; VentSpcFunc combos'!$Q$8:$Q$354,0),0)&gt;0,1,0)</f>
        <v>0</v>
      </c>
      <c r="P61" s="119">
        <f ca="1">IF(IFERROR(MATCH(_xlfn.CONCAT($B61,",",P$4),'25 SpcFunc &amp; VentSpcFunc combos'!$Q$8:$Q$354,0),0)&gt;0,1,0)</f>
        <v>0</v>
      </c>
      <c r="Q61" s="119">
        <f ca="1">IF(IFERROR(MATCH(_xlfn.CONCAT($B61,",",Q$4),'25 SpcFunc &amp; VentSpcFunc combos'!$Q$8:$Q$354,0),0)&gt;0,1,0)</f>
        <v>0</v>
      </c>
      <c r="R61" s="119">
        <f ca="1">IF(IFERROR(MATCH(_xlfn.CONCAT($B61,",",R$4),'25 SpcFunc &amp; VentSpcFunc combos'!$Q$8:$Q$354,0),0)&gt;0,1,0)</f>
        <v>0</v>
      </c>
      <c r="S61" s="119">
        <f ca="1">IF(IFERROR(MATCH(_xlfn.CONCAT($B61,",",S$4),'25 SpcFunc &amp; VentSpcFunc combos'!$Q$8:$Q$354,0),0)&gt;0,1,0)</f>
        <v>0</v>
      </c>
      <c r="T61" s="119">
        <f ca="1">IF(IFERROR(MATCH(_xlfn.CONCAT($B61,",",T$4),'25 SpcFunc &amp; VentSpcFunc combos'!$Q$8:$Q$354,0),0)&gt;0,1,0)</f>
        <v>0</v>
      </c>
      <c r="U61" s="119">
        <f ca="1">IF(IFERROR(MATCH(_xlfn.CONCAT($B61,",",U$4),'25 SpcFunc &amp; VentSpcFunc combos'!$Q$8:$Q$354,0),0)&gt;0,1,0)</f>
        <v>0</v>
      </c>
      <c r="V61" s="119">
        <f ca="1">IF(IFERROR(MATCH(_xlfn.CONCAT($B61,",",V$4),'25 SpcFunc &amp; VentSpcFunc combos'!$Q$8:$Q$354,0),0)&gt;0,1,0)</f>
        <v>0</v>
      </c>
      <c r="W61" s="119">
        <f ca="1">IF(IFERROR(MATCH(_xlfn.CONCAT($B61,",",W$4),'25 SpcFunc &amp; VentSpcFunc combos'!$Q$8:$Q$354,0),0)&gt;0,1,0)</f>
        <v>0</v>
      </c>
      <c r="X61" s="119">
        <f ca="1">IF(IFERROR(MATCH(_xlfn.CONCAT($B61,",",X$4),'25 SpcFunc &amp; VentSpcFunc combos'!$Q$8:$Q$354,0),0)&gt;0,1,0)</f>
        <v>0</v>
      </c>
      <c r="Y61" s="119">
        <f ca="1">IF(IFERROR(MATCH(_xlfn.CONCAT($B61,",",Y$4),'25 SpcFunc &amp; VentSpcFunc combos'!$Q$8:$Q$354,0),0)&gt;0,1,0)</f>
        <v>0</v>
      </c>
      <c r="Z61" s="119">
        <f ca="1">IF(IFERROR(MATCH(_xlfn.CONCAT($B61,",",Z$4),'25 SpcFunc &amp; VentSpcFunc combos'!$Q$8:$Q$354,0),0)&gt;0,1,0)</f>
        <v>0</v>
      </c>
      <c r="AA61" s="119">
        <f ca="1">IF(IFERROR(MATCH(_xlfn.CONCAT($B61,",",AA$4),'25 SpcFunc &amp; VentSpcFunc combos'!$Q$8:$Q$354,0),0)&gt;0,1,0)</f>
        <v>0</v>
      </c>
      <c r="AB61" s="119">
        <f ca="1">IF(IFERROR(MATCH(_xlfn.CONCAT($B61,",",AB$4),'25 SpcFunc &amp; VentSpcFunc combos'!$Q$8:$Q$354,0),0)&gt;0,1,0)</f>
        <v>0</v>
      </c>
      <c r="AC61" s="119">
        <f ca="1">IF(IFERROR(MATCH(_xlfn.CONCAT($B61,",",AC$4),'25 SpcFunc &amp; VentSpcFunc combos'!$Q$8:$Q$354,0),0)&gt;0,1,0)</f>
        <v>0</v>
      </c>
      <c r="AD61" s="119">
        <f ca="1">IF(IFERROR(MATCH(_xlfn.CONCAT($B61,",",AD$4),'25 SpcFunc &amp; VentSpcFunc combos'!$Q$8:$Q$354,0),0)&gt;0,1,0)</f>
        <v>0</v>
      </c>
      <c r="AE61" s="119">
        <f ca="1">IF(IFERROR(MATCH(_xlfn.CONCAT($B61,",",AE$4),'25 SpcFunc &amp; VentSpcFunc combos'!$Q$8:$Q$354,0),0)&gt;0,1,0)</f>
        <v>0</v>
      </c>
      <c r="AF61" s="119">
        <f ca="1">IF(IFERROR(MATCH(_xlfn.CONCAT($B61,",",AF$4),'25 SpcFunc &amp; VentSpcFunc combos'!$Q$8:$Q$354,0),0)&gt;0,1,0)</f>
        <v>0</v>
      </c>
      <c r="AG61" s="119">
        <f ca="1">IF(IFERROR(MATCH(_xlfn.CONCAT($B61,",",AG$4),'25 SpcFunc &amp; VentSpcFunc combos'!$Q$8:$Q$354,0),0)&gt;0,1,0)</f>
        <v>0</v>
      </c>
      <c r="AH61" s="119">
        <f ca="1">IF(IFERROR(MATCH(_xlfn.CONCAT($B61,",",AH$4),'25 SpcFunc &amp; VentSpcFunc combos'!$Q$8:$Q$354,0),0)&gt;0,1,0)</f>
        <v>0</v>
      </c>
      <c r="AI61" s="119">
        <f ca="1">IF(IFERROR(MATCH(_xlfn.CONCAT($B61,",",AI$4),'25 SpcFunc &amp; VentSpcFunc combos'!$Q$8:$Q$354,0),0)&gt;0,1,0)</f>
        <v>0</v>
      </c>
      <c r="AJ61" s="119">
        <f ca="1">IF(IFERROR(MATCH(_xlfn.CONCAT($B61,",",AJ$4),'25 SpcFunc &amp; VentSpcFunc combos'!$Q$8:$Q$354,0),0)&gt;0,1,0)</f>
        <v>0</v>
      </c>
      <c r="AK61" s="119">
        <f ca="1">IF(IFERROR(MATCH(_xlfn.CONCAT($B61,",",AK$4),'25 SpcFunc &amp; VentSpcFunc combos'!$Q$8:$Q$354,0),0)&gt;0,1,0)</f>
        <v>0</v>
      </c>
      <c r="AL61" s="119">
        <f ca="1">IF(IFERROR(MATCH(_xlfn.CONCAT($B61,",",AL$4),'25 SpcFunc &amp; VentSpcFunc combos'!$Q$8:$Q$354,0),0)&gt;0,1,0)</f>
        <v>0</v>
      </c>
      <c r="AM61" s="119">
        <f ca="1">IF(IFERROR(MATCH(_xlfn.CONCAT($B61,",",AM$4),'25 SpcFunc &amp; VentSpcFunc combos'!$Q$8:$Q$354,0),0)&gt;0,1,0)</f>
        <v>0</v>
      </c>
      <c r="AN61" s="119">
        <f ca="1">IF(IFERROR(MATCH(_xlfn.CONCAT($B61,",",AN$4),'25 SpcFunc &amp; VentSpcFunc combos'!$Q$8:$Q$354,0),0)&gt;0,1,0)</f>
        <v>0</v>
      </c>
      <c r="AO61" s="119">
        <f ca="1">IF(IFERROR(MATCH(_xlfn.CONCAT($B61,",",AO$4),'25 SpcFunc &amp; VentSpcFunc combos'!$Q$8:$Q$354,0),0)&gt;0,1,0)</f>
        <v>0</v>
      </c>
      <c r="AP61" s="119">
        <f ca="1">IF(IFERROR(MATCH(_xlfn.CONCAT($B61,",",AP$4),'25 SpcFunc &amp; VentSpcFunc combos'!$Q$8:$Q$354,0),0)&gt;0,1,0)</f>
        <v>0</v>
      </c>
      <c r="AQ61" s="119">
        <f ca="1">IF(IFERROR(MATCH(_xlfn.CONCAT($B61,",",AQ$4),'25 SpcFunc &amp; VentSpcFunc combos'!$Q$8:$Q$354,0),0)&gt;0,1,0)</f>
        <v>0</v>
      </c>
      <c r="AR61" s="119">
        <f ca="1">IF(IFERROR(MATCH(_xlfn.CONCAT($B61,",",AR$4),'25 SpcFunc &amp; VentSpcFunc combos'!$Q$8:$Q$354,0),0)&gt;0,1,0)</f>
        <v>0</v>
      </c>
      <c r="AS61" s="119">
        <f ca="1">IF(IFERROR(MATCH(_xlfn.CONCAT($B61,",",AS$4),'25 SpcFunc &amp; VentSpcFunc combos'!$Q$8:$Q$354,0),0)&gt;0,1,0)</f>
        <v>0</v>
      </c>
      <c r="AT61" s="119">
        <f ca="1">IF(IFERROR(MATCH(_xlfn.CONCAT($B61,",",AT$4),'25 SpcFunc &amp; VentSpcFunc combos'!$Q$8:$Q$354,0),0)&gt;0,1,0)</f>
        <v>0</v>
      </c>
      <c r="AU61" s="119">
        <f ca="1">IF(IFERROR(MATCH(_xlfn.CONCAT($B61,",",AU$4),'25 SpcFunc &amp; VentSpcFunc combos'!$Q$8:$Q$354,0),0)&gt;0,1,0)</f>
        <v>0</v>
      </c>
      <c r="AV61" s="119">
        <f ca="1">IF(IFERROR(MATCH(_xlfn.CONCAT($B61,",",AV$4),'25 SpcFunc &amp; VentSpcFunc combos'!$Q$8:$Q$354,0),0)&gt;0,1,0)</f>
        <v>0</v>
      </c>
      <c r="AW61" s="119">
        <f ca="1">IF(IFERROR(MATCH(_xlfn.CONCAT($B61,",",AW$4),'25 SpcFunc &amp; VentSpcFunc combos'!$Q$8:$Q$354,0),0)&gt;0,1,0)</f>
        <v>0</v>
      </c>
      <c r="AX61" s="119">
        <f ca="1">IF(IFERROR(MATCH(_xlfn.CONCAT($B61,",",AX$4),'25 SpcFunc &amp; VentSpcFunc combos'!$Q$8:$Q$354,0),0)&gt;0,1,0)</f>
        <v>0</v>
      </c>
      <c r="AY61" s="119">
        <f ca="1">IF(IFERROR(MATCH(_xlfn.CONCAT($B61,",",AY$4),'25 SpcFunc &amp; VentSpcFunc combos'!$Q$8:$Q$354,0),0)&gt;0,1,0)</f>
        <v>0</v>
      </c>
      <c r="AZ61" s="119">
        <f ca="1">IF(IFERROR(MATCH(_xlfn.CONCAT($B61,",",AZ$4),'25 SpcFunc &amp; VentSpcFunc combos'!$Q$8:$Q$354,0),0)&gt;0,1,0)</f>
        <v>0</v>
      </c>
      <c r="BA61" s="119">
        <f ca="1">IF(IFERROR(MATCH(_xlfn.CONCAT($B61,",",BA$4),'25 SpcFunc &amp; VentSpcFunc combos'!$Q$8:$Q$354,0),0)&gt;0,1,0)</f>
        <v>0</v>
      </c>
      <c r="BB61" s="119">
        <f ca="1">IF(IFERROR(MATCH(_xlfn.CONCAT($B61,",",BB$4),'25 SpcFunc &amp; VentSpcFunc combos'!$Q$8:$Q$354,0),0)&gt;0,1,0)</f>
        <v>0</v>
      </c>
      <c r="BC61" s="119">
        <f ca="1">IF(IFERROR(MATCH(_xlfn.CONCAT($B61,",",BC$4),'25 SpcFunc &amp; VentSpcFunc combos'!$Q$8:$Q$354,0),0)&gt;0,1,0)</f>
        <v>0</v>
      </c>
      <c r="BD61" s="119">
        <f ca="1">IF(IFERROR(MATCH(_xlfn.CONCAT($B61,",",BD$4),'25 SpcFunc &amp; VentSpcFunc combos'!$Q$8:$Q$354,0),0)&gt;0,1,0)</f>
        <v>0</v>
      </c>
      <c r="BE61" s="119">
        <f ca="1">IF(IFERROR(MATCH(_xlfn.CONCAT($B61,",",BE$4),'25 SpcFunc &amp; VentSpcFunc combos'!$Q$8:$Q$354,0),0)&gt;0,1,0)</f>
        <v>0</v>
      </c>
      <c r="BF61" s="119">
        <f ca="1">IF(IFERROR(MATCH(_xlfn.CONCAT($B61,",",BF$4),'25 SpcFunc &amp; VentSpcFunc combos'!$Q$8:$Q$354,0),0)&gt;0,1,0)</f>
        <v>0</v>
      </c>
      <c r="BG61" s="119">
        <f ca="1">IF(IFERROR(MATCH(_xlfn.CONCAT($B61,",",BG$4),'25 SpcFunc &amp; VentSpcFunc combos'!$Q$8:$Q$354,0),0)&gt;0,1,0)</f>
        <v>0</v>
      </c>
      <c r="BH61" s="119">
        <f ca="1">IF(IFERROR(MATCH(_xlfn.CONCAT($B61,",",BH$4),'25 SpcFunc &amp; VentSpcFunc combos'!$Q$8:$Q$354,0),0)&gt;0,1,0)</f>
        <v>0</v>
      </c>
      <c r="BI61" s="119">
        <f ca="1">IF(IFERROR(MATCH(_xlfn.CONCAT($B61,",",BI$4),'25 SpcFunc &amp; VentSpcFunc combos'!$Q$8:$Q$354,0),0)&gt;0,1,0)</f>
        <v>0</v>
      </c>
      <c r="BJ61" s="119">
        <f ca="1">IF(IFERROR(MATCH(_xlfn.CONCAT($B61,",",BJ$4),'25 SpcFunc &amp; VentSpcFunc combos'!$Q$8:$Q$354,0),0)&gt;0,1,0)</f>
        <v>0</v>
      </c>
      <c r="BK61" s="119">
        <f ca="1">IF(IFERROR(MATCH(_xlfn.CONCAT($B61,",",BK$4),'25 SpcFunc &amp; VentSpcFunc combos'!$Q$8:$Q$354,0),0)&gt;0,1,0)</f>
        <v>0</v>
      </c>
      <c r="BL61" s="119">
        <f ca="1">IF(IFERROR(MATCH(_xlfn.CONCAT($B61,",",BL$4),'25 SpcFunc &amp; VentSpcFunc combos'!$Q$8:$Q$354,0),0)&gt;0,1,0)</f>
        <v>0</v>
      </c>
      <c r="BM61" s="119">
        <f ca="1">IF(IFERROR(MATCH(_xlfn.CONCAT($B61,",",BM$4),'25 SpcFunc &amp; VentSpcFunc combos'!$Q$8:$Q$354,0),0)&gt;0,1,0)</f>
        <v>0</v>
      </c>
      <c r="BN61" s="119">
        <f ca="1">IF(IFERROR(MATCH(_xlfn.CONCAT($B61,",",BN$4),'25 SpcFunc &amp; VentSpcFunc combos'!$Q$8:$Q$354,0),0)&gt;0,1,0)</f>
        <v>0</v>
      </c>
      <c r="BO61" s="119">
        <f ca="1">IF(IFERROR(MATCH(_xlfn.CONCAT($B61,",",BO$4),'25 SpcFunc &amp; VentSpcFunc combos'!$Q$8:$Q$354,0),0)&gt;0,1,0)</f>
        <v>0</v>
      </c>
      <c r="BP61" s="119">
        <f ca="1">IF(IFERROR(MATCH(_xlfn.CONCAT($B61,",",BP$4),'25 SpcFunc &amp; VentSpcFunc combos'!$Q$8:$Q$354,0),0)&gt;0,1,0)</f>
        <v>0</v>
      </c>
      <c r="BQ61" s="119">
        <f ca="1">IF(IFERROR(MATCH(_xlfn.CONCAT($B61,",",BQ$4),'25 SpcFunc &amp; VentSpcFunc combos'!$Q$8:$Q$354,0),0)&gt;0,1,0)</f>
        <v>0</v>
      </c>
      <c r="BR61" s="119">
        <f ca="1">IF(IFERROR(MATCH(_xlfn.CONCAT($B61,",",BR$4),'25 SpcFunc &amp; VentSpcFunc combos'!$Q$8:$Q$354,0),0)&gt;0,1,0)</f>
        <v>0</v>
      </c>
      <c r="BS61" s="119">
        <f ca="1">IF(IFERROR(MATCH(_xlfn.CONCAT($B61,",",BS$4),'25 SpcFunc &amp; VentSpcFunc combos'!$Q$8:$Q$354,0),0)&gt;0,1,0)</f>
        <v>0</v>
      </c>
      <c r="BT61" s="119">
        <f ca="1">IF(IFERROR(MATCH(_xlfn.CONCAT($B61,",",BT$4),'25 SpcFunc &amp; VentSpcFunc combos'!$Q$8:$Q$354,0),0)&gt;0,1,0)</f>
        <v>0</v>
      </c>
      <c r="BU61" s="119">
        <f ca="1">IF(IFERROR(MATCH(_xlfn.CONCAT($B61,",",BU$4),'25 SpcFunc &amp; VentSpcFunc combos'!$Q$8:$Q$354,0),0)&gt;0,1,0)</f>
        <v>0</v>
      </c>
      <c r="BV61" s="119">
        <f ca="1">IF(IFERROR(MATCH(_xlfn.CONCAT($B61,",",BV$4),'25 SpcFunc &amp; VentSpcFunc combos'!$Q$8:$Q$354,0),0)&gt;0,1,0)</f>
        <v>0</v>
      </c>
      <c r="BW61" s="119">
        <f ca="1">IF(IFERROR(MATCH(_xlfn.CONCAT($B61,",",BW$4),'25 SpcFunc &amp; VentSpcFunc combos'!$Q$8:$Q$354,0),0)&gt;0,1,0)</f>
        <v>0</v>
      </c>
      <c r="BX61" s="119">
        <f ca="1">IF(IFERROR(MATCH(_xlfn.CONCAT($B61,",",BX$4),'25 SpcFunc &amp; VentSpcFunc combos'!$Q$8:$Q$354,0),0)&gt;0,1,0)</f>
        <v>0</v>
      </c>
      <c r="BY61" s="119">
        <f ca="1">IF(IFERROR(MATCH(_xlfn.CONCAT($B61,",",BY$4),'25 SpcFunc &amp; VentSpcFunc combos'!$Q$8:$Q$354,0),0)&gt;0,1,0)</f>
        <v>0</v>
      </c>
      <c r="BZ61" s="119">
        <f ca="1">IF(IFERROR(MATCH(_xlfn.CONCAT($B61,",",BZ$4),'25 SpcFunc &amp; VentSpcFunc combos'!$Q$8:$Q$354,0),0)&gt;0,1,0)</f>
        <v>0</v>
      </c>
      <c r="CA61" s="119">
        <f ca="1">IF(IFERROR(MATCH(_xlfn.CONCAT($B61,",",CA$4),'25 SpcFunc &amp; VentSpcFunc combos'!$Q$8:$Q$354,0),0)&gt;0,1,0)</f>
        <v>0</v>
      </c>
      <c r="CB61" s="119">
        <f ca="1">IF(IFERROR(MATCH(_xlfn.CONCAT($B61,",",CB$4),'25 SpcFunc &amp; VentSpcFunc combos'!$Q$8:$Q$354,0),0)&gt;0,1,0)</f>
        <v>0</v>
      </c>
      <c r="CC61" s="119">
        <f ca="1">IF(IFERROR(MATCH(_xlfn.CONCAT($B61,",",CC$4),'25 SpcFunc &amp; VentSpcFunc combos'!$Q$8:$Q$354,0),0)&gt;0,1,0)</f>
        <v>0</v>
      </c>
      <c r="CD61" s="119">
        <f ca="1">IF(IFERROR(MATCH(_xlfn.CONCAT($B61,",",CD$4),'25 SpcFunc &amp; VentSpcFunc combos'!$Q$8:$Q$354,0),0)&gt;0,1,0)</f>
        <v>0</v>
      </c>
      <c r="CE61" s="119">
        <f ca="1">IF(IFERROR(MATCH(_xlfn.CONCAT($B61,",",CE$4),'25 SpcFunc &amp; VentSpcFunc combos'!$Q$8:$Q$354,0),0)&gt;0,1,0)</f>
        <v>0</v>
      </c>
      <c r="CF61" s="119">
        <f ca="1">IF(IFERROR(MATCH(_xlfn.CONCAT($B61,",",CF$4),'25 SpcFunc &amp; VentSpcFunc combos'!$Q$8:$Q$354,0),0)&gt;0,1,0)</f>
        <v>0</v>
      </c>
      <c r="CG61" s="119">
        <f ca="1">IF(IFERROR(MATCH(_xlfn.CONCAT($B61,",",CG$4),'25 SpcFunc &amp; VentSpcFunc combos'!$Q$8:$Q$354,0),0)&gt;0,1,0)</f>
        <v>0</v>
      </c>
      <c r="CH61" s="119">
        <f ca="1">IF(IFERROR(MATCH(_xlfn.CONCAT($B61,",",CH$4),'25 SpcFunc &amp; VentSpcFunc combos'!$Q$8:$Q$354,0),0)&gt;0,1,0)</f>
        <v>0</v>
      </c>
      <c r="CI61" s="119">
        <f ca="1">IF(IFERROR(MATCH(_xlfn.CONCAT($B61,",",CI$4),'25 SpcFunc &amp; VentSpcFunc combos'!$Q$8:$Q$354,0),0)&gt;0,1,0)</f>
        <v>0</v>
      </c>
      <c r="CJ61" s="119">
        <f ca="1">IF(IFERROR(MATCH(_xlfn.CONCAT($B61,",",CJ$4),'25 SpcFunc &amp; VentSpcFunc combos'!$Q$8:$Q$354,0),0)&gt;0,1,0)</f>
        <v>0</v>
      </c>
      <c r="CK61" s="119">
        <f ca="1">IF(IFERROR(MATCH(_xlfn.CONCAT($B61,",",CK$4),'25 SpcFunc &amp; VentSpcFunc combos'!$Q$8:$Q$354,0),0)&gt;0,1,0)</f>
        <v>0</v>
      </c>
      <c r="CL61" s="119">
        <f ca="1">IF(IFERROR(MATCH(_xlfn.CONCAT($B61,",",CL$4),'25 SpcFunc &amp; VentSpcFunc combos'!$Q$8:$Q$354,0),0)&gt;0,1,0)</f>
        <v>0</v>
      </c>
      <c r="CM61" s="119">
        <f ca="1">IF(IFERROR(MATCH(_xlfn.CONCAT($B61,",",CM$4),'25 SpcFunc &amp; VentSpcFunc combos'!$Q$8:$Q$354,0),0)&gt;0,1,0)</f>
        <v>0</v>
      </c>
      <c r="CN61" s="119">
        <f ca="1">IF(IFERROR(MATCH(_xlfn.CONCAT($B61,",",CN$4),'25 SpcFunc &amp; VentSpcFunc combos'!$Q$8:$Q$354,0),0)&gt;0,1,0)</f>
        <v>0</v>
      </c>
      <c r="CO61" s="119">
        <f ca="1">IF(IFERROR(MATCH(_xlfn.CONCAT($B61,",",CO$4),'25 SpcFunc &amp; VentSpcFunc combos'!$Q$8:$Q$354,0),0)&gt;0,1,0)</f>
        <v>0</v>
      </c>
      <c r="CP61" s="119">
        <f ca="1">IF(IFERROR(MATCH(_xlfn.CONCAT($B61,",",CP$4),'25 SpcFunc &amp; VentSpcFunc combos'!$Q$8:$Q$354,0),0)&gt;0,1,0)</f>
        <v>0</v>
      </c>
      <c r="CQ61" s="119">
        <f ca="1">IF(IFERROR(MATCH(_xlfn.CONCAT($B61,",",CQ$4),'25 SpcFunc &amp; VentSpcFunc combos'!$Q$8:$Q$354,0),0)&gt;0,1,0)</f>
        <v>0</v>
      </c>
      <c r="CR61" s="119">
        <f ca="1">IF(IFERROR(MATCH(_xlfn.CONCAT($B61,",",CR$4),'25 SpcFunc &amp; VentSpcFunc combos'!$Q$8:$Q$354,0),0)&gt;0,1,0)</f>
        <v>1</v>
      </c>
      <c r="CS61" s="119">
        <f ca="1">IF(IFERROR(MATCH(_xlfn.CONCAT($B61,",",CS$4),'25 SpcFunc &amp; VentSpcFunc combos'!$Q$8:$Q$354,0),0)&gt;0,1,0)</f>
        <v>0</v>
      </c>
      <c r="CT61" s="119">
        <f ca="1">IF(IFERROR(MATCH(_xlfn.CONCAT($B61,",",CT$4),'25 SpcFunc &amp; VentSpcFunc combos'!$Q$8:$Q$354,0),0)&gt;0,1,0)</f>
        <v>0</v>
      </c>
      <c r="CU61" s="98" t="s">
        <v>938</v>
      </c>
      <c r="CV61">
        <f t="shared" ca="1" si="4"/>
        <v>1</v>
      </c>
    </row>
    <row r="62" spans="2:100" x14ac:dyDescent="0.25">
      <c r="B62" t="str">
        <f>'For CSV - 2025 SpcFuncData'!B62</f>
        <v>Retail Sales Area (Retail Merchandise Sales)</v>
      </c>
      <c r="C62" s="119">
        <f ca="1">IF(IFERROR(MATCH(_xlfn.CONCAT($B62,",",C$4),'25 SpcFunc &amp; VentSpcFunc combos'!$Q$8:$Q$354,0),0)&gt;0,1,0)</f>
        <v>0</v>
      </c>
      <c r="D62" s="119">
        <f ca="1">IF(IFERROR(MATCH(_xlfn.CONCAT($B62,",",D$4),'25 SpcFunc &amp; VentSpcFunc combos'!$Q$8:$Q$354,0),0)&gt;0,1,0)</f>
        <v>0</v>
      </c>
      <c r="E62" s="119">
        <f ca="1">IF(IFERROR(MATCH(_xlfn.CONCAT($B62,",",E$4),'25 SpcFunc &amp; VentSpcFunc combos'!$Q$8:$Q$354,0),0)&gt;0,1,0)</f>
        <v>0</v>
      </c>
      <c r="F62" s="119">
        <f ca="1">IF(IFERROR(MATCH(_xlfn.CONCAT($B62,",",F$4),'25 SpcFunc &amp; VentSpcFunc combos'!$Q$8:$Q$354,0),0)&gt;0,1,0)</f>
        <v>0</v>
      </c>
      <c r="G62" s="119">
        <f ca="1">IF(IFERROR(MATCH(_xlfn.CONCAT($B62,",",G$4),'25 SpcFunc &amp; VentSpcFunc combos'!$Q$8:$Q$354,0),0)&gt;0,1,0)</f>
        <v>0</v>
      </c>
      <c r="H62" s="119">
        <f ca="1">IF(IFERROR(MATCH(_xlfn.CONCAT($B62,",",H$4),'25 SpcFunc &amp; VentSpcFunc combos'!$Q$8:$Q$354,0),0)&gt;0,1,0)</f>
        <v>0</v>
      </c>
      <c r="I62" s="119">
        <f ca="1">IF(IFERROR(MATCH(_xlfn.CONCAT($B62,",",I$4),'25 SpcFunc &amp; VentSpcFunc combos'!$Q$8:$Q$354,0),0)&gt;0,1,0)</f>
        <v>0</v>
      </c>
      <c r="J62" s="119">
        <f ca="1">IF(IFERROR(MATCH(_xlfn.CONCAT($B62,",",J$4),'25 SpcFunc &amp; VentSpcFunc combos'!$Q$8:$Q$354,0),0)&gt;0,1,0)</f>
        <v>0</v>
      </c>
      <c r="K62" s="119">
        <f ca="1">IF(IFERROR(MATCH(_xlfn.CONCAT($B62,",",K$4),'25 SpcFunc &amp; VentSpcFunc combos'!$Q$8:$Q$354,0),0)&gt;0,1,0)</f>
        <v>0</v>
      </c>
      <c r="L62" s="119">
        <f ca="1">IF(IFERROR(MATCH(_xlfn.CONCAT($B62,",",L$4),'25 SpcFunc &amp; VentSpcFunc combos'!$Q$8:$Q$354,0),0)&gt;0,1,0)</f>
        <v>0</v>
      </c>
      <c r="M62" s="119">
        <f ca="1">IF(IFERROR(MATCH(_xlfn.CONCAT($B62,",",M$4),'25 SpcFunc &amp; VentSpcFunc combos'!$Q$8:$Q$354,0),0)&gt;0,1,0)</f>
        <v>0</v>
      </c>
      <c r="N62" s="119">
        <f ca="1">IF(IFERROR(MATCH(_xlfn.CONCAT($B62,",",N$4),'25 SpcFunc &amp; VentSpcFunc combos'!$Q$8:$Q$354,0),0)&gt;0,1,0)</f>
        <v>0</v>
      </c>
      <c r="O62" s="119">
        <f ca="1">IF(IFERROR(MATCH(_xlfn.CONCAT($B62,",",O$4),'25 SpcFunc &amp; VentSpcFunc combos'!$Q$8:$Q$354,0),0)&gt;0,1,0)</f>
        <v>0</v>
      </c>
      <c r="P62" s="119">
        <f ca="1">IF(IFERROR(MATCH(_xlfn.CONCAT($B62,",",P$4),'25 SpcFunc &amp; VentSpcFunc combos'!$Q$8:$Q$354,0),0)&gt;0,1,0)</f>
        <v>0</v>
      </c>
      <c r="Q62" s="119">
        <f ca="1">IF(IFERROR(MATCH(_xlfn.CONCAT($B62,",",Q$4),'25 SpcFunc &amp; VentSpcFunc combos'!$Q$8:$Q$354,0),0)&gt;0,1,0)</f>
        <v>0</v>
      </c>
      <c r="R62" s="119">
        <f ca="1">IF(IFERROR(MATCH(_xlfn.CONCAT($B62,",",R$4),'25 SpcFunc &amp; VentSpcFunc combos'!$Q$8:$Q$354,0),0)&gt;0,1,0)</f>
        <v>0</v>
      </c>
      <c r="S62" s="119">
        <f ca="1">IF(IFERROR(MATCH(_xlfn.CONCAT($B62,",",S$4),'25 SpcFunc &amp; VentSpcFunc combos'!$Q$8:$Q$354,0),0)&gt;0,1,0)</f>
        <v>0</v>
      </c>
      <c r="T62" s="119">
        <f ca="1">IF(IFERROR(MATCH(_xlfn.CONCAT($B62,",",T$4),'25 SpcFunc &amp; VentSpcFunc combos'!$Q$8:$Q$354,0),0)&gt;0,1,0)</f>
        <v>0</v>
      </c>
      <c r="U62" s="119">
        <f ca="1">IF(IFERROR(MATCH(_xlfn.CONCAT($B62,",",U$4),'25 SpcFunc &amp; VentSpcFunc combos'!$Q$8:$Q$354,0),0)&gt;0,1,0)</f>
        <v>0</v>
      </c>
      <c r="V62" s="119">
        <f ca="1">IF(IFERROR(MATCH(_xlfn.CONCAT($B62,",",V$4),'25 SpcFunc &amp; VentSpcFunc combos'!$Q$8:$Q$354,0),0)&gt;0,1,0)</f>
        <v>0</v>
      </c>
      <c r="W62" s="119">
        <f ca="1">IF(IFERROR(MATCH(_xlfn.CONCAT($B62,",",W$4),'25 SpcFunc &amp; VentSpcFunc combos'!$Q$8:$Q$354,0),0)&gt;0,1,0)</f>
        <v>0</v>
      </c>
      <c r="X62" s="119">
        <f ca="1">IF(IFERROR(MATCH(_xlfn.CONCAT($B62,",",X$4),'25 SpcFunc &amp; VentSpcFunc combos'!$Q$8:$Q$354,0),0)&gt;0,1,0)</f>
        <v>0</v>
      </c>
      <c r="Y62" s="119">
        <f ca="1">IF(IFERROR(MATCH(_xlfn.CONCAT($B62,",",Y$4),'25 SpcFunc &amp; VentSpcFunc combos'!$Q$8:$Q$354,0),0)&gt;0,1,0)</f>
        <v>0</v>
      </c>
      <c r="Z62" s="119">
        <f ca="1">IF(IFERROR(MATCH(_xlfn.CONCAT($B62,",",Z$4),'25 SpcFunc &amp; VentSpcFunc combos'!$Q$8:$Q$354,0),0)&gt;0,1,0)</f>
        <v>0</v>
      </c>
      <c r="AA62" s="119">
        <f ca="1">IF(IFERROR(MATCH(_xlfn.CONCAT($B62,",",AA$4),'25 SpcFunc &amp; VentSpcFunc combos'!$Q$8:$Q$354,0),0)&gt;0,1,0)</f>
        <v>0</v>
      </c>
      <c r="AB62" s="119">
        <f ca="1">IF(IFERROR(MATCH(_xlfn.CONCAT($B62,",",AB$4),'25 SpcFunc &amp; VentSpcFunc combos'!$Q$8:$Q$354,0),0)&gt;0,1,0)</f>
        <v>0</v>
      </c>
      <c r="AC62" s="119">
        <f ca="1">IF(IFERROR(MATCH(_xlfn.CONCAT($B62,",",AC$4),'25 SpcFunc &amp; VentSpcFunc combos'!$Q$8:$Q$354,0),0)&gt;0,1,0)</f>
        <v>0</v>
      </c>
      <c r="AD62" s="119">
        <f ca="1">IF(IFERROR(MATCH(_xlfn.CONCAT($B62,",",AD$4),'25 SpcFunc &amp; VentSpcFunc combos'!$Q$8:$Q$354,0),0)&gt;0,1,0)</f>
        <v>0</v>
      </c>
      <c r="AE62" s="119">
        <f ca="1">IF(IFERROR(MATCH(_xlfn.CONCAT($B62,",",AE$4),'25 SpcFunc &amp; VentSpcFunc combos'!$Q$8:$Q$354,0),0)&gt;0,1,0)</f>
        <v>0</v>
      </c>
      <c r="AF62" s="119">
        <f ca="1">IF(IFERROR(MATCH(_xlfn.CONCAT($B62,",",AF$4),'25 SpcFunc &amp; VentSpcFunc combos'!$Q$8:$Q$354,0),0)&gt;0,1,0)</f>
        <v>0</v>
      </c>
      <c r="AG62" s="119">
        <f ca="1">IF(IFERROR(MATCH(_xlfn.CONCAT($B62,",",AG$4),'25 SpcFunc &amp; VentSpcFunc combos'!$Q$8:$Q$354,0),0)&gt;0,1,0)</f>
        <v>0</v>
      </c>
      <c r="AH62" s="119">
        <f ca="1">IF(IFERROR(MATCH(_xlfn.CONCAT($B62,",",AH$4),'25 SpcFunc &amp; VentSpcFunc combos'!$Q$8:$Q$354,0),0)&gt;0,1,0)</f>
        <v>0</v>
      </c>
      <c r="AI62" s="119">
        <f ca="1">IF(IFERROR(MATCH(_xlfn.CONCAT($B62,",",AI$4),'25 SpcFunc &amp; VentSpcFunc combos'!$Q$8:$Q$354,0),0)&gt;0,1,0)</f>
        <v>0</v>
      </c>
      <c r="AJ62" s="119">
        <f ca="1">IF(IFERROR(MATCH(_xlfn.CONCAT($B62,",",AJ$4),'25 SpcFunc &amp; VentSpcFunc combos'!$Q$8:$Q$354,0),0)&gt;0,1,0)</f>
        <v>0</v>
      </c>
      <c r="AK62" s="119">
        <f ca="1">IF(IFERROR(MATCH(_xlfn.CONCAT($B62,",",AK$4),'25 SpcFunc &amp; VentSpcFunc combos'!$Q$8:$Q$354,0),0)&gt;0,1,0)</f>
        <v>0</v>
      </c>
      <c r="AL62" s="119">
        <f ca="1">IF(IFERROR(MATCH(_xlfn.CONCAT($B62,",",AL$4),'25 SpcFunc &amp; VentSpcFunc combos'!$Q$8:$Q$354,0),0)&gt;0,1,0)</f>
        <v>0</v>
      </c>
      <c r="AM62" s="119">
        <f ca="1">IF(IFERROR(MATCH(_xlfn.CONCAT($B62,",",AM$4),'25 SpcFunc &amp; VentSpcFunc combos'!$Q$8:$Q$354,0),0)&gt;0,1,0)</f>
        <v>0</v>
      </c>
      <c r="AN62" s="119">
        <f ca="1">IF(IFERROR(MATCH(_xlfn.CONCAT($B62,",",AN$4),'25 SpcFunc &amp; VentSpcFunc combos'!$Q$8:$Q$354,0),0)&gt;0,1,0)</f>
        <v>0</v>
      </c>
      <c r="AO62" s="119">
        <f ca="1">IF(IFERROR(MATCH(_xlfn.CONCAT($B62,",",AO$4),'25 SpcFunc &amp; VentSpcFunc combos'!$Q$8:$Q$354,0),0)&gt;0,1,0)</f>
        <v>0</v>
      </c>
      <c r="AP62" s="119">
        <f ca="1">IF(IFERROR(MATCH(_xlfn.CONCAT($B62,",",AP$4),'25 SpcFunc &amp; VentSpcFunc combos'!$Q$8:$Q$354,0),0)&gt;0,1,0)</f>
        <v>0</v>
      </c>
      <c r="AQ62" s="119">
        <f ca="1">IF(IFERROR(MATCH(_xlfn.CONCAT($B62,",",AQ$4),'25 SpcFunc &amp; VentSpcFunc combos'!$Q$8:$Q$354,0),0)&gt;0,1,0)</f>
        <v>0</v>
      </c>
      <c r="AR62" s="119">
        <f ca="1">IF(IFERROR(MATCH(_xlfn.CONCAT($B62,",",AR$4),'25 SpcFunc &amp; VentSpcFunc combos'!$Q$8:$Q$354,0),0)&gt;0,1,0)</f>
        <v>0</v>
      </c>
      <c r="AS62" s="119">
        <f ca="1">IF(IFERROR(MATCH(_xlfn.CONCAT($B62,",",AS$4),'25 SpcFunc &amp; VentSpcFunc combos'!$Q$8:$Q$354,0),0)&gt;0,1,0)</f>
        <v>0</v>
      </c>
      <c r="AT62" s="119">
        <f ca="1">IF(IFERROR(MATCH(_xlfn.CONCAT($B62,",",AT$4),'25 SpcFunc &amp; VentSpcFunc combos'!$Q$8:$Q$354,0),0)&gt;0,1,0)</f>
        <v>0</v>
      </c>
      <c r="AU62" s="119">
        <f ca="1">IF(IFERROR(MATCH(_xlfn.CONCAT($B62,",",AU$4),'25 SpcFunc &amp; VentSpcFunc combos'!$Q$8:$Q$354,0),0)&gt;0,1,0)</f>
        <v>0</v>
      </c>
      <c r="AV62" s="119">
        <f ca="1">IF(IFERROR(MATCH(_xlfn.CONCAT($B62,",",AV$4),'25 SpcFunc &amp; VentSpcFunc combos'!$Q$8:$Q$354,0),0)&gt;0,1,0)</f>
        <v>0</v>
      </c>
      <c r="AW62" s="119">
        <f ca="1">IF(IFERROR(MATCH(_xlfn.CONCAT($B62,",",AW$4),'25 SpcFunc &amp; VentSpcFunc combos'!$Q$8:$Q$354,0),0)&gt;0,1,0)</f>
        <v>0</v>
      </c>
      <c r="AX62" s="119">
        <f ca="1">IF(IFERROR(MATCH(_xlfn.CONCAT($B62,",",AX$4),'25 SpcFunc &amp; VentSpcFunc combos'!$Q$8:$Q$354,0),0)&gt;0,1,0)</f>
        <v>0</v>
      </c>
      <c r="AY62" s="119">
        <f ca="1">IF(IFERROR(MATCH(_xlfn.CONCAT($B62,",",AY$4),'25 SpcFunc &amp; VentSpcFunc combos'!$Q$8:$Q$354,0),0)&gt;0,1,0)</f>
        <v>0</v>
      </c>
      <c r="AZ62" s="119">
        <f ca="1">IF(IFERROR(MATCH(_xlfn.CONCAT($B62,",",AZ$4),'25 SpcFunc &amp; VentSpcFunc combos'!$Q$8:$Q$354,0),0)&gt;0,1,0)</f>
        <v>0</v>
      </c>
      <c r="BA62" s="119">
        <f ca="1">IF(IFERROR(MATCH(_xlfn.CONCAT($B62,",",BA$4),'25 SpcFunc &amp; VentSpcFunc combos'!$Q$8:$Q$354,0),0)&gt;0,1,0)</f>
        <v>0</v>
      </c>
      <c r="BB62" s="119">
        <f ca="1">IF(IFERROR(MATCH(_xlfn.CONCAT($B62,",",BB$4),'25 SpcFunc &amp; VentSpcFunc combos'!$Q$8:$Q$354,0),0)&gt;0,1,0)</f>
        <v>0</v>
      </c>
      <c r="BC62" s="119">
        <f ca="1">IF(IFERROR(MATCH(_xlfn.CONCAT($B62,",",BC$4),'25 SpcFunc &amp; VentSpcFunc combos'!$Q$8:$Q$354,0),0)&gt;0,1,0)</f>
        <v>0</v>
      </c>
      <c r="BD62" s="119">
        <f ca="1">IF(IFERROR(MATCH(_xlfn.CONCAT($B62,",",BD$4),'25 SpcFunc &amp; VentSpcFunc combos'!$Q$8:$Q$354,0),0)&gt;0,1,0)</f>
        <v>0</v>
      </c>
      <c r="BE62" s="119">
        <f ca="1">IF(IFERROR(MATCH(_xlfn.CONCAT($B62,",",BE$4),'25 SpcFunc &amp; VentSpcFunc combos'!$Q$8:$Q$354,0),0)&gt;0,1,0)</f>
        <v>0</v>
      </c>
      <c r="BF62" s="119">
        <f ca="1">IF(IFERROR(MATCH(_xlfn.CONCAT($B62,",",BF$4),'25 SpcFunc &amp; VentSpcFunc combos'!$Q$8:$Q$354,0),0)&gt;0,1,0)</f>
        <v>0</v>
      </c>
      <c r="BG62" s="119">
        <f ca="1">IF(IFERROR(MATCH(_xlfn.CONCAT($B62,",",BG$4),'25 SpcFunc &amp; VentSpcFunc combos'!$Q$8:$Q$354,0),0)&gt;0,1,0)</f>
        <v>0</v>
      </c>
      <c r="BH62" s="119">
        <f ca="1">IF(IFERROR(MATCH(_xlfn.CONCAT($B62,",",BH$4),'25 SpcFunc &amp; VentSpcFunc combos'!$Q$8:$Q$354,0),0)&gt;0,1,0)</f>
        <v>0</v>
      </c>
      <c r="BI62" s="119">
        <f ca="1">IF(IFERROR(MATCH(_xlfn.CONCAT($B62,",",BI$4),'25 SpcFunc &amp; VentSpcFunc combos'!$Q$8:$Q$354,0),0)&gt;0,1,0)</f>
        <v>0</v>
      </c>
      <c r="BJ62" s="119">
        <f ca="1">IF(IFERROR(MATCH(_xlfn.CONCAT($B62,",",BJ$4),'25 SpcFunc &amp; VentSpcFunc combos'!$Q$8:$Q$354,0),0)&gt;0,1,0)</f>
        <v>0</v>
      </c>
      <c r="BK62" s="119">
        <f ca="1">IF(IFERROR(MATCH(_xlfn.CONCAT($B62,",",BK$4),'25 SpcFunc &amp; VentSpcFunc combos'!$Q$8:$Q$354,0),0)&gt;0,1,0)</f>
        <v>0</v>
      </c>
      <c r="BL62" s="119">
        <f ca="1">IF(IFERROR(MATCH(_xlfn.CONCAT($B62,",",BL$4),'25 SpcFunc &amp; VentSpcFunc combos'!$Q$8:$Q$354,0),0)&gt;0,1,0)</f>
        <v>0</v>
      </c>
      <c r="BM62" s="119">
        <f ca="1">IF(IFERROR(MATCH(_xlfn.CONCAT($B62,",",BM$4),'25 SpcFunc &amp; VentSpcFunc combos'!$Q$8:$Q$354,0),0)&gt;0,1,0)</f>
        <v>0</v>
      </c>
      <c r="BN62" s="119">
        <f ca="1">IF(IFERROR(MATCH(_xlfn.CONCAT($B62,",",BN$4),'25 SpcFunc &amp; VentSpcFunc combos'!$Q$8:$Q$354,0),0)&gt;0,1,0)</f>
        <v>0</v>
      </c>
      <c r="BO62" s="119">
        <f ca="1">IF(IFERROR(MATCH(_xlfn.CONCAT($B62,",",BO$4),'25 SpcFunc &amp; VentSpcFunc combos'!$Q$8:$Q$354,0),0)&gt;0,1,0)</f>
        <v>0</v>
      </c>
      <c r="BP62" s="119">
        <f ca="1">IF(IFERROR(MATCH(_xlfn.CONCAT($B62,",",BP$4),'25 SpcFunc &amp; VentSpcFunc combos'!$Q$8:$Q$354,0),0)&gt;0,1,0)</f>
        <v>0</v>
      </c>
      <c r="BQ62" s="119">
        <f ca="1">IF(IFERROR(MATCH(_xlfn.CONCAT($B62,",",BQ$4),'25 SpcFunc &amp; VentSpcFunc combos'!$Q$8:$Q$354,0),0)&gt;0,1,0)</f>
        <v>0</v>
      </c>
      <c r="BR62" s="119">
        <f ca="1">IF(IFERROR(MATCH(_xlfn.CONCAT($B62,",",BR$4),'25 SpcFunc &amp; VentSpcFunc combos'!$Q$8:$Q$354,0),0)&gt;0,1,0)</f>
        <v>0</v>
      </c>
      <c r="BS62" s="119">
        <f ca="1">IF(IFERROR(MATCH(_xlfn.CONCAT($B62,",",BS$4),'25 SpcFunc &amp; VentSpcFunc combos'!$Q$8:$Q$354,0),0)&gt;0,1,0)</f>
        <v>0</v>
      </c>
      <c r="BT62" s="119">
        <f ca="1">IF(IFERROR(MATCH(_xlfn.CONCAT($B62,",",BT$4),'25 SpcFunc &amp; VentSpcFunc combos'!$Q$8:$Q$354,0),0)&gt;0,1,0)</f>
        <v>0</v>
      </c>
      <c r="BU62" s="119">
        <f ca="1">IF(IFERROR(MATCH(_xlfn.CONCAT($B62,",",BU$4),'25 SpcFunc &amp; VentSpcFunc combos'!$Q$8:$Q$354,0),0)&gt;0,1,0)</f>
        <v>0</v>
      </c>
      <c r="BV62" s="119">
        <f ca="1">IF(IFERROR(MATCH(_xlfn.CONCAT($B62,",",BV$4),'25 SpcFunc &amp; VentSpcFunc combos'!$Q$8:$Q$354,0),0)&gt;0,1,0)</f>
        <v>0</v>
      </c>
      <c r="BW62" s="119">
        <f ca="1">IF(IFERROR(MATCH(_xlfn.CONCAT($B62,",",BW$4),'25 SpcFunc &amp; VentSpcFunc combos'!$Q$8:$Q$354,0),0)&gt;0,1,0)</f>
        <v>0</v>
      </c>
      <c r="BX62" s="119">
        <f ca="1">IF(IFERROR(MATCH(_xlfn.CONCAT($B62,",",BX$4),'25 SpcFunc &amp; VentSpcFunc combos'!$Q$8:$Q$354,0),0)&gt;0,1,0)</f>
        <v>0</v>
      </c>
      <c r="BY62" s="119">
        <f ca="1">IF(IFERROR(MATCH(_xlfn.CONCAT($B62,",",BY$4),'25 SpcFunc &amp; VentSpcFunc combos'!$Q$8:$Q$354,0),0)&gt;0,1,0)</f>
        <v>0</v>
      </c>
      <c r="BZ62" s="119">
        <f ca="1">IF(IFERROR(MATCH(_xlfn.CONCAT($B62,",",BZ$4),'25 SpcFunc &amp; VentSpcFunc combos'!$Q$8:$Q$354,0),0)&gt;0,1,0)</f>
        <v>0</v>
      </c>
      <c r="CA62" s="119">
        <f ca="1">IF(IFERROR(MATCH(_xlfn.CONCAT($B62,",",CA$4),'25 SpcFunc &amp; VentSpcFunc combos'!$Q$8:$Q$354,0),0)&gt;0,1,0)</f>
        <v>0</v>
      </c>
      <c r="CB62" s="119">
        <f ca="1">IF(IFERROR(MATCH(_xlfn.CONCAT($B62,",",CB$4),'25 SpcFunc &amp; VentSpcFunc combos'!$Q$8:$Q$354,0),0)&gt;0,1,0)</f>
        <v>0</v>
      </c>
      <c r="CC62" s="119">
        <f ca="1">IF(IFERROR(MATCH(_xlfn.CONCAT($B62,",",CC$4),'25 SpcFunc &amp; VentSpcFunc combos'!$Q$8:$Q$354,0),0)&gt;0,1,0)</f>
        <v>0</v>
      </c>
      <c r="CD62" s="119">
        <f ca="1">IF(IFERROR(MATCH(_xlfn.CONCAT($B62,",",CD$4),'25 SpcFunc &amp; VentSpcFunc combos'!$Q$8:$Q$354,0),0)&gt;0,1,0)</f>
        <v>0</v>
      </c>
      <c r="CE62" s="119">
        <f ca="1">IF(IFERROR(MATCH(_xlfn.CONCAT($B62,",",CE$4),'25 SpcFunc &amp; VentSpcFunc combos'!$Q$8:$Q$354,0),0)&gt;0,1,0)</f>
        <v>0</v>
      </c>
      <c r="CF62" s="119">
        <f ca="1">IF(IFERROR(MATCH(_xlfn.CONCAT($B62,",",CF$4),'25 SpcFunc &amp; VentSpcFunc combos'!$Q$8:$Q$354,0),0)&gt;0,1,0)</f>
        <v>0</v>
      </c>
      <c r="CG62" s="119">
        <f ca="1">IF(IFERROR(MATCH(_xlfn.CONCAT($B62,",",CG$4),'25 SpcFunc &amp; VentSpcFunc combos'!$Q$8:$Q$354,0),0)&gt;0,1,0)</f>
        <v>0</v>
      </c>
      <c r="CH62" s="119">
        <f ca="1">IF(IFERROR(MATCH(_xlfn.CONCAT($B62,",",CH$4),'25 SpcFunc &amp; VentSpcFunc combos'!$Q$8:$Q$354,0),0)&gt;0,1,0)</f>
        <v>0</v>
      </c>
      <c r="CI62" s="119">
        <f ca="1">IF(IFERROR(MATCH(_xlfn.CONCAT($B62,",",CI$4),'25 SpcFunc &amp; VentSpcFunc combos'!$Q$8:$Q$354,0),0)&gt;0,1,0)</f>
        <v>0</v>
      </c>
      <c r="CJ62" s="119">
        <f ca="1">IF(IFERROR(MATCH(_xlfn.CONCAT($B62,",",CJ$4),'25 SpcFunc &amp; VentSpcFunc combos'!$Q$8:$Q$354,0),0)&gt;0,1,0)</f>
        <v>0</v>
      </c>
      <c r="CK62" s="119">
        <f ca="1">IF(IFERROR(MATCH(_xlfn.CONCAT($B62,",",CK$4),'25 SpcFunc &amp; VentSpcFunc combos'!$Q$8:$Q$354,0),0)&gt;0,1,0)</f>
        <v>0</v>
      </c>
      <c r="CL62" s="119">
        <f ca="1">IF(IFERROR(MATCH(_xlfn.CONCAT($B62,",",CL$4),'25 SpcFunc &amp; VentSpcFunc combos'!$Q$8:$Q$354,0),0)&gt;0,1,0)</f>
        <v>0</v>
      </c>
      <c r="CM62" s="119">
        <f ca="1">IF(IFERROR(MATCH(_xlfn.CONCAT($B62,",",CM$4),'25 SpcFunc &amp; VentSpcFunc combos'!$Q$8:$Q$354,0),0)&gt;0,1,0)</f>
        <v>0</v>
      </c>
      <c r="CN62" s="119">
        <f ca="1">IF(IFERROR(MATCH(_xlfn.CONCAT($B62,",",CN$4),'25 SpcFunc &amp; VentSpcFunc combos'!$Q$8:$Q$354,0),0)&gt;0,1,0)</f>
        <v>0</v>
      </c>
      <c r="CO62" s="119">
        <f ca="1">IF(IFERROR(MATCH(_xlfn.CONCAT($B62,",",CO$4),'25 SpcFunc &amp; VentSpcFunc combos'!$Q$8:$Q$354,0),0)&gt;0,1,0)</f>
        <v>0</v>
      </c>
      <c r="CP62" s="119">
        <f ca="1">IF(IFERROR(MATCH(_xlfn.CONCAT($B62,",",CP$4),'25 SpcFunc &amp; VentSpcFunc combos'!$Q$8:$Q$354,0),0)&gt;0,1,0)</f>
        <v>1</v>
      </c>
      <c r="CQ62" s="119">
        <f ca="1">IF(IFERROR(MATCH(_xlfn.CONCAT($B62,",",CQ$4),'25 SpcFunc &amp; VentSpcFunc combos'!$Q$8:$Q$354,0),0)&gt;0,1,0)</f>
        <v>1</v>
      </c>
      <c r="CR62" s="119">
        <f ca="1">IF(IFERROR(MATCH(_xlfn.CONCAT($B62,",",CR$4),'25 SpcFunc &amp; VentSpcFunc combos'!$Q$8:$Q$354,0),0)&gt;0,1,0)</f>
        <v>0</v>
      </c>
      <c r="CS62" s="119">
        <f ca="1">IF(IFERROR(MATCH(_xlfn.CONCAT($B62,",",CS$4),'25 SpcFunc &amp; VentSpcFunc combos'!$Q$8:$Q$354,0),0)&gt;0,1,0)</f>
        <v>0</v>
      </c>
      <c r="CT62" s="119">
        <f ca="1">IF(IFERROR(MATCH(_xlfn.CONCAT($B62,",",CT$4),'25 SpcFunc &amp; VentSpcFunc combos'!$Q$8:$Q$354,0),0)&gt;0,1,0)</f>
        <v>0</v>
      </c>
      <c r="CU62" s="98" t="s">
        <v>938</v>
      </c>
      <c r="CV62">
        <f t="shared" ca="1" si="4"/>
        <v>2</v>
      </c>
    </row>
    <row r="63" spans="2:100" x14ac:dyDescent="0.25">
      <c r="B63" t="str">
        <f>'For CSV - 2025 SpcFuncData'!B63</f>
        <v>Retail Sales Area (Fitting Room)</v>
      </c>
      <c r="C63" s="119">
        <f ca="1">IF(IFERROR(MATCH(_xlfn.CONCAT($B63,",",C$4),'25 SpcFunc &amp; VentSpcFunc combos'!$Q$8:$Q$354,0),0)&gt;0,1,0)</f>
        <v>0</v>
      </c>
      <c r="D63" s="119">
        <f ca="1">IF(IFERROR(MATCH(_xlfn.CONCAT($B63,",",D$4),'25 SpcFunc &amp; VentSpcFunc combos'!$Q$8:$Q$354,0),0)&gt;0,1,0)</f>
        <v>0</v>
      </c>
      <c r="E63" s="119">
        <f ca="1">IF(IFERROR(MATCH(_xlfn.CONCAT($B63,",",E$4),'25 SpcFunc &amp; VentSpcFunc combos'!$Q$8:$Q$354,0),0)&gt;0,1,0)</f>
        <v>0</v>
      </c>
      <c r="F63" s="119">
        <f ca="1">IF(IFERROR(MATCH(_xlfn.CONCAT($B63,",",F$4),'25 SpcFunc &amp; VentSpcFunc combos'!$Q$8:$Q$354,0),0)&gt;0,1,0)</f>
        <v>0</v>
      </c>
      <c r="G63" s="119">
        <f ca="1">IF(IFERROR(MATCH(_xlfn.CONCAT($B63,",",G$4),'25 SpcFunc &amp; VentSpcFunc combos'!$Q$8:$Q$354,0),0)&gt;0,1,0)</f>
        <v>0</v>
      </c>
      <c r="H63" s="119">
        <f ca="1">IF(IFERROR(MATCH(_xlfn.CONCAT($B63,",",H$4),'25 SpcFunc &amp; VentSpcFunc combos'!$Q$8:$Q$354,0),0)&gt;0,1,0)</f>
        <v>0</v>
      </c>
      <c r="I63" s="119">
        <f ca="1">IF(IFERROR(MATCH(_xlfn.CONCAT($B63,",",I$4),'25 SpcFunc &amp; VentSpcFunc combos'!$Q$8:$Q$354,0),0)&gt;0,1,0)</f>
        <v>0</v>
      </c>
      <c r="J63" s="119">
        <f ca="1">IF(IFERROR(MATCH(_xlfn.CONCAT($B63,",",J$4),'25 SpcFunc &amp; VentSpcFunc combos'!$Q$8:$Q$354,0),0)&gt;0,1,0)</f>
        <v>0</v>
      </c>
      <c r="K63" s="119">
        <f ca="1">IF(IFERROR(MATCH(_xlfn.CONCAT($B63,",",K$4),'25 SpcFunc &amp; VentSpcFunc combos'!$Q$8:$Q$354,0),0)&gt;0,1,0)</f>
        <v>0</v>
      </c>
      <c r="L63" s="119">
        <f ca="1">IF(IFERROR(MATCH(_xlfn.CONCAT($B63,",",L$4),'25 SpcFunc &amp; VentSpcFunc combos'!$Q$8:$Q$354,0),0)&gt;0,1,0)</f>
        <v>0</v>
      </c>
      <c r="M63" s="119">
        <f ca="1">IF(IFERROR(MATCH(_xlfn.CONCAT($B63,",",M$4),'25 SpcFunc &amp; VentSpcFunc combos'!$Q$8:$Q$354,0),0)&gt;0,1,0)</f>
        <v>0</v>
      </c>
      <c r="N63" s="119">
        <f ca="1">IF(IFERROR(MATCH(_xlfn.CONCAT($B63,",",N$4),'25 SpcFunc &amp; VentSpcFunc combos'!$Q$8:$Q$354,0),0)&gt;0,1,0)</f>
        <v>0</v>
      </c>
      <c r="O63" s="119">
        <f ca="1">IF(IFERROR(MATCH(_xlfn.CONCAT($B63,",",O$4),'25 SpcFunc &amp; VentSpcFunc combos'!$Q$8:$Q$354,0),0)&gt;0,1,0)</f>
        <v>0</v>
      </c>
      <c r="P63" s="119">
        <f ca="1">IF(IFERROR(MATCH(_xlfn.CONCAT($B63,",",P$4),'25 SpcFunc &amp; VentSpcFunc combos'!$Q$8:$Q$354,0),0)&gt;0,1,0)</f>
        <v>0</v>
      </c>
      <c r="Q63" s="119">
        <f ca="1">IF(IFERROR(MATCH(_xlfn.CONCAT($B63,",",Q$4),'25 SpcFunc &amp; VentSpcFunc combos'!$Q$8:$Q$354,0),0)&gt;0,1,0)</f>
        <v>0</v>
      </c>
      <c r="R63" s="119">
        <f ca="1">IF(IFERROR(MATCH(_xlfn.CONCAT($B63,",",R$4),'25 SpcFunc &amp; VentSpcFunc combos'!$Q$8:$Q$354,0),0)&gt;0,1,0)</f>
        <v>0</v>
      </c>
      <c r="S63" s="119">
        <f ca="1">IF(IFERROR(MATCH(_xlfn.CONCAT($B63,",",S$4),'25 SpcFunc &amp; VentSpcFunc combos'!$Q$8:$Q$354,0),0)&gt;0,1,0)</f>
        <v>0</v>
      </c>
      <c r="T63" s="119">
        <f ca="1">IF(IFERROR(MATCH(_xlfn.CONCAT($B63,",",T$4),'25 SpcFunc &amp; VentSpcFunc combos'!$Q$8:$Q$354,0),0)&gt;0,1,0)</f>
        <v>0</v>
      </c>
      <c r="U63" s="119">
        <f ca="1">IF(IFERROR(MATCH(_xlfn.CONCAT($B63,",",U$4),'25 SpcFunc &amp; VentSpcFunc combos'!$Q$8:$Q$354,0),0)&gt;0,1,0)</f>
        <v>0</v>
      </c>
      <c r="V63" s="119">
        <f ca="1">IF(IFERROR(MATCH(_xlfn.CONCAT($B63,",",V$4),'25 SpcFunc &amp; VentSpcFunc combos'!$Q$8:$Q$354,0),0)&gt;0,1,0)</f>
        <v>0</v>
      </c>
      <c r="W63" s="119">
        <f ca="1">IF(IFERROR(MATCH(_xlfn.CONCAT($B63,",",W$4),'25 SpcFunc &amp; VentSpcFunc combos'!$Q$8:$Q$354,0),0)&gt;0,1,0)</f>
        <v>0</v>
      </c>
      <c r="X63" s="119">
        <f ca="1">IF(IFERROR(MATCH(_xlfn.CONCAT($B63,",",X$4),'25 SpcFunc &amp; VentSpcFunc combos'!$Q$8:$Q$354,0),0)&gt;0,1,0)</f>
        <v>0</v>
      </c>
      <c r="Y63" s="119">
        <f ca="1">IF(IFERROR(MATCH(_xlfn.CONCAT($B63,",",Y$4),'25 SpcFunc &amp; VentSpcFunc combos'!$Q$8:$Q$354,0),0)&gt;0,1,0)</f>
        <v>0</v>
      </c>
      <c r="Z63" s="119">
        <f ca="1">IF(IFERROR(MATCH(_xlfn.CONCAT($B63,",",Z$4),'25 SpcFunc &amp; VentSpcFunc combos'!$Q$8:$Q$354,0),0)&gt;0,1,0)</f>
        <v>0</v>
      </c>
      <c r="AA63" s="119">
        <f ca="1">IF(IFERROR(MATCH(_xlfn.CONCAT($B63,",",AA$4),'25 SpcFunc &amp; VentSpcFunc combos'!$Q$8:$Q$354,0),0)&gt;0,1,0)</f>
        <v>0</v>
      </c>
      <c r="AB63" s="119">
        <f ca="1">IF(IFERROR(MATCH(_xlfn.CONCAT($B63,",",AB$4),'25 SpcFunc &amp; VentSpcFunc combos'!$Q$8:$Q$354,0),0)&gt;0,1,0)</f>
        <v>0</v>
      </c>
      <c r="AC63" s="119">
        <f ca="1">IF(IFERROR(MATCH(_xlfn.CONCAT($B63,",",AC$4),'25 SpcFunc &amp; VentSpcFunc combos'!$Q$8:$Q$354,0),0)&gt;0,1,0)</f>
        <v>0</v>
      </c>
      <c r="AD63" s="119">
        <f ca="1">IF(IFERROR(MATCH(_xlfn.CONCAT($B63,",",AD$4),'25 SpcFunc &amp; VentSpcFunc combos'!$Q$8:$Q$354,0),0)&gt;0,1,0)</f>
        <v>0</v>
      </c>
      <c r="AE63" s="119">
        <f ca="1">IF(IFERROR(MATCH(_xlfn.CONCAT($B63,",",AE$4),'25 SpcFunc &amp; VentSpcFunc combos'!$Q$8:$Q$354,0),0)&gt;0,1,0)</f>
        <v>0</v>
      </c>
      <c r="AF63" s="119">
        <f ca="1">IF(IFERROR(MATCH(_xlfn.CONCAT($B63,",",AF$4),'25 SpcFunc &amp; VentSpcFunc combos'!$Q$8:$Q$354,0),0)&gt;0,1,0)</f>
        <v>0</v>
      </c>
      <c r="AG63" s="119">
        <f ca="1">IF(IFERROR(MATCH(_xlfn.CONCAT($B63,",",AG$4),'25 SpcFunc &amp; VentSpcFunc combos'!$Q$8:$Q$354,0),0)&gt;0,1,0)</f>
        <v>0</v>
      </c>
      <c r="AH63" s="119">
        <f ca="1">IF(IFERROR(MATCH(_xlfn.CONCAT($B63,",",AH$4),'25 SpcFunc &amp; VentSpcFunc combos'!$Q$8:$Q$354,0),0)&gt;0,1,0)</f>
        <v>0</v>
      </c>
      <c r="AI63" s="119">
        <f ca="1">IF(IFERROR(MATCH(_xlfn.CONCAT($B63,",",AI$4),'25 SpcFunc &amp; VentSpcFunc combos'!$Q$8:$Q$354,0),0)&gt;0,1,0)</f>
        <v>0</v>
      </c>
      <c r="AJ63" s="119">
        <f ca="1">IF(IFERROR(MATCH(_xlfn.CONCAT($B63,",",AJ$4),'25 SpcFunc &amp; VentSpcFunc combos'!$Q$8:$Q$354,0),0)&gt;0,1,0)</f>
        <v>0</v>
      </c>
      <c r="AK63" s="119">
        <f ca="1">IF(IFERROR(MATCH(_xlfn.CONCAT($B63,",",AK$4),'25 SpcFunc &amp; VentSpcFunc combos'!$Q$8:$Q$354,0),0)&gt;0,1,0)</f>
        <v>0</v>
      </c>
      <c r="AL63" s="119">
        <f ca="1">IF(IFERROR(MATCH(_xlfn.CONCAT($B63,",",AL$4),'25 SpcFunc &amp; VentSpcFunc combos'!$Q$8:$Q$354,0),0)&gt;0,1,0)</f>
        <v>0</v>
      </c>
      <c r="AM63" s="119">
        <f ca="1">IF(IFERROR(MATCH(_xlfn.CONCAT($B63,",",AM$4),'25 SpcFunc &amp; VentSpcFunc combos'!$Q$8:$Q$354,0),0)&gt;0,1,0)</f>
        <v>0</v>
      </c>
      <c r="AN63" s="119">
        <f ca="1">IF(IFERROR(MATCH(_xlfn.CONCAT($B63,",",AN$4),'25 SpcFunc &amp; VentSpcFunc combos'!$Q$8:$Q$354,0),0)&gt;0,1,0)</f>
        <v>0</v>
      </c>
      <c r="AO63" s="119">
        <f ca="1">IF(IFERROR(MATCH(_xlfn.CONCAT($B63,",",AO$4),'25 SpcFunc &amp; VentSpcFunc combos'!$Q$8:$Q$354,0),0)&gt;0,1,0)</f>
        <v>0</v>
      </c>
      <c r="AP63" s="119">
        <f ca="1">IF(IFERROR(MATCH(_xlfn.CONCAT($B63,",",AP$4),'25 SpcFunc &amp; VentSpcFunc combos'!$Q$8:$Q$354,0),0)&gt;0,1,0)</f>
        <v>0</v>
      </c>
      <c r="AQ63" s="119">
        <f ca="1">IF(IFERROR(MATCH(_xlfn.CONCAT($B63,",",AQ$4),'25 SpcFunc &amp; VentSpcFunc combos'!$Q$8:$Q$354,0),0)&gt;0,1,0)</f>
        <v>0</v>
      </c>
      <c r="AR63" s="119">
        <f ca="1">IF(IFERROR(MATCH(_xlfn.CONCAT($B63,",",AR$4),'25 SpcFunc &amp; VentSpcFunc combos'!$Q$8:$Q$354,0),0)&gt;0,1,0)</f>
        <v>0</v>
      </c>
      <c r="AS63" s="119">
        <f ca="1">IF(IFERROR(MATCH(_xlfn.CONCAT($B63,",",AS$4),'25 SpcFunc &amp; VentSpcFunc combos'!$Q$8:$Q$354,0),0)&gt;0,1,0)</f>
        <v>0</v>
      </c>
      <c r="AT63" s="119">
        <f ca="1">IF(IFERROR(MATCH(_xlfn.CONCAT($B63,",",AT$4),'25 SpcFunc &amp; VentSpcFunc combos'!$Q$8:$Q$354,0),0)&gt;0,1,0)</f>
        <v>0</v>
      </c>
      <c r="AU63" s="119">
        <f ca="1">IF(IFERROR(MATCH(_xlfn.CONCAT($B63,",",AU$4),'25 SpcFunc &amp; VentSpcFunc combos'!$Q$8:$Q$354,0),0)&gt;0,1,0)</f>
        <v>0</v>
      </c>
      <c r="AV63" s="119">
        <f ca="1">IF(IFERROR(MATCH(_xlfn.CONCAT($B63,",",AV$4),'25 SpcFunc &amp; VentSpcFunc combos'!$Q$8:$Q$354,0),0)&gt;0,1,0)</f>
        <v>0</v>
      </c>
      <c r="AW63" s="119">
        <f ca="1">IF(IFERROR(MATCH(_xlfn.CONCAT($B63,",",AW$4),'25 SpcFunc &amp; VentSpcFunc combos'!$Q$8:$Q$354,0),0)&gt;0,1,0)</f>
        <v>0</v>
      </c>
      <c r="AX63" s="119">
        <f ca="1">IF(IFERROR(MATCH(_xlfn.CONCAT($B63,",",AX$4),'25 SpcFunc &amp; VentSpcFunc combos'!$Q$8:$Q$354,0),0)&gt;0,1,0)</f>
        <v>0</v>
      </c>
      <c r="AY63" s="119">
        <f ca="1">IF(IFERROR(MATCH(_xlfn.CONCAT($B63,",",AY$4),'25 SpcFunc &amp; VentSpcFunc combos'!$Q$8:$Q$354,0),0)&gt;0,1,0)</f>
        <v>0</v>
      </c>
      <c r="AZ63" s="119">
        <f ca="1">IF(IFERROR(MATCH(_xlfn.CONCAT($B63,",",AZ$4),'25 SpcFunc &amp; VentSpcFunc combos'!$Q$8:$Q$354,0),0)&gt;0,1,0)</f>
        <v>0</v>
      </c>
      <c r="BA63" s="119">
        <f ca="1">IF(IFERROR(MATCH(_xlfn.CONCAT($B63,",",BA$4),'25 SpcFunc &amp; VentSpcFunc combos'!$Q$8:$Q$354,0),0)&gt;0,1,0)</f>
        <v>0</v>
      </c>
      <c r="BB63" s="119">
        <f ca="1">IF(IFERROR(MATCH(_xlfn.CONCAT($B63,",",BB$4),'25 SpcFunc &amp; VentSpcFunc combos'!$Q$8:$Q$354,0),0)&gt;0,1,0)</f>
        <v>0</v>
      </c>
      <c r="BC63" s="119">
        <f ca="1">IF(IFERROR(MATCH(_xlfn.CONCAT($B63,",",BC$4),'25 SpcFunc &amp; VentSpcFunc combos'!$Q$8:$Q$354,0),0)&gt;0,1,0)</f>
        <v>0</v>
      </c>
      <c r="BD63" s="119">
        <f ca="1">IF(IFERROR(MATCH(_xlfn.CONCAT($B63,",",BD$4),'25 SpcFunc &amp; VentSpcFunc combos'!$Q$8:$Q$354,0),0)&gt;0,1,0)</f>
        <v>0</v>
      </c>
      <c r="BE63" s="119">
        <f ca="1">IF(IFERROR(MATCH(_xlfn.CONCAT($B63,",",BE$4),'25 SpcFunc &amp; VentSpcFunc combos'!$Q$8:$Q$354,0),0)&gt;0,1,0)</f>
        <v>0</v>
      </c>
      <c r="BF63" s="119">
        <f ca="1">IF(IFERROR(MATCH(_xlfn.CONCAT($B63,",",BF$4),'25 SpcFunc &amp; VentSpcFunc combos'!$Q$8:$Q$354,0),0)&gt;0,1,0)</f>
        <v>0</v>
      </c>
      <c r="BG63" s="119">
        <f ca="1">IF(IFERROR(MATCH(_xlfn.CONCAT($B63,",",BG$4),'25 SpcFunc &amp; VentSpcFunc combos'!$Q$8:$Q$354,0),0)&gt;0,1,0)</f>
        <v>0</v>
      </c>
      <c r="BH63" s="119">
        <f ca="1">IF(IFERROR(MATCH(_xlfn.CONCAT($B63,",",BH$4),'25 SpcFunc &amp; VentSpcFunc combos'!$Q$8:$Q$354,0),0)&gt;0,1,0)</f>
        <v>0</v>
      </c>
      <c r="BI63" s="119">
        <f ca="1">IF(IFERROR(MATCH(_xlfn.CONCAT($B63,",",BI$4),'25 SpcFunc &amp; VentSpcFunc combos'!$Q$8:$Q$354,0),0)&gt;0,1,0)</f>
        <v>0</v>
      </c>
      <c r="BJ63" s="119">
        <f ca="1">IF(IFERROR(MATCH(_xlfn.CONCAT($B63,",",BJ$4),'25 SpcFunc &amp; VentSpcFunc combos'!$Q$8:$Q$354,0),0)&gt;0,1,0)</f>
        <v>0</v>
      </c>
      <c r="BK63" s="119">
        <f ca="1">IF(IFERROR(MATCH(_xlfn.CONCAT($B63,",",BK$4),'25 SpcFunc &amp; VentSpcFunc combos'!$Q$8:$Q$354,0),0)&gt;0,1,0)</f>
        <v>0</v>
      </c>
      <c r="BL63" s="119">
        <f ca="1">IF(IFERROR(MATCH(_xlfn.CONCAT($B63,",",BL$4),'25 SpcFunc &amp; VentSpcFunc combos'!$Q$8:$Q$354,0),0)&gt;0,1,0)</f>
        <v>0</v>
      </c>
      <c r="BM63" s="119">
        <f ca="1">IF(IFERROR(MATCH(_xlfn.CONCAT($B63,",",BM$4),'25 SpcFunc &amp; VentSpcFunc combos'!$Q$8:$Q$354,0),0)&gt;0,1,0)</f>
        <v>0</v>
      </c>
      <c r="BN63" s="119">
        <f ca="1">IF(IFERROR(MATCH(_xlfn.CONCAT($B63,",",BN$4),'25 SpcFunc &amp; VentSpcFunc combos'!$Q$8:$Q$354,0),0)&gt;0,1,0)</f>
        <v>0</v>
      </c>
      <c r="BO63" s="119">
        <f ca="1">IF(IFERROR(MATCH(_xlfn.CONCAT($B63,",",BO$4),'25 SpcFunc &amp; VentSpcFunc combos'!$Q$8:$Q$354,0),0)&gt;0,1,0)</f>
        <v>0</v>
      </c>
      <c r="BP63" s="119">
        <f ca="1">IF(IFERROR(MATCH(_xlfn.CONCAT($B63,",",BP$4),'25 SpcFunc &amp; VentSpcFunc combos'!$Q$8:$Q$354,0),0)&gt;0,1,0)</f>
        <v>0</v>
      </c>
      <c r="BQ63" s="119">
        <f ca="1">IF(IFERROR(MATCH(_xlfn.CONCAT($B63,",",BQ$4),'25 SpcFunc &amp; VentSpcFunc combos'!$Q$8:$Q$354,0),0)&gt;0,1,0)</f>
        <v>0</v>
      </c>
      <c r="BR63" s="119">
        <f ca="1">IF(IFERROR(MATCH(_xlfn.CONCAT($B63,",",BR$4),'25 SpcFunc &amp; VentSpcFunc combos'!$Q$8:$Q$354,0),0)&gt;0,1,0)</f>
        <v>1</v>
      </c>
      <c r="BS63" s="119">
        <f ca="1">IF(IFERROR(MATCH(_xlfn.CONCAT($B63,",",BS$4),'25 SpcFunc &amp; VentSpcFunc combos'!$Q$8:$Q$354,0),0)&gt;0,1,0)</f>
        <v>0</v>
      </c>
      <c r="BT63" s="119">
        <f ca="1">IF(IFERROR(MATCH(_xlfn.CONCAT($B63,",",BT$4),'25 SpcFunc &amp; VentSpcFunc combos'!$Q$8:$Q$354,0),0)&gt;0,1,0)</f>
        <v>0</v>
      </c>
      <c r="BU63" s="119">
        <f ca="1">IF(IFERROR(MATCH(_xlfn.CONCAT($B63,",",BU$4),'25 SpcFunc &amp; VentSpcFunc combos'!$Q$8:$Q$354,0),0)&gt;0,1,0)</f>
        <v>0</v>
      </c>
      <c r="BV63" s="119">
        <f ca="1">IF(IFERROR(MATCH(_xlfn.CONCAT($B63,",",BV$4),'25 SpcFunc &amp; VentSpcFunc combos'!$Q$8:$Q$354,0),0)&gt;0,1,0)</f>
        <v>0</v>
      </c>
      <c r="BW63" s="119">
        <f ca="1">IF(IFERROR(MATCH(_xlfn.CONCAT($B63,",",BW$4),'25 SpcFunc &amp; VentSpcFunc combos'!$Q$8:$Q$354,0),0)&gt;0,1,0)</f>
        <v>0</v>
      </c>
      <c r="BX63" s="119">
        <f ca="1">IF(IFERROR(MATCH(_xlfn.CONCAT($B63,",",BX$4),'25 SpcFunc &amp; VentSpcFunc combos'!$Q$8:$Q$354,0),0)&gt;0,1,0)</f>
        <v>0</v>
      </c>
      <c r="BY63" s="119">
        <f ca="1">IF(IFERROR(MATCH(_xlfn.CONCAT($B63,",",BY$4),'25 SpcFunc &amp; VentSpcFunc combos'!$Q$8:$Q$354,0),0)&gt;0,1,0)</f>
        <v>0</v>
      </c>
      <c r="BZ63" s="119">
        <f ca="1">IF(IFERROR(MATCH(_xlfn.CONCAT($B63,",",BZ$4),'25 SpcFunc &amp; VentSpcFunc combos'!$Q$8:$Q$354,0),0)&gt;0,1,0)</f>
        <v>0</v>
      </c>
      <c r="CA63" s="119">
        <f ca="1">IF(IFERROR(MATCH(_xlfn.CONCAT($B63,",",CA$4),'25 SpcFunc &amp; VentSpcFunc combos'!$Q$8:$Q$354,0),0)&gt;0,1,0)</f>
        <v>0</v>
      </c>
      <c r="CB63" s="119">
        <f ca="1">IF(IFERROR(MATCH(_xlfn.CONCAT($B63,",",CB$4),'25 SpcFunc &amp; VentSpcFunc combos'!$Q$8:$Q$354,0),0)&gt;0,1,0)</f>
        <v>0</v>
      </c>
      <c r="CC63" s="119">
        <f ca="1">IF(IFERROR(MATCH(_xlfn.CONCAT($B63,",",CC$4),'25 SpcFunc &amp; VentSpcFunc combos'!$Q$8:$Q$354,0),0)&gt;0,1,0)</f>
        <v>0</v>
      </c>
      <c r="CD63" s="119">
        <f ca="1">IF(IFERROR(MATCH(_xlfn.CONCAT($B63,",",CD$4),'25 SpcFunc &amp; VentSpcFunc combos'!$Q$8:$Q$354,0),0)&gt;0,1,0)</f>
        <v>0</v>
      </c>
      <c r="CE63" s="119">
        <f ca="1">IF(IFERROR(MATCH(_xlfn.CONCAT($B63,",",CE$4),'25 SpcFunc &amp; VentSpcFunc combos'!$Q$8:$Q$354,0),0)&gt;0,1,0)</f>
        <v>0</v>
      </c>
      <c r="CF63" s="119">
        <f ca="1">IF(IFERROR(MATCH(_xlfn.CONCAT($B63,",",CF$4),'25 SpcFunc &amp; VentSpcFunc combos'!$Q$8:$Q$354,0),0)&gt;0,1,0)</f>
        <v>0</v>
      </c>
      <c r="CG63" s="119">
        <f ca="1">IF(IFERROR(MATCH(_xlfn.CONCAT($B63,",",CG$4),'25 SpcFunc &amp; VentSpcFunc combos'!$Q$8:$Q$354,0),0)&gt;0,1,0)</f>
        <v>0</v>
      </c>
      <c r="CH63" s="119">
        <f ca="1">IF(IFERROR(MATCH(_xlfn.CONCAT($B63,",",CH$4),'25 SpcFunc &amp; VentSpcFunc combos'!$Q$8:$Q$354,0),0)&gt;0,1,0)</f>
        <v>0</v>
      </c>
      <c r="CI63" s="119">
        <f ca="1">IF(IFERROR(MATCH(_xlfn.CONCAT($B63,",",CI$4),'25 SpcFunc &amp; VentSpcFunc combos'!$Q$8:$Q$354,0),0)&gt;0,1,0)</f>
        <v>0</v>
      </c>
      <c r="CJ63" s="119">
        <f ca="1">IF(IFERROR(MATCH(_xlfn.CONCAT($B63,",",CJ$4),'25 SpcFunc &amp; VentSpcFunc combos'!$Q$8:$Q$354,0),0)&gt;0,1,0)</f>
        <v>0</v>
      </c>
      <c r="CK63" s="119">
        <f ca="1">IF(IFERROR(MATCH(_xlfn.CONCAT($B63,",",CK$4),'25 SpcFunc &amp; VentSpcFunc combos'!$Q$8:$Q$354,0),0)&gt;0,1,0)</f>
        <v>0</v>
      </c>
      <c r="CL63" s="119">
        <f ca="1">IF(IFERROR(MATCH(_xlfn.CONCAT($B63,",",CL$4),'25 SpcFunc &amp; VentSpcFunc combos'!$Q$8:$Q$354,0),0)&gt;0,1,0)</f>
        <v>0</v>
      </c>
      <c r="CM63" s="119">
        <f ca="1">IF(IFERROR(MATCH(_xlfn.CONCAT($B63,",",CM$4),'25 SpcFunc &amp; VentSpcFunc combos'!$Q$8:$Q$354,0),0)&gt;0,1,0)</f>
        <v>0</v>
      </c>
      <c r="CN63" s="119">
        <f ca="1">IF(IFERROR(MATCH(_xlfn.CONCAT($B63,",",CN$4),'25 SpcFunc &amp; VentSpcFunc combos'!$Q$8:$Q$354,0),0)&gt;0,1,0)</f>
        <v>0</v>
      </c>
      <c r="CO63" s="119">
        <f ca="1">IF(IFERROR(MATCH(_xlfn.CONCAT($B63,",",CO$4),'25 SpcFunc &amp; VentSpcFunc combos'!$Q$8:$Q$354,0),0)&gt;0,1,0)</f>
        <v>0</v>
      </c>
      <c r="CP63" s="119">
        <f ca="1">IF(IFERROR(MATCH(_xlfn.CONCAT($B63,",",CP$4),'25 SpcFunc &amp; VentSpcFunc combos'!$Q$8:$Q$354,0),0)&gt;0,1,0)</f>
        <v>0</v>
      </c>
      <c r="CQ63" s="119">
        <f ca="1">IF(IFERROR(MATCH(_xlfn.CONCAT($B63,",",CQ$4),'25 SpcFunc &amp; VentSpcFunc combos'!$Q$8:$Q$354,0),0)&gt;0,1,0)</f>
        <v>1</v>
      </c>
      <c r="CR63" s="119">
        <f ca="1">IF(IFERROR(MATCH(_xlfn.CONCAT($B63,",",CR$4),'25 SpcFunc &amp; VentSpcFunc combos'!$Q$8:$Q$354,0),0)&gt;0,1,0)</f>
        <v>0</v>
      </c>
      <c r="CS63" s="119">
        <f ca="1">IF(IFERROR(MATCH(_xlfn.CONCAT($B63,",",CS$4),'25 SpcFunc &amp; VentSpcFunc combos'!$Q$8:$Q$354,0),0)&gt;0,1,0)</f>
        <v>0</v>
      </c>
      <c r="CT63" s="119">
        <f ca="1">IF(IFERROR(MATCH(_xlfn.CONCAT($B63,",",CT$4),'25 SpcFunc &amp; VentSpcFunc combos'!$Q$8:$Q$354,0),0)&gt;0,1,0)</f>
        <v>0</v>
      </c>
      <c r="CU63" s="98" t="s">
        <v>938</v>
      </c>
      <c r="CV63">
        <f t="shared" ca="1" si="4"/>
        <v>2</v>
      </c>
    </row>
    <row r="64" spans="2:100" x14ac:dyDescent="0.25">
      <c r="B64" t="str">
        <f>'For CSV - 2025 SpcFuncData'!B64</f>
        <v>Religious Worship Area</v>
      </c>
      <c r="C64" s="119">
        <f ca="1">IF(IFERROR(MATCH(_xlfn.CONCAT($B64,",",C$4),'25 SpcFunc &amp; VentSpcFunc combos'!$Q$8:$Q$354,0),0)&gt;0,1,0)</f>
        <v>0</v>
      </c>
      <c r="D64" s="119">
        <f ca="1">IF(IFERROR(MATCH(_xlfn.CONCAT($B64,",",D$4),'25 SpcFunc &amp; VentSpcFunc combos'!$Q$8:$Q$354,0),0)&gt;0,1,0)</f>
        <v>0</v>
      </c>
      <c r="E64" s="119">
        <f ca="1">IF(IFERROR(MATCH(_xlfn.CONCAT($B64,",",E$4),'25 SpcFunc &amp; VentSpcFunc combos'!$Q$8:$Q$354,0),0)&gt;0,1,0)</f>
        <v>0</v>
      </c>
      <c r="F64" s="119">
        <f ca="1">IF(IFERROR(MATCH(_xlfn.CONCAT($B64,",",F$4),'25 SpcFunc &amp; VentSpcFunc combos'!$Q$8:$Q$354,0),0)&gt;0,1,0)</f>
        <v>0</v>
      </c>
      <c r="G64" s="119">
        <f ca="1">IF(IFERROR(MATCH(_xlfn.CONCAT($B64,",",G$4),'25 SpcFunc &amp; VentSpcFunc combos'!$Q$8:$Q$354,0),0)&gt;0,1,0)</f>
        <v>0</v>
      </c>
      <c r="H64" s="119">
        <f ca="1">IF(IFERROR(MATCH(_xlfn.CONCAT($B64,",",H$4),'25 SpcFunc &amp; VentSpcFunc combos'!$Q$8:$Q$354,0),0)&gt;0,1,0)</f>
        <v>0</v>
      </c>
      <c r="I64" s="119">
        <f ca="1">IF(IFERROR(MATCH(_xlfn.CONCAT($B64,",",I$4),'25 SpcFunc &amp; VentSpcFunc combos'!$Q$8:$Q$354,0),0)&gt;0,1,0)</f>
        <v>0</v>
      </c>
      <c r="J64" s="119">
        <f ca="1">IF(IFERROR(MATCH(_xlfn.CONCAT($B64,",",J$4),'25 SpcFunc &amp; VentSpcFunc combos'!$Q$8:$Q$354,0),0)&gt;0,1,0)</f>
        <v>1</v>
      </c>
      <c r="K64" s="119">
        <f ca="1">IF(IFERROR(MATCH(_xlfn.CONCAT($B64,",",K$4),'25 SpcFunc &amp; VentSpcFunc combos'!$Q$8:$Q$354,0),0)&gt;0,1,0)</f>
        <v>0</v>
      </c>
      <c r="L64" s="119">
        <f ca="1">IF(IFERROR(MATCH(_xlfn.CONCAT($B64,",",L$4),'25 SpcFunc &amp; VentSpcFunc combos'!$Q$8:$Q$354,0),0)&gt;0,1,0)</f>
        <v>0</v>
      </c>
      <c r="M64" s="119">
        <f ca="1">IF(IFERROR(MATCH(_xlfn.CONCAT($B64,",",M$4),'25 SpcFunc &amp; VentSpcFunc combos'!$Q$8:$Q$354,0),0)&gt;0,1,0)</f>
        <v>0</v>
      </c>
      <c r="N64" s="119">
        <f ca="1">IF(IFERROR(MATCH(_xlfn.CONCAT($B64,",",N$4),'25 SpcFunc &amp; VentSpcFunc combos'!$Q$8:$Q$354,0),0)&gt;0,1,0)</f>
        <v>0</v>
      </c>
      <c r="O64" s="119">
        <f ca="1">IF(IFERROR(MATCH(_xlfn.CONCAT($B64,",",O$4),'25 SpcFunc &amp; VentSpcFunc combos'!$Q$8:$Q$354,0),0)&gt;0,1,0)</f>
        <v>0</v>
      </c>
      <c r="P64" s="119">
        <f ca="1">IF(IFERROR(MATCH(_xlfn.CONCAT($B64,",",P$4),'25 SpcFunc &amp; VentSpcFunc combos'!$Q$8:$Q$354,0),0)&gt;0,1,0)</f>
        <v>0</v>
      </c>
      <c r="Q64" s="119">
        <f ca="1">IF(IFERROR(MATCH(_xlfn.CONCAT($B64,",",Q$4),'25 SpcFunc &amp; VentSpcFunc combos'!$Q$8:$Q$354,0),0)&gt;0,1,0)</f>
        <v>0</v>
      </c>
      <c r="R64" s="119">
        <f ca="1">IF(IFERROR(MATCH(_xlfn.CONCAT($B64,",",R$4),'25 SpcFunc &amp; VentSpcFunc combos'!$Q$8:$Q$354,0),0)&gt;0,1,0)</f>
        <v>0</v>
      </c>
      <c r="S64" s="119">
        <f ca="1">IF(IFERROR(MATCH(_xlfn.CONCAT($B64,",",S$4),'25 SpcFunc &amp; VentSpcFunc combos'!$Q$8:$Q$354,0),0)&gt;0,1,0)</f>
        <v>0</v>
      </c>
      <c r="T64" s="119">
        <f ca="1">IF(IFERROR(MATCH(_xlfn.CONCAT($B64,",",T$4),'25 SpcFunc &amp; VentSpcFunc combos'!$Q$8:$Q$354,0),0)&gt;0,1,0)</f>
        <v>0</v>
      </c>
      <c r="U64" s="119">
        <f ca="1">IF(IFERROR(MATCH(_xlfn.CONCAT($B64,",",U$4),'25 SpcFunc &amp; VentSpcFunc combos'!$Q$8:$Q$354,0),0)&gt;0,1,0)</f>
        <v>0</v>
      </c>
      <c r="V64" s="119">
        <f ca="1">IF(IFERROR(MATCH(_xlfn.CONCAT($B64,",",V$4),'25 SpcFunc &amp; VentSpcFunc combos'!$Q$8:$Q$354,0),0)&gt;0,1,0)</f>
        <v>0</v>
      </c>
      <c r="W64" s="119">
        <f ca="1">IF(IFERROR(MATCH(_xlfn.CONCAT($B64,",",W$4),'25 SpcFunc &amp; VentSpcFunc combos'!$Q$8:$Q$354,0),0)&gt;0,1,0)</f>
        <v>0</v>
      </c>
      <c r="X64" s="119">
        <f ca="1">IF(IFERROR(MATCH(_xlfn.CONCAT($B64,",",X$4),'25 SpcFunc &amp; VentSpcFunc combos'!$Q$8:$Q$354,0),0)&gt;0,1,0)</f>
        <v>0</v>
      </c>
      <c r="Y64" s="119">
        <f ca="1">IF(IFERROR(MATCH(_xlfn.CONCAT($B64,",",Y$4),'25 SpcFunc &amp; VentSpcFunc combos'!$Q$8:$Q$354,0),0)&gt;0,1,0)</f>
        <v>0</v>
      </c>
      <c r="Z64" s="119">
        <f ca="1">IF(IFERROR(MATCH(_xlfn.CONCAT($B64,",",Z$4),'25 SpcFunc &amp; VentSpcFunc combos'!$Q$8:$Q$354,0),0)&gt;0,1,0)</f>
        <v>0</v>
      </c>
      <c r="AA64" s="119">
        <f ca="1">IF(IFERROR(MATCH(_xlfn.CONCAT($B64,",",AA$4),'25 SpcFunc &amp; VentSpcFunc combos'!$Q$8:$Q$354,0),0)&gt;0,1,0)</f>
        <v>0</v>
      </c>
      <c r="AB64" s="119">
        <f ca="1">IF(IFERROR(MATCH(_xlfn.CONCAT($B64,",",AB$4),'25 SpcFunc &amp; VentSpcFunc combos'!$Q$8:$Q$354,0),0)&gt;0,1,0)</f>
        <v>0</v>
      </c>
      <c r="AC64" s="119">
        <f ca="1">IF(IFERROR(MATCH(_xlfn.CONCAT($B64,",",AC$4),'25 SpcFunc &amp; VentSpcFunc combos'!$Q$8:$Q$354,0),0)&gt;0,1,0)</f>
        <v>0</v>
      </c>
      <c r="AD64" s="119">
        <f ca="1">IF(IFERROR(MATCH(_xlfn.CONCAT($B64,",",AD$4),'25 SpcFunc &amp; VentSpcFunc combos'!$Q$8:$Q$354,0),0)&gt;0,1,0)</f>
        <v>0</v>
      </c>
      <c r="AE64" s="119">
        <f ca="1">IF(IFERROR(MATCH(_xlfn.CONCAT($B64,",",AE$4),'25 SpcFunc &amp; VentSpcFunc combos'!$Q$8:$Q$354,0),0)&gt;0,1,0)</f>
        <v>0</v>
      </c>
      <c r="AF64" s="119">
        <f ca="1">IF(IFERROR(MATCH(_xlfn.CONCAT($B64,",",AF$4),'25 SpcFunc &amp; VentSpcFunc combos'!$Q$8:$Q$354,0),0)&gt;0,1,0)</f>
        <v>0</v>
      </c>
      <c r="AG64" s="119">
        <f ca="1">IF(IFERROR(MATCH(_xlfn.CONCAT($B64,",",AG$4),'25 SpcFunc &amp; VentSpcFunc combos'!$Q$8:$Q$354,0),0)&gt;0,1,0)</f>
        <v>0</v>
      </c>
      <c r="AH64" s="119">
        <f ca="1">IF(IFERROR(MATCH(_xlfn.CONCAT($B64,",",AH$4),'25 SpcFunc &amp; VentSpcFunc combos'!$Q$8:$Q$354,0),0)&gt;0,1,0)</f>
        <v>0</v>
      </c>
      <c r="AI64" s="119">
        <f ca="1">IF(IFERROR(MATCH(_xlfn.CONCAT($B64,",",AI$4),'25 SpcFunc &amp; VentSpcFunc combos'!$Q$8:$Q$354,0),0)&gt;0,1,0)</f>
        <v>0</v>
      </c>
      <c r="AJ64" s="119">
        <f ca="1">IF(IFERROR(MATCH(_xlfn.CONCAT($B64,",",AJ$4),'25 SpcFunc &amp; VentSpcFunc combos'!$Q$8:$Q$354,0),0)&gt;0,1,0)</f>
        <v>0</v>
      </c>
      <c r="AK64" s="119">
        <f ca="1">IF(IFERROR(MATCH(_xlfn.CONCAT($B64,",",AK$4),'25 SpcFunc &amp; VentSpcFunc combos'!$Q$8:$Q$354,0),0)&gt;0,1,0)</f>
        <v>0</v>
      </c>
      <c r="AL64" s="119">
        <f ca="1">IF(IFERROR(MATCH(_xlfn.CONCAT($B64,",",AL$4),'25 SpcFunc &amp; VentSpcFunc combos'!$Q$8:$Q$354,0),0)&gt;0,1,0)</f>
        <v>0</v>
      </c>
      <c r="AM64" s="119">
        <f ca="1">IF(IFERROR(MATCH(_xlfn.CONCAT($B64,",",AM$4),'25 SpcFunc &amp; VentSpcFunc combos'!$Q$8:$Q$354,0),0)&gt;0,1,0)</f>
        <v>0</v>
      </c>
      <c r="AN64" s="119">
        <f ca="1">IF(IFERROR(MATCH(_xlfn.CONCAT($B64,",",AN$4),'25 SpcFunc &amp; VentSpcFunc combos'!$Q$8:$Q$354,0),0)&gt;0,1,0)</f>
        <v>0</v>
      </c>
      <c r="AO64" s="119">
        <f ca="1">IF(IFERROR(MATCH(_xlfn.CONCAT($B64,",",AO$4),'25 SpcFunc &amp; VentSpcFunc combos'!$Q$8:$Q$354,0),0)&gt;0,1,0)</f>
        <v>0</v>
      </c>
      <c r="AP64" s="119">
        <f ca="1">IF(IFERROR(MATCH(_xlfn.CONCAT($B64,",",AP$4),'25 SpcFunc &amp; VentSpcFunc combos'!$Q$8:$Q$354,0),0)&gt;0,1,0)</f>
        <v>0</v>
      </c>
      <c r="AQ64" s="119">
        <f ca="1">IF(IFERROR(MATCH(_xlfn.CONCAT($B64,",",AQ$4),'25 SpcFunc &amp; VentSpcFunc combos'!$Q$8:$Q$354,0),0)&gt;0,1,0)</f>
        <v>0</v>
      </c>
      <c r="AR64" s="119">
        <f ca="1">IF(IFERROR(MATCH(_xlfn.CONCAT($B64,",",AR$4),'25 SpcFunc &amp; VentSpcFunc combos'!$Q$8:$Q$354,0),0)&gt;0,1,0)</f>
        <v>0</v>
      </c>
      <c r="AS64" s="119">
        <f ca="1">IF(IFERROR(MATCH(_xlfn.CONCAT($B64,",",AS$4),'25 SpcFunc &amp; VentSpcFunc combos'!$Q$8:$Q$354,0),0)&gt;0,1,0)</f>
        <v>0</v>
      </c>
      <c r="AT64" s="119">
        <f ca="1">IF(IFERROR(MATCH(_xlfn.CONCAT($B64,",",AT$4),'25 SpcFunc &amp; VentSpcFunc combos'!$Q$8:$Q$354,0),0)&gt;0,1,0)</f>
        <v>0</v>
      </c>
      <c r="AU64" s="119">
        <f ca="1">IF(IFERROR(MATCH(_xlfn.CONCAT($B64,",",AU$4),'25 SpcFunc &amp; VentSpcFunc combos'!$Q$8:$Q$354,0),0)&gt;0,1,0)</f>
        <v>0</v>
      </c>
      <c r="AV64" s="119">
        <f ca="1">IF(IFERROR(MATCH(_xlfn.CONCAT($B64,",",AV$4),'25 SpcFunc &amp; VentSpcFunc combos'!$Q$8:$Q$354,0),0)&gt;0,1,0)</f>
        <v>0</v>
      </c>
      <c r="AW64" s="119">
        <f ca="1">IF(IFERROR(MATCH(_xlfn.CONCAT($B64,",",AW$4),'25 SpcFunc &amp; VentSpcFunc combos'!$Q$8:$Q$354,0),0)&gt;0,1,0)</f>
        <v>0</v>
      </c>
      <c r="AX64" s="119">
        <f ca="1">IF(IFERROR(MATCH(_xlfn.CONCAT($B64,",",AX$4),'25 SpcFunc &amp; VentSpcFunc combos'!$Q$8:$Q$354,0),0)&gt;0,1,0)</f>
        <v>0</v>
      </c>
      <c r="AY64" s="119">
        <f ca="1">IF(IFERROR(MATCH(_xlfn.CONCAT($B64,",",AY$4),'25 SpcFunc &amp; VentSpcFunc combos'!$Q$8:$Q$354,0),0)&gt;0,1,0)</f>
        <v>0</v>
      </c>
      <c r="AZ64" s="119">
        <f ca="1">IF(IFERROR(MATCH(_xlfn.CONCAT($B64,",",AZ$4),'25 SpcFunc &amp; VentSpcFunc combos'!$Q$8:$Q$354,0),0)&gt;0,1,0)</f>
        <v>0</v>
      </c>
      <c r="BA64" s="119">
        <f ca="1">IF(IFERROR(MATCH(_xlfn.CONCAT($B64,",",BA$4),'25 SpcFunc &amp; VentSpcFunc combos'!$Q$8:$Q$354,0),0)&gt;0,1,0)</f>
        <v>0</v>
      </c>
      <c r="BB64" s="119">
        <f ca="1">IF(IFERROR(MATCH(_xlfn.CONCAT($B64,",",BB$4),'25 SpcFunc &amp; VentSpcFunc combos'!$Q$8:$Q$354,0),0)&gt;0,1,0)</f>
        <v>0</v>
      </c>
      <c r="BC64" s="119">
        <f ca="1">IF(IFERROR(MATCH(_xlfn.CONCAT($B64,",",BC$4),'25 SpcFunc &amp; VentSpcFunc combos'!$Q$8:$Q$354,0),0)&gt;0,1,0)</f>
        <v>0</v>
      </c>
      <c r="BD64" s="119">
        <f ca="1">IF(IFERROR(MATCH(_xlfn.CONCAT($B64,",",BD$4),'25 SpcFunc &amp; VentSpcFunc combos'!$Q$8:$Q$354,0),0)&gt;0,1,0)</f>
        <v>0</v>
      </c>
      <c r="BE64" s="119">
        <f ca="1">IF(IFERROR(MATCH(_xlfn.CONCAT($B64,",",BE$4),'25 SpcFunc &amp; VentSpcFunc combos'!$Q$8:$Q$354,0),0)&gt;0,1,0)</f>
        <v>0</v>
      </c>
      <c r="BF64" s="119">
        <f ca="1">IF(IFERROR(MATCH(_xlfn.CONCAT($B64,",",BF$4),'25 SpcFunc &amp; VentSpcFunc combos'!$Q$8:$Q$354,0),0)&gt;0,1,0)</f>
        <v>0</v>
      </c>
      <c r="BG64" s="119">
        <f ca="1">IF(IFERROR(MATCH(_xlfn.CONCAT($B64,",",BG$4),'25 SpcFunc &amp; VentSpcFunc combos'!$Q$8:$Q$354,0),0)&gt;0,1,0)</f>
        <v>0</v>
      </c>
      <c r="BH64" s="119">
        <f ca="1">IF(IFERROR(MATCH(_xlfn.CONCAT($B64,",",BH$4),'25 SpcFunc &amp; VentSpcFunc combos'!$Q$8:$Q$354,0),0)&gt;0,1,0)</f>
        <v>0</v>
      </c>
      <c r="BI64" s="119">
        <f ca="1">IF(IFERROR(MATCH(_xlfn.CONCAT($B64,",",BI$4),'25 SpcFunc &amp; VentSpcFunc combos'!$Q$8:$Q$354,0),0)&gt;0,1,0)</f>
        <v>0</v>
      </c>
      <c r="BJ64" s="119">
        <f ca="1">IF(IFERROR(MATCH(_xlfn.CONCAT($B64,",",BJ$4),'25 SpcFunc &amp; VentSpcFunc combos'!$Q$8:$Q$354,0),0)&gt;0,1,0)</f>
        <v>0</v>
      </c>
      <c r="BK64" s="119">
        <f ca="1">IF(IFERROR(MATCH(_xlfn.CONCAT($B64,",",BK$4),'25 SpcFunc &amp; VentSpcFunc combos'!$Q$8:$Q$354,0),0)&gt;0,1,0)</f>
        <v>0</v>
      </c>
      <c r="BL64" s="119">
        <f ca="1">IF(IFERROR(MATCH(_xlfn.CONCAT($B64,",",BL$4),'25 SpcFunc &amp; VentSpcFunc combos'!$Q$8:$Q$354,0),0)&gt;0,1,0)</f>
        <v>0</v>
      </c>
      <c r="BM64" s="119">
        <f ca="1">IF(IFERROR(MATCH(_xlfn.CONCAT($B64,",",BM$4),'25 SpcFunc &amp; VentSpcFunc combos'!$Q$8:$Q$354,0),0)&gt;0,1,0)</f>
        <v>0</v>
      </c>
      <c r="BN64" s="119">
        <f ca="1">IF(IFERROR(MATCH(_xlfn.CONCAT($B64,",",BN$4),'25 SpcFunc &amp; VentSpcFunc combos'!$Q$8:$Q$354,0),0)&gt;0,1,0)</f>
        <v>0</v>
      </c>
      <c r="BO64" s="119">
        <f ca="1">IF(IFERROR(MATCH(_xlfn.CONCAT($B64,",",BO$4),'25 SpcFunc &amp; VentSpcFunc combos'!$Q$8:$Q$354,0),0)&gt;0,1,0)</f>
        <v>0</v>
      </c>
      <c r="BP64" s="119">
        <f ca="1">IF(IFERROR(MATCH(_xlfn.CONCAT($B64,",",BP$4),'25 SpcFunc &amp; VentSpcFunc combos'!$Q$8:$Q$354,0),0)&gt;0,1,0)</f>
        <v>0</v>
      </c>
      <c r="BQ64" s="119">
        <f ca="1">IF(IFERROR(MATCH(_xlfn.CONCAT($B64,",",BQ$4),'25 SpcFunc &amp; VentSpcFunc combos'!$Q$8:$Q$354,0),0)&gt;0,1,0)</f>
        <v>0</v>
      </c>
      <c r="BR64" s="119">
        <f ca="1">IF(IFERROR(MATCH(_xlfn.CONCAT($B64,",",BR$4),'25 SpcFunc &amp; VentSpcFunc combos'!$Q$8:$Q$354,0),0)&gt;0,1,0)</f>
        <v>0</v>
      </c>
      <c r="BS64" s="119">
        <f ca="1">IF(IFERROR(MATCH(_xlfn.CONCAT($B64,",",BS$4),'25 SpcFunc &amp; VentSpcFunc combos'!$Q$8:$Q$354,0),0)&gt;0,1,0)</f>
        <v>0</v>
      </c>
      <c r="BT64" s="119">
        <f ca="1">IF(IFERROR(MATCH(_xlfn.CONCAT($B64,",",BT$4),'25 SpcFunc &amp; VentSpcFunc combos'!$Q$8:$Q$354,0),0)&gt;0,1,0)</f>
        <v>0</v>
      </c>
      <c r="BU64" s="119">
        <f ca="1">IF(IFERROR(MATCH(_xlfn.CONCAT($B64,",",BU$4),'25 SpcFunc &amp; VentSpcFunc combos'!$Q$8:$Q$354,0),0)&gt;0,1,0)</f>
        <v>0</v>
      </c>
      <c r="BV64" s="119">
        <f ca="1">IF(IFERROR(MATCH(_xlfn.CONCAT($B64,",",BV$4),'25 SpcFunc &amp; VentSpcFunc combos'!$Q$8:$Q$354,0),0)&gt;0,1,0)</f>
        <v>0</v>
      </c>
      <c r="BW64" s="119">
        <f ca="1">IF(IFERROR(MATCH(_xlfn.CONCAT($B64,",",BW$4),'25 SpcFunc &amp; VentSpcFunc combos'!$Q$8:$Q$354,0),0)&gt;0,1,0)</f>
        <v>0</v>
      </c>
      <c r="BX64" s="119">
        <f ca="1">IF(IFERROR(MATCH(_xlfn.CONCAT($B64,",",BX$4),'25 SpcFunc &amp; VentSpcFunc combos'!$Q$8:$Q$354,0),0)&gt;0,1,0)</f>
        <v>0</v>
      </c>
      <c r="BY64" s="119">
        <f ca="1">IF(IFERROR(MATCH(_xlfn.CONCAT($B64,",",BY$4),'25 SpcFunc &amp; VentSpcFunc combos'!$Q$8:$Q$354,0),0)&gt;0,1,0)</f>
        <v>0</v>
      </c>
      <c r="BZ64" s="119">
        <f ca="1">IF(IFERROR(MATCH(_xlfn.CONCAT($B64,",",BZ$4),'25 SpcFunc &amp; VentSpcFunc combos'!$Q$8:$Q$354,0),0)&gt;0,1,0)</f>
        <v>0</v>
      </c>
      <c r="CA64" s="119">
        <f ca="1">IF(IFERROR(MATCH(_xlfn.CONCAT($B64,",",CA$4),'25 SpcFunc &amp; VentSpcFunc combos'!$Q$8:$Q$354,0),0)&gt;0,1,0)</f>
        <v>0</v>
      </c>
      <c r="CB64" s="119">
        <f ca="1">IF(IFERROR(MATCH(_xlfn.CONCAT($B64,",",CB$4),'25 SpcFunc &amp; VentSpcFunc combos'!$Q$8:$Q$354,0),0)&gt;0,1,0)</f>
        <v>0</v>
      </c>
      <c r="CC64" s="119">
        <f ca="1">IF(IFERROR(MATCH(_xlfn.CONCAT($B64,",",CC$4),'25 SpcFunc &amp; VentSpcFunc combos'!$Q$8:$Q$354,0),0)&gt;0,1,0)</f>
        <v>0</v>
      </c>
      <c r="CD64" s="119">
        <f ca="1">IF(IFERROR(MATCH(_xlfn.CONCAT($B64,",",CD$4),'25 SpcFunc &amp; VentSpcFunc combos'!$Q$8:$Q$354,0),0)&gt;0,1,0)</f>
        <v>0</v>
      </c>
      <c r="CE64" s="119">
        <f ca="1">IF(IFERROR(MATCH(_xlfn.CONCAT($B64,",",CE$4),'25 SpcFunc &amp; VentSpcFunc combos'!$Q$8:$Q$354,0),0)&gt;0,1,0)</f>
        <v>0</v>
      </c>
      <c r="CF64" s="119">
        <f ca="1">IF(IFERROR(MATCH(_xlfn.CONCAT($B64,",",CF$4),'25 SpcFunc &amp; VentSpcFunc combos'!$Q$8:$Q$354,0),0)&gt;0,1,0)</f>
        <v>0</v>
      </c>
      <c r="CG64" s="119">
        <f ca="1">IF(IFERROR(MATCH(_xlfn.CONCAT($B64,",",CG$4),'25 SpcFunc &amp; VentSpcFunc combos'!$Q$8:$Q$354,0),0)&gt;0,1,0)</f>
        <v>0</v>
      </c>
      <c r="CH64" s="119">
        <f ca="1">IF(IFERROR(MATCH(_xlfn.CONCAT($B64,",",CH$4),'25 SpcFunc &amp; VentSpcFunc combos'!$Q$8:$Q$354,0),0)&gt;0,1,0)</f>
        <v>0</v>
      </c>
      <c r="CI64" s="119">
        <f ca="1">IF(IFERROR(MATCH(_xlfn.CONCAT($B64,",",CI$4),'25 SpcFunc &amp; VentSpcFunc combos'!$Q$8:$Q$354,0),0)&gt;0,1,0)</f>
        <v>0</v>
      </c>
      <c r="CJ64" s="119">
        <f ca="1">IF(IFERROR(MATCH(_xlfn.CONCAT($B64,",",CJ$4),'25 SpcFunc &amp; VentSpcFunc combos'!$Q$8:$Q$354,0),0)&gt;0,1,0)</f>
        <v>0</v>
      </c>
      <c r="CK64" s="119">
        <f ca="1">IF(IFERROR(MATCH(_xlfn.CONCAT($B64,",",CK$4),'25 SpcFunc &amp; VentSpcFunc combos'!$Q$8:$Q$354,0),0)&gt;0,1,0)</f>
        <v>0</v>
      </c>
      <c r="CL64" s="119">
        <f ca="1">IF(IFERROR(MATCH(_xlfn.CONCAT($B64,",",CL$4),'25 SpcFunc &amp; VentSpcFunc combos'!$Q$8:$Q$354,0),0)&gt;0,1,0)</f>
        <v>0</v>
      </c>
      <c r="CM64" s="119">
        <f ca="1">IF(IFERROR(MATCH(_xlfn.CONCAT($B64,",",CM$4),'25 SpcFunc &amp; VentSpcFunc combos'!$Q$8:$Q$354,0),0)&gt;0,1,0)</f>
        <v>0</v>
      </c>
      <c r="CN64" s="119">
        <f ca="1">IF(IFERROR(MATCH(_xlfn.CONCAT($B64,",",CN$4),'25 SpcFunc &amp; VentSpcFunc combos'!$Q$8:$Q$354,0),0)&gt;0,1,0)</f>
        <v>0</v>
      </c>
      <c r="CO64" s="119">
        <f ca="1">IF(IFERROR(MATCH(_xlfn.CONCAT($B64,",",CO$4),'25 SpcFunc &amp; VentSpcFunc combos'!$Q$8:$Q$354,0),0)&gt;0,1,0)</f>
        <v>0</v>
      </c>
      <c r="CP64" s="119">
        <f ca="1">IF(IFERROR(MATCH(_xlfn.CONCAT($B64,",",CP$4),'25 SpcFunc &amp; VentSpcFunc combos'!$Q$8:$Q$354,0),0)&gt;0,1,0)</f>
        <v>0</v>
      </c>
      <c r="CQ64" s="119">
        <f ca="1">IF(IFERROR(MATCH(_xlfn.CONCAT($B64,",",CQ$4),'25 SpcFunc &amp; VentSpcFunc combos'!$Q$8:$Q$354,0),0)&gt;0,1,0)</f>
        <v>0</v>
      </c>
      <c r="CR64" s="119">
        <f ca="1">IF(IFERROR(MATCH(_xlfn.CONCAT($B64,",",CR$4),'25 SpcFunc &amp; VentSpcFunc combos'!$Q$8:$Q$354,0),0)&gt;0,1,0)</f>
        <v>0</v>
      </c>
      <c r="CS64" s="119">
        <f ca="1">IF(IFERROR(MATCH(_xlfn.CONCAT($B64,",",CS$4),'25 SpcFunc &amp; VentSpcFunc combos'!$Q$8:$Q$354,0),0)&gt;0,1,0)</f>
        <v>0</v>
      </c>
      <c r="CT64" s="119">
        <f ca="1">IF(IFERROR(MATCH(_xlfn.CONCAT($B64,",",CT$4),'25 SpcFunc &amp; VentSpcFunc combos'!$Q$8:$Q$354,0),0)&gt;0,1,0)</f>
        <v>0</v>
      </c>
      <c r="CU64" s="98" t="s">
        <v>938</v>
      </c>
      <c r="CV64">
        <f t="shared" ca="1" si="4"/>
        <v>1</v>
      </c>
    </row>
    <row r="65" spans="2:100" x14ac:dyDescent="0.25">
      <c r="B65" t="str">
        <f>'For CSV - 2025 SpcFuncData'!B65</f>
        <v>Restrooms</v>
      </c>
      <c r="C65" s="119">
        <f ca="1">IF(IFERROR(MATCH(_xlfn.CONCAT($B65,",",C$4),'25 SpcFunc &amp; VentSpcFunc combos'!$Q$8:$Q$354,0),0)&gt;0,1,0)</f>
        <v>0</v>
      </c>
      <c r="D65" s="119">
        <f ca="1">IF(IFERROR(MATCH(_xlfn.CONCAT($B65,",",D$4),'25 SpcFunc &amp; VentSpcFunc combos'!$Q$8:$Q$354,0),0)&gt;0,1,0)</f>
        <v>0</v>
      </c>
      <c r="E65" s="119">
        <f ca="1">IF(IFERROR(MATCH(_xlfn.CONCAT($B65,",",E$4),'25 SpcFunc &amp; VentSpcFunc combos'!$Q$8:$Q$354,0),0)&gt;0,1,0)</f>
        <v>0</v>
      </c>
      <c r="F65" s="119">
        <f ca="1">IF(IFERROR(MATCH(_xlfn.CONCAT($B65,",",F$4),'25 SpcFunc &amp; VentSpcFunc combos'!$Q$8:$Q$354,0),0)&gt;0,1,0)</f>
        <v>0</v>
      </c>
      <c r="G65" s="119">
        <f ca="1">IF(IFERROR(MATCH(_xlfn.CONCAT($B65,",",G$4),'25 SpcFunc &amp; VentSpcFunc combos'!$Q$8:$Q$354,0),0)&gt;0,1,0)</f>
        <v>0</v>
      </c>
      <c r="H65" s="119">
        <f ca="1">IF(IFERROR(MATCH(_xlfn.CONCAT($B65,",",H$4),'25 SpcFunc &amp; VentSpcFunc combos'!$Q$8:$Q$354,0),0)&gt;0,1,0)</f>
        <v>0</v>
      </c>
      <c r="I65" s="119">
        <f ca="1">IF(IFERROR(MATCH(_xlfn.CONCAT($B65,",",I$4),'25 SpcFunc &amp; VentSpcFunc combos'!$Q$8:$Q$354,0),0)&gt;0,1,0)</f>
        <v>0</v>
      </c>
      <c r="J65" s="119">
        <f ca="1">IF(IFERROR(MATCH(_xlfn.CONCAT($B65,",",J$4),'25 SpcFunc &amp; VentSpcFunc combos'!$Q$8:$Q$354,0),0)&gt;0,1,0)</f>
        <v>0</v>
      </c>
      <c r="K65" s="119">
        <f ca="1">IF(IFERROR(MATCH(_xlfn.CONCAT($B65,",",K$4),'25 SpcFunc &amp; VentSpcFunc combos'!$Q$8:$Q$354,0),0)&gt;0,1,0)</f>
        <v>0</v>
      </c>
      <c r="L65" s="119">
        <f ca="1">IF(IFERROR(MATCH(_xlfn.CONCAT($B65,",",L$4),'25 SpcFunc &amp; VentSpcFunc combos'!$Q$8:$Q$354,0),0)&gt;0,1,0)</f>
        <v>0</v>
      </c>
      <c r="M65" s="119">
        <f ca="1">IF(IFERROR(MATCH(_xlfn.CONCAT($B65,",",M$4),'25 SpcFunc &amp; VentSpcFunc combos'!$Q$8:$Q$354,0),0)&gt;0,1,0)</f>
        <v>0</v>
      </c>
      <c r="N65" s="119">
        <f ca="1">IF(IFERROR(MATCH(_xlfn.CONCAT($B65,",",N$4),'25 SpcFunc &amp; VentSpcFunc combos'!$Q$8:$Q$354,0),0)&gt;0,1,0)</f>
        <v>0</v>
      </c>
      <c r="O65" s="119">
        <f ca="1">IF(IFERROR(MATCH(_xlfn.CONCAT($B65,",",O$4),'25 SpcFunc &amp; VentSpcFunc combos'!$Q$8:$Q$354,0),0)&gt;0,1,0)</f>
        <v>0</v>
      </c>
      <c r="P65" s="119">
        <f ca="1">IF(IFERROR(MATCH(_xlfn.CONCAT($B65,",",P$4),'25 SpcFunc &amp; VentSpcFunc combos'!$Q$8:$Q$354,0),0)&gt;0,1,0)</f>
        <v>0</v>
      </c>
      <c r="Q65" s="119">
        <f ca="1">IF(IFERROR(MATCH(_xlfn.CONCAT($B65,",",Q$4),'25 SpcFunc &amp; VentSpcFunc combos'!$Q$8:$Q$354,0),0)&gt;0,1,0)</f>
        <v>0</v>
      </c>
      <c r="R65" s="119">
        <f ca="1">IF(IFERROR(MATCH(_xlfn.CONCAT($B65,",",R$4),'25 SpcFunc &amp; VentSpcFunc combos'!$Q$8:$Q$354,0),0)&gt;0,1,0)</f>
        <v>0</v>
      </c>
      <c r="S65" s="119">
        <f ca="1">IF(IFERROR(MATCH(_xlfn.CONCAT($B65,",",S$4),'25 SpcFunc &amp; VentSpcFunc combos'!$Q$8:$Q$354,0),0)&gt;0,1,0)</f>
        <v>0</v>
      </c>
      <c r="T65" s="119">
        <f ca="1">IF(IFERROR(MATCH(_xlfn.CONCAT($B65,",",T$4),'25 SpcFunc &amp; VentSpcFunc combos'!$Q$8:$Q$354,0),0)&gt;0,1,0)</f>
        <v>0</v>
      </c>
      <c r="U65" s="119">
        <f ca="1">IF(IFERROR(MATCH(_xlfn.CONCAT($B65,",",U$4),'25 SpcFunc &amp; VentSpcFunc combos'!$Q$8:$Q$354,0),0)&gt;0,1,0)</f>
        <v>0</v>
      </c>
      <c r="V65" s="119">
        <f ca="1">IF(IFERROR(MATCH(_xlfn.CONCAT($B65,",",V$4),'25 SpcFunc &amp; VentSpcFunc combos'!$Q$8:$Q$354,0),0)&gt;0,1,0)</f>
        <v>0</v>
      </c>
      <c r="W65" s="119">
        <f ca="1">IF(IFERROR(MATCH(_xlfn.CONCAT($B65,",",W$4),'25 SpcFunc &amp; VentSpcFunc combos'!$Q$8:$Q$354,0),0)&gt;0,1,0)</f>
        <v>0</v>
      </c>
      <c r="X65" s="119">
        <f ca="1">IF(IFERROR(MATCH(_xlfn.CONCAT($B65,",",X$4),'25 SpcFunc &amp; VentSpcFunc combos'!$Q$8:$Q$354,0),0)&gt;0,1,0)</f>
        <v>0</v>
      </c>
      <c r="Y65" s="119">
        <f ca="1">IF(IFERROR(MATCH(_xlfn.CONCAT($B65,",",Y$4),'25 SpcFunc &amp; VentSpcFunc combos'!$Q$8:$Q$354,0),0)&gt;0,1,0)</f>
        <v>0</v>
      </c>
      <c r="Z65" s="119">
        <f ca="1">IF(IFERROR(MATCH(_xlfn.CONCAT($B65,",",Z$4),'25 SpcFunc &amp; VentSpcFunc combos'!$Q$8:$Q$354,0),0)&gt;0,1,0)</f>
        <v>0</v>
      </c>
      <c r="AA65" s="119">
        <f ca="1">IF(IFERROR(MATCH(_xlfn.CONCAT($B65,",",AA$4),'25 SpcFunc &amp; VentSpcFunc combos'!$Q$8:$Q$354,0),0)&gt;0,1,0)</f>
        <v>0</v>
      </c>
      <c r="AB65" s="119">
        <f ca="1">IF(IFERROR(MATCH(_xlfn.CONCAT($B65,",",AB$4),'25 SpcFunc &amp; VentSpcFunc combos'!$Q$8:$Q$354,0),0)&gt;0,1,0)</f>
        <v>0</v>
      </c>
      <c r="AC65" s="119">
        <f ca="1">IF(IFERROR(MATCH(_xlfn.CONCAT($B65,",",AC$4),'25 SpcFunc &amp; VentSpcFunc combos'!$Q$8:$Q$354,0),0)&gt;0,1,0)</f>
        <v>0</v>
      </c>
      <c r="AD65" s="119">
        <f ca="1">IF(IFERROR(MATCH(_xlfn.CONCAT($B65,",",AD$4),'25 SpcFunc &amp; VentSpcFunc combos'!$Q$8:$Q$354,0),0)&gt;0,1,0)</f>
        <v>0</v>
      </c>
      <c r="AE65" s="119">
        <f ca="1">IF(IFERROR(MATCH(_xlfn.CONCAT($B65,",",AE$4),'25 SpcFunc &amp; VentSpcFunc combos'!$Q$8:$Q$354,0),0)&gt;0,1,0)</f>
        <v>0</v>
      </c>
      <c r="AF65" s="119">
        <f ca="1">IF(IFERROR(MATCH(_xlfn.CONCAT($B65,",",AF$4),'25 SpcFunc &amp; VentSpcFunc combos'!$Q$8:$Q$354,0),0)&gt;0,1,0)</f>
        <v>0</v>
      </c>
      <c r="AG65" s="119">
        <f ca="1">IF(IFERROR(MATCH(_xlfn.CONCAT($B65,",",AG$4),'25 SpcFunc &amp; VentSpcFunc combos'!$Q$8:$Q$354,0),0)&gt;0,1,0)</f>
        <v>0</v>
      </c>
      <c r="AH65" s="119">
        <f ca="1">IF(IFERROR(MATCH(_xlfn.CONCAT($B65,",",AH$4),'25 SpcFunc &amp; VentSpcFunc combos'!$Q$8:$Q$354,0),0)&gt;0,1,0)</f>
        <v>0</v>
      </c>
      <c r="AI65" s="119">
        <f ca="1">IF(IFERROR(MATCH(_xlfn.CONCAT($B65,",",AI$4),'25 SpcFunc &amp; VentSpcFunc combos'!$Q$8:$Q$354,0),0)&gt;0,1,0)</f>
        <v>0</v>
      </c>
      <c r="AJ65" s="119">
        <f ca="1">IF(IFERROR(MATCH(_xlfn.CONCAT($B65,",",AJ$4),'25 SpcFunc &amp; VentSpcFunc combos'!$Q$8:$Q$354,0),0)&gt;0,1,0)</f>
        <v>0</v>
      </c>
      <c r="AK65" s="119">
        <f ca="1">IF(IFERROR(MATCH(_xlfn.CONCAT($B65,",",AK$4),'25 SpcFunc &amp; VentSpcFunc combos'!$Q$8:$Q$354,0),0)&gt;0,1,0)</f>
        <v>0</v>
      </c>
      <c r="AL65" s="119">
        <f ca="1">IF(IFERROR(MATCH(_xlfn.CONCAT($B65,",",AL$4),'25 SpcFunc &amp; VentSpcFunc combos'!$Q$8:$Q$354,0),0)&gt;0,1,0)</f>
        <v>0</v>
      </c>
      <c r="AM65" s="119">
        <f ca="1">IF(IFERROR(MATCH(_xlfn.CONCAT($B65,",",AM$4),'25 SpcFunc &amp; VentSpcFunc combos'!$Q$8:$Q$354,0),0)&gt;0,1,0)</f>
        <v>0</v>
      </c>
      <c r="AN65" s="119">
        <f ca="1">IF(IFERROR(MATCH(_xlfn.CONCAT($B65,",",AN$4),'25 SpcFunc &amp; VentSpcFunc combos'!$Q$8:$Q$354,0),0)&gt;0,1,0)</f>
        <v>0</v>
      </c>
      <c r="AO65" s="119">
        <f ca="1">IF(IFERROR(MATCH(_xlfn.CONCAT($B65,",",AO$4),'25 SpcFunc &amp; VentSpcFunc combos'!$Q$8:$Q$354,0),0)&gt;0,1,0)</f>
        <v>0</v>
      </c>
      <c r="AP65" s="119">
        <f ca="1">IF(IFERROR(MATCH(_xlfn.CONCAT($B65,",",AP$4),'25 SpcFunc &amp; VentSpcFunc combos'!$Q$8:$Q$354,0),0)&gt;0,1,0)</f>
        <v>0</v>
      </c>
      <c r="AQ65" s="119">
        <f ca="1">IF(IFERROR(MATCH(_xlfn.CONCAT($B65,",",AQ$4),'25 SpcFunc &amp; VentSpcFunc combos'!$Q$8:$Q$354,0),0)&gt;0,1,0)</f>
        <v>0</v>
      </c>
      <c r="AR65" s="119">
        <f ca="1">IF(IFERROR(MATCH(_xlfn.CONCAT($B65,",",AR$4),'25 SpcFunc &amp; VentSpcFunc combos'!$Q$8:$Q$354,0),0)&gt;0,1,0)</f>
        <v>0</v>
      </c>
      <c r="AS65" s="119">
        <f ca="1">IF(IFERROR(MATCH(_xlfn.CONCAT($B65,",",AS$4),'25 SpcFunc &amp; VentSpcFunc combos'!$Q$8:$Q$354,0),0)&gt;0,1,0)</f>
        <v>0</v>
      </c>
      <c r="AT65" s="119">
        <f ca="1">IF(IFERROR(MATCH(_xlfn.CONCAT($B65,",",AT$4),'25 SpcFunc &amp; VentSpcFunc combos'!$Q$8:$Q$354,0),0)&gt;0,1,0)</f>
        <v>1</v>
      </c>
      <c r="AU65" s="119">
        <f ca="1">IF(IFERROR(MATCH(_xlfn.CONCAT($B65,",",AU$4),'25 SpcFunc &amp; VentSpcFunc combos'!$Q$8:$Q$354,0),0)&gt;0,1,0)</f>
        <v>0</v>
      </c>
      <c r="AV65" s="119">
        <f ca="1">IF(IFERROR(MATCH(_xlfn.CONCAT($B65,",",AV$4),'25 SpcFunc &amp; VentSpcFunc combos'!$Q$8:$Q$354,0),0)&gt;0,1,0)</f>
        <v>0</v>
      </c>
      <c r="AW65" s="119">
        <f ca="1">IF(IFERROR(MATCH(_xlfn.CONCAT($B65,",",AW$4),'25 SpcFunc &amp; VentSpcFunc combos'!$Q$8:$Q$354,0),0)&gt;0,1,0)</f>
        <v>0</v>
      </c>
      <c r="AX65" s="119">
        <f ca="1">IF(IFERROR(MATCH(_xlfn.CONCAT($B65,",",AX$4),'25 SpcFunc &amp; VentSpcFunc combos'!$Q$8:$Q$354,0),0)&gt;0,1,0)</f>
        <v>0</v>
      </c>
      <c r="AY65" s="119">
        <f ca="1">IF(IFERROR(MATCH(_xlfn.CONCAT($B65,",",AY$4),'25 SpcFunc &amp; VentSpcFunc combos'!$Q$8:$Q$354,0),0)&gt;0,1,0)</f>
        <v>1</v>
      </c>
      <c r="AZ65" s="119">
        <f ca="1">IF(IFERROR(MATCH(_xlfn.CONCAT($B65,",",AZ$4),'25 SpcFunc &amp; VentSpcFunc combos'!$Q$8:$Q$354,0),0)&gt;0,1,0)</f>
        <v>1</v>
      </c>
      <c r="BA65" s="119">
        <f ca="1">IF(IFERROR(MATCH(_xlfn.CONCAT($B65,",",BA$4),'25 SpcFunc &amp; VentSpcFunc combos'!$Q$8:$Q$354,0),0)&gt;0,1,0)</f>
        <v>0</v>
      </c>
      <c r="BB65" s="119">
        <f ca="1">IF(IFERROR(MATCH(_xlfn.CONCAT($B65,",",BB$4),'25 SpcFunc &amp; VentSpcFunc combos'!$Q$8:$Q$354,0),0)&gt;0,1,0)</f>
        <v>0</v>
      </c>
      <c r="BC65" s="119">
        <f ca="1">IF(IFERROR(MATCH(_xlfn.CONCAT($B65,",",BC$4),'25 SpcFunc &amp; VentSpcFunc combos'!$Q$8:$Q$354,0),0)&gt;0,1,0)</f>
        <v>0</v>
      </c>
      <c r="BD65" s="119">
        <f ca="1">IF(IFERROR(MATCH(_xlfn.CONCAT($B65,",",BD$4),'25 SpcFunc &amp; VentSpcFunc combos'!$Q$8:$Q$354,0),0)&gt;0,1,0)</f>
        <v>0</v>
      </c>
      <c r="BE65" s="119">
        <f ca="1">IF(IFERROR(MATCH(_xlfn.CONCAT($B65,",",BE$4),'25 SpcFunc &amp; VentSpcFunc combos'!$Q$8:$Q$354,0),0)&gt;0,1,0)</f>
        <v>0</v>
      </c>
      <c r="BF65" s="119">
        <f ca="1">IF(IFERROR(MATCH(_xlfn.CONCAT($B65,",",BF$4),'25 SpcFunc &amp; VentSpcFunc combos'!$Q$8:$Q$354,0),0)&gt;0,1,0)</f>
        <v>0</v>
      </c>
      <c r="BG65" s="119">
        <f ca="1">IF(IFERROR(MATCH(_xlfn.CONCAT($B65,",",BG$4),'25 SpcFunc &amp; VentSpcFunc combos'!$Q$8:$Q$354,0),0)&gt;0,1,0)</f>
        <v>0</v>
      </c>
      <c r="BH65" s="119">
        <f ca="1">IF(IFERROR(MATCH(_xlfn.CONCAT($B65,",",BH$4),'25 SpcFunc &amp; VentSpcFunc combos'!$Q$8:$Q$354,0),0)&gt;0,1,0)</f>
        <v>0</v>
      </c>
      <c r="BI65" s="119">
        <f ca="1">IF(IFERROR(MATCH(_xlfn.CONCAT($B65,",",BI$4),'25 SpcFunc &amp; VentSpcFunc combos'!$Q$8:$Q$354,0),0)&gt;0,1,0)</f>
        <v>0</v>
      </c>
      <c r="BJ65" s="119">
        <f ca="1">IF(IFERROR(MATCH(_xlfn.CONCAT($B65,",",BJ$4),'25 SpcFunc &amp; VentSpcFunc combos'!$Q$8:$Q$354,0),0)&gt;0,1,0)</f>
        <v>0</v>
      </c>
      <c r="BK65" s="119">
        <f ca="1">IF(IFERROR(MATCH(_xlfn.CONCAT($B65,",",BK$4),'25 SpcFunc &amp; VentSpcFunc combos'!$Q$8:$Q$354,0),0)&gt;0,1,0)</f>
        <v>0</v>
      </c>
      <c r="BL65" s="119">
        <f ca="1">IF(IFERROR(MATCH(_xlfn.CONCAT($B65,",",BL$4),'25 SpcFunc &amp; VentSpcFunc combos'!$Q$8:$Q$354,0),0)&gt;0,1,0)</f>
        <v>0</v>
      </c>
      <c r="BM65" s="119">
        <f ca="1">IF(IFERROR(MATCH(_xlfn.CONCAT($B65,",",BM$4),'25 SpcFunc &amp; VentSpcFunc combos'!$Q$8:$Q$354,0),0)&gt;0,1,0)</f>
        <v>0</v>
      </c>
      <c r="BN65" s="119">
        <f ca="1">IF(IFERROR(MATCH(_xlfn.CONCAT($B65,",",BN$4),'25 SpcFunc &amp; VentSpcFunc combos'!$Q$8:$Q$354,0),0)&gt;0,1,0)</f>
        <v>0</v>
      </c>
      <c r="BO65" s="119">
        <f ca="1">IF(IFERROR(MATCH(_xlfn.CONCAT($B65,",",BO$4),'25 SpcFunc &amp; VentSpcFunc combos'!$Q$8:$Q$354,0),0)&gt;0,1,0)</f>
        <v>0</v>
      </c>
      <c r="BP65" s="119">
        <f ca="1">IF(IFERROR(MATCH(_xlfn.CONCAT($B65,",",BP$4),'25 SpcFunc &amp; VentSpcFunc combos'!$Q$8:$Q$354,0),0)&gt;0,1,0)</f>
        <v>0</v>
      </c>
      <c r="BQ65" s="119">
        <f ca="1">IF(IFERROR(MATCH(_xlfn.CONCAT($B65,",",BQ$4),'25 SpcFunc &amp; VentSpcFunc combos'!$Q$8:$Q$354,0),0)&gt;0,1,0)</f>
        <v>0</v>
      </c>
      <c r="BR65" s="119">
        <f ca="1">IF(IFERROR(MATCH(_xlfn.CONCAT($B65,",",BR$4),'25 SpcFunc &amp; VentSpcFunc combos'!$Q$8:$Q$354,0),0)&gt;0,1,0)</f>
        <v>0</v>
      </c>
      <c r="BS65" s="119">
        <f ca="1">IF(IFERROR(MATCH(_xlfn.CONCAT($B65,",",BS$4),'25 SpcFunc &amp; VentSpcFunc combos'!$Q$8:$Q$354,0),0)&gt;0,1,0)</f>
        <v>0</v>
      </c>
      <c r="BT65" s="119">
        <f ca="1">IF(IFERROR(MATCH(_xlfn.CONCAT($B65,",",BT$4),'25 SpcFunc &amp; VentSpcFunc combos'!$Q$8:$Q$354,0),0)&gt;0,1,0)</f>
        <v>0</v>
      </c>
      <c r="BU65" s="119">
        <f ca="1">IF(IFERROR(MATCH(_xlfn.CONCAT($B65,",",BU$4),'25 SpcFunc &amp; VentSpcFunc combos'!$Q$8:$Q$354,0),0)&gt;0,1,0)</f>
        <v>0</v>
      </c>
      <c r="BV65" s="119">
        <f ca="1">IF(IFERROR(MATCH(_xlfn.CONCAT($B65,",",BV$4),'25 SpcFunc &amp; VentSpcFunc combos'!$Q$8:$Q$354,0),0)&gt;0,1,0)</f>
        <v>0</v>
      </c>
      <c r="BW65" s="119">
        <f ca="1">IF(IFERROR(MATCH(_xlfn.CONCAT($B65,",",BW$4),'25 SpcFunc &amp; VentSpcFunc combos'!$Q$8:$Q$354,0),0)&gt;0,1,0)</f>
        <v>0</v>
      </c>
      <c r="BX65" s="119">
        <f ca="1">IF(IFERROR(MATCH(_xlfn.CONCAT($B65,",",BX$4),'25 SpcFunc &amp; VentSpcFunc combos'!$Q$8:$Q$354,0),0)&gt;0,1,0)</f>
        <v>0</v>
      </c>
      <c r="BY65" s="119">
        <f ca="1">IF(IFERROR(MATCH(_xlfn.CONCAT($B65,",",BY$4),'25 SpcFunc &amp; VentSpcFunc combos'!$Q$8:$Q$354,0),0)&gt;0,1,0)</f>
        <v>0</v>
      </c>
      <c r="BZ65" s="119">
        <f ca="1">IF(IFERROR(MATCH(_xlfn.CONCAT($B65,",",BZ$4),'25 SpcFunc &amp; VentSpcFunc combos'!$Q$8:$Q$354,0),0)&gt;0,1,0)</f>
        <v>0</v>
      </c>
      <c r="CA65" s="119">
        <f ca="1">IF(IFERROR(MATCH(_xlfn.CONCAT($B65,",",CA$4),'25 SpcFunc &amp; VentSpcFunc combos'!$Q$8:$Q$354,0),0)&gt;0,1,0)</f>
        <v>0</v>
      </c>
      <c r="CB65" s="119">
        <f ca="1">IF(IFERROR(MATCH(_xlfn.CONCAT($B65,",",CB$4),'25 SpcFunc &amp; VentSpcFunc combos'!$Q$8:$Q$354,0),0)&gt;0,1,0)</f>
        <v>0</v>
      </c>
      <c r="CC65" s="119">
        <f ca="1">IF(IFERROR(MATCH(_xlfn.CONCAT($B65,",",CC$4),'25 SpcFunc &amp; VentSpcFunc combos'!$Q$8:$Q$354,0),0)&gt;0,1,0)</f>
        <v>0</v>
      </c>
      <c r="CD65" s="119">
        <f ca="1">IF(IFERROR(MATCH(_xlfn.CONCAT($B65,",",CD$4),'25 SpcFunc &amp; VentSpcFunc combos'!$Q$8:$Q$354,0),0)&gt;0,1,0)</f>
        <v>0</v>
      </c>
      <c r="CE65" s="119">
        <f ca="1">IF(IFERROR(MATCH(_xlfn.CONCAT($B65,",",CE$4),'25 SpcFunc &amp; VentSpcFunc combos'!$Q$8:$Q$354,0),0)&gt;0,1,0)</f>
        <v>0</v>
      </c>
      <c r="CF65" s="119">
        <f ca="1">IF(IFERROR(MATCH(_xlfn.CONCAT($B65,",",CF$4),'25 SpcFunc &amp; VentSpcFunc combos'!$Q$8:$Q$354,0),0)&gt;0,1,0)</f>
        <v>0</v>
      </c>
      <c r="CG65" s="119">
        <f ca="1">IF(IFERROR(MATCH(_xlfn.CONCAT($B65,",",CG$4),'25 SpcFunc &amp; VentSpcFunc combos'!$Q$8:$Q$354,0),0)&gt;0,1,0)</f>
        <v>0</v>
      </c>
      <c r="CH65" s="119">
        <f ca="1">IF(IFERROR(MATCH(_xlfn.CONCAT($B65,",",CH$4),'25 SpcFunc &amp; VentSpcFunc combos'!$Q$8:$Q$354,0),0)&gt;0,1,0)</f>
        <v>0</v>
      </c>
      <c r="CI65" s="119">
        <f ca="1">IF(IFERROR(MATCH(_xlfn.CONCAT($B65,",",CI$4),'25 SpcFunc &amp; VentSpcFunc combos'!$Q$8:$Q$354,0),0)&gt;0,1,0)</f>
        <v>0</v>
      </c>
      <c r="CJ65" s="119">
        <f ca="1">IF(IFERROR(MATCH(_xlfn.CONCAT($B65,",",CJ$4),'25 SpcFunc &amp; VentSpcFunc combos'!$Q$8:$Q$354,0),0)&gt;0,1,0)</f>
        <v>0</v>
      </c>
      <c r="CK65" s="119">
        <f ca="1">IF(IFERROR(MATCH(_xlfn.CONCAT($B65,",",CK$4),'25 SpcFunc &amp; VentSpcFunc combos'!$Q$8:$Q$354,0),0)&gt;0,1,0)</f>
        <v>0</v>
      </c>
      <c r="CL65" s="119">
        <f ca="1">IF(IFERROR(MATCH(_xlfn.CONCAT($B65,",",CL$4),'25 SpcFunc &amp; VentSpcFunc combos'!$Q$8:$Q$354,0),0)&gt;0,1,0)</f>
        <v>0</v>
      </c>
      <c r="CM65" s="119">
        <f ca="1">IF(IFERROR(MATCH(_xlfn.CONCAT($B65,",",CM$4),'25 SpcFunc &amp; VentSpcFunc combos'!$Q$8:$Q$354,0),0)&gt;0,1,0)</f>
        <v>0</v>
      </c>
      <c r="CN65" s="119">
        <f ca="1">IF(IFERROR(MATCH(_xlfn.CONCAT($B65,",",CN$4),'25 SpcFunc &amp; VentSpcFunc combos'!$Q$8:$Q$354,0),0)&gt;0,1,0)</f>
        <v>0</v>
      </c>
      <c r="CO65" s="119">
        <f ca="1">IF(IFERROR(MATCH(_xlfn.CONCAT($B65,",",CO$4),'25 SpcFunc &amp; VentSpcFunc combos'!$Q$8:$Q$354,0),0)&gt;0,1,0)</f>
        <v>0</v>
      </c>
      <c r="CP65" s="119">
        <f ca="1">IF(IFERROR(MATCH(_xlfn.CONCAT($B65,",",CP$4),'25 SpcFunc &amp; VentSpcFunc combos'!$Q$8:$Q$354,0),0)&gt;0,1,0)</f>
        <v>0</v>
      </c>
      <c r="CQ65" s="119">
        <f ca="1">IF(IFERROR(MATCH(_xlfn.CONCAT($B65,",",CQ$4),'25 SpcFunc &amp; VentSpcFunc combos'!$Q$8:$Q$354,0),0)&gt;0,1,0)</f>
        <v>0</v>
      </c>
      <c r="CR65" s="119">
        <f ca="1">IF(IFERROR(MATCH(_xlfn.CONCAT($B65,",",CR$4),'25 SpcFunc &amp; VentSpcFunc combos'!$Q$8:$Q$354,0),0)&gt;0,1,0)</f>
        <v>0</v>
      </c>
      <c r="CS65" s="119">
        <f ca="1">IF(IFERROR(MATCH(_xlfn.CONCAT($B65,",",CS$4),'25 SpcFunc &amp; VentSpcFunc combos'!$Q$8:$Q$354,0),0)&gt;0,1,0)</f>
        <v>0</v>
      </c>
      <c r="CT65" s="119">
        <f ca="1">IF(IFERROR(MATCH(_xlfn.CONCAT($B65,",",CT$4),'25 SpcFunc &amp; VentSpcFunc combos'!$Q$8:$Q$354,0),0)&gt;0,1,0)</f>
        <v>0</v>
      </c>
      <c r="CU65" s="98" t="s">
        <v>938</v>
      </c>
      <c r="CV65">
        <f t="shared" ca="1" si="4"/>
        <v>3</v>
      </c>
    </row>
    <row r="66" spans="2:100" x14ac:dyDescent="0.25">
      <c r="B66" t="str">
        <f>'For CSV - 2025 SpcFuncData'!B66</f>
        <v>Stairwell</v>
      </c>
      <c r="C66" s="119">
        <f ca="1">IF(IFERROR(MATCH(_xlfn.CONCAT($B66,",",C$4),'25 SpcFunc &amp; VentSpcFunc combos'!$Q$8:$Q$354,0),0)&gt;0,1,0)</f>
        <v>0</v>
      </c>
      <c r="D66" s="119">
        <f ca="1">IF(IFERROR(MATCH(_xlfn.CONCAT($B66,",",D$4),'25 SpcFunc &amp; VentSpcFunc combos'!$Q$8:$Q$354,0),0)&gt;0,1,0)</f>
        <v>0</v>
      </c>
      <c r="E66" s="119">
        <f ca="1">IF(IFERROR(MATCH(_xlfn.CONCAT($B66,",",E$4),'25 SpcFunc &amp; VentSpcFunc combos'!$Q$8:$Q$354,0),0)&gt;0,1,0)</f>
        <v>0</v>
      </c>
      <c r="F66" s="119">
        <f ca="1">IF(IFERROR(MATCH(_xlfn.CONCAT($B66,",",F$4),'25 SpcFunc &amp; VentSpcFunc combos'!$Q$8:$Q$354,0),0)&gt;0,1,0)</f>
        <v>0</v>
      </c>
      <c r="G66" s="119">
        <f ca="1">IF(IFERROR(MATCH(_xlfn.CONCAT($B66,",",G$4),'25 SpcFunc &amp; VentSpcFunc combos'!$Q$8:$Q$354,0),0)&gt;0,1,0)</f>
        <v>0</v>
      </c>
      <c r="H66" s="119">
        <f ca="1">IF(IFERROR(MATCH(_xlfn.CONCAT($B66,",",H$4),'25 SpcFunc &amp; VentSpcFunc combos'!$Q$8:$Q$354,0),0)&gt;0,1,0)</f>
        <v>0</v>
      </c>
      <c r="I66" s="119">
        <f ca="1">IF(IFERROR(MATCH(_xlfn.CONCAT($B66,",",I$4),'25 SpcFunc &amp; VentSpcFunc combos'!$Q$8:$Q$354,0),0)&gt;0,1,0)</f>
        <v>0</v>
      </c>
      <c r="J66" s="119">
        <f ca="1">IF(IFERROR(MATCH(_xlfn.CONCAT($B66,",",J$4),'25 SpcFunc &amp; VentSpcFunc combos'!$Q$8:$Q$354,0),0)&gt;0,1,0)</f>
        <v>0</v>
      </c>
      <c r="K66" s="119">
        <f ca="1">IF(IFERROR(MATCH(_xlfn.CONCAT($B66,",",K$4),'25 SpcFunc &amp; VentSpcFunc combos'!$Q$8:$Q$354,0),0)&gt;0,1,0)</f>
        <v>0</v>
      </c>
      <c r="L66" s="119">
        <f ca="1">IF(IFERROR(MATCH(_xlfn.CONCAT($B66,",",L$4),'25 SpcFunc &amp; VentSpcFunc combos'!$Q$8:$Q$354,0),0)&gt;0,1,0)</f>
        <v>0</v>
      </c>
      <c r="M66" s="119">
        <f ca="1">IF(IFERROR(MATCH(_xlfn.CONCAT($B66,",",M$4),'25 SpcFunc &amp; VentSpcFunc combos'!$Q$8:$Q$354,0),0)&gt;0,1,0)</f>
        <v>0</v>
      </c>
      <c r="N66" s="119">
        <f ca="1">IF(IFERROR(MATCH(_xlfn.CONCAT($B66,",",N$4),'25 SpcFunc &amp; VentSpcFunc combos'!$Q$8:$Q$354,0),0)&gt;0,1,0)</f>
        <v>0</v>
      </c>
      <c r="O66" s="119">
        <f ca="1">IF(IFERROR(MATCH(_xlfn.CONCAT($B66,",",O$4),'25 SpcFunc &amp; VentSpcFunc combos'!$Q$8:$Q$354,0),0)&gt;0,1,0)</f>
        <v>0</v>
      </c>
      <c r="P66" s="119">
        <f ca="1">IF(IFERROR(MATCH(_xlfn.CONCAT($B66,",",P$4),'25 SpcFunc &amp; VentSpcFunc combos'!$Q$8:$Q$354,0),0)&gt;0,1,0)</f>
        <v>0</v>
      </c>
      <c r="Q66" s="119">
        <f ca="1">IF(IFERROR(MATCH(_xlfn.CONCAT($B66,",",Q$4),'25 SpcFunc &amp; VentSpcFunc combos'!$Q$8:$Q$354,0),0)&gt;0,1,0)</f>
        <v>0</v>
      </c>
      <c r="R66" s="119">
        <f ca="1">IF(IFERROR(MATCH(_xlfn.CONCAT($B66,",",R$4),'25 SpcFunc &amp; VentSpcFunc combos'!$Q$8:$Q$354,0),0)&gt;0,1,0)</f>
        <v>0</v>
      </c>
      <c r="S66" s="119">
        <f ca="1">IF(IFERROR(MATCH(_xlfn.CONCAT($B66,",",S$4),'25 SpcFunc &amp; VentSpcFunc combos'!$Q$8:$Q$354,0),0)&gt;0,1,0)</f>
        <v>0</v>
      </c>
      <c r="T66" s="119">
        <f ca="1">IF(IFERROR(MATCH(_xlfn.CONCAT($B66,",",T$4),'25 SpcFunc &amp; VentSpcFunc combos'!$Q$8:$Q$354,0),0)&gt;0,1,0)</f>
        <v>0</v>
      </c>
      <c r="U66" s="119">
        <f ca="1">IF(IFERROR(MATCH(_xlfn.CONCAT($B66,",",U$4),'25 SpcFunc &amp; VentSpcFunc combos'!$Q$8:$Q$354,0),0)&gt;0,1,0)</f>
        <v>0</v>
      </c>
      <c r="V66" s="119">
        <f ca="1">IF(IFERROR(MATCH(_xlfn.CONCAT($B66,",",V$4),'25 SpcFunc &amp; VentSpcFunc combos'!$Q$8:$Q$354,0),0)&gt;0,1,0)</f>
        <v>0</v>
      </c>
      <c r="W66" s="119">
        <f ca="1">IF(IFERROR(MATCH(_xlfn.CONCAT($B66,",",W$4),'25 SpcFunc &amp; VentSpcFunc combos'!$Q$8:$Q$354,0),0)&gt;0,1,0)</f>
        <v>0</v>
      </c>
      <c r="X66" s="119">
        <f ca="1">IF(IFERROR(MATCH(_xlfn.CONCAT($B66,",",X$4),'25 SpcFunc &amp; VentSpcFunc combos'!$Q$8:$Q$354,0),0)&gt;0,1,0)</f>
        <v>0</v>
      </c>
      <c r="Y66" s="119">
        <f ca="1">IF(IFERROR(MATCH(_xlfn.CONCAT($B66,",",Y$4),'25 SpcFunc &amp; VentSpcFunc combos'!$Q$8:$Q$354,0),0)&gt;0,1,0)</f>
        <v>0</v>
      </c>
      <c r="Z66" s="119">
        <f ca="1">IF(IFERROR(MATCH(_xlfn.CONCAT($B66,",",Z$4),'25 SpcFunc &amp; VentSpcFunc combos'!$Q$8:$Q$354,0),0)&gt;0,1,0)</f>
        <v>0</v>
      </c>
      <c r="AA66" s="119">
        <f ca="1">IF(IFERROR(MATCH(_xlfn.CONCAT($B66,",",AA$4),'25 SpcFunc &amp; VentSpcFunc combos'!$Q$8:$Q$354,0),0)&gt;0,1,0)</f>
        <v>0</v>
      </c>
      <c r="AB66" s="119">
        <f ca="1">IF(IFERROR(MATCH(_xlfn.CONCAT($B66,",",AB$4),'25 SpcFunc &amp; VentSpcFunc combos'!$Q$8:$Q$354,0),0)&gt;0,1,0)</f>
        <v>0</v>
      </c>
      <c r="AC66" s="119">
        <f ca="1">IF(IFERROR(MATCH(_xlfn.CONCAT($B66,",",AC$4),'25 SpcFunc &amp; VentSpcFunc combos'!$Q$8:$Q$354,0),0)&gt;0,1,0)</f>
        <v>0</v>
      </c>
      <c r="AD66" s="119">
        <f ca="1">IF(IFERROR(MATCH(_xlfn.CONCAT($B66,",",AD$4),'25 SpcFunc &amp; VentSpcFunc combos'!$Q$8:$Q$354,0),0)&gt;0,1,0)</f>
        <v>0</v>
      </c>
      <c r="AE66" s="119">
        <f ca="1">IF(IFERROR(MATCH(_xlfn.CONCAT($B66,",",AE$4),'25 SpcFunc &amp; VentSpcFunc combos'!$Q$8:$Q$354,0),0)&gt;0,1,0)</f>
        <v>0</v>
      </c>
      <c r="AF66" s="119">
        <f ca="1">IF(IFERROR(MATCH(_xlfn.CONCAT($B66,",",AF$4),'25 SpcFunc &amp; VentSpcFunc combos'!$Q$8:$Q$354,0),0)&gt;0,1,0)</f>
        <v>0</v>
      </c>
      <c r="AG66" s="119">
        <f ca="1">IF(IFERROR(MATCH(_xlfn.CONCAT($B66,",",AG$4),'25 SpcFunc &amp; VentSpcFunc combos'!$Q$8:$Q$354,0),0)&gt;0,1,0)</f>
        <v>0</v>
      </c>
      <c r="AH66" s="119">
        <f ca="1">IF(IFERROR(MATCH(_xlfn.CONCAT($B66,",",AH$4),'25 SpcFunc &amp; VentSpcFunc combos'!$Q$8:$Q$354,0),0)&gt;0,1,0)</f>
        <v>0</v>
      </c>
      <c r="AI66" s="119">
        <f ca="1">IF(IFERROR(MATCH(_xlfn.CONCAT($B66,",",AI$4),'25 SpcFunc &amp; VentSpcFunc combos'!$Q$8:$Q$354,0),0)&gt;0,1,0)</f>
        <v>0</v>
      </c>
      <c r="AJ66" s="119">
        <f ca="1">IF(IFERROR(MATCH(_xlfn.CONCAT($B66,",",AJ$4),'25 SpcFunc &amp; VentSpcFunc combos'!$Q$8:$Q$354,0),0)&gt;0,1,0)</f>
        <v>0</v>
      </c>
      <c r="AK66" s="119">
        <f ca="1">IF(IFERROR(MATCH(_xlfn.CONCAT($B66,",",AK$4),'25 SpcFunc &amp; VentSpcFunc combos'!$Q$8:$Q$354,0),0)&gt;0,1,0)</f>
        <v>0</v>
      </c>
      <c r="AL66" s="119">
        <f ca="1">IF(IFERROR(MATCH(_xlfn.CONCAT($B66,",",AL$4),'25 SpcFunc &amp; VentSpcFunc combos'!$Q$8:$Q$354,0),0)&gt;0,1,0)</f>
        <v>0</v>
      </c>
      <c r="AM66" s="119">
        <f ca="1">IF(IFERROR(MATCH(_xlfn.CONCAT($B66,",",AM$4),'25 SpcFunc &amp; VentSpcFunc combos'!$Q$8:$Q$354,0),0)&gt;0,1,0)</f>
        <v>0</v>
      </c>
      <c r="AN66" s="119">
        <f ca="1">IF(IFERROR(MATCH(_xlfn.CONCAT($B66,",",AN$4),'25 SpcFunc &amp; VentSpcFunc combos'!$Q$8:$Q$354,0),0)&gt;0,1,0)</f>
        <v>0</v>
      </c>
      <c r="AO66" s="119">
        <f ca="1">IF(IFERROR(MATCH(_xlfn.CONCAT($B66,",",AO$4),'25 SpcFunc &amp; VentSpcFunc combos'!$Q$8:$Q$354,0),0)&gt;0,1,0)</f>
        <v>0</v>
      </c>
      <c r="AP66" s="119">
        <f ca="1">IF(IFERROR(MATCH(_xlfn.CONCAT($B66,",",AP$4),'25 SpcFunc &amp; VentSpcFunc combos'!$Q$8:$Q$354,0),0)&gt;0,1,0)</f>
        <v>0</v>
      </c>
      <c r="AQ66" s="119">
        <f ca="1">IF(IFERROR(MATCH(_xlfn.CONCAT($B66,",",AQ$4),'25 SpcFunc &amp; VentSpcFunc combos'!$Q$8:$Q$354,0),0)&gt;0,1,0)</f>
        <v>0</v>
      </c>
      <c r="AR66" s="119">
        <f ca="1">IF(IFERROR(MATCH(_xlfn.CONCAT($B66,",",AR$4),'25 SpcFunc &amp; VentSpcFunc combos'!$Q$8:$Q$354,0),0)&gt;0,1,0)</f>
        <v>0</v>
      </c>
      <c r="AS66" s="119">
        <f ca="1">IF(IFERROR(MATCH(_xlfn.CONCAT($B66,",",AS$4),'25 SpcFunc &amp; VentSpcFunc combos'!$Q$8:$Q$354,0),0)&gt;0,1,0)</f>
        <v>0</v>
      </c>
      <c r="AT66" s="119">
        <f ca="1">IF(IFERROR(MATCH(_xlfn.CONCAT($B66,",",AT$4),'25 SpcFunc &amp; VentSpcFunc combos'!$Q$8:$Q$354,0),0)&gt;0,1,0)</f>
        <v>0</v>
      </c>
      <c r="AU66" s="119">
        <f ca="1">IF(IFERROR(MATCH(_xlfn.CONCAT($B66,",",AU$4),'25 SpcFunc &amp; VentSpcFunc combos'!$Q$8:$Q$354,0),0)&gt;0,1,0)</f>
        <v>0</v>
      </c>
      <c r="AV66" s="119">
        <f ca="1">IF(IFERROR(MATCH(_xlfn.CONCAT($B66,",",AV$4),'25 SpcFunc &amp; VentSpcFunc combos'!$Q$8:$Q$354,0),0)&gt;0,1,0)</f>
        <v>0</v>
      </c>
      <c r="AW66" s="119">
        <f ca="1">IF(IFERROR(MATCH(_xlfn.CONCAT($B66,",",AW$4),'25 SpcFunc &amp; VentSpcFunc combos'!$Q$8:$Q$354,0),0)&gt;0,1,0)</f>
        <v>0</v>
      </c>
      <c r="AX66" s="119">
        <f ca="1">IF(IFERROR(MATCH(_xlfn.CONCAT($B66,",",AX$4),'25 SpcFunc &amp; VentSpcFunc combos'!$Q$8:$Q$354,0),0)&gt;0,1,0)</f>
        <v>0</v>
      </c>
      <c r="AY66" s="119">
        <f ca="1">IF(IFERROR(MATCH(_xlfn.CONCAT($B66,",",AY$4),'25 SpcFunc &amp; VentSpcFunc combos'!$Q$8:$Q$354,0),0)&gt;0,1,0)</f>
        <v>0</v>
      </c>
      <c r="AZ66" s="119">
        <f ca="1">IF(IFERROR(MATCH(_xlfn.CONCAT($B66,",",AZ$4),'25 SpcFunc &amp; VentSpcFunc combos'!$Q$8:$Q$354,0),0)&gt;0,1,0)</f>
        <v>0</v>
      </c>
      <c r="BA66" s="119">
        <f ca="1">IF(IFERROR(MATCH(_xlfn.CONCAT($B66,",",BA$4),'25 SpcFunc &amp; VentSpcFunc combos'!$Q$8:$Q$354,0),0)&gt;0,1,0)</f>
        <v>0</v>
      </c>
      <c r="BB66" s="119">
        <f ca="1">IF(IFERROR(MATCH(_xlfn.CONCAT($B66,",",BB$4),'25 SpcFunc &amp; VentSpcFunc combos'!$Q$8:$Q$354,0),0)&gt;0,1,0)</f>
        <v>0</v>
      </c>
      <c r="BC66" s="119">
        <f ca="1">IF(IFERROR(MATCH(_xlfn.CONCAT($B66,",",BC$4),'25 SpcFunc &amp; VentSpcFunc combos'!$Q$8:$Q$354,0),0)&gt;0,1,0)</f>
        <v>0</v>
      </c>
      <c r="BD66" s="119">
        <f ca="1">IF(IFERROR(MATCH(_xlfn.CONCAT($B66,",",BD$4),'25 SpcFunc &amp; VentSpcFunc combos'!$Q$8:$Q$354,0),0)&gt;0,1,0)</f>
        <v>0</v>
      </c>
      <c r="BE66" s="119">
        <f ca="1">IF(IFERROR(MATCH(_xlfn.CONCAT($B66,",",BE$4),'25 SpcFunc &amp; VentSpcFunc combos'!$Q$8:$Q$354,0),0)&gt;0,1,0)</f>
        <v>0</v>
      </c>
      <c r="BF66" s="119">
        <f ca="1">IF(IFERROR(MATCH(_xlfn.CONCAT($B66,",",BF$4),'25 SpcFunc &amp; VentSpcFunc combos'!$Q$8:$Q$354,0),0)&gt;0,1,0)</f>
        <v>0</v>
      </c>
      <c r="BG66" s="119">
        <f ca="1">IF(IFERROR(MATCH(_xlfn.CONCAT($B66,",",BG$4),'25 SpcFunc &amp; VentSpcFunc combos'!$Q$8:$Q$354,0),0)&gt;0,1,0)</f>
        <v>0</v>
      </c>
      <c r="BH66" s="119">
        <f ca="1">IF(IFERROR(MATCH(_xlfn.CONCAT($B66,",",BH$4),'25 SpcFunc &amp; VentSpcFunc combos'!$Q$8:$Q$354,0),0)&gt;0,1,0)</f>
        <v>0</v>
      </c>
      <c r="BI66" s="119">
        <f ca="1">IF(IFERROR(MATCH(_xlfn.CONCAT($B66,",",BI$4),'25 SpcFunc &amp; VentSpcFunc combos'!$Q$8:$Q$354,0),0)&gt;0,1,0)</f>
        <v>1</v>
      </c>
      <c r="BJ66" s="119">
        <f ca="1">IF(IFERROR(MATCH(_xlfn.CONCAT($B66,",",BJ$4),'25 SpcFunc &amp; VentSpcFunc combos'!$Q$8:$Q$354,0),0)&gt;0,1,0)</f>
        <v>0</v>
      </c>
      <c r="BK66" s="119">
        <f ca="1">IF(IFERROR(MATCH(_xlfn.CONCAT($B66,",",BK$4),'25 SpcFunc &amp; VentSpcFunc combos'!$Q$8:$Q$354,0),0)&gt;0,1,0)</f>
        <v>1</v>
      </c>
      <c r="BL66" s="119">
        <f ca="1">IF(IFERROR(MATCH(_xlfn.CONCAT($B66,",",BL$4),'25 SpcFunc &amp; VentSpcFunc combos'!$Q$8:$Q$354,0),0)&gt;0,1,0)</f>
        <v>0</v>
      </c>
      <c r="BM66" s="119">
        <f ca="1">IF(IFERROR(MATCH(_xlfn.CONCAT($B66,",",BM$4),'25 SpcFunc &amp; VentSpcFunc combos'!$Q$8:$Q$354,0),0)&gt;0,1,0)</f>
        <v>0</v>
      </c>
      <c r="BN66" s="119">
        <f ca="1">IF(IFERROR(MATCH(_xlfn.CONCAT($B66,",",BN$4),'25 SpcFunc &amp; VentSpcFunc combos'!$Q$8:$Q$354,0),0)&gt;0,1,0)</f>
        <v>0</v>
      </c>
      <c r="BO66" s="119">
        <f ca="1">IF(IFERROR(MATCH(_xlfn.CONCAT($B66,",",BO$4),'25 SpcFunc &amp; VentSpcFunc combos'!$Q$8:$Q$354,0),0)&gt;0,1,0)</f>
        <v>0</v>
      </c>
      <c r="BP66" s="119">
        <f ca="1">IF(IFERROR(MATCH(_xlfn.CONCAT($B66,",",BP$4),'25 SpcFunc &amp; VentSpcFunc combos'!$Q$8:$Q$354,0),0)&gt;0,1,0)</f>
        <v>0</v>
      </c>
      <c r="BQ66" s="119">
        <f ca="1">IF(IFERROR(MATCH(_xlfn.CONCAT($B66,",",BQ$4),'25 SpcFunc &amp; VentSpcFunc combos'!$Q$8:$Q$354,0),0)&gt;0,1,0)</f>
        <v>0</v>
      </c>
      <c r="BR66" s="119">
        <f ca="1">IF(IFERROR(MATCH(_xlfn.CONCAT($B66,",",BR$4),'25 SpcFunc &amp; VentSpcFunc combos'!$Q$8:$Q$354,0),0)&gt;0,1,0)</f>
        <v>0</v>
      </c>
      <c r="BS66" s="119">
        <f ca="1">IF(IFERROR(MATCH(_xlfn.CONCAT($B66,",",BS$4),'25 SpcFunc &amp; VentSpcFunc combos'!$Q$8:$Q$354,0),0)&gt;0,1,0)</f>
        <v>0</v>
      </c>
      <c r="BT66" s="119">
        <f ca="1">IF(IFERROR(MATCH(_xlfn.CONCAT($B66,",",BT$4),'25 SpcFunc &amp; VentSpcFunc combos'!$Q$8:$Q$354,0),0)&gt;0,1,0)</f>
        <v>0</v>
      </c>
      <c r="BU66" s="119">
        <f ca="1">IF(IFERROR(MATCH(_xlfn.CONCAT($B66,",",BU$4),'25 SpcFunc &amp; VentSpcFunc combos'!$Q$8:$Q$354,0),0)&gt;0,1,0)</f>
        <v>0</v>
      </c>
      <c r="BV66" s="119">
        <f ca="1">IF(IFERROR(MATCH(_xlfn.CONCAT($B66,",",BV$4),'25 SpcFunc &amp; VentSpcFunc combos'!$Q$8:$Q$354,0),0)&gt;0,1,0)</f>
        <v>0</v>
      </c>
      <c r="BW66" s="119">
        <f ca="1">IF(IFERROR(MATCH(_xlfn.CONCAT($B66,",",BW$4),'25 SpcFunc &amp; VentSpcFunc combos'!$Q$8:$Q$354,0),0)&gt;0,1,0)</f>
        <v>0</v>
      </c>
      <c r="BX66" s="119">
        <f ca="1">IF(IFERROR(MATCH(_xlfn.CONCAT($B66,",",BX$4),'25 SpcFunc &amp; VentSpcFunc combos'!$Q$8:$Q$354,0),0)&gt;0,1,0)</f>
        <v>0</v>
      </c>
      <c r="BY66" s="119">
        <f ca="1">IF(IFERROR(MATCH(_xlfn.CONCAT($B66,",",BY$4),'25 SpcFunc &amp; VentSpcFunc combos'!$Q$8:$Q$354,0),0)&gt;0,1,0)</f>
        <v>0</v>
      </c>
      <c r="BZ66" s="119">
        <f ca="1">IF(IFERROR(MATCH(_xlfn.CONCAT($B66,",",BZ$4),'25 SpcFunc &amp; VentSpcFunc combos'!$Q$8:$Q$354,0),0)&gt;0,1,0)</f>
        <v>0</v>
      </c>
      <c r="CA66" s="119">
        <f ca="1">IF(IFERROR(MATCH(_xlfn.CONCAT($B66,",",CA$4),'25 SpcFunc &amp; VentSpcFunc combos'!$Q$8:$Q$354,0),0)&gt;0,1,0)</f>
        <v>0</v>
      </c>
      <c r="CB66" s="119">
        <f ca="1">IF(IFERROR(MATCH(_xlfn.CONCAT($B66,",",CB$4),'25 SpcFunc &amp; VentSpcFunc combos'!$Q$8:$Q$354,0),0)&gt;0,1,0)</f>
        <v>0</v>
      </c>
      <c r="CC66" s="119">
        <f ca="1">IF(IFERROR(MATCH(_xlfn.CONCAT($B66,",",CC$4),'25 SpcFunc &amp; VentSpcFunc combos'!$Q$8:$Q$354,0),0)&gt;0,1,0)</f>
        <v>0</v>
      </c>
      <c r="CD66" s="119">
        <f ca="1">IF(IFERROR(MATCH(_xlfn.CONCAT($B66,",",CD$4),'25 SpcFunc &amp; VentSpcFunc combos'!$Q$8:$Q$354,0),0)&gt;0,1,0)</f>
        <v>0</v>
      </c>
      <c r="CE66" s="119">
        <f ca="1">IF(IFERROR(MATCH(_xlfn.CONCAT($B66,",",CE$4),'25 SpcFunc &amp; VentSpcFunc combos'!$Q$8:$Q$354,0),0)&gt;0,1,0)</f>
        <v>0</v>
      </c>
      <c r="CF66" s="119">
        <f ca="1">IF(IFERROR(MATCH(_xlfn.CONCAT($B66,",",CF$4),'25 SpcFunc &amp; VentSpcFunc combos'!$Q$8:$Q$354,0),0)&gt;0,1,0)</f>
        <v>0</v>
      </c>
      <c r="CG66" s="119">
        <f ca="1">IF(IFERROR(MATCH(_xlfn.CONCAT($B66,",",CG$4),'25 SpcFunc &amp; VentSpcFunc combos'!$Q$8:$Q$354,0),0)&gt;0,1,0)</f>
        <v>0</v>
      </c>
      <c r="CH66" s="119">
        <f ca="1">IF(IFERROR(MATCH(_xlfn.CONCAT($B66,",",CH$4),'25 SpcFunc &amp; VentSpcFunc combos'!$Q$8:$Q$354,0),0)&gt;0,1,0)</f>
        <v>0</v>
      </c>
      <c r="CI66" s="119">
        <f ca="1">IF(IFERROR(MATCH(_xlfn.CONCAT($B66,",",CI$4),'25 SpcFunc &amp; VentSpcFunc combos'!$Q$8:$Q$354,0),0)&gt;0,1,0)</f>
        <v>0</v>
      </c>
      <c r="CJ66" s="119">
        <f ca="1">IF(IFERROR(MATCH(_xlfn.CONCAT($B66,",",CJ$4),'25 SpcFunc &amp; VentSpcFunc combos'!$Q$8:$Q$354,0),0)&gt;0,1,0)</f>
        <v>0</v>
      </c>
      <c r="CK66" s="119">
        <f ca="1">IF(IFERROR(MATCH(_xlfn.CONCAT($B66,",",CK$4),'25 SpcFunc &amp; VentSpcFunc combos'!$Q$8:$Q$354,0),0)&gt;0,1,0)</f>
        <v>1</v>
      </c>
      <c r="CL66" s="119">
        <f ca="1">IF(IFERROR(MATCH(_xlfn.CONCAT($B66,",",CL$4),'25 SpcFunc &amp; VentSpcFunc combos'!$Q$8:$Q$354,0),0)&gt;0,1,0)</f>
        <v>0</v>
      </c>
      <c r="CM66" s="119">
        <f ca="1">IF(IFERROR(MATCH(_xlfn.CONCAT($B66,",",CM$4),'25 SpcFunc &amp; VentSpcFunc combos'!$Q$8:$Q$354,0),0)&gt;0,1,0)</f>
        <v>0</v>
      </c>
      <c r="CN66" s="119">
        <f ca="1">IF(IFERROR(MATCH(_xlfn.CONCAT($B66,",",CN$4),'25 SpcFunc &amp; VentSpcFunc combos'!$Q$8:$Q$354,0),0)&gt;0,1,0)</f>
        <v>0</v>
      </c>
      <c r="CO66" s="119">
        <f ca="1">IF(IFERROR(MATCH(_xlfn.CONCAT($B66,",",CO$4),'25 SpcFunc &amp; VentSpcFunc combos'!$Q$8:$Q$354,0),0)&gt;0,1,0)</f>
        <v>0</v>
      </c>
      <c r="CP66" s="119">
        <f ca="1">IF(IFERROR(MATCH(_xlfn.CONCAT($B66,",",CP$4),'25 SpcFunc &amp; VentSpcFunc combos'!$Q$8:$Q$354,0),0)&gt;0,1,0)</f>
        <v>0</v>
      </c>
      <c r="CQ66" s="119">
        <f ca="1">IF(IFERROR(MATCH(_xlfn.CONCAT($B66,",",CQ$4),'25 SpcFunc &amp; VentSpcFunc combos'!$Q$8:$Q$354,0),0)&gt;0,1,0)</f>
        <v>0</v>
      </c>
      <c r="CR66" s="119">
        <f ca="1">IF(IFERROR(MATCH(_xlfn.CONCAT($B66,",",CR$4),'25 SpcFunc &amp; VentSpcFunc combos'!$Q$8:$Q$354,0),0)&gt;0,1,0)</f>
        <v>0</v>
      </c>
      <c r="CS66" s="119">
        <f ca="1">IF(IFERROR(MATCH(_xlfn.CONCAT($B66,",",CS$4),'25 SpcFunc &amp; VentSpcFunc combos'!$Q$8:$Q$354,0),0)&gt;0,1,0)</f>
        <v>0</v>
      </c>
      <c r="CT66" s="119">
        <f ca="1">IF(IFERROR(MATCH(_xlfn.CONCAT($B66,",",CT$4),'25 SpcFunc &amp; VentSpcFunc combos'!$Q$8:$Q$354,0),0)&gt;0,1,0)</f>
        <v>0</v>
      </c>
      <c r="CU66" s="98" t="s">
        <v>938</v>
      </c>
      <c r="CV66">
        <f t="shared" ca="1" si="4"/>
        <v>3</v>
      </c>
    </row>
    <row r="67" spans="2:100" x14ac:dyDescent="0.25">
      <c r="B67" t="str">
        <f>'For CSV - 2025 SpcFuncData'!B67</f>
        <v>Storage, Commercial/Industrial (Warehouse)</v>
      </c>
      <c r="C67" s="119">
        <f ca="1">IF(IFERROR(MATCH(_xlfn.CONCAT($B67,",",C$4),'25 SpcFunc &amp; VentSpcFunc combos'!$Q$8:$Q$354,0),0)&gt;0,1,0)</f>
        <v>0</v>
      </c>
      <c r="D67" s="119">
        <f ca="1">IF(IFERROR(MATCH(_xlfn.CONCAT($B67,",",D$4),'25 SpcFunc &amp; VentSpcFunc combos'!$Q$8:$Q$354,0),0)&gt;0,1,0)</f>
        <v>0</v>
      </c>
      <c r="E67" s="119">
        <f ca="1">IF(IFERROR(MATCH(_xlfn.CONCAT($B67,",",E$4),'25 SpcFunc &amp; VentSpcFunc combos'!$Q$8:$Q$354,0),0)&gt;0,1,0)</f>
        <v>0</v>
      </c>
      <c r="F67" s="119">
        <f ca="1">IF(IFERROR(MATCH(_xlfn.CONCAT($B67,",",F$4),'25 SpcFunc &amp; VentSpcFunc combos'!$Q$8:$Q$354,0),0)&gt;0,1,0)</f>
        <v>0</v>
      </c>
      <c r="G67" s="119">
        <f ca="1">IF(IFERROR(MATCH(_xlfn.CONCAT($B67,",",G$4),'25 SpcFunc &amp; VentSpcFunc combos'!$Q$8:$Q$354,0),0)&gt;0,1,0)</f>
        <v>0</v>
      </c>
      <c r="H67" s="119">
        <f ca="1">IF(IFERROR(MATCH(_xlfn.CONCAT($B67,",",H$4),'25 SpcFunc &amp; VentSpcFunc combos'!$Q$8:$Q$354,0),0)&gt;0,1,0)</f>
        <v>0</v>
      </c>
      <c r="I67" s="119">
        <f ca="1">IF(IFERROR(MATCH(_xlfn.CONCAT($B67,",",I$4),'25 SpcFunc &amp; VentSpcFunc combos'!$Q$8:$Q$354,0),0)&gt;0,1,0)</f>
        <v>0</v>
      </c>
      <c r="J67" s="119">
        <f ca="1">IF(IFERROR(MATCH(_xlfn.CONCAT($B67,",",J$4),'25 SpcFunc &amp; VentSpcFunc combos'!$Q$8:$Q$354,0),0)&gt;0,1,0)</f>
        <v>0</v>
      </c>
      <c r="K67" s="119">
        <f ca="1">IF(IFERROR(MATCH(_xlfn.CONCAT($B67,",",K$4),'25 SpcFunc &amp; VentSpcFunc combos'!$Q$8:$Q$354,0),0)&gt;0,1,0)</f>
        <v>0</v>
      </c>
      <c r="L67" s="119">
        <f ca="1">IF(IFERROR(MATCH(_xlfn.CONCAT($B67,",",L$4),'25 SpcFunc &amp; VentSpcFunc combos'!$Q$8:$Q$354,0),0)&gt;0,1,0)</f>
        <v>0</v>
      </c>
      <c r="M67" s="119">
        <f ca="1">IF(IFERROR(MATCH(_xlfn.CONCAT($B67,",",M$4),'25 SpcFunc &amp; VentSpcFunc combos'!$Q$8:$Q$354,0),0)&gt;0,1,0)</f>
        <v>0</v>
      </c>
      <c r="N67" s="119">
        <f ca="1">IF(IFERROR(MATCH(_xlfn.CONCAT($B67,",",N$4),'25 SpcFunc &amp; VentSpcFunc combos'!$Q$8:$Q$354,0),0)&gt;0,1,0)</f>
        <v>0</v>
      </c>
      <c r="O67" s="119">
        <f ca="1">IF(IFERROR(MATCH(_xlfn.CONCAT($B67,",",O$4),'25 SpcFunc &amp; VentSpcFunc combos'!$Q$8:$Q$354,0),0)&gt;0,1,0)</f>
        <v>0</v>
      </c>
      <c r="P67" s="119">
        <f ca="1">IF(IFERROR(MATCH(_xlfn.CONCAT($B67,",",P$4),'25 SpcFunc &amp; VentSpcFunc combos'!$Q$8:$Q$354,0),0)&gt;0,1,0)</f>
        <v>0</v>
      </c>
      <c r="Q67" s="119">
        <f ca="1">IF(IFERROR(MATCH(_xlfn.CONCAT($B67,",",Q$4),'25 SpcFunc &amp; VentSpcFunc combos'!$Q$8:$Q$354,0),0)&gt;0,1,0)</f>
        <v>0</v>
      </c>
      <c r="R67" s="119">
        <f ca="1">IF(IFERROR(MATCH(_xlfn.CONCAT($B67,",",R$4),'25 SpcFunc &amp; VentSpcFunc combos'!$Q$8:$Q$354,0),0)&gt;0,1,0)</f>
        <v>0</v>
      </c>
      <c r="S67" s="119">
        <f ca="1">IF(IFERROR(MATCH(_xlfn.CONCAT($B67,",",S$4),'25 SpcFunc &amp; VentSpcFunc combos'!$Q$8:$Q$354,0),0)&gt;0,1,0)</f>
        <v>0</v>
      </c>
      <c r="T67" s="119">
        <f ca="1">IF(IFERROR(MATCH(_xlfn.CONCAT($B67,",",T$4),'25 SpcFunc &amp; VentSpcFunc combos'!$Q$8:$Q$354,0),0)&gt;0,1,0)</f>
        <v>0</v>
      </c>
      <c r="U67" s="119">
        <f ca="1">IF(IFERROR(MATCH(_xlfn.CONCAT($B67,",",U$4),'25 SpcFunc &amp; VentSpcFunc combos'!$Q$8:$Q$354,0),0)&gt;0,1,0)</f>
        <v>0</v>
      </c>
      <c r="V67" s="119">
        <f ca="1">IF(IFERROR(MATCH(_xlfn.CONCAT($B67,",",V$4),'25 SpcFunc &amp; VentSpcFunc combos'!$Q$8:$Q$354,0),0)&gt;0,1,0)</f>
        <v>0</v>
      </c>
      <c r="W67" s="119">
        <f ca="1">IF(IFERROR(MATCH(_xlfn.CONCAT($B67,",",W$4),'25 SpcFunc &amp; VentSpcFunc combos'!$Q$8:$Q$354,0),0)&gt;0,1,0)</f>
        <v>0</v>
      </c>
      <c r="X67" s="119">
        <f ca="1">IF(IFERROR(MATCH(_xlfn.CONCAT($B67,",",X$4),'25 SpcFunc &amp; VentSpcFunc combos'!$Q$8:$Q$354,0),0)&gt;0,1,0)</f>
        <v>0</v>
      </c>
      <c r="Y67" s="119">
        <f ca="1">IF(IFERROR(MATCH(_xlfn.CONCAT($B67,",",Y$4),'25 SpcFunc &amp; VentSpcFunc combos'!$Q$8:$Q$354,0),0)&gt;0,1,0)</f>
        <v>0</v>
      </c>
      <c r="Z67" s="119">
        <f ca="1">IF(IFERROR(MATCH(_xlfn.CONCAT($B67,",",Z$4),'25 SpcFunc &amp; VentSpcFunc combos'!$Q$8:$Q$354,0),0)&gt;0,1,0)</f>
        <v>0</v>
      </c>
      <c r="AA67" s="119">
        <f ca="1">IF(IFERROR(MATCH(_xlfn.CONCAT($B67,",",AA$4),'25 SpcFunc &amp; VentSpcFunc combos'!$Q$8:$Q$354,0),0)&gt;0,1,0)</f>
        <v>0</v>
      </c>
      <c r="AB67" s="119">
        <f ca="1">IF(IFERROR(MATCH(_xlfn.CONCAT($B67,",",AB$4),'25 SpcFunc &amp; VentSpcFunc combos'!$Q$8:$Q$354,0),0)&gt;0,1,0)</f>
        <v>0</v>
      </c>
      <c r="AC67" s="119">
        <f ca="1">IF(IFERROR(MATCH(_xlfn.CONCAT($B67,",",AC$4),'25 SpcFunc &amp; VentSpcFunc combos'!$Q$8:$Q$354,0),0)&gt;0,1,0)</f>
        <v>0</v>
      </c>
      <c r="AD67" s="119">
        <f ca="1">IF(IFERROR(MATCH(_xlfn.CONCAT($B67,",",AD$4),'25 SpcFunc &amp; VentSpcFunc combos'!$Q$8:$Q$354,0),0)&gt;0,1,0)</f>
        <v>0</v>
      </c>
      <c r="AE67" s="119">
        <f ca="1">IF(IFERROR(MATCH(_xlfn.CONCAT($B67,",",AE$4),'25 SpcFunc &amp; VentSpcFunc combos'!$Q$8:$Q$354,0),0)&gt;0,1,0)</f>
        <v>0</v>
      </c>
      <c r="AF67" s="119">
        <f ca="1">IF(IFERROR(MATCH(_xlfn.CONCAT($B67,",",AF$4),'25 SpcFunc &amp; VentSpcFunc combos'!$Q$8:$Q$354,0),0)&gt;0,1,0)</f>
        <v>0</v>
      </c>
      <c r="AG67" s="119">
        <f ca="1">IF(IFERROR(MATCH(_xlfn.CONCAT($B67,",",AG$4),'25 SpcFunc &amp; VentSpcFunc combos'!$Q$8:$Q$354,0),0)&gt;0,1,0)</f>
        <v>0</v>
      </c>
      <c r="AH67" s="119">
        <f ca="1">IF(IFERROR(MATCH(_xlfn.CONCAT($B67,",",AH$4),'25 SpcFunc &amp; VentSpcFunc combos'!$Q$8:$Q$354,0),0)&gt;0,1,0)</f>
        <v>0</v>
      </c>
      <c r="AI67" s="119">
        <f ca="1">IF(IFERROR(MATCH(_xlfn.CONCAT($B67,",",AI$4),'25 SpcFunc &amp; VentSpcFunc combos'!$Q$8:$Q$354,0),0)&gt;0,1,0)</f>
        <v>0</v>
      </c>
      <c r="AJ67" s="119">
        <f ca="1">IF(IFERROR(MATCH(_xlfn.CONCAT($B67,",",AJ$4),'25 SpcFunc &amp; VentSpcFunc combos'!$Q$8:$Q$354,0),0)&gt;0,1,0)</f>
        <v>0</v>
      </c>
      <c r="AK67" s="119">
        <f ca="1">IF(IFERROR(MATCH(_xlfn.CONCAT($B67,",",AK$4),'25 SpcFunc &amp; VentSpcFunc combos'!$Q$8:$Q$354,0),0)&gt;0,1,0)</f>
        <v>0</v>
      </c>
      <c r="AL67" s="119">
        <f ca="1">IF(IFERROR(MATCH(_xlfn.CONCAT($B67,",",AL$4),'25 SpcFunc &amp; VentSpcFunc combos'!$Q$8:$Q$354,0),0)&gt;0,1,0)</f>
        <v>0</v>
      </c>
      <c r="AM67" s="119">
        <f ca="1">IF(IFERROR(MATCH(_xlfn.CONCAT($B67,",",AM$4),'25 SpcFunc &amp; VentSpcFunc combos'!$Q$8:$Q$354,0),0)&gt;0,1,0)</f>
        <v>0</v>
      </c>
      <c r="AN67" s="119">
        <f ca="1">IF(IFERROR(MATCH(_xlfn.CONCAT($B67,",",AN$4),'25 SpcFunc &amp; VentSpcFunc combos'!$Q$8:$Q$354,0),0)&gt;0,1,0)</f>
        <v>0</v>
      </c>
      <c r="AO67" s="119">
        <f ca="1">IF(IFERROR(MATCH(_xlfn.CONCAT($B67,",",AO$4),'25 SpcFunc &amp; VentSpcFunc combos'!$Q$8:$Q$354,0),0)&gt;0,1,0)</f>
        <v>0</v>
      </c>
      <c r="AP67" s="119">
        <f ca="1">IF(IFERROR(MATCH(_xlfn.CONCAT($B67,",",AP$4),'25 SpcFunc &amp; VentSpcFunc combos'!$Q$8:$Q$354,0),0)&gt;0,1,0)</f>
        <v>0</v>
      </c>
      <c r="AQ67" s="119">
        <f ca="1">IF(IFERROR(MATCH(_xlfn.CONCAT($B67,",",AQ$4),'25 SpcFunc &amp; VentSpcFunc combos'!$Q$8:$Q$354,0),0)&gt;0,1,0)</f>
        <v>0</v>
      </c>
      <c r="AR67" s="119">
        <f ca="1">IF(IFERROR(MATCH(_xlfn.CONCAT($B67,",",AR$4),'25 SpcFunc &amp; VentSpcFunc combos'!$Q$8:$Q$354,0),0)&gt;0,1,0)</f>
        <v>0</v>
      </c>
      <c r="AS67" s="119">
        <f ca="1">IF(IFERROR(MATCH(_xlfn.CONCAT($B67,",",AS$4),'25 SpcFunc &amp; VentSpcFunc combos'!$Q$8:$Q$354,0),0)&gt;0,1,0)</f>
        <v>0</v>
      </c>
      <c r="AT67" s="119">
        <f ca="1">IF(IFERROR(MATCH(_xlfn.CONCAT($B67,",",AT$4),'25 SpcFunc &amp; VentSpcFunc combos'!$Q$8:$Q$354,0),0)&gt;0,1,0)</f>
        <v>0</v>
      </c>
      <c r="AU67" s="119">
        <f ca="1">IF(IFERROR(MATCH(_xlfn.CONCAT($B67,",",AU$4),'25 SpcFunc &amp; VentSpcFunc combos'!$Q$8:$Q$354,0),0)&gt;0,1,0)</f>
        <v>0</v>
      </c>
      <c r="AV67" s="119">
        <f ca="1">IF(IFERROR(MATCH(_xlfn.CONCAT($B67,",",AV$4),'25 SpcFunc &amp; VentSpcFunc combos'!$Q$8:$Q$354,0),0)&gt;0,1,0)</f>
        <v>0</v>
      </c>
      <c r="AW67" s="119">
        <f ca="1">IF(IFERROR(MATCH(_xlfn.CONCAT($B67,",",AW$4),'25 SpcFunc &amp; VentSpcFunc combos'!$Q$8:$Q$354,0),0)&gt;0,1,0)</f>
        <v>0</v>
      </c>
      <c r="AX67" s="119">
        <f ca="1">IF(IFERROR(MATCH(_xlfn.CONCAT($B67,",",AX$4),'25 SpcFunc &amp; VentSpcFunc combos'!$Q$8:$Q$354,0),0)&gt;0,1,0)</f>
        <v>1</v>
      </c>
      <c r="AY67" s="119">
        <f ca="1">IF(IFERROR(MATCH(_xlfn.CONCAT($B67,",",AY$4),'25 SpcFunc &amp; VentSpcFunc combos'!$Q$8:$Q$354,0),0)&gt;0,1,0)</f>
        <v>0</v>
      </c>
      <c r="AZ67" s="119">
        <f ca="1">IF(IFERROR(MATCH(_xlfn.CONCAT($B67,",",AZ$4),'25 SpcFunc &amp; VentSpcFunc combos'!$Q$8:$Q$354,0),0)&gt;0,1,0)</f>
        <v>0</v>
      </c>
      <c r="BA67" s="119">
        <f ca="1">IF(IFERROR(MATCH(_xlfn.CONCAT($B67,",",BA$4),'25 SpcFunc &amp; VentSpcFunc combos'!$Q$8:$Q$354,0),0)&gt;0,1,0)</f>
        <v>0</v>
      </c>
      <c r="BB67" s="119">
        <f ca="1">IF(IFERROR(MATCH(_xlfn.CONCAT($B67,",",BB$4),'25 SpcFunc &amp; VentSpcFunc combos'!$Q$8:$Q$354,0),0)&gt;0,1,0)</f>
        <v>0</v>
      </c>
      <c r="BC67" s="119">
        <f ca="1">IF(IFERROR(MATCH(_xlfn.CONCAT($B67,",",BC$4),'25 SpcFunc &amp; VentSpcFunc combos'!$Q$8:$Q$354,0),0)&gt;0,1,0)</f>
        <v>0</v>
      </c>
      <c r="BD67" s="119">
        <f ca="1">IF(IFERROR(MATCH(_xlfn.CONCAT($B67,",",BD$4),'25 SpcFunc &amp; VentSpcFunc combos'!$Q$8:$Q$354,0),0)&gt;0,1,0)</f>
        <v>0</v>
      </c>
      <c r="BE67" s="119">
        <f ca="1">IF(IFERROR(MATCH(_xlfn.CONCAT($B67,",",BE$4),'25 SpcFunc &amp; VentSpcFunc combos'!$Q$8:$Q$354,0),0)&gt;0,1,0)</f>
        <v>0</v>
      </c>
      <c r="BF67" s="119">
        <f ca="1">IF(IFERROR(MATCH(_xlfn.CONCAT($B67,",",BF$4),'25 SpcFunc &amp; VentSpcFunc combos'!$Q$8:$Q$354,0),0)&gt;0,1,0)</f>
        <v>0</v>
      </c>
      <c r="BG67" s="119">
        <f ca="1">IF(IFERROR(MATCH(_xlfn.CONCAT($B67,",",BG$4),'25 SpcFunc &amp; VentSpcFunc combos'!$Q$8:$Q$354,0),0)&gt;0,1,0)</f>
        <v>0</v>
      </c>
      <c r="BH67" s="119">
        <f ca="1">IF(IFERROR(MATCH(_xlfn.CONCAT($B67,",",BH$4),'25 SpcFunc &amp; VentSpcFunc combos'!$Q$8:$Q$354,0),0)&gt;0,1,0)</f>
        <v>0</v>
      </c>
      <c r="BI67" s="119">
        <f ca="1">IF(IFERROR(MATCH(_xlfn.CONCAT($B67,",",BI$4),'25 SpcFunc &amp; VentSpcFunc combos'!$Q$8:$Q$354,0),0)&gt;0,1,0)</f>
        <v>0</v>
      </c>
      <c r="BJ67" s="119">
        <f ca="1">IF(IFERROR(MATCH(_xlfn.CONCAT($B67,",",BJ$4),'25 SpcFunc &amp; VentSpcFunc combos'!$Q$8:$Q$354,0),0)&gt;0,1,0)</f>
        <v>1</v>
      </c>
      <c r="BK67" s="119">
        <f ca="1">IF(IFERROR(MATCH(_xlfn.CONCAT($B67,",",BK$4),'25 SpcFunc &amp; VentSpcFunc combos'!$Q$8:$Q$354,0),0)&gt;0,1,0)</f>
        <v>0</v>
      </c>
      <c r="BL67" s="119">
        <f ca="1">IF(IFERROR(MATCH(_xlfn.CONCAT($B67,",",BL$4),'25 SpcFunc &amp; VentSpcFunc combos'!$Q$8:$Q$354,0),0)&gt;0,1,0)</f>
        <v>0</v>
      </c>
      <c r="BM67" s="119">
        <f ca="1">IF(IFERROR(MATCH(_xlfn.CONCAT($B67,",",BM$4),'25 SpcFunc &amp; VentSpcFunc combos'!$Q$8:$Q$354,0),0)&gt;0,1,0)</f>
        <v>0</v>
      </c>
      <c r="BN67" s="119">
        <f ca="1">IF(IFERROR(MATCH(_xlfn.CONCAT($B67,",",BN$4),'25 SpcFunc &amp; VentSpcFunc combos'!$Q$8:$Q$354,0),0)&gt;0,1,0)</f>
        <v>0</v>
      </c>
      <c r="BO67" s="119">
        <f ca="1">IF(IFERROR(MATCH(_xlfn.CONCAT($B67,",",BO$4),'25 SpcFunc &amp; VentSpcFunc combos'!$Q$8:$Q$354,0),0)&gt;0,1,0)</f>
        <v>0</v>
      </c>
      <c r="BP67" s="119">
        <f ca="1">IF(IFERROR(MATCH(_xlfn.CONCAT($B67,",",BP$4),'25 SpcFunc &amp; VentSpcFunc combos'!$Q$8:$Q$354,0),0)&gt;0,1,0)</f>
        <v>0</v>
      </c>
      <c r="BQ67" s="119">
        <f ca="1">IF(IFERROR(MATCH(_xlfn.CONCAT($B67,",",BQ$4),'25 SpcFunc &amp; VentSpcFunc combos'!$Q$8:$Q$354,0),0)&gt;0,1,0)</f>
        <v>0</v>
      </c>
      <c r="BR67" s="119">
        <f ca="1">IF(IFERROR(MATCH(_xlfn.CONCAT($B67,",",BR$4),'25 SpcFunc &amp; VentSpcFunc combos'!$Q$8:$Q$354,0),0)&gt;0,1,0)</f>
        <v>1</v>
      </c>
      <c r="BS67" s="119">
        <f ca="1">IF(IFERROR(MATCH(_xlfn.CONCAT($B67,",",BS$4),'25 SpcFunc &amp; VentSpcFunc combos'!$Q$8:$Q$354,0),0)&gt;0,1,0)</f>
        <v>0</v>
      </c>
      <c r="BT67" s="119">
        <f ca="1">IF(IFERROR(MATCH(_xlfn.CONCAT($B67,",",BT$4),'25 SpcFunc &amp; VentSpcFunc combos'!$Q$8:$Q$354,0),0)&gt;0,1,0)</f>
        <v>0</v>
      </c>
      <c r="BU67" s="119">
        <f ca="1">IF(IFERROR(MATCH(_xlfn.CONCAT($B67,",",BU$4),'25 SpcFunc &amp; VentSpcFunc combos'!$Q$8:$Q$354,0),0)&gt;0,1,0)</f>
        <v>0</v>
      </c>
      <c r="BV67" s="119">
        <f ca="1">IF(IFERROR(MATCH(_xlfn.CONCAT($B67,",",BV$4),'25 SpcFunc &amp; VentSpcFunc combos'!$Q$8:$Q$354,0),0)&gt;0,1,0)</f>
        <v>0</v>
      </c>
      <c r="BW67" s="119">
        <f ca="1">IF(IFERROR(MATCH(_xlfn.CONCAT($B67,",",BW$4),'25 SpcFunc &amp; VentSpcFunc combos'!$Q$8:$Q$354,0),0)&gt;0,1,0)</f>
        <v>0</v>
      </c>
      <c r="BX67" s="119">
        <f ca="1">IF(IFERROR(MATCH(_xlfn.CONCAT($B67,",",BX$4),'25 SpcFunc &amp; VentSpcFunc combos'!$Q$8:$Q$354,0),0)&gt;0,1,0)</f>
        <v>0</v>
      </c>
      <c r="BY67" s="119">
        <f ca="1">IF(IFERROR(MATCH(_xlfn.CONCAT($B67,",",BY$4),'25 SpcFunc &amp; VentSpcFunc combos'!$Q$8:$Q$354,0),0)&gt;0,1,0)</f>
        <v>0</v>
      </c>
      <c r="BZ67" s="119">
        <f ca="1">IF(IFERROR(MATCH(_xlfn.CONCAT($B67,",",BZ$4),'25 SpcFunc &amp; VentSpcFunc combos'!$Q$8:$Q$354,0),0)&gt;0,1,0)</f>
        <v>0</v>
      </c>
      <c r="CA67" s="119">
        <f ca="1">IF(IFERROR(MATCH(_xlfn.CONCAT($B67,",",CA$4),'25 SpcFunc &amp; VentSpcFunc combos'!$Q$8:$Q$354,0),0)&gt;0,1,0)</f>
        <v>0</v>
      </c>
      <c r="CB67" s="119">
        <f ca="1">IF(IFERROR(MATCH(_xlfn.CONCAT($B67,",",CB$4),'25 SpcFunc &amp; VentSpcFunc combos'!$Q$8:$Q$354,0),0)&gt;0,1,0)</f>
        <v>0</v>
      </c>
      <c r="CC67" s="119">
        <f ca="1">IF(IFERROR(MATCH(_xlfn.CONCAT($B67,",",CC$4),'25 SpcFunc &amp; VentSpcFunc combos'!$Q$8:$Q$354,0),0)&gt;0,1,0)</f>
        <v>0</v>
      </c>
      <c r="CD67" s="119">
        <f ca="1">IF(IFERROR(MATCH(_xlfn.CONCAT($B67,",",CD$4),'25 SpcFunc &amp; VentSpcFunc combos'!$Q$8:$Q$354,0),0)&gt;0,1,0)</f>
        <v>1</v>
      </c>
      <c r="CE67" s="119">
        <f ca="1">IF(IFERROR(MATCH(_xlfn.CONCAT($B67,",",CE$4),'25 SpcFunc &amp; VentSpcFunc combos'!$Q$8:$Q$354,0),0)&gt;0,1,0)</f>
        <v>0</v>
      </c>
      <c r="CF67" s="119">
        <f ca="1">IF(IFERROR(MATCH(_xlfn.CONCAT($B67,",",CF$4),'25 SpcFunc &amp; VentSpcFunc combos'!$Q$8:$Q$354,0),0)&gt;0,1,0)</f>
        <v>0</v>
      </c>
      <c r="CG67" s="119">
        <f ca="1">IF(IFERROR(MATCH(_xlfn.CONCAT($B67,",",CG$4),'25 SpcFunc &amp; VentSpcFunc combos'!$Q$8:$Q$354,0),0)&gt;0,1,0)</f>
        <v>1</v>
      </c>
      <c r="CH67" s="119">
        <f ca="1">IF(IFERROR(MATCH(_xlfn.CONCAT($B67,",",CH$4),'25 SpcFunc &amp; VentSpcFunc combos'!$Q$8:$Q$354,0),0)&gt;0,1,0)</f>
        <v>0</v>
      </c>
      <c r="CI67" s="119">
        <f ca="1">IF(IFERROR(MATCH(_xlfn.CONCAT($B67,",",CI$4),'25 SpcFunc &amp; VentSpcFunc combos'!$Q$8:$Q$354,0),0)&gt;0,1,0)</f>
        <v>0</v>
      </c>
      <c r="CJ67" s="119">
        <f ca="1">IF(IFERROR(MATCH(_xlfn.CONCAT($B67,",",CJ$4),'25 SpcFunc &amp; VentSpcFunc combos'!$Q$8:$Q$354,0),0)&gt;0,1,0)</f>
        <v>0</v>
      </c>
      <c r="CK67" s="119">
        <f ca="1">IF(IFERROR(MATCH(_xlfn.CONCAT($B67,",",CK$4),'25 SpcFunc &amp; VentSpcFunc combos'!$Q$8:$Q$354,0),0)&gt;0,1,0)</f>
        <v>0</v>
      </c>
      <c r="CL67" s="119">
        <f ca="1">IF(IFERROR(MATCH(_xlfn.CONCAT($B67,",",CL$4),'25 SpcFunc &amp; VentSpcFunc combos'!$Q$8:$Q$354,0),0)&gt;0,1,0)</f>
        <v>0</v>
      </c>
      <c r="CM67" s="119">
        <f ca="1">IF(IFERROR(MATCH(_xlfn.CONCAT($B67,",",CM$4),'25 SpcFunc &amp; VentSpcFunc combos'!$Q$8:$Q$354,0),0)&gt;0,1,0)</f>
        <v>0</v>
      </c>
      <c r="CN67" s="119">
        <f ca="1">IF(IFERROR(MATCH(_xlfn.CONCAT($B67,",",CN$4),'25 SpcFunc &amp; VentSpcFunc combos'!$Q$8:$Q$354,0),0)&gt;0,1,0)</f>
        <v>0</v>
      </c>
      <c r="CO67" s="119">
        <f ca="1">IF(IFERROR(MATCH(_xlfn.CONCAT($B67,",",CO$4),'25 SpcFunc &amp; VentSpcFunc combos'!$Q$8:$Q$354,0),0)&gt;0,1,0)</f>
        <v>0</v>
      </c>
      <c r="CP67" s="119">
        <f ca="1">IF(IFERROR(MATCH(_xlfn.CONCAT($B67,",",CP$4),'25 SpcFunc &amp; VentSpcFunc combos'!$Q$8:$Q$354,0),0)&gt;0,1,0)</f>
        <v>0</v>
      </c>
      <c r="CQ67" s="119">
        <f ca="1">IF(IFERROR(MATCH(_xlfn.CONCAT($B67,",",CQ$4),'25 SpcFunc &amp; VentSpcFunc combos'!$Q$8:$Q$354,0),0)&gt;0,1,0)</f>
        <v>0</v>
      </c>
      <c r="CR67" s="119">
        <f ca="1">IF(IFERROR(MATCH(_xlfn.CONCAT($B67,",",CR$4),'25 SpcFunc &amp; VentSpcFunc combos'!$Q$8:$Q$354,0),0)&gt;0,1,0)</f>
        <v>0</v>
      </c>
      <c r="CS67" s="119">
        <f ca="1">IF(IFERROR(MATCH(_xlfn.CONCAT($B67,",",CS$4),'25 SpcFunc &amp; VentSpcFunc combos'!$Q$8:$Q$354,0),0)&gt;0,1,0)</f>
        <v>0</v>
      </c>
      <c r="CT67" s="119">
        <f ca="1">IF(IFERROR(MATCH(_xlfn.CONCAT($B67,",",CT$4),'25 SpcFunc &amp; VentSpcFunc combos'!$Q$8:$Q$354,0),0)&gt;0,1,0)</f>
        <v>0</v>
      </c>
      <c r="CU67" s="98" t="s">
        <v>938</v>
      </c>
      <c r="CV67">
        <f t="shared" ca="1" si="4"/>
        <v>5</v>
      </c>
    </row>
    <row r="68" spans="2:100" x14ac:dyDescent="0.25">
      <c r="B68" t="str">
        <f>'For CSV - 2025 SpcFuncData'!B68</f>
        <v>Storage, Commercial/Industrial (Refrigerated)</v>
      </c>
      <c r="C68" s="119">
        <f ca="1">IF(IFERROR(MATCH(_xlfn.CONCAT($B68,",",C$4),'25 SpcFunc &amp; VentSpcFunc combos'!$Q$8:$Q$354,0),0)&gt;0,1,0)</f>
        <v>0</v>
      </c>
      <c r="D68" s="119">
        <f ca="1">IF(IFERROR(MATCH(_xlfn.CONCAT($B68,",",D$4),'25 SpcFunc &amp; VentSpcFunc combos'!$Q$8:$Q$354,0),0)&gt;0,1,0)</f>
        <v>0</v>
      </c>
      <c r="E68" s="119">
        <f ca="1">IF(IFERROR(MATCH(_xlfn.CONCAT($B68,",",E$4),'25 SpcFunc &amp; VentSpcFunc combos'!$Q$8:$Q$354,0),0)&gt;0,1,0)</f>
        <v>0</v>
      </c>
      <c r="F68" s="119">
        <f ca="1">IF(IFERROR(MATCH(_xlfn.CONCAT($B68,",",F$4),'25 SpcFunc &amp; VentSpcFunc combos'!$Q$8:$Q$354,0),0)&gt;0,1,0)</f>
        <v>0</v>
      </c>
      <c r="G68" s="119">
        <f ca="1">IF(IFERROR(MATCH(_xlfn.CONCAT($B68,",",G$4),'25 SpcFunc &amp; VentSpcFunc combos'!$Q$8:$Q$354,0),0)&gt;0,1,0)</f>
        <v>0</v>
      </c>
      <c r="H68" s="119">
        <f ca="1">IF(IFERROR(MATCH(_xlfn.CONCAT($B68,",",H$4),'25 SpcFunc &amp; VentSpcFunc combos'!$Q$8:$Q$354,0),0)&gt;0,1,0)</f>
        <v>0</v>
      </c>
      <c r="I68" s="119">
        <f ca="1">IF(IFERROR(MATCH(_xlfn.CONCAT($B68,",",I$4),'25 SpcFunc &amp; VentSpcFunc combos'!$Q$8:$Q$354,0),0)&gt;0,1,0)</f>
        <v>0</v>
      </c>
      <c r="J68" s="119">
        <f ca="1">IF(IFERROR(MATCH(_xlfn.CONCAT($B68,",",J$4),'25 SpcFunc &amp; VentSpcFunc combos'!$Q$8:$Q$354,0),0)&gt;0,1,0)</f>
        <v>0</v>
      </c>
      <c r="K68" s="119">
        <f ca="1">IF(IFERROR(MATCH(_xlfn.CONCAT($B68,",",K$4),'25 SpcFunc &amp; VentSpcFunc combos'!$Q$8:$Q$354,0),0)&gt;0,1,0)</f>
        <v>0</v>
      </c>
      <c r="L68" s="119">
        <f ca="1">IF(IFERROR(MATCH(_xlfn.CONCAT($B68,",",L$4),'25 SpcFunc &amp; VentSpcFunc combos'!$Q$8:$Q$354,0),0)&gt;0,1,0)</f>
        <v>0</v>
      </c>
      <c r="M68" s="119">
        <f ca="1">IF(IFERROR(MATCH(_xlfn.CONCAT($B68,",",M$4),'25 SpcFunc &amp; VentSpcFunc combos'!$Q$8:$Q$354,0),0)&gt;0,1,0)</f>
        <v>0</v>
      </c>
      <c r="N68" s="119">
        <f ca="1">IF(IFERROR(MATCH(_xlfn.CONCAT($B68,",",N$4),'25 SpcFunc &amp; VentSpcFunc combos'!$Q$8:$Q$354,0),0)&gt;0,1,0)</f>
        <v>0</v>
      </c>
      <c r="O68" s="119">
        <f ca="1">IF(IFERROR(MATCH(_xlfn.CONCAT($B68,",",O$4),'25 SpcFunc &amp; VentSpcFunc combos'!$Q$8:$Q$354,0),0)&gt;0,1,0)</f>
        <v>0</v>
      </c>
      <c r="P68" s="119">
        <f ca="1">IF(IFERROR(MATCH(_xlfn.CONCAT($B68,",",P$4),'25 SpcFunc &amp; VentSpcFunc combos'!$Q$8:$Q$354,0),0)&gt;0,1,0)</f>
        <v>0</v>
      </c>
      <c r="Q68" s="119">
        <f ca="1">IF(IFERROR(MATCH(_xlfn.CONCAT($B68,",",Q$4),'25 SpcFunc &amp; VentSpcFunc combos'!$Q$8:$Q$354,0),0)&gt;0,1,0)</f>
        <v>0</v>
      </c>
      <c r="R68" s="119">
        <f ca="1">IF(IFERROR(MATCH(_xlfn.CONCAT($B68,",",R$4),'25 SpcFunc &amp; VentSpcFunc combos'!$Q$8:$Q$354,0),0)&gt;0,1,0)</f>
        <v>0</v>
      </c>
      <c r="S68" s="119">
        <f ca="1">IF(IFERROR(MATCH(_xlfn.CONCAT($B68,",",S$4),'25 SpcFunc &amp; VentSpcFunc combos'!$Q$8:$Q$354,0),0)&gt;0,1,0)</f>
        <v>0</v>
      </c>
      <c r="T68" s="119">
        <f ca="1">IF(IFERROR(MATCH(_xlfn.CONCAT($B68,",",T$4),'25 SpcFunc &amp; VentSpcFunc combos'!$Q$8:$Q$354,0),0)&gt;0,1,0)</f>
        <v>0</v>
      </c>
      <c r="U68" s="119">
        <f ca="1">IF(IFERROR(MATCH(_xlfn.CONCAT($B68,",",U$4),'25 SpcFunc &amp; VentSpcFunc combos'!$Q$8:$Q$354,0),0)&gt;0,1,0)</f>
        <v>0</v>
      </c>
      <c r="V68" s="119">
        <f ca="1">IF(IFERROR(MATCH(_xlfn.CONCAT($B68,",",V$4),'25 SpcFunc &amp; VentSpcFunc combos'!$Q$8:$Q$354,0),0)&gt;0,1,0)</f>
        <v>0</v>
      </c>
      <c r="W68" s="119">
        <f ca="1">IF(IFERROR(MATCH(_xlfn.CONCAT($B68,",",W$4),'25 SpcFunc &amp; VentSpcFunc combos'!$Q$8:$Q$354,0),0)&gt;0,1,0)</f>
        <v>0</v>
      </c>
      <c r="X68" s="119">
        <f ca="1">IF(IFERROR(MATCH(_xlfn.CONCAT($B68,",",X$4),'25 SpcFunc &amp; VentSpcFunc combos'!$Q$8:$Q$354,0),0)&gt;0,1,0)</f>
        <v>0</v>
      </c>
      <c r="Y68" s="119">
        <f ca="1">IF(IFERROR(MATCH(_xlfn.CONCAT($B68,",",Y$4),'25 SpcFunc &amp; VentSpcFunc combos'!$Q$8:$Q$354,0),0)&gt;0,1,0)</f>
        <v>0</v>
      </c>
      <c r="Z68" s="119">
        <f ca="1">IF(IFERROR(MATCH(_xlfn.CONCAT($B68,",",Z$4),'25 SpcFunc &amp; VentSpcFunc combos'!$Q$8:$Q$354,0),0)&gt;0,1,0)</f>
        <v>0</v>
      </c>
      <c r="AA68" s="119">
        <f ca="1">IF(IFERROR(MATCH(_xlfn.CONCAT($B68,",",AA$4),'25 SpcFunc &amp; VentSpcFunc combos'!$Q$8:$Q$354,0),0)&gt;0,1,0)</f>
        <v>0</v>
      </c>
      <c r="AB68" s="119">
        <f ca="1">IF(IFERROR(MATCH(_xlfn.CONCAT($B68,",",AB$4),'25 SpcFunc &amp; VentSpcFunc combos'!$Q$8:$Q$354,0),0)&gt;0,1,0)</f>
        <v>0</v>
      </c>
      <c r="AC68" s="119">
        <f ca="1">IF(IFERROR(MATCH(_xlfn.CONCAT($B68,",",AC$4),'25 SpcFunc &amp; VentSpcFunc combos'!$Q$8:$Q$354,0),0)&gt;0,1,0)</f>
        <v>0</v>
      </c>
      <c r="AD68" s="119">
        <f ca="1">IF(IFERROR(MATCH(_xlfn.CONCAT($B68,",",AD$4),'25 SpcFunc &amp; VentSpcFunc combos'!$Q$8:$Q$354,0),0)&gt;0,1,0)</f>
        <v>0</v>
      </c>
      <c r="AE68" s="119">
        <f ca="1">IF(IFERROR(MATCH(_xlfn.CONCAT($B68,",",AE$4),'25 SpcFunc &amp; VentSpcFunc combos'!$Q$8:$Q$354,0),0)&gt;0,1,0)</f>
        <v>0</v>
      </c>
      <c r="AF68" s="119">
        <f ca="1">IF(IFERROR(MATCH(_xlfn.CONCAT($B68,",",AF$4),'25 SpcFunc &amp; VentSpcFunc combos'!$Q$8:$Q$354,0),0)&gt;0,1,0)</f>
        <v>0</v>
      </c>
      <c r="AG68" s="119">
        <f ca="1">IF(IFERROR(MATCH(_xlfn.CONCAT($B68,",",AG$4),'25 SpcFunc &amp; VentSpcFunc combos'!$Q$8:$Q$354,0),0)&gt;0,1,0)</f>
        <v>0</v>
      </c>
      <c r="AH68" s="119">
        <f ca="1">IF(IFERROR(MATCH(_xlfn.CONCAT($B68,",",AH$4),'25 SpcFunc &amp; VentSpcFunc combos'!$Q$8:$Q$354,0),0)&gt;0,1,0)</f>
        <v>0</v>
      </c>
      <c r="AI68" s="119">
        <f ca="1">IF(IFERROR(MATCH(_xlfn.CONCAT($B68,",",AI$4),'25 SpcFunc &amp; VentSpcFunc combos'!$Q$8:$Q$354,0),0)&gt;0,1,0)</f>
        <v>0</v>
      </c>
      <c r="AJ68" s="119">
        <f ca="1">IF(IFERROR(MATCH(_xlfn.CONCAT($B68,",",AJ$4),'25 SpcFunc &amp; VentSpcFunc combos'!$Q$8:$Q$354,0),0)&gt;0,1,0)</f>
        <v>0</v>
      </c>
      <c r="AK68" s="119">
        <f ca="1">IF(IFERROR(MATCH(_xlfn.CONCAT($B68,",",AK$4),'25 SpcFunc &amp; VentSpcFunc combos'!$Q$8:$Q$354,0),0)&gt;0,1,0)</f>
        <v>0</v>
      </c>
      <c r="AL68" s="119">
        <f ca="1">IF(IFERROR(MATCH(_xlfn.CONCAT($B68,",",AL$4),'25 SpcFunc &amp; VentSpcFunc combos'!$Q$8:$Q$354,0),0)&gt;0,1,0)</f>
        <v>0</v>
      </c>
      <c r="AM68" s="119">
        <f ca="1">IF(IFERROR(MATCH(_xlfn.CONCAT($B68,",",AM$4),'25 SpcFunc &amp; VentSpcFunc combos'!$Q$8:$Q$354,0),0)&gt;0,1,0)</f>
        <v>0</v>
      </c>
      <c r="AN68" s="119">
        <f ca="1">IF(IFERROR(MATCH(_xlfn.CONCAT($B68,",",AN$4),'25 SpcFunc &amp; VentSpcFunc combos'!$Q$8:$Q$354,0),0)&gt;0,1,0)</f>
        <v>0</v>
      </c>
      <c r="AO68" s="119">
        <f ca="1">IF(IFERROR(MATCH(_xlfn.CONCAT($B68,",",AO$4),'25 SpcFunc &amp; VentSpcFunc combos'!$Q$8:$Q$354,0),0)&gt;0,1,0)</f>
        <v>0</v>
      </c>
      <c r="AP68" s="119">
        <f ca="1">IF(IFERROR(MATCH(_xlfn.CONCAT($B68,",",AP$4),'25 SpcFunc &amp; VentSpcFunc combos'!$Q$8:$Q$354,0),0)&gt;0,1,0)</f>
        <v>0</v>
      </c>
      <c r="AQ68" s="119">
        <f ca="1">IF(IFERROR(MATCH(_xlfn.CONCAT($B68,",",AQ$4),'25 SpcFunc &amp; VentSpcFunc combos'!$Q$8:$Q$354,0),0)&gt;0,1,0)</f>
        <v>0</v>
      </c>
      <c r="AR68" s="119">
        <f ca="1">IF(IFERROR(MATCH(_xlfn.CONCAT($B68,",",AR$4),'25 SpcFunc &amp; VentSpcFunc combos'!$Q$8:$Q$354,0),0)&gt;0,1,0)</f>
        <v>0</v>
      </c>
      <c r="AS68" s="119">
        <f ca="1">IF(IFERROR(MATCH(_xlfn.CONCAT($B68,",",AS$4),'25 SpcFunc &amp; VentSpcFunc combos'!$Q$8:$Q$354,0),0)&gt;0,1,0)</f>
        <v>1</v>
      </c>
      <c r="AT68" s="119">
        <f ca="1">IF(IFERROR(MATCH(_xlfn.CONCAT($B68,",",AT$4),'25 SpcFunc &amp; VentSpcFunc combos'!$Q$8:$Q$354,0),0)&gt;0,1,0)</f>
        <v>0</v>
      </c>
      <c r="AU68" s="119">
        <f ca="1">IF(IFERROR(MATCH(_xlfn.CONCAT($B68,",",AU$4),'25 SpcFunc &amp; VentSpcFunc combos'!$Q$8:$Q$354,0),0)&gt;0,1,0)</f>
        <v>0</v>
      </c>
      <c r="AV68" s="119">
        <f ca="1">IF(IFERROR(MATCH(_xlfn.CONCAT($B68,",",AV$4),'25 SpcFunc &amp; VentSpcFunc combos'!$Q$8:$Q$354,0),0)&gt;0,1,0)</f>
        <v>0</v>
      </c>
      <c r="AW68" s="119">
        <f ca="1">IF(IFERROR(MATCH(_xlfn.CONCAT($B68,",",AW$4),'25 SpcFunc &amp; VentSpcFunc combos'!$Q$8:$Q$354,0),0)&gt;0,1,0)</f>
        <v>0</v>
      </c>
      <c r="AX68" s="119">
        <f ca="1">IF(IFERROR(MATCH(_xlfn.CONCAT($B68,",",AX$4),'25 SpcFunc &amp; VentSpcFunc combos'!$Q$8:$Q$354,0),0)&gt;0,1,0)</f>
        <v>0</v>
      </c>
      <c r="AY68" s="119">
        <f ca="1">IF(IFERROR(MATCH(_xlfn.CONCAT($B68,",",AY$4),'25 SpcFunc &amp; VentSpcFunc combos'!$Q$8:$Q$354,0),0)&gt;0,1,0)</f>
        <v>0</v>
      </c>
      <c r="AZ68" s="119">
        <f ca="1">IF(IFERROR(MATCH(_xlfn.CONCAT($B68,",",AZ$4),'25 SpcFunc &amp; VentSpcFunc combos'!$Q$8:$Q$354,0),0)&gt;0,1,0)</f>
        <v>0</v>
      </c>
      <c r="BA68" s="119">
        <f ca="1">IF(IFERROR(MATCH(_xlfn.CONCAT($B68,",",BA$4),'25 SpcFunc &amp; VentSpcFunc combos'!$Q$8:$Q$354,0),0)&gt;0,1,0)</f>
        <v>0</v>
      </c>
      <c r="BB68" s="119">
        <f ca="1">IF(IFERROR(MATCH(_xlfn.CONCAT($B68,",",BB$4),'25 SpcFunc &amp; VentSpcFunc combos'!$Q$8:$Q$354,0),0)&gt;0,1,0)</f>
        <v>0</v>
      </c>
      <c r="BC68" s="119">
        <f ca="1">IF(IFERROR(MATCH(_xlfn.CONCAT($B68,",",BC$4),'25 SpcFunc &amp; VentSpcFunc combos'!$Q$8:$Q$354,0),0)&gt;0,1,0)</f>
        <v>0</v>
      </c>
      <c r="BD68" s="119">
        <f ca="1">IF(IFERROR(MATCH(_xlfn.CONCAT($B68,",",BD$4),'25 SpcFunc &amp; VentSpcFunc combos'!$Q$8:$Q$354,0),0)&gt;0,1,0)</f>
        <v>0</v>
      </c>
      <c r="BE68" s="119">
        <f ca="1">IF(IFERROR(MATCH(_xlfn.CONCAT($B68,",",BE$4),'25 SpcFunc &amp; VentSpcFunc combos'!$Q$8:$Q$354,0),0)&gt;0,1,0)</f>
        <v>0</v>
      </c>
      <c r="BF68" s="119">
        <f ca="1">IF(IFERROR(MATCH(_xlfn.CONCAT($B68,",",BF$4),'25 SpcFunc &amp; VentSpcFunc combos'!$Q$8:$Q$354,0),0)&gt;0,1,0)</f>
        <v>0</v>
      </c>
      <c r="BG68" s="119">
        <f ca="1">IF(IFERROR(MATCH(_xlfn.CONCAT($B68,",",BG$4),'25 SpcFunc &amp; VentSpcFunc combos'!$Q$8:$Q$354,0),0)&gt;0,1,0)</f>
        <v>0</v>
      </c>
      <c r="BH68" s="119">
        <f ca="1">IF(IFERROR(MATCH(_xlfn.CONCAT($B68,",",BH$4),'25 SpcFunc &amp; VentSpcFunc combos'!$Q$8:$Q$354,0),0)&gt;0,1,0)</f>
        <v>0</v>
      </c>
      <c r="BI68" s="119">
        <f ca="1">IF(IFERROR(MATCH(_xlfn.CONCAT($B68,",",BI$4),'25 SpcFunc &amp; VentSpcFunc combos'!$Q$8:$Q$354,0),0)&gt;0,1,0)</f>
        <v>0</v>
      </c>
      <c r="BJ68" s="119">
        <f ca="1">IF(IFERROR(MATCH(_xlfn.CONCAT($B68,",",BJ$4),'25 SpcFunc &amp; VentSpcFunc combos'!$Q$8:$Q$354,0),0)&gt;0,1,0)</f>
        <v>0</v>
      </c>
      <c r="BK68" s="119">
        <f ca="1">IF(IFERROR(MATCH(_xlfn.CONCAT($B68,",",BK$4),'25 SpcFunc &amp; VentSpcFunc combos'!$Q$8:$Q$354,0),0)&gt;0,1,0)</f>
        <v>0</v>
      </c>
      <c r="BL68" s="119">
        <f ca="1">IF(IFERROR(MATCH(_xlfn.CONCAT($B68,",",BL$4),'25 SpcFunc &amp; VentSpcFunc combos'!$Q$8:$Q$354,0),0)&gt;0,1,0)</f>
        <v>0</v>
      </c>
      <c r="BM68" s="119">
        <f ca="1">IF(IFERROR(MATCH(_xlfn.CONCAT($B68,",",BM$4),'25 SpcFunc &amp; VentSpcFunc combos'!$Q$8:$Q$354,0),0)&gt;0,1,0)</f>
        <v>0</v>
      </c>
      <c r="BN68" s="119">
        <f ca="1">IF(IFERROR(MATCH(_xlfn.CONCAT($B68,",",BN$4),'25 SpcFunc &amp; VentSpcFunc combos'!$Q$8:$Q$354,0),0)&gt;0,1,0)</f>
        <v>0</v>
      </c>
      <c r="BO68" s="119">
        <f ca="1">IF(IFERROR(MATCH(_xlfn.CONCAT($B68,",",BO$4),'25 SpcFunc &amp; VentSpcFunc combos'!$Q$8:$Q$354,0),0)&gt;0,1,0)</f>
        <v>0</v>
      </c>
      <c r="BP68" s="119">
        <f ca="1">IF(IFERROR(MATCH(_xlfn.CONCAT($B68,",",BP$4),'25 SpcFunc &amp; VentSpcFunc combos'!$Q$8:$Q$354,0),0)&gt;0,1,0)</f>
        <v>0</v>
      </c>
      <c r="BQ68" s="119">
        <f ca="1">IF(IFERROR(MATCH(_xlfn.CONCAT($B68,",",BQ$4),'25 SpcFunc &amp; VentSpcFunc combos'!$Q$8:$Q$354,0),0)&gt;0,1,0)</f>
        <v>0</v>
      </c>
      <c r="BR68" s="119">
        <f ca="1">IF(IFERROR(MATCH(_xlfn.CONCAT($B68,",",BR$4),'25 SpcFunc &amp; VentSpcFunc combos'!$Q$8:$Q$354,0),0)&gt;0,1,0)</f>
        <v>1</v>
      </c>
      <c r="BS68" s="119">
        <f ca="1">IF(IFERROR(MATCH(_xlfn.CONCAT($B68,",",BS$4),'25 SpcFunc &amp; VentSpcFunc combos'!$Q$8:$Q$354,0),0)&gt;0,1,0)</f>
        <v>0</v>
      </c>
      <c r="BT68" s="119">
        <f ca="1">IF(IFERROR(MATCH(_xlfn.CONCAT($B68,",",BT$4),'25 SpcFunc &amp; VentSpcFunc combos'!$Q$8:$Q$354,0),0)&gt;0,1,0)</f>
        <v>0</v>
      </c>
      <c r="BU68" s="119">
        <f ca="1">IF(IFERROR(MATCH(_xlfn.CONCAT($B68,",",BU$4),'25 SpcFunc &amp; VentSpcFunc combos'!$Q$8:$Q$354,0),0)&gt;0,1,0)</f>
        <v>0</v>
      </c>
      <c r="BV68" s="119">
        <f ca="1">IF(IFERROR(MATCH(_xlfn.CONCAT($B68,",",BV$4),'25 SpcFunc &amp; VentSpcFunc combos'!$Q$8:$Q$354,0),0)&gt;0,1,0)</f>
        <v>1</v>
      </c>
      <c r="BW68" s="119">
        <f ca="1">IF(IFERROR(MATCH(_xlfn.CONCAT($B68,",",BW$4),'25 SpcFunc &amp; VentSpcFunc combos'!$Q$8:$Q$354,0),0)&gt;0,1,0)</f>
        <v>0</v>
      </c>
      <c r="BX68" s="119">
        <f ca="1">IF(IFERROR(MATCH(_xlfn.CONCAT($B68,",",BX$4),'25 SpcFunc &amp; VentSpcFunc combos'!$Q$8:$Q$354,0),0)&gt;0,1,0)</f>
        <v>0</v>
      </c>
      <c r="BY68" s="119">
        <f ca="1">IF(IFERROR(MATCH(_xlfn.CONCAT($B68,",",BY$4),'25 SpcFunc &amp; VentSpcFunc combos'!$Q$8:$Q$354,0),0)&gt;0,1,0)</f>
        <v>0</v>
      </c>
      <c r="BZ68" s="119">
        <f ca="1">IF(IFERROR(MATCH(_xlfn.CONCAT($B68,",",BZ$4),'25 SpcFunc &amp; VentSpcFunc combos'!$Q$8:$Q$354,0),0)&gt;0,1,0)</f>
        <v>0</v>
      </c>
      <c r="CA68" s="119">
        <f ca="1">IF(IFERROR(MATCH(_xlfn.CONCAT($B68,",",CA$4),'25 SpcFunc &amp; VentSpcFunc combos'!$Q$8:$Q$354,0),0)&gt;0,1,0)</f>
        <v>0</v>
      </c>
      <c r="CB68" s="119">
        <f ca="1">IF(IFERROR(MATCH(_xlfn.CONCAT($B68,",",CB$4),'25 SpcFunc &amp; VentSpcFunc combos'!$Q$8:$Q$354,0),0)&gt;0,1,0)</f>
        <v>0</v>
      </c>
      <c r="CC68" s="119">
        <f ca="1">IF(IFERROR(MATCH(_xlfn.CONCAT($B68,",",CC$4),'25 SpcFunc &amp; VentSpcFunc combos'!$Q$8:$Q$354,0),0)&gt;0,1,0)</f>
        <v>0</v>
      </c>
      <c r="CD68" s="119">
        <f ca="1">IF(IFERROR(MATCH(_xlfn.CONCAT($B68,",",CD$4),'25 SpcFunc &amp; VentSpcFunc combos'!$Q$8:$Q$354,0),0)&gt;0,1,0)</f>
        <v>0</v>
      </c>
      <c r="CE68" s="119">
        <f ca="1">IF(IFERROR(MATCH(_xlfn.CONCAT($B68,",",CE$4),'25 SpcFunc &amp; VentSpcFunc combos'!$Q$8:$Q$354,0),0)&gt;0,1,0)</f>
        <v>0</v>
      </c>
      <c r="CF68" s="119">
        <f ca="1">IF(IFERROR(MATCH(_xlfn.CONCAT($B68,",",CF$4),'25 SpcFunc &amp; VentSpcFunc combos'!$Q$8:$Q$354,0),0)&gt;0,1,0)</f>
        <v>0</v>
      </c>
      <c r="CG68" s="119">
        <f ca="1">IF(IFERROR(MATCH(_xlfn.CONCAT($B68,",",CG$4),'25 SpcFunc &amp; VentSpcFunc combos'!$Q$8:$Q$354,0),0)&gt;0,1,0)</f>
        <v>0</v>
      </c>
      <c r="CH68" s="119">
        <f ca="1">IF(IFERROR(MATCH(_xlfn.CONCAT($B68,",",CH$4),'25 SpcFunc &amp; VentSpcFunc combos'!$Q$8:$Q$354,0),0)&gt;0,1,0)</f>
        <v>0</v>
      </c>
      <c r="CI68" s="119">
        <f ca="1">IF(IFERROR(MATCH(_xlfn.CONCAT($B68,",",CI$4),'25 SpcFunc &amp; VentSpcFunc combos'!$Q$8:$Q$354,0),0)&gt;0,1,0)</f>
        <v>0</v>
      </c>
      <c r="CJ68" s="119">
        <f ca="1">IF(IFERROR(MATCH(_xlfn.CONCAT($B68,",",CJ$4),'25 SpcFunc &amp; VentSpcFunc combos'!$Q$8:$Q$354,0),0)&gt;0,1,0)</f>
        <v>0</v>
      </c>
      <c r="CK68" s="119">
        <f ca="1">IF(IFERROR(MATCH(_xlfn.CONCAT($B68,",",CK$4),'25 SpcFunc &amp; VentSpcFunc combos'!$Q$8:$Q$354,0),0)&gt;0,1,0)</f>
        <v>0</v>
      </c>
      <c r="CL68" s="119">
        <f ca="1">IF(IFERROR(MATCH(_xlfn.CONCAT($B68,",",CL$4),'25 SpcFunc &amp; VentSpcFunc combos'!$Q$8:$Q$354,0),0)&gt;0,1,0)</f>
        <v>0</v>
      </c>
      <c r="CM68" s="119">
        <f ca="1">IF(IFERROR(MATCH(_xlfn.CONCAT($B68,",",CM$4),'25 SpcFunc &amp; VentSpcFunc combos'!$Q$8:$Q$354,0),0)&gt;0,1,0)</f>
        <v>0</v>
      </c>
      <c r="CN68" s="119">
        <f ca="1">IF(IFERROR(MATCH(_xlfn.CONCAT($B68,",",CN$4),'25 SpcFunc &amp; VentSpcFunc combos'!$Q$8:$Q$354,0),0)&gt;0,1,0)</f>
        <v>0</v>
      </c>
      <c r="CO68" s="119">
        <f ca="1">IF(IFERROR(MATCH(_xlfn.CONCAT($B68,",",CO$4),'25 SpcFunc &amp; VentSpcFunc combos'!$Q$8:$Q$354,0),0)&gt;0,1,0)</f>
        <v>0</v>
      </c>
      <c r="CP68" s="119">
        <f ca="1">IF(IFERROR(MATCH(_xlfn.CONCAT($B68,",",CP$4),'25 SpcFunc &amp; VentSpcFunc combos'!$Q$8:$Q$354,0),0)&gt;0,1,0)</f>
        <v>0</v>
      </c>
      <c r="CQ68" s="119">
        <f ca="1">IF(IFERROR(MATCH(_xlfn.CONCAT($B68,",",CQ$4),'25 SpcFunc &amp; VentSpcFunc combos'!$Q$8:$Q$354,0),0)&gt;0,1,0)</f>
        <v>0</v>
      </c>
      <c r="CR68" s="119">
        <f ca="1">IF(IFERROR(MATCH(_xlfn.CONCAT($B68,",",CR$4),'25 SpcFunc &amp; VentSpcFunc combos'!$Q$8:$Q$354,0),0)&gt;0,1,0)</f>
        <v>0</v>
      </c>
      <c r="CS68" s="119">
        <f ca="1">IF(IFERROR(MATCH(_xlfn.CONCAT($B68,",",CS$4),'25 SpcFunc &amp; VentSpcFunc combos'!$Q$8:$Q$354,0),0)&gt;0,1,0)</f>
        <v>0</v>
      </c>
      <c r="CT68" s="119">
        <f ca="1">IF(IFERROR(MATCH(_xlfn.CONCAT($B68,",",CT$4),'25 SpcFunc &amp; VentSpcFunc combos'!$Q$8:$Q$354,0),0)&gt;0,1,0)</f>
        <v>0</v>
      </c>
      <c r="CU68" s="98" t="s">
        <v>938</v>
      </c>
      <c r="CV68">
        <f t="shared" ca="1" si="4"/>
        <v>3</v>
      </c>
    </row>
    <row r="69" spans="2:100" x14ac:dyDescent="0.25">
      <c r="B69" t="str">
        <f>'For CSV - 2025 SpcFuncData'!B69</f>
        <v>Storage, Commercial/Industrial (Shipping &amp; Handling)</v>
      </c>
      <c r="C69" s="119">
        <f ca="1">IF(IFERROR(MATCH(_xlfn.CONCAT($B69,",",C$4),'25 SpcFunc &amp; VentSpcFunc combos'!$Q$8:$Q$354,0),0)&gt;0,1,0)</f>
        <v>0</v>
      </c>
      <c r="D69" s="119">
        <f ca="1">IF(IFERROR(MATCH(_xlfn.CONCAT($B69,",",D$4),'25 SpcFunc &amp; VentSpcFunc combos'!$Q$8:$Q$354,0),0)&gt;0,1,0)</f>
        <v>0</v>
      </c>
      <c r="E69" s="119">
        <f ca="1">IF(IFERROR(MATCH(_xlfn.CONCAT($B69,",",E$4),'25 SpcFunc &amp; VentSpcFunc combos'!$Q$8:$Q$354,0),0)&gt;0,1,0)</f>
        <v>0</v>
      </c>
      <c r="F69" s="119">
        <f ca="1">IF(IFERROR(MATCH(_xlfn.CONCAT($B69,",",F$4),'25 SpcFunc &amp; VentSpcFunc combos'!$Q$8:$Q$354,0),0)&gt;0,1,0)</f>
        <v>0</v>
      </c>
      <c r="G69" s="119">
        <f ca="1">IF(IFERROR(MATCH(_xlfn.CONCAT($B69,",",G$4),'25 SpcFunc &amp; VentSpcFunc combos'!$Q$8:$Q$354,0),0)&gt;0,1,0)</f>
        <v>0</v>
      </c>
      <c r="H69" s="119">
        <f ca="1">IF(IFERROR(MATCH(_xlfn.CONCAT($B69,",",H$4),'25 SpcFunc &amp; VentSpcFunc combos'!$Q$8:$Q$354,0),0)&gt;0,1,0)</f>
        <v>0</v>
      </c>
      <c r="I69" s="119">
        <f ca="1">IF(IFERROR(MATCH(_xlfn.CONCAT($B69,",",I$4),'25 SpcFunc &amp; VentSpcFunc combos'!$Q$8:$Q$354,0),0)&gt;0,1,0)</f>
        <v>0</v>
      </c>
      <c r="J69" s="119">
        <f ca="1">IF(IFERROR(MATCH(_xlfn.CONCAT($B69,",",J$4),'25 SpcFunc &amp; VentSpcFunc combos'!$Q$8:$Q$354,0),0)&gt;0,1,0)</f>
        <v>0</v>
      </c>
      <c r="K69" s="119">
        <f ca="1">IF(IFERROR(MATCH(_xlfn.CONCAT($B69,",",K$4),'25 SpcFunc &amp; VentSpcFunc combos'!$Q$8:$Q$354,0),0)&gt;0,1,0)</f>
        <v>0</v>
      </c>
      <c r="L69" s="119">
        <f ca="1">IF(IFERROR(MATCH(_xlfn.CONCAT($B69,",",L$4),'25 SpcFunc &amp; VentSpcFunc combos'!$Q$8:$Q$354,0),0)&gt;0,1,0)</f>
        <v>0</v>
      </c>
      <c r="M69" s="119">
        <f ca="1">IF(IFERROR(MATCH(_xlfn.CONCAT($B69,",",M$4),'25 SpcFunc &amp; VentSpcFunc combos'!$Q$8:$Q$354,0),0)&gt;0,1,0)</f>
        <v>0</v>
      </c>
      <c r="N69" s="119">
        <f ca="1">IF(IFERROR(MATCH(_xlfn.CONCAT($B69,",",N$4),'25 SpcFunc &amp; VentSpcFunc combos'!$Q$8:$Q$354,0),0)&gt;0,1,0)</f>
        <v>0</v>
      </c>
      <c r="O69" s="119">
        <f ca="1">IF(IFERROR(MATCH(_xlfn.CONCAT($B69,",",O$4),'25 SpcFunc &amp; VentSpcFunc combos'!$Q$8:$Q$354,0),0)&gt;0,1,0)</f>
        <v>0</v>
      </c>
      <c r="P69" s="119">
        <f ca="1">IF(IFERROR(MATCH(_xlfn.CONCAT($B69,",",P$4),'25 SpcFunc &amp; VentSpcFunc combos'!$Q$8:$Q$354,0),0)&gt;0,1,0)</f>
        <v>0</v>
      </c>
      <c r="Q69" s="119">
        <f ca="1">IF(IFERROR(MATCH(_xlfn.CONCAT($B69,",",Q$4),'25 SpcFunc &amp; VentSpcFunc combos'!$Q$8:$Q$354,0),0)&gt;0,1,0)</f>
        <v>0</v>
      </c>
      <c r="R69" s="119">
        <f ca="1">IF(IFERROR(MATCH(_xlfn.CONCAT($B69,",",R$4),'25 SpcFunc &amp; VentSpcFunc combos'!$Q$8:$Q$354,0),0)&gt;0,1,0)</f>
        <v>0</v>
      </c>
      <c r="S69" s="119">
        <f ca="1">IF(IFERROR(MATCH(_xlfn.CONCAT($B69,",",S$4),'25 SpcFunc &amp; VentSpcFunc combos'!$Q$8:$Q$354,0),0)&gt;0,1,0)</f>
        <v>0</v>
      </c>
      <c r="T69" s="119">
        <f ca="1">IF(IFERROR(MATCH(_xlfn.CONCAT($B69,",",T$4),'25 SpcFunc &amp; VentSpcFunc combos'!$Q$8:$Q$354,0),0)&gt;0,1,0)</f>
        <v>0</v>
      </c>
      <c r="U69" s="119">
        <f ca="1">IF(IFERROR(MATCH(_xlfn.CONCAT($B69,",",U$4),'25 SpcFunc &amp; VentSpcFunc combos'!$Q$8:$Q$354,0),0)&gt;0,1,0)</f>
        <v>0</v>
      </c>
      <c r="V69" s="119">
        <f ca="1">IF(IFERROR(MATCH(_xlfn.CONCAT($B69,",",V$4),'25 SpcFunc &amp; VentSpcFunc combos'!$Q$8:$Q$354,0),0)&gt;0,1,0)</f>
        <v>0</v>
      </c>
      <c r="W69" s="119">
        <f ca="1">IF(IFERROR(MATCH(_xlfn.CONCAT($B69,",",W$4),'25 SpcFunc &amp; VentSpcFunc combos'!$Q$8:$Q$354,0),0)&gt;0,1,0)</f>
        <v>0</v>
      </c>
      <c r="X69" s="119">
        <f ca="1">IF(IFERROR(MATCH(_xlfn.CONCAT($B69,",",X$4),'25 SpcFunc &amp; VentSpcFunc combos'!$Q$8:$Q$354,0),0)&gt;0,1,0)</f>
        <v>0</v>
      </c>
      <c r="Y69" s="119">
        <f ca="1">IF(IFERROR(MATCH(_xlfn.CONCAT($B69,",",Y$4),'25 SpcFunc &amp; VentSpcFunc combos'!$Q$8:$Q$354,0),0)&gt;0,1,0)</f>
        <v>0</v>
      </c>
      <c r="Z69" s="119">
        <f ca="1">IF(IFERROR(MATCH(_xlfn.CONCAT($B69,",",Z$4),'25 SpcFunc &amp; VentSpcFunc combos'!$Q$8:$Q$354,0),0)&gt;0,1,0)</f>
        <v>0</v>
      </c>
      <c r="AA69" s="119">
        <f ca="1">IF(IFERROR(MATCH(_xlfn.CONCAT($B69,",",AA$4),'25 SpcFunc &amp; VentSpcFunc combos'!$Q$8:$Q$354,0),0)&gt;0,1,0)</f>
        <v>0</v>
      </c>
      <c r="AB69" s="119">
        <f ca="1">IF(IFERROR(MATCH(_xlfn.CONCAT($B69,",",AB$4),'25 SpcFunc &amp; VentSpcFunc combos'!$Q$8:$Q$354,0),0)&gt;0,1,0)</f>
        <v>0</v>
      </c>
      <c r="AC69" s="119">
        <f ca="1">IF(IFERROR(MATCH(_xlfn.CONCAT($B69,",",AC$4),'25 SpcFunc &amp; VentSpcFunc combos'!$Q$8:$Q$354,0),0)&gt;0,1,0)</f>
        <v>0</v>
      </c>
      <c r="AD69" s="119">
        <f ca="1">IF(IFERROR(MATCH(_xlfn.CONCAT($B69,",",AD$4),'25 SpcFunc &amp; VentSpcFunc combos'!$Q$8:$Q$354,0),0)&gt;0,1,0)</f>
        <v>0</v>
      </c>
      <c r="AE69" s="119">
        <f ca="1">IF(IFERROR(MATCH(_xlfn.CONCAT($B69,",",AE$4),'25 SpcFunc &amp; VentSpcFunc combos'!$Q$8:$Q$354,0),0)&gt;0,1,0)</f>
        <v>0</v>
      </c>
      <c r="AF69" s="119">
        <f ca="1">IF(IFERROR(MATCH(_xlfn.CONCAT($B69,",",AF$4),'25 SpcFunc &amp; VentSpcFunc combos'!$Q$8:$Q$354,0),0)&gt;0,1,0)</f>
        <v>0</v>
      </c>
      <c r="AG69" s="119">
        <f ca="1">IF(IFERROR(MATCH(_xlfn.CONCAT($B69,",",AG$4),'25 SpcFunc &amp; VentSpcFunc combos'!$Q$8:$Q$354,0),0)&gt;0,1,0)</f>
        <v>0</v>
      </c>
      <c r="AH69" s="119">
        <f ca="1">IF(IFERROR(MATCH(_xlfn.CONCAT($B69,",",AH$4),'25 SpcFunc &amp; VentSpcFunc combos'!$Q$8:$Q$354,0),0)&gt;0,1,0)</f>
        <v>0</v>
      </c>
      <c r="AI69" s="119">
        <f ca="1">IF(IFERROR(MATCH(_xlfn.CONCAT($B69,",",AI$4),'25 SpcFunc &amp; VentSpcFunc combos'!$Q$8:$Q$354,0),0)&gt;0,1,0)</f>
        <v>0</v>
      </c>
      <c r="AJ69" s="119">
        <f ca="1">IF(IFERROR(MATCH(_xlfn.CONCAT($B69,",",AJ$4),'25 SpcFunc &amp; VentSpcFunc combos'!$Q$8:$Q$354,0),0)&gt;0,1,0)</f>
        <v>0</v>
      </c>
      <c r="AK69" s="119">
        <f ca="1">IF(IFERROR(MATCH(_xlfn.CONCAT($B69,",",AK$4),'25 SpcFunc &amp; VentSpcFunc combos'!$Q$8:$Q$354,0),0)&gt;0,1,0)</f>
        <v>0</v>
      </c>
      <c r="AL69" s="119">
        <f ca="1">IF(IFERROR(MATCH(_xlfn.CONCAT($B69,",",AL$4),'25 SpcFunc &amp; VentSpcFunc combos'!$Q$8:$Q$354,0),0)&gt;0,1,0)</f>
        <v>0</v>
      </c>
      <c r="AM69" s="119">
        <f ca="1">IF(IFERROR(MATCH(_xlfn.CONCAT($B69,",",AM$4),'25 SpcFunc &amp; VentSpcFunc combos'!$Q$8:$Q$354,0),0)&gt;0,1,0)</f>
        <v>0</v>
      </c>
      <c r="AN69" s="119">
        <f ca="1">IF(IFERROR(MATCH(_xlfn.CONCAT($B69,",",AN$4),'25 SpcFunc &amp; VentSpcFunc combos'!$Q$8:$Q$354,0),0)&gt;0,1,0)</f>
        <v>0</v>
      </c>
      <c r="AO69" s="119">
        <f ca="1">IF(IFERROR(MATCH(_xlfn.CONCAT($B69,",",AO$4),'25 SpcFunc &amp; VentSpcFunc combos'!$Q$8:$Q$354,0),0)&gt;0,1,0)</f>
        <v>0</v>
      </c>
      <c r="AP69" s="119">
        <f ca="1">IF(IFERROR(MATCH(_xlfn.CONCAT($B69,",",AP$4),'25 SpcFunc &amp; VentSpcFunc combos'!$Q$8:$Q$354,0),0)&gt;0,1,0)</f>
        <v>0</v>
      </c>
      <c r="AQ69" s="119">
        <f ca="1">IF(IFERROR(MATCH(_xlfn.CONCAT($B69,",",AQ$4),'25 SpcFunc &amp; VentSpcFunc combos'!$Q$8:$Q$354,0),0)&gt;0,1,0)</f>
        <v>0</v>
      </c>
      <c r="AR69" s="119">
        <f ca="1">IF(IFERROR(MATCH(_xlfn.CONCAT($B69,",",AR$4),'25 SpcFunc &amp; VentSpcFunc combos'!$Q$8:$Q$354,0),0)&gt;0,1,0)</f>
        <v>0</v>
      </c>
      <c r="AS69" s="119">
        <f ca="1">IF(IFERROR(MATCH(_xlfn.CONCAT($B69,",",AS$4),'25 SpcFunc &amp; VentSpcFunc combos'!$Q$8:$Q$354,0),0)&gt;0,1,0)</f>
        <v>0</v>
      </c>
      <c r="AT69" s="119">
        <f ca="1">IF(IFERROR(MATCH(_xlfn.CONCAT($B69,",",AT$4),'25 SpcFunc &amp; VentSpcFunc combos'!$Q$8:$Q$354,0),0)&gt;0,1,0)</f>
        <v>0</v>
      </c>
      <c r="AU69" s="119">
        <f ca="1">IF(IFERROR(MATCH(_xlfn.CONCAT($B69,",",AU$4),'25 SpcFunc &amp; VentSpcFunc combos'!$Q$8:$Q$354,0),0)&gt;0,1,0)</f>
        <v>0</v>
      </c>
      <c r="AV69" s="119">
        <f ca="1">IF(IFERROR(MATCH(_xlfn.CONCAT($B69,",",AV$4),'25 SpcFunc &amp; VentSpcFunc combos'!$Q$8:$Q$354,0),0)&gt;0,1,0)</f>
        <v>0</v>
      </c>
      <c r="AW69" s="119">
        <f ca="1">IF(IFERROR(MATCH(_xlfn.CONCAT($B69,",",AW$4),'25 SpcFunc &amp; VentSpcFunc combos'!$Q$8:$Q$354,0),0)&gt;0,1,0)</f>
        <v>0</v>
      </c>
      <c r="AX69" s="119">
        <f ca="1">IF(IFERROR(MATCH(_xlfn.CONCAT($B69,",",AX$4),'25 SpcFunc &amp; VentSpcFunc combos'!$Q$8:$Q$354,0),0)&gt;0,1,0)</f>
        <v>0</v>
      </c>
      <c r="AY69" s="119">
        <f ca="1">IF(IFERROR(MATCH(_xlfn.CONCAT($B69,",",AY$4),'25 SpcFunc &amp; VentSpcFunc combos'!$Q$8:$Q$354,0),0)&gt;0,1,0)</f>
        <v>0</v>
      </c>
      <c r="AZ69" s="119">
        <f ca="1">IF(IFERROR(MATCH(_xlfn.CONCAT($B69,",",AZ$4),'25 SpcFunc &amp; VentSpcFunc combos'!$Q$8:$Q$354,0),0)&gt;0,1,0)</f>
        <v>0</v>
      </c>
      <c r="BA69" s="119">
        <f ca="1">IF(IFERROR(MATCH(_xlfn.CONCAT($B69,",",BA$4),'25 SpcFunc &amp; VentSpcFunc combos'!$Q$8:$Q$354,0),0)&gt;0,1,0)</f>
        <v>0</v>
      </c>
      <c r="BB69" s="119">
        <f ca="1">IF(IFERROR(MATCH(_xlfn.CONCAT($B69,",",BB$4),'25 SpcFunc &amp; VentSpcFunc combos'!$Q$8:$Q$354,0),0)&gt;0,1,0)</f>
        <v>0</v>
      </c>
      <c r="BC69" s="119">
        <f ca="1">IF(IFERROR(MATCH(_xlfn.CONCAT($B69,",",BC$4),'25 SpcFunc &amp; VentSpcFunc combos'!$Q$8:$Q$354,0),0)&gt;0,1,0)</f>
        <v>0</v>
      </c>
      <c r="BD69" s="119">
        <f ca="1">IF(IFERROR(MATCH(_xlfn.CONCAT($B69,",",BD$4),'25 SpcFunc &amp; VentSpcFunc combos'!$Q$8:$Q$354,0),0)&gt;0,1,0)</f>
        <v>0</v>
      </c>
      <c r="BE69" s="119">
        <f ca="1">IF(IFERROR(MATCH(_xlfn.CONCAT($B69,",",BE$4),'25 SpcFunc &amp; VentSpcFunc combos'!$Q$8:$Q$354,0),0)&gt;0,1,0)</f>
        <v>0</v>
      </c>
      <c r="BF69" s="119">
        <f ca="1">IF(IFERROR(MATCH(_xlfn.CONCAT($B69,",",BF$4),'25 SpcFunc &amp; VentSpcFunc combos'!$Q$8:$Q$354,0),0)&gt;0,1,0)</f>
        <v>0</v>
      </c>
      <c r="BG69" s="119">
        <f ca="1">IF(IFERROR(MATCH(_xlfn.CONCAT($B69,",",BG$4),'25 SpcFunc &amp; VentSpcFunc combos'!$Q$8:$Q$354,0),0)&gt;0,1,0)</f>
        <v>0</v>
      </c>
      <c r="BH69" s="119">
        <f ca="1">IF(IFERROR(MATCH(_xlfn.CONCAT($B69,",",BH$4),'25 SpcFunc &amp; VentSpcFunc combos'!$Q$8:$Q$354,0),0)&gt;0,1,0)</f>
        <v>0</v>
      </c>
      <c r="BI69" s="119">
        <f ca="1">IF(IFERROR(MATCH(_xlfn.CONCAT($B69,",",BI$4),'25 SpcFunc &amp; VentSpcFunc combos'!$Q$8:$Q$354,0),0)&gt;0,1,0)</f>
        <v>0</v>
      </c>
      <c r="BJ69" s="119">
        <f ca="1">IF(IFERROR(MATCH(_xlfn.CONCAT($B69,",",BJ$4),'25 SpcFunc &amp; VentSpcFunc combos'!$Q$8:$Q$354,0),0)&gt;0,1,0)</f>
        <v>0</v>
      </c>
      <c r="BK69" s="119">
        <f ca="1">IF(IFERROR(MATCH(_xlfn.CONCAT($B69,",",BK$4),'25 SpcFunc &amp; VentSpcFunc combos'!$Q$8:$Q$354,0),0)&gt;0,1,0)</f>
        <v>0</v>
      </c>
      <c r="BL69" s="119">
        <f ca="1">IF(IFERROR(MATCH(_xlfn.CONCAT($B69,",",BL$4),'25 SpcFunc &amp; VentSpcFunc combos'!$Q$8:$Q$354,0),0)&gt;0,1,0)</f>
        <v>0</v>
      </c>
      <c r="BM69" s="119">
        <f ca="1">IF(IFERROR(MATCH(_xlfn.CONCAT($B69,",",BM$4),'25 SpcFunc &amp; VentSpcFunc combos'!$Q$8:$Q$354,0),0)&gt;0,1,0)</f>
        <v>0</v>
      </c>
      <c r="BN69" s="119">
        <f ca="1">IF(IFERROR(MATCH(_xlfn.CONCAT($B69,",",BN$4),'25 SpcFunc &amp; VentSpcFunc combos'!$Q$8:$Q$354,0),0)&gt;0,1,0)</f>
        <v>0</v>
      </c>
      <c r="BO69" s="119">
        <f ca="1">IF(IFERROR(MATCH(_xlfn.CONCAT($B69,",",BO$4),'25 SpcFunc &amp; VentSpcFunc combos'!$Q$8:$Q$354,0),0)&gt;0,1,0)</f>
        <v>0</v>
      </c>
      <c r="BP69" s="119">
        <f ca="1">IF(IFERROR(MATCH(_xlfn.CONCAT($B69,",",BP$4),'25 SpcFunc &amp; VentSpcFunc combos'!$Q$8:$Q$354,0),0)&gt;0,1,0)</f>
        <v>0</v>
      </c>
      <c r="BQ69" s="119">
        <f ca="1">IF(IFERROR(MATCH(_xlfn.CONCAT($B69,",",BQ$4),'25 SpcFunc &amp; VentSpcFunc combos'!$Q$8:$Q$354,0),0)&gt;0,1,0)</f>
        <v>0</v>
      </c>
      <c r="BR69" s="119">
        <f ca="1">IF(IFERROR(MATCH(_xlfn.CONCAT($B69,",",BR$4),'25 SpcFunc &amp; VentSpcFunc combos'!$Q$8:$Q$354,0),0)&gt;0,1,0)</f>
        <v>0</v>
      </c>
      <c r="BS69" s="119">
        <f ca="1">IF(IFERROR(MATCH(_xlfn.CONCAT($B69,",",BS$4),'25 SpcFunc &amp; VentSpcFunc combos'!$Q$8:$Q$354,0),0)&gt;0,1,0)</f>
        <v>0</v>
      </c>
      <c r="BT69" s="119">
        <f ca="1">IF(IFERROR(MATCH(_xlfn.CONCAT($B69,",",BT$4),'25 SpcFunc &amp; VentSpcFunc combos'!$Q$8:$Q$354,0),0)&gt;0,1,0)</f>
        <v>0</v>
      </c>
      <c r="BU69" s="119">
        <f ca="1">IF(IFERROR(MATCH(_xlfn.CONCAT($B69,",",BU$4),'25 SpcFunc &amp; VentSpcFunc combos'!$Q$8:$Q$354,0),0)&gt;0,1,0)</f>
        <v>0</v>
      </c>
      <c r="BV69" s="119">
        <f ca="1">IF(IFERROR(MATCH(_xlfn.CONCAT($B69,",",BV$4),'25 SpcFunc &amp; VentSpcFunc combos'!$Q$8:$Q$354,0),0)&gt;0,1,0)</f>
        <v>0</v>
      </c>
      <c r="BW69" s="119">
        <f ca="1">IF(IFERROR(MATCH(_xlfn.CONCAT($B69,",",BW$4),'25 SpcFunc &amp; VentSpcFunc combos'!$Q$8:$Q$354,0),0)&gt;0,1,0)</f>
        <v>0</v>
      </c>
      <c r="BX69" s="119">
        <f ca="1">IF(IFERROR(MATCH(_xlfn.CONCAT($B69,",",BX$4),'25 SpcFunc &amp; VentSpcFunc combos'!$Q$8:$Q$354,0),0)&gt;0,1,0)</f>
        <v>0</v>
      </c>
      <c r="BY69" s="119">
        <f ca="1">IF(IFERROR(MATCH(_xlfn.CONCAT($B69,",",BY$4),'25 SpcFunc &amp; VentSpcFunc combos'!$Q$8:$Q$354,0),0)&gt;0,1,0)</f>
        <v>0</v>
      </c>
      <c r="BZ69" s="119">
        <f ca="1">IF(IFERROR(MATCH(_xlfn.CONCAT($B69,",",BZ$4),'25 SpcFunc &amp; VentSpcFunc combos'!$Q$8:$Q$354,0),0)&gt;0,1,0)</f>
        <v>1</v>
      </c>
      <c r="CA69" s="119">
        <f ca="1">IF(IFERROR(MATCH(_xlfn.CONCAT($B69,",",CA$4),'25 SpcFunc &amp; VentSpcFunc combos'!$Q$8:$Q$354,0),0)&gt;0,1,0)</f>
        <v>0</v>
      </c>
      <c r="CB69" s="119">
        <f ca="1">IF(IFERROR(MATCH(_xlfn.CONCAT($B69,",",CB$4),'25 SpcFunc &amp; VentSpcFunc combos'!$Q$8:$Q$354,0),0)&gt;0,1,0)</f>
        <v>0</v>
      </c>
      <c r="CC69" s="119">
        <f ca="1">IF(IFERROR(MATCH(_xlfn.CONCAT($B69,",",CC$4),'25 SpcFunc &amp; VentSpcFunc combos'!$Q$8:$Q$354,0),0)&gt;0,1,0)</f>
        <v>0</v>
      </c>
      <c r="CD69" s="119">
        <f ca="1">IF(IFERROR(MATCH(_xlfn.CONCAT($B69,",",CD$4),'25 SpcFunc &amp; VentSpcFunc combos'!$Q$8:$Q$354,0),0)&gt;0,1,0)</f>
        <v>0</v>
      </c>
      <c r="CE69" s="119">
        <f ca="1">IF(IFERROR(MATCH(_xlfn.CONCAT($B69,",",CE$4),'25 SpcFunc &amp; VentSpcFunc combos'!$Q$8:$Q$354,0),0)&gt;0,1,0)</f>
        <v>0</v>
      </c>
      <c r="CF69" s="119">
        <f ca="1">IF(IFERROR(MATCH(_xlfn.CONCAT($B69,",",CF$4),'25 SpcFunc &amp; VentSpcFunc combos'!$Q$8:$Q$354,0),0)&gt;0,1,0)</f>
        <v>0</v>
      </c>
      <c r="CG69" s="119">
        <f ca="1">IF(IFERROR(MATCH(_xlfn.CONCAT($B69,",",CG$4),'25 SpcFunc &amp; VentSpcFunc combos'!$Q$8:$Q$354,0),0)&gt;0,1,0)</f>
        <v>0</v>
      </c>
      <c r="CH69" s="119">
        <f ca="1">IF(IFERROR(MATCH(_xlfn.CONCAT($B69,",",CH$4),'25 SpcFunc &amp; VentSpcFunc combos'!$Q$8:$Q$354,0),0)&gt;0,1,0)</f>
        <v>0</v>
      </c>
      <c r="CI69" s="119">
        <f ca="1">IF(IFERROR(MATCH(_xlfn.CONCAT($B69,",",CI$4),'25 SpcFunc &amp; VentSpcFunc combos'!$Q$8:$Q$354,0),0)&gt;0,1,0)</f>
        <v>0</v>
      </c>
      <c r="CJ69" s="119">
        <f ca="1">IF(IFERROR(MATCH(_xlfn.CONCAT($B69,",",CJ$4),'25 SpcFunc &amp; VentSpcFunc combos'!$Q$8:$Q$354,0),0)&gt;0,1,0)</f>
        <v>0</v>
      </c>
      <c r="CK69" s="119">
        <f ca="1">IF(IFERROR(MATCH(_xlfn.CONCAT($B69,",",CK$4),'25 SpcFunc &amp; VentSpcFunc combos'!$Q$8:$Q$354,0),0)&gt;0,1,0)</f>
        <v>0</v>
      </c>
      <c r="CL69" s="119">
        <f ca="1">IF(IFERROR(MATCH(_xlfn.CONCAT($B69,",",CL$4),'25 SpcFunc &amp; VentSpcFunc combos'!$Q$8:$Q$354,0),0)&gt;0,1,0)</f>
        <v>0</v>
      </c>
      <c r="CM69" s="119">
        <f ca="1">IF(IFERROR(MATCH(_xlfn.CONCAT($B69,",",CM$4),'25 SpcFunc &amp; VentSpcFunc combos'!$Q$8:$Q$354,0),0)&gt;0,1,0)</f>
        <v>0</v>
      </c>
      <c r="CN69" s="119">
        <f ca="1">IF(IFERROR(MATCH(_xlfn.CONCAT($B69,",",CN$4),'25 SpcFunc &amp; VentSpcFunc combos'!$Q$8:$Q$354,0),0)&gt;0,1,0)</f>
        <v>0</v>
      </c>
      <c r="CO69" s="119">
        <f ca="1">IF(IFERROR(MATCH(_xlfn.CONCAT($B69,",",CO$4),'25 SpcFunc &amp; VentSpcFunc combos'!$Q$8:$Q$354,0),0)&gt;0,1,0)</f>
        <v>0</v>
      </c>
      <c r="CP69" s="119">
        <f ca="1">IF(IFERROR(MATCH(_xlfn.CONCAT($B69,",",CP$4),'25 SpcFunc &amp; VentSpcFunc combos'!$Q$8:$Q$354,0),0)&gt;0,1,0)</f>
        <v>0</v>
      </c>
      <c r="CQ69" s="119">
        <f ca="1">IF(IFERROR(MATCH(_xlfn.CONCAT($B69,",",CQ$4),'25 SpcFunc &amp; VentSpcFunc combos'!$Q$8:$Q$354,0),0)&gt;0,1,0)</f>
        <v>0</v>
      </c>
      <c r="CR69" s="119">
        <f ca="1">IF(IFERROR(MATCH(_xlfn.CONCAT($B69,",",CR$4),'25 SpcFunc &amp; VentSpcFunc combos'!$Q$8:$Q$354,0),0)&gt;0,1,0)</f>
        <v>0</v>
      </c>
      <c r="CS69" s="119">
        <f ca="1">IF(IFERROR(MATCH(_xlfn.CONCAT($B69,",",CS$4),'25 SpcFunc &amp; VentSpcFunc combos'!$Q$8:$Q$354,0),0)&gt;0,1,0)</f>
        <v>0</v>
      </c>
      <c r="CT69" s="119">
        <f ca="1">IF(IFERROR(MATCH(_xlfn.CONCAT($B69,",",CT$4),'25 SpcFunc &amp; VentSpcFunc combos'!$Q$8:$Q$354,0),0)&gt;0,1,0)</f>
        <v>0</v>
      </c>
      <c r="CU69" s="98" t="s">
        <v>938</v>
      </c>
      <c r="CV69">
        <f t="shared" ca="1" si="4"/>
        <v>1</v>
      </c>
    </row>
    <row r="70" spans="2:100" x14ac:dyDescent="0.25">
      <c r="B70" t="str">
        <f>'For CSV - 2025 SpcFuncData'!B71</f>
        <v>Sports Arena - Playing Area (&gt; 5,000 Spectators)</v>
      </c>
      <c r="C70" s="119">
        <f ca="1">IF(IFERROR(MATCH(_xlfn.CONCAT($B70,",",C$4),'25 SpcFunc &amp; VentSpcFunc combos'!$Q$8:$Q$354,0),0)&gt;0,1,0)</f>
        <v>0</v>
      </c>
      <c r="D70" s="119">
        <f ca="1">IF(IFERROR(MATCH(_xlfn.CONCAT($B70,",",D$4),'25 SpcFunc &amp; VentSpcFunc combos'!$Q$8:$Q$354,0),0)&gt;0,1,0)</f>
        <v>0</v>
      </c>
      <c r="E70" s="119">
        <f ca="1">IF(IFERROR(MATCH(_xlfn.CONCAT($B70,",",E$4),'25 SpcFunc &amp; VentSpcFunc combos'!$Q$8:$Q$354,0),0)&gt;0,1,0)</f>
        <v>0</v>
      </c>
      <c r="F70" s="119">
        <f ca="1">IF(IFERROR(MATCH(_xlfn.CONCAT($B70,",",F$4),'25 SpcFunc &amp; VentSpcFunc combos'!$Q$8:$Q$354,0),0)&gt;0,1,0)</f>
        <v>0</v>
      </c>
      <c r="G70" s="119">
        <f ca="1">IF(IFERROR(MATCH(_xlfn.CONCAT($B70,",",G$4),'25 SpcFunc &amp; VentSpcFunc combos'!$Q$8:$Q$354,0),0)&gt;0,1,0)</f>
        <v>0</v>
      </c>
      <c r="H70" s="119">
        <f ca="1">IF(IFERROR(MATCH(_xlfn.CONCAT($B70,",",H$4),'25 SpcFunc &amp; VentSpcFunc combos'!$Q$8:$Q$354,0),0)&gt;0,1,0)</f>
        <v>0</v>
      </c>
      <c r="I70" s="119">
        <f ca="1">IF(IFERROR(MATCH(_xlfn.CONCAT($B70,",",I$4),'25 SpcFunc &amp; VentSpcFunc combos'!$Q$8:$Q$354,0),0)&gt;0,1,0)</f>
        <v>0</v>
      </c>
      <c r="J70" s="119">
        <f ca="1">IF(IFERROR(MATCH(_xlfn.CONCAT($B70,",",J$4),'25 SpcFunc &amp; VentSpcFunc combos'!$Q$8:$Q$354,0),0)&gt;0,1,0)</f>
        <v>0</v>
      </c>
      <c r="K70" s="119">
        <f ca="1">IF(IFERROR(MATCH(_xlfn.CONCAT($B70,",",K$4),'25 SpcFunc &amp; VentSpcFunc combos'!$Q$8:$Q$354,0),0)&gt;0,1,0)</f>
        <v>0</v>
      </c>
      <c r="L70" s="119">
        <f ca="1">IF(IFERROR(MATCH(_xlfn.CONCAT($B70,",",L$4),'25 SpcFunc &amp; VentSpcFunc combos'!$Q$8:$Q$354,0),0)&gt;0,1,0)</f>
        <v>0</v>
      </c>
      <c r="M70" s="119">
        <f ca="1">IF(IFERROR(MATCH(_xlfn.CONCAT($B70,",",M$4),'25 SpcFunc &amp; VentSpcFunc combos'!$Q$8:$Q$354,0),0)&gt;0,1,0)</f>
        <v>0</v>
      </c>
      <c r="N70" s="119">
        <f ca="1">IF(IFERROR(MATCH(_xlfn.CONCAT($B70,",",N$4),'25 SpcFunc &amp; VentSpcFunc combos'!$Q$8:$Q$354,0),0)&gt;0,1,0)</f>
        <v>0</v>
      </c>
      <c r="O70" s="119">
        <f ca="1">IF(IFERROR(MATCH(_xlfn.CONCAT($B70,",",O$4),'25 SpcFunc &amp; VentSpcFunc combos'!$Q$8:$Q$354,0),0)&gt;0,1,0)</f>
        <v>0</v>
      </c>
      <c r="P70" s="119">
        <f ca="1">IF(IFERROR(MATCH(_xlfn.CONCAT($B70,",",P$4),'25 SpcFunc &amp; VentSpcFunc combos'!$Q$8:$Q$354,0),0)&gt;0,1,0)</f>
        <v>0</v>
      </c>
      <c r="Q70" s="119">
        <f ca="1">IF(IFERROR(MATCH(_xlfn.CONCAT($B70,",",Q$4),'25 SpcFunc &amp; VentSpcFunc combos'!$Q$8:$Q$354,0),0)&gt;0,1,0)</f>
        <v>0</v>
      </c>
      <c r="R70" s="119">
        <f ca="1">IF(IFERROR(MATCH(_xlfn.CONCAT($B70,",",R$4),'25 SpcFunc &amp; VentSpcFunc combos'!$Q$8:$Q$354,0),0)&gt;0,1,0)</f>
        <v>0</v>
      </c>
      <c r="S70" s="119">
        <f ca="1">IF(IFERROR(MATCH(_xlfn.CONCAT($B70,",",S$4),'25 SpcFunc &amp; VentSpcFunc combos'!$Q$8:$Q$354,0),0)&gt;0,1,0)</f>
        <v>0</v>
      </c>
      <c r="T70" s="119">
        <f ca="1">IF(IFERROR(MATCH(_xlfn.CONCAT($B70,",",T$4),'25 SpcFunc &amp; VentSpcFunc combos'!$Q$8:$Q$354,0),0)&gt;0,1,0)</f>
        <v>0</v>
      </c>
      <c r="U70" s="119">
        <f ca="1">IF(IFERROR(MATCH(_xlfn.CONCAT($B70,",",U$4),'25 SpcFunc &amp; VentSpcFunc combos'!$Q$8:$Q$354,0),0)&gt;0,1,0)</f>
        <v>0</v>
      </c>
      <c r="V70" s="119">
        <f ca="1">IF(IFERROR(MATCH(_xlfn.CONCAT($B70,",",V$4),'25 SpcFunc &amp; VentSpcFunc combos'!$Q$8:$Q$354,0),0)&gt;0,1,0)</f>
        <v>0</v>
      </c>
      <c r="W70" s="119">
        <f ca="1">IF(IFERROR(MATCH(_xlfn.CONCAT($B70,",",W$4),'25 SpcFunc &amp; VentSpcFunc combos'!$Q$8:$Q$354,0),0)&gt;0,1,0)</f>
        <v>0</v>
      </c>
      <c r="X70" s="119">
        <f ca="1">IF(IFERROR(MATCH(_xlfn.CONCAT($B70,",",X$4),'25 SpcFunc &amp; VentSpcFunc combos'!$Q$8:$Q$354,0),0)&gt;0,1,0)</f>
        <v>0</v>
      </c>
      <c r="Y70" s="119">
        <f ca="1">IF(IFERROR(MATCH(_xlfn.CONCAT($B70,",",Y$4),'25 SpcFunc &amp; VentSpcFunc combos'!$Q$8:$Q$354,0),0)&gt;0,1,0)</f>
        <v>0</v>
      </c>
      <c r="Z70" s="119">
        <f ca="1">IF(IFERROR(MATCH(_xlfn.CONCAT($B70,",",Z$4),'25 SpcFunc &amp; VentSpcFunc combos'!$Q$8:$Q$354,0),0)&gt;0,1,0)</f>
        <v>0</v>
      </c>
      <c r="AA70" s="119">
        <f ca="1">IF(IFERROR(MATCH(_xlfn.CONCAT($B70,",",AA$4),'25 SpcFunc &amp; VentSpcFunc combos'!$Q$8:$Q$354,0),0)&gt;0,1,0)</f>
        <v>0</v>
      </c>
      <c r="AB70" s="119">
        <f ca="1">IF(IFERROR(MATCH(_xlfn.CONCAT($B70,",",AB$4),'25 SpcFunc &amp; VentSpcFunc combos'!$Q$8:$Q$354,0),0)&gt;0,1,0)</f>
        <v>0</v>
      </c>
      <c r="AC70" s="119">
        <f ca="1">IF(IFERROR(MATCH(_xlfn.CONCAT($B70,",",AC$4),'25 SpcFunc &amp; VentSpcFunc combos'!$Q$8:$Q$354,0),0)&gt;0,1,0)</f>
        <v>0</v>
      </c>
      <c r="AD70" s="119">
        <f ca="1">IF(IFERROR(MATCH(_xlfn.CONCAT($B70,",",AD$4),'25 SpcFunc &amp; VentSpcFunc combos'!$Q$8:$Q$354,0),0)&gt;0,1,0)</f>
        <v>0</v>
      </c>
      <c r="AE70" s="119">
        <f ca="1">IF(IFERROR(MATCH(_xlfn.CONCAT($B70,",",AE$4),'25 SpcFunc &amp; VentSpcFunc combos'!$Q$8:$Q$354,0),0)&gt;0,1,0)</f>
        <v>0</v>
      </c>
      <c r="AF70" s="119">
        <f ca="1">IF(IFERROR(MATCH(_xlfn.CONCAT($B70,",",AF$4),'25 SpcFunc &amp; VentSpcFunc combos'!$Q$8:$Q$354,0),0)&gt;0,1,0)</f>
        <v>0</v>
      </c>
      <c r="AG70" s="119">
        <f ca="1">IF(IFERROR(MATCH(_xlfn.CONCAT($B70,",",AG$4),'25 SpcFunc &amp; VentSpcFunc combos'!$Q$8:$Q$354,0),0)&gt;0,1,0)</f>
        <v>0</v>
      </c>
      <c r="AH70" s="119">
        <f ca="1">IF(IFERROR(MATCH(_xlfn.CONCAT($B70,",",AH$4),'25 SpcFunc &amp; VentSpcFunc combos'!$Q$8:$Q$354,0),0)&gt;0,1,0)</f>
        <v>1</v>
      </c>
      <c r="AI70" s="119">
        <f ca="1">IF(IFERROR(MATCH(_xlfn.CONCAT($B70,",",AI$4),'25 SpcFunc &amp; VentSpcFunc combos'!$Q$8:$Q$354,0),0)&gt;0,1,0)</f>
        <v>0</v>
      </c>
      <c r="AJ70" s="119">
        <f ca="1">IF(IFERROR(MATCH(_xlfn.CONCAT($B70,",",AJ$4),'25 SpcFunc &amp; VentSpcFunc combos'!$Q$8:$Q$354,0),0)&gt;0,1,0)</f>
        <v>0</v>
      </c>
      <c r="AK70" s="119">
        <f ca="1">IF(IFERROR(MATCH(_xlfn.CONCAT($B70,",",AK$4),'25 SpcFunc &amp; VentSpcFunc combos'!$Q$8:$Q$354,0),0)&gt;0,1,0)</f>
        <v>0</v>
      </c>
      <c r="AL70" s="119">
        <f ca="1">IF(IFERROR(MATCH(_xlfn.CONCAT($B70,",",AL$4),'25 SpcFunc &amp; VentSpcFunc combos'!$Q$8:$Q$354,0),0)&gt;0,1,0)</f>
        <v>0</v>
      </c>
      <c r="AM70" s="119">
        <f ca="1">IF(IFERROR(MATCH(_xlfn.CONCAT($B70,",",AM$4),'25 SpcFunc &amp; VentSpcFunc combos'!$Q$8:$Q$354,0),0)&gt;0,1,0)</f>
        <v>0</v>
      </c>
      <c r="AN70" s="119">
        <f ca="1">IF(IFERROR(MATCH(_xlfn.CONCAT($B70,",",AN$4),'25 SpcFunc &amp; VentSpcFunc combos'!$Q$8:$Q$354,0),0)&gt;0,1,0)</f>
        <v>0</v>
      </c>
      <c r="AO70" s="119">
        <f ca="1">IF(IFERROR(MATCH(_xlfn.CONCAT($B70,",",AO$4),'25 SpcFunc &amp; VentSpcFunc combos'!$Q$8:$Q$354,0),0)&gt;0,1,0)</f>
        <v>0</v>
      </c>
      <c r="AP70" s="119">
        <f ca="1">IF(IFERROR(MATCH(_xlfn.CONCAT($B70,",",AP$4),'25 SpcFunc &amp; VentSpcFunc combos'!$Q$8:$Q$354,0),0)&gt;0,1,0)</f>
        <v>0</v>
      </c>
      <c r="AQ70" s="119">
        <f ca="1">IF(IFERROR(MATCH(_xlfn.CONCAT($B70,",",AQ$4),'25 SpcFunc &amp; VentSpcFunc combos'!$Q$8:$Q$354,0),0)&gt;0,1,0)</f>
        <v>0</v>
      </c>
      <c r="AR70" s="119">
        <f ca="1">IF(IFERROR(MATCH(_xlfn.CONCAT($B70,",",AR$4),'25 SpcFunc &amp; VentSpcFunc combos'!$Q$8:$Q$354,0),0)&gt;0,1,0)</f>
        <v>0</v>
      </c>
      <c r="AS70" s="119">
        <f ca="1">IF(IFERROR(MATCH(_xlfn.CONCAT($B70,",",AS$4),'25 SpcFunc &amp; VentSpcFunc combos'!$Q$8:$Q$354,0),0)&gt;0,1,0)</f>
        <v>0</v>
      </c>
      <c r="AT70" s="119">
        <f ca="1">IF(IFERROR(MATCH(_xlfn.CONCAT($B70,",",AT$4),'25 SpcFunc &amp; VentSpcFunc combos'!$Q$8:$Q$354,0),0)&gt;0,1,0)</f>
        <v>0</v>
      </c>
      <c r="AU70" s="119">
        <f ca="1">IF(IFERROR(MATCH(_xlfn.CONCAT($B70,",",AU$4),'25 SpcFunc &amp; VentSpcFunc combos'!$Q$8:$Q$354,0),0)&gt;0,1,0)</f>
        <v>0</v>
      </c>
      <c r="AV70" s="119">
        <f ca="1">IF(IFERROR(MATCH(_xlfn.CONCAT($B70,",",AV$4),'25 SpcFunc &amp; VentSpcFunc combos'!$Q$8:$Q$354,0),0)&gt;0,1,0)</f>
        <v>0</v>
      </c>
      <c r="AW70" s="119">
        <f ca="1">IF(IFERROR(MATCH(_xlfn.CONCAT($B70,",",AW$4),'25 SpcFunc &amp; VentSpcFunc combos'!$Q$8:$Q$354,0),0)&gt;0,1,0)</f>
        <v>0</v>
      </c>
      <c r="AX70" s="119">
        <f ca="1">IF(IFERROR(MATCH(_xlfn.CONCAT($B70,",",AX$4),'25 SpcFunc &amp; VentSpcFunc combos'!$Q$8:$Q$354,0),0)&gt;0,1,0)</f>
        <v>0</v>
      </c>
      <c r="AY70" s="119">
        <f ca="1">IF(IFERROR(MATCH(_xlfn.CONCAT($B70,",",AY$4),'25 SpcFunc &amp; VentSpcFunc combos'!$Q$8:$Q$354,0),0)&gt;0,1,0)</f>
        <v>0</v>
      </c>
      <c r="AZ70" s="119">
        <f ca="1">IF(IFERROR(MATCH(_xlfn.CONCAT($B70,",",AZ$4),'25 SpcFunc &amp; VentSpcFunc combos'!$Q$8:$Q$354,0),0)&gt;0,1,0)</f>
        <v>0</v>
      </c>
      <c r="BA70" s="119">
        <f ca="1">IF(IFERROR(MATCH(_xlfn.CONCAT($B70,",",BA$4),'25 SpcFunc &amp; VentSpcFunc combos'!$Q$8:$Q$354,0),0)&gt;0,1,0)</f>
        <v>0</v>
      </c>
      <c r="BB70" s="119">
        <f ca="1">IF(IFERROR(MATCH(_xlfn.CONCAT($B70,",",BB$4),'25 SpcFunc &amp; VentSpcFunc combos'!$Q$8:$Q$354,0),0)&gt;0,1,0)</f>
        <v>0</v>
      </c>
      <c r="BC70" s="119">
        <f ca="1">IF(IFERROR(MATCH(_xlfn.CONCAT($B70,",",BC$4),'25 SpcFunc &amp; VentSpcFunc combos'!$Q$8:$Q$354,0),0)&gt;0,1,0)</f>
        <v>0</v>
      </c>
      <c r="BD70" s="119">
        <f ca="1">IF(IFERROR(MATCH(_xlfn.CONCAT($B70,",",BD$4),'25 SpcFunc &amp; VentSpcFunc combos'!$Q$8:$Q$354,0),0)&gt;0,1,0)</f>
        <v>0</v>
      </c>
      <c r="BE70" s="119">
        <f ca="1">IF(IFERROR(MATCH(_xlfn.CONCAT($B70,",",BE$4),'25 SpcFunc &amp; VentSpcFunc combos'!$Q$8:$Q$354,0),0)&gt;0,1,0)</f>
        <v>0</v>
      </c>
      <c r="BF70" s="119">
        <f ca="1">IF(IFERROR(MATCH(_xlfn.CONCAT($B70,",",BF$4),'25 SpcFunc &amp; VentSpcFunc combos'!$Q$8:$Q$354,0),0)&gt;0,1,0)</f>
        <v>0</v>
      </c>
      <c r="BG70" s="119">
        <f ca="1">IF(IFERROR(MATCH(_xlfn.CONCAT($B70,",",BG$4),'25 SpcFunc &amp; VentSpcFunc combos'!$Q$8:$Q$354,0),0)&gt;0,1,0)</f>
        <v>0</v>
      </c>
      <c r="BH70" s="119">
        <f ca="1">IF(IFERROR(MATCH(_xlfn.CONCAT($B70,",",BH$4),'25 SpcFunc &amp; VentSpcFunc combos'!$Q$8:$Q$354,0),0)&gt;0,1,0)</f>
        <v>0</v>
      </c>
      <c r="BI70" s="119">
        <f ca="1">IF(IFERROR(MATCH(_xlfn.CONCAT($B70,",",BI$4),'25 SpcFunc &amp; VentSpcFunc combos'!$Q$8:$Q$354,0),0)&gt;0,1,0)</f>
        <v>0</v>
      </c>
      <c r="BJ70" s="119">
        <f ca="1">IF(IFERROR(MATCH(_xlfn.CONCAT($B70,",",BJ$4),'25 SpcFunc &amp; VentSpcFunc combos'!$Q$8:$Q$354,0),0)&gt;0,1,0)</f>
        <v>0</v>
      </c>
      <c r="BK70" s="119">
        <f ca="1">IF(IFERROR(MATCH(_xlfn.CONCAT($B70,",",BK$4),'25 SpcFunc &amp; VentSpcFunc combos'!$Q$8:$Q$354,0),0)&gt;0,1,0)</f>
        <v>0</v>
      </c>
      <c r="BL70" s="119">
        <f ca="1">IF(IFERROR(MATCH(_xlfn.CONCAT($B70,",",BL$4),'25 SpcFunc &amp; VentSpcFunc combos'!$Q$8:$Q$354,0),0)&gt;0,1,0)</f>
        <v>0</v>
      </c>
      <c r="BM70" s="119">
        <f ca="1">IF(IFERROR(MATCH(_xlfn.CONCAT($B70,",",BM$4),'25 SpcFunc &amp; VentSpcFunc combos'!$Q$8:$Q$354,0),0)&gt;0,1,0)</f>
        <v>0</v>
      </c>
      <c r="BN70" s="119">
        <f ca="1">IF(IFERROR(MATCH(_xlfn.CONCAT($B70,",",BN$4),'25 SpcFunc &amp; VentSpcFunc combos'!$Q$8:$Q$354,0),0)&gt;0,1,0)</f>
        <v>0</v>
      </c>
      <c r="BO70" s="119">
        <f ca="1">IF(IFERROR(MATCH(_xlfn.CONCAT($B70,",",BO$4),'25 SpcFunc &amp; VentSpcFunc combos'!$Q$8:$Q$354,0),0)&gt;0,1,0)</f>
        <v>0</v>
      </c>
      <c r="BP70" s="119">
        <f ca="1">IF(IFERROR(MATCH(_xlfn.CONCAT($B70,",",BP$4),'25 SpcFunc &amp; VentSpcFunc combos'!$Q$8:$Q$354,0),0)&gt;0,1,0)</f>
        <v>0</v>
      </c>
      <c r="BQ70" s="119">
        <f ca="1">IF(IFERROR(MATCH(_xlfn.CONCAT($B70,",",BQ$4),'25 SpcFunc &amp; VentSpcFunc combos'!$Q$8:$Q$354,0),0)&gt;0,1,0)</f>
        <v>0</v>
      </c>
      <c r="BR70" s="119">
        <f ca="1">IF(IFERROR(MATCH(_xlfn.CONCAT($B70,",",BR$4),'25 SpcFunc &amp; VentSpcFunc combos'!$Q$8:$Q$354,0),0)&gt;0,1,0)</f>
        <v>0</v>
      </c>
      <c r="BS70" s="119">
        <f ca="1">IF(IFERROR(MATCH(_xlfn.CONCAT($B70,",",BS$4),'25 SpcFunc &amp; VentSpcFunc combos'!$Q$8:$Q$354,0),0)&gt;0,1,0)</f>
        <v>0</v>
      </c>
      <c r="BT70" s="119">
        <f ca="1">IF(IFERROR(MATCH(_xlfn.CONCAT($B70,",",BT$4),'25 SpcFunc &amp; VentSpcFunc combos'!$Q$8:$Q$354,0),0)&gt;0,1,0)</f>
        <v>0</v>
      </c>
      <c r="BU70" s="119">
        <f ca="1">IF(IFERROR(MATCH(_xlfn.CONCAT($B70,",",BU$4),'25 SpcFunc &amp; VentSpcFunc combos'!$Q$8:$Q$354,0),0)&gt;0,1,0)</f>
        <v>0</v>
      </c>
      <c r="BV70" s="119">
        <f ca="1">IF(IFERROR(MATCH(_xlfn.CONCAT($B70,",",BV$4),'25 SpcFunc &amp; VentSpcFunc combos'!$Q$8:$Q$354,0),0)&gt;0,1,0)</f>
        <v>0</v>
      </c>
      <c r="BW70" s="119">
        <f ca="1">IF(IFERROR(MATCH(_xlfn.CONCAT($B70,",",BW$4),'25 SpcFunc &amp; VentSpcFunc combos'!$Q$8:$Q$354,0),0)&gt;0,1,0)</f>
        <v>0</v>
      </c>
      <c r="BX70" s="119">
        <f ca="1">IF(IFERROR(MATCH(_xlfn.CONCAT($B70,",",BX$4),'25 SpcFunc &amp; VentSpcFunc combos'!$Q$8:$Q$354,0),0)&gt;0,1,0)</f>
        <v>0</v>
      </c>
      <c r="BY70" s="119">
        <f ca="1">IF(IFERROR(MATCH(_xlfn.CONCAT($B70,",",BY$4),'25 SpcFunc &amp; VentSpcFunc combos'!$Q$8:$Q$354,0),0)&gt;0,1,0)</f>
        <v>0</v>
      </c>
      <c r="BZ70" s="119">
        <f ca="1">IF(IFERROR(MATCH(_xlfn.CONCAT($B70,",",BZ$4),'25 SpcFunc &amp; VentSpcFunc combos'!$Q$8:$Q$354,0),0)&gt;0,1,0)</f>
        <v>0</v>
      </c>
      <c r="CA70" s="119">
        <f ca="1">IF(IFERROR(MATCH(_xlfn.CONCAT($B70,",",CA$4),'25 SpcFunc &amp; VentSpcFunc combos'!$Q$8:$Q$354,0),0)&gt;0,1,0)</f>
        <v>0</v>
      </c>
      <c r="CB70" s="119">
        <f ca="1">IF(IFERROR(MATCH(_xlfn.CONCAT($B70,",",CB$4),'25 SpcFunc &amp; VentSpcFunc combos'!$Q$8:$Q$354,0),0)&gt;0,1,0)</f>
        <v>0</v>
      </c>
      <c r="CC70" s="119">
        <f ca="1">IF(IFERROR(MATCH(_xlfn.CONCAT($B70,",",CC$4),'25 SpcFunc &amp; VentSpcFunc combos'!$Q$8:$Q$354,0),0)&gt;0,1,0)</f>
        <v>0</v>
      </c>
      <c r="CD70" s="119">
        <f ca="1">IF(IFERROR(MATCH(_xlfn.CONCAT($B70,",",CD$4),'25 SpcFunc &amp; VentSpcFunc combos'!$Q$8:$Q$354,0),0)&gt;0,1,0)</f>
        <v>0</v>
      </c>
      <c r="CE70" s="119">
        <f ca="1">IF(IFERROR(MATCH(_xlfn.CONCAT($B70,",",CE$4),'25 SpcFunc &amp; VentSpcFunc combos'!$Q$8:$Q$354,0),0)&gt;0,1,0)</f>
        <v>0</v>
      </c>
      <c r="CF70" s="119">
        <f ca="1">IF(IFERROR(MATCH(_xlfn.CONCAT($B70,",",CF$4),'25 SpcFunc &amp; VentSpcFunc combos'!$Q$8:$Q$354,0),0)&gt;0,1,0)</f>
        <v>0</v>
      </c>
      <c r="CG70" s="119">
        <f ca="1">IF(IFERROR(MATCH(_xlfn.CONCAT($B70,",",CG$4),'25 SpcFunc &amp; VentSpcFunc combos'!$Q$8:$Q$354,0),0)&gt;0,1,0)</f>
        <v>0</v>
      </c>
      <c r="CH70" s="119">
        <f ca="1">IF(IFERROR(MATCH(_xlfn.CONCAT($B70,",",CH$4),'25 SpcFunc &amp; VentSpcFunc combos'!$Q$8:$Q$354,0),0)&gt;0,1,0)</f>
        <v>0</v>
      </c>
      <c r="CI70" s="119">
        <f ca="1">IF(IFERROR(MATCH(_xlfn.CONCAT($B70,",",CI$4),'25 SpcFunc &amp; VentSpcFunc combos'!$Q$8:$Q$354,0),0)&gt;0,1,0)</f>
        <v>0</v>
      </c>
      <c r="CJ70" s="119">
        <f ca="1">IF(IFERROR(MATCH(_xlfn.CONCAT($B70,",",CJ$4),'25 SpcFunc &amp; VentSpcFunc combos'!$Q$8:$Q$354,0),0)&gt;0,1,0)</f>
        <v>0</v>
      </c>
      <c r="CK70" s="119">
        <f ca="1">IF(IFERROR(MATCH(_xlfn.CONCAT($B70,",",CK$4),'25 SpcFunc &amp; VentSpcFunc combos'!$Q$8:$Q$354,0),0)&gt;0,1,0)</f>
        <v>0</v>
      </c>
      <c r="CL70" s="119">
        <f ca="1">IF(IFERROR(MATCH(_xlfn.CONCAT($B70,",",CL$4),'25 SpcFunc &amp; VentSpcFunc combos'!$Q$8:$Q$354,0),0)&gt;0,1,0)</f>
        <v>0</v>
      </c>
      <c r="CM70" s="119">
        <f ca="1">IF(IFERROR(MATCH(_xlfn.CONCAT($B70,",",CM$4),'25 SpcFunc &amp; VentSpcFunc combos'!$Q$8:$Q$354,0),0)&gt;0,1,0)</f>
        <v>0</v>
      </c>
      <c r="CN70" s="119">
        <f ca="1">IF(IFERROR(MATCH(_xlfn.CONCAT($B70,",",CN$4),'25 SpcFunc &amp; VentSpcFunc combos'!$Q$8:$Q$354,0),0)&gt;0,1,0)</f>
        <v>0</v>
      </c>
      <c r="CO70" s="119">
        <f ca="1">IF(IFERROR(MATCH(_xlfn.CONCAT($B70,",",CO$4),'25 SpcFunc &amp; VentSpcFunc combos'!$Q$8:$Q$354,0),0)&gt;0,1,0)</f>
        <v>0</v>
      </c>
      <c r="CP70" s="119">
        <f ca="1">IF(IFERROR(MATCH(_xlfn.CONCAT($B70,",",CP$4),'25 SpcFunc &amp; VentSpcFunc combos'!$Q$8:$Q$354,0),0)&gt;0,1,0)</f>
        <v>0</v>
      </c>
      <c r="CQ70" s="119">
        <f ca="1">IF(IFERROR(MATCH(_xlfn.CONCAT($B70,",",CQ$4),'25 SpcFunc &amp; VentSpcFunc combos'!$Q$8:$Q$354,0),0)&gt;0,1,0)</f>
        <v>0</v>
      </c>
      <c r="CR70" s="119">
        <f ca="1">IF(IFERROR(MATCH(_xlfn.CONCAT($B70,",",CR$4),'25 SpcFunc &amp; VentSpcFunc combos'!$Q$8:$Q$354,0),0)&gt;0,1,0)</f>
        <v>0</v>
      </c>
      <c r="CS70" s="119">
        <f ca="1">IF(IFERROR(MATCH(_xlfn.CONCAT($B70,",",CS$4),'25 SpcFunc &amp; VentSpcFunc combos'!$Q$8:$Q$354,0),0)&gt;0,1,0)</f>
        <v>0</v>
      </c>
      <c r="CT70" s="119">
        <f ca="1">IF(IFERROR(MATCH(_xlfn.CONCAT($B70,",",CT$4),'25 SpcFunc &amp; VentSpcFunc combos'!$Q$8:$Q$354,0),0)&gt;0,1,0)</f>
        <v>0</v>
      </c>
      <c r="CU70" s="98" t="s">
        <v>938</v>
      </c>
      <c r="CV70">
        <f t="shared" ref="CV70:CV88" ca="1" si="5">SUM(C70:CT70)</f>
        <v>1</v>
      </c>
    </row>
    <row r="71" spans="2:100" x14ac:dyDescent="0.25">
      <c r="B71" t="str">
        <f>'For CSV - 2025 SpcFuncData'!B72</f>
        <v>Sports Arena - Playing Area (2,000 - 5,000 Spectators)</v>
      </c>
      <c r="C71" s="119">
        <f ca="1">IF(IFERROR(MATCH(_xlfn.CONCAT($B71,",",C$4),'25 SpcFunc &amp; VentSpcFunc combos'!$Q$8:$Q$354,0),0)&gt;0,1,0)</f>
        <v>0</v>
      </c>
      <c r="D71" s="119">
        <f ca="1">IF(IFERROR(MATCH(_xlfn.CONCAT($B71,",",D$4),'25 SpcFunc &amp; VentSpcFunc combos'!$Q$8:$Q$354,0),0)&gt;0,1,0)</f>
        <v>0</v>
      </c>
      <c r="E71" s="119">
        <f ca="1">IF(IFERROR(MATCH(_xlfn.CONCAT($B71,",",E$4),'25 SpcFunc &amp; VentSpcFunc combos'!$Q$8:$Q$354,0),0)&gt;0,1,0)</f>
        <v>0</v>
      </c>
      <c r="F71" s="119">
        <f ca="1">IF(IFERROR(MATCH(_xlfn.CONCAT($B71,",",F$4),'25 SpcFunc &amp; VentSpcFunc combos'!$Q$8:$Q$354,0),0)&gt;0,1,0)</f>
        <v>0</v>
      </c>
      <c r="G71" s="119">
        <f ca="1">IF(IFERROR(MATCH(_xlfn.CONCAT($B71,",",G$4),'25 SpcFunc &amp; VentSpcFunc combos'!$Q$8:$Q$354,0),0)&gt;0,1,0)</f>
        <v>0</v>
      </c>
      <c r="H71" s="119">
        <f ca="1">IF(IFERROR(MATCH(_xlfn.CONCAT($B71,",",H$4),'25 SpcFunc &amp; VentSpcFunc combos'!$Q$8:$Q$354,0),0)&gt;0,1,0)</f>
        <v>0</v>
      </c>
      <c r="I71" s="119">
        <f ca="1">IF(IFERROR(MATCH(_xlfn.CONCAT($B71,",",I$4),'25 SpcFunc &amp; VentSpcFunc combos'!$Q$8:$Q$354,0),0)&gt;0,1,0)</f>
        <v>0</v>
      </c>
      <c r="J71" s="119">
        <f ca="1">IF(IFERROR(MATCH(_xlfn.CONCAT($B71,",",J$4),'25 SpcFunc &amp; VentSpcFunc combos'!$Q$8:$Q$354,0),0)&gt;0,1,0)</f>
        <v>0</v>
      </c>
      <c r="K71" s="119">
        <f ca="1">IF(IFERROR(MATCH(_xlfn.CONCAT($B71,",",K$4),'25 SpcFunc &amp; VentSpcFunc combos'!$Q$8:$Q$354,0),0)&gt;0,1,0)</f>
        <v>0</v>
      </c>
      <c r="L71" s="119">
        <f ca="1">IF(IFERROR(MATCH(_xlfn.CONCAT($B71,",",L$4),'25 SpcFunc &amp; VentSpcFunc combos'!$Q$8:$Q$354,0),0)&gt;0,1,0)</f>
        <v>0</v>
      </c>
      <c r="M71" s="119">
        <f ca="1">IF(IFERROR(MATCH(_xlfn.CONCAT($B71,",",M$4),'25 SpcFunc &amp; VentSpcFunc combos'!$Q$8:$Q$354,0),0)&gt;0,1,0)</f>
        <v>0</v>
      </c>
      <c r="N71" s="119">
        <f ca="1">IF(IFERROR(MATCH(_xlfn.CONCAT($B71,",",N$4),'25 SpcFunc &amp; VentSpcFunc combos'!$Q$8:$Q$354,0),0)&gt;0,1,0)</f>
        <v>0</v>
      </c>
      <c r="O71" s="119">
        <f ca="1">IF(IFERROR(MATCH(_xlfn.CONCAT($B71,",",O$4),'25 SpcFunc &amp; VentSpcFunc combos'!$Q$8:$Q$354,0),0)&gt;0,1,0)</f>
        <v>0</v>
      </c>
      <c r="P71" s="119">
        <f ca="1">IF(IFERROR(MATCH(_xlfn.CONCAT($B71,",",P$4),'25 SpcFunc &amp; VentSpcFunc combos'!$Q$8:$Q$354,0),0)&gt;0,1,0)</f>
        <v>0</v>
      </c>
      <c r="Q71" s="119">
        <f ca="1">IF(IFERROR(MATCH(_xlfn.CONCAT($B71,",",Q$4),'25 SpcFunc &amp; VentSpcFunc combos'!$Q$8:$Q$354,0),0)&gt;0,1,0)</f>
        <v>0</v>
      </c>
      <c r="R71" s="119">
        <f ca="1">IF(IFERROR(MATCH(_xlfn.CONCAT($B71,",",R$4),'25 SpcFunc &amp; VentSpcFunc combos'!$Q$8:$Q$354,0),0)&gt;0,1,0)</f>
        <v>0</v>
      </c>
      <c r="S71" s="119">
        <f ca="1">IF(IFERROR(MATCH(_xlfn.CONCAT($B71,",",S$4),'25 SpcFunc &amp; VentSpcFunc combos'!$Q$8:$Q$354,0),0)&gt;0,1,0)</f>
        <v>0</v>
      </c>
      <c r="T71" s="119">
        <f ca="1">IF(IFERROR(MATCH(_xlfn.CONCAT($B71,",",T$4),'25 SpcFunc &amp; VentSpcFunc combos'!$Q$8:$Q$354,0),0)&gt;0,1,0)</f>
        <v>0</v>
      </c>
      <c r="U71" s="119">
        <f ca="1">IF(IFERROR(MATCH(_xlfn.CONCAT($B71,",",U$4),'25 SpcFunc &amp; VentSpcFunc combos'!$Q$8:$Q$354,0),0)&gt;0,1,0)</f>
        <v>0</v>
      </c>
      <c r="V71" s="119">
        <f ca="1">IF(IFERROR(MATCH(_xlfn.CONCAT($B71,",",V$4),'25 SpcFunc &amp; VentSpcFunc combos'!$Q$8:$Q$354,0),0)&gt;0,1,0)</f>
        <v>0</v>
      </c>
      <c r="W71" s="119">
        <f ca="1">IF(IFERROR(MATCH(_xlfn.CONCAT($B71,",",W$4),'25 SpcFunc &amp; VentSpcFunc combos'!$Q$8:$Q$354,0),0)&gt;0,1,0)</f>
        <v>0</v>
      </c>
      <c r="X71" s="119">
        <f ca="1">IF(IFERROR(MATCH(_xlfn.CONCAT($B71,",",X$4),'25 SpcFunc &amp; VentSpcFunc combos'!$Q$8:$Q$354,0),0)&gt;0,1,0)</f>
        <v>0</v>
      </c>
      <c r="Y71" s="119">
        <f ca="1">IF(IFERROR(MATCH(_xlfn.CONCAT($B71,",",Y$4),'25 SpcFunc &amp; VentSpcFunc combos'!$Q$8:$Q$354,0),0)&gt;0,1,0)</f>
        <v>0</v>
      </c>
      <c r="Z71" s="119">
        <f ca="1">IF(IFERROR(MATCH(_xlfn.CONCAT($B71,",",Z$4),'25 SpcFunc &amp; VentSpcFunc combos'!$Q$8:$Q$354,0),0)&gt;0,1,0)</f>
        <v>0</v>
      </c>
      <c r="AA71" s="119">
        <f ca="1">IF(IFERROR(MATCH(_xlfn.CONCAT($B71,",",AA$4),'25 SpcFunc &amp; VentSpcFunc combos'!$Q$8:$Q$354,0),0)&gt;0,1,0)</f>
        <v>0</v>
      </c>
      <c r="AB71" s="119">
        <f ca="1">IF(IFERROR(MATCH(_xlfn.CONCAT($B71,",",AB$4),'25 SpcFunc &amp; VentSpcFunc combos'!$Q$8:$Q$354,0),0)&gt;0,1,0)</f>
        <v>0</v>
      </c>
      <c r="AC71" s="119">
        <f ca="1">IF(IFERROR(MATCH(_xlfn.CONCAT($B71,",",AC$4),'25 SpcFunc &amp; VentSpcFunc combos'!$Q$8:$Q$354,0),0)&gt;0,1,0)</f>
        <v>0</v>
      </c>
      <c r="AD71" s="119">
        <f ca="1">IF(IFERROR(MATCH(_xlfn.CONCAT($B71,",",AD$4),'25 SpcFunc &amp; VentSpcFunc combos'!$Q$8:$Q$354,0),0)&gt;0,1,0)</f>
        <v>0</v>
      </c>
      <c r="AE71" s="119">
        <f ca="1">IF(IFERROR(MATCH(_xlfn.CONCAT($B71,",",AE$4),'25 SpcFunc &amp; VentSpcFunc combos'!$Q$8:$Q$354,0),0)&gt;0,1,0)</f>
        <v>0</v>
      </c>
      <c r="AF71" s="119">
        <f ca="1">IF(IFERROR(MATCH(_xlfn.CONCAT($B71,",",AF$4),'25 SpcFunc &amp; VentSpcFunc combos'!$Q$8:$Q$354,0),0)&gt;0,1,0)</f>
        <v>0</v>
      </c>
      <c r="AG71" s="119">
        <f ca="1">IF(IFERROR(MATCH(_xlfn.CONCAT($B71,",",AG$4),'25 SpcFunc &amp; VentSpcFunc combos'!$Q$8:$Q$354,0),0)&gt;0,1,0)</f>
        <v>0</v>
      </c>
      <c r="AH71" s="119">
        <f ca="1">IF(IFERROR(MATCH(_xlfn.CONCAT($B71,",",AH$4),'25 SpcFunc &amp; VentSpcFunc combos'!$Q$8:$Q$354,0),0)&gt;0,1,0)</f>
        <v>1</v>
      </c>
      <c r="AI71" s="119">
        <f ca="1">IF(IFERROR(MATCH(_xlfn.CONCAT($B71,",",AI$4),'25 SpcFunc &amp; VentSpcFunc combos'!$Q$8:$Q$354,0),0)&gt;0,1,0)</f>
        <v>0</v>
      </c>
      <c r="AJ71" s="119">
        <f ca="1">IF(IFERROR(MATCH(_xlfn.CONCAT($B71,",",AJ$4),'25 SpcFunc &amp; VentSpcFunc combos'!$Q$8:$Q$354,0),0)&gt;0,1,0)</f>
        <v>0</v>
      </c>
      <c r="AK71" s="119">
        <f ca="1">IF(IFERROR(MATCH(_xlfn.CONCAT($B71,",",AK$4),'25 SpcFunc &amp; VentSpcFunc combos'!$Q$8:$Q$354,0),0)&gt;0,1,0)</f>
        <v>0</v>
      </c>
      <c r="AL71" s="119">
        <f ca="1">IF(IFERROR(MATCH(_xlfn.CONCAT($B71,",",AL$4),'25 SpcFunc &amp; VentSpcFunc combos'!$Q$8:$Q$354,0),0)&gt;0,1,0)</f>
        <v>0</v>
      </c>
      <c r="AM71" s="119">
        <f ca="1">IF(IFERROR(MATCH(_xlfn.CONCAT($B71,",",AM$4),'25 SpcFunc &amp; VentSpcFunc combos'!$Q$8:$Q$354,0),0)&gt;0,1,0)</f>
        <v>0</v>
      </c>
      <c r="AN71" s="119">
        <f ca="1">IF(IFERROR(MATCH(_xlfn.CONCAT($B71,",",AN$4),'25 SpcFunc &amp; VentSpcFunc combos'!$Q$8:$Q$354,0),0)&gt;0,1,0)</f>
        <v>0</v>
      </c>
      <c r="AO71" s="119">
        <f ca="1">IF(IFERROR(MATCH(_xlfn.CONCAT($B71,",",AO$4),'25 SpcFunc &amp; VentSpcFunc combos'!$Q$8:$Q$354,0),0)&gt;0,1,0)</f>
        <v>0</v>
      </c>
      <c r="AP71" s="119">
        <f ca="1">IF(IFERROR(MATCH(_xlfn.CONCAT($B71,",",AP$4),'25 SpcFunc &amp; VentSpcFunc combos'!$Q$8:$Q$354,0),0)&gt;0,1,0)</f>
        <v>0</v>
      </c>
      <c r="AQ71" s="119">
        <f ca="1">IF(IFERROR(MATCH(_xlfn.CONCAT($B71,",",AQ$4),'25 SpcFunc &amp; VentSpcFunc combos'!$Q$8:$Q$354,0),0)&gt;0,1,0)</f>
        <v>0</v>
      </c>
      <c r="AR71" s="119">
        <f ca="1">IF(IFERROR(MATCH(_xlfn.CONCAT($B71,",",AR$4),'25 SpcFunc &amp; VentSpcFunc combos'!$Q$8:$Q$354,0),0)&gt;0,1,0)</f>
        <v>0</v>
      </c>
      <c r="AS71" s="119">
        <f ca="1">IF(IFERROR(MATCH(_xlfn.CONCAT($B71,",",AS$4),'25 SpcFunc &amp; VentSpcFunc combos'!$Q$8:$Q$354,0),0)&gt;0,1,0)</f>
        <v>0</v>
      </c>
      <c r="AT71" s="119">
        <f ca="1">IF(IFERROR(MATCH(_xlfn.CONCAT($B71,",",AT$4),'25 SpcFunc &amp; VentSpcFunc combos'!$Q$8:$Q$354,0),0)&gt;0,1,0)</f>
        <v>0</v>
      </c>
      <c r="AU71" s="119">
        <f ca="1">IF(IFERROR(MATCH(_xlfn.CONCAT($B71,",",AU$4),'25 SpcFunc &amp; VentSpcFunc combos'!$Q$8:$Q$354,0),0)&gt;0,1,0)</f>
        <v>0</v>
      </c>
      <c r="AV71" s="119">
        <f ca="1">IF(IFERROR(MATCH(_xlfn.CONCAT($B71,",",AV$4),'25 SpcFunc &amp; VentSpcFunc combos'!$Q$8:$Q$354,0),0)&gt;0,1,0)</f>
        <v>0</v>
      </c>
      <c r="AW71" s="119">
        <f ca="1">IF(IFERROR(MATCH(_xlfn.CONCAT($B71,",",AW$4),'25 SpcFunc &amp; VentSpcFunc combos'!$Q$8:$Q$354,0),0)&gt;0,1,0)</f>
        <v>0</v>
      </c>
      <c r="AX71" s="119">
        <f ca="1">IF(IFERROR(MATCH(_xlfn.CONCAT($B71,",",AX$4),'25 SpcFunc &amp; VentSpcFunc combos'!$Q$8:$Q$354,0),0)&gt;0,1,0)</f>
        <v>0</v>
      </c>
      <c r="AY71" s="119">
        <f ca="1">IF(IFERROR(MATCH(_xlfn.CONCAT($B71,",",AY$4),'25 SpcFunc &amp; VentSpcFunc combos'!$Q$8:$Q$354,0),0)&gt;0,1,0)</f>
        <v>0</v>
      </c>
      <c r="AZ71" s="119">
        <f ca="1">IF(IFERROR(MATCH(_xlfn.CONCAT($B71,",",AZ$4),'25 SpcFunc &amp; VentSpcFunc combos'!$Q$8:$Q$354,0),0)&gt;0,1,0)</f>
        <v>0</v>
      </c>
      <c r="BA71" s="119">
        <f ca="1">IF(IFERROR(MATCH(_xlfn.CONCAT($B71,",",BA$4),'25 SpcFunc &amp; VentSpcFunc combos'!$Q$8:$Q$354,0),0)&gt;0,1,0)</f>
        <v>0</v>
      </c>
      <c r="BB71" s="119">
        <f ca="1">IF(IFERROR(MATCH(_xlfn.CONCAT($B71,",",BB$4),'25 SpcFunc &amp; VentSpcFunc combos'!$Q$8:$Q$354,0),0)&gt;0,1,0)</f>
        <v>0</v>
      </c>
      <c r="BC71" s="119">
        <f ca="1">IF(IFERROR(MATCH(_xlfn.CONCAT($B71,",",BC$4),'25 SpcFunc &amp; VentSpcFunc combos'!$Q$8:$Q$354,0),0)&gt;0,1,0)</f>
        <v>0</v>
      </c>
      <c r="BD71" s="119">
        <f ca="1">IF(IFERROR(MATCH(_xlfn.CONCAT($B71,",",BD$4),'25 SpcFunc &amp; VentSpcFunc combos'!$Q$8:$Q$354,0),0)&gt;0,1,0)</f>
        <v>0</v>
      </c>
      <c r="BE71" s="119">
        <f ca="1">IF(IFERROR(MATCH(_xlfn.CONCAT($B71,",",BE$4),'25 SpcFunc &amp; VentSpcFunc combos'!$Q$8:$Q$354,0),0)&gt;0,1,0)</f>
        <v>0</v>
      </c>
      <c r="BF71" s="119">
        <f ca="1">IF(IFERROR(MATCH(_xlfn.CONCAT($B71,",",BF$4),'25 SpcFunc &amp; VentSpcFunc combos'!$Q$8:$Q$354,0),0)&gt;0,1,0)</f>
        <v>0</v>
      </c>
      <c r="BG71" s="119">
        <f ca="1">IF(IFERROR(MATCH(_xlfn.CONCAT($B71,",",BG$4),'25 SpcFunc &amp; VentSpcFunc combos'!$Q$8:$Q$354,0),0)&gt;0,1,0)</f>
        <v>0</v>
      </c>
      <c r="BH71" s="119">
        <f ca="1">IF(IFERROR(MATCH(_xlfn.CONCAT($B71,",",BH$4),'25 SpcFunc &amp; VentSpcFunc combos'!$Q$8:$Q$354,0),0)&gt;0,1,0)</f>
        <v>0</v>
      </c>
      <c r="BI71" s="119">
        <f ca="1">IF(IFERROR(MATCH(_xlfn.CONCAT($B71,",",BI$4),'25 SpcFunc &amp; VentSpcFunc combos'!$Q$8:$Q$354,0),0)&gt;0,1,0)</f>
        <v>0</v>
      </c>
      <c r="BJ71" s="119">
        <f ca="1">IF(IFERROR(MATCH(_xlfn.CONCAT($B71,",",BJ$4),'25 SpcFunc &amp; VentSpcFunc combos'!$Q$8:$Q$354,0),0)&gt;0,1,0)</f>
        <v>0</v>
      </c>
      <c r="BK71" s="119">
        <f ca="1">IF(IFERROR(MATCH(_xlfn.CONCAT($B71,",",BK$4),'25 SpcFunc &amp; VentSpcFunc combos'!$Q$8:$Q$354,0),0)&gt;0,1,0)</f>
        <v>0</v>
      </c>
      <c r="BL71" s="119">
        <f ca="1">IF(IFERROR(MATCH(_xlfn.CONCAT($B71,",",BL$4),'25 SpcFunc &amp; VentSpcFunc combos'!$Q$8:$Q$354,0),0)&gt;0,1,0)</f>
        <v>0</v>
      </c>
      <c r="BM71" s="119">
        <f ca="1">IF(IFERROR(MATCH(_xlfn.CONCAT($B71,",",BM$4),'25 SpcFunc &amp; VentSpcFunc combos'!$Q$8:$Q$354,0),0)&gt;0,1,0)</f>
        <v>0</v>
      </c>
      <c r="BN71" s="119">
        <f ca="1">IF(IFERROR(MATCH(_xlfn.CONCAT($B71,",",BN$4),'25 SpcFunc &amp; VentSpcFunc combos'!$Q$8:$Q$354,0),0)&gt;0,1,0)</f>
        <v>0</v>
      </c>
      <c r="BO71" s="119">
        <f ca="1">IF(IFERROR(MATCH(_xlfn.CONCAT($B71,",",BO$4),'25 SpcFunc &amp; VentSpcFunc combos'!$Q$8:$Q$354,0),0)&gt;0,1,0)</f>
        <v>0</v>
      </c>
      <c r="BP71" s="119">
        <f ca="1">IF(IFERROR(MATCH(_xlfn.CONCAT($B71,",",BP$4),'25 SpcFunc &amp; VentSpcFunc combos'!$Q$8:$Q$354,0),0)&gt;0,1,0)</f>
        <v>0</v>
      </c>
      <c r="BQ71" s="119">
        <f ca="1">IF(IFERROR(MATCH(_xlfn.CONCAT($B71,",",BQ$4),'25 SpcFunc &amp; VentSpcFunc combos'!$Q$8:$Q$354,0),0)&gt;0,1,0)</f>
        <v>0</v>
      </c>
      <c r="BR71" s="119">
        <f ca="1">IF(IFERROR(MATCH(_xlfn.CONCAT($B71,",",BR$4),'25 SpcFunc &amp; VentSpcFunc combos'!$Q$8:$Q$354,0),0)&gt;0,1,0)</f>
        <v>0</v>
      </c>
      <c r="BS71" s="119">
        <f ca="1">IF(IFERROR(MATCH(_xlfn.CONCAT($B71,",",BS$4),'25 SpcFunc &amp; VentSpcFunc combos'!$Q$8:$Q$354,0),0)&gt;0,1,0)</f>
        <v>0</v>
      </c>
      <c r="BT71" s="119">
        <f ca="1">IF(IFERROR(MATCH(_xlfn.CONCAT($B71,",",BT$4),'25 SpcFunc &amp; VentSpcFunc combos'!$Q$8:$Q$354,0),0)&gt;0,1,0)</f>
        <v>0</v>
      </c>
      <c r="BU71" s="119">
        <f ca="1">IF(IFERROR(MATCH(_xlfn.CONCAT($B71,",",BU$4),'25 SpcFunc &amp; VentSpcFunc combos'!$Q$8:$Q$354,0),0)&gt;0,1,0)</f>
        <v>0</v>
      </c>
      <c r="BV71" s="119">
        <f ca="1">IF(IFERROR(MATCH(_xlfn.CONCAT($B71,",",BV$4),'25 SpcFunc &amp; VentSpcFunc combos'!$Q$8:$Q$354,0),0)&gt;0,1,0)</f>
        <v>0</v>
      </c>
      <c r="BW71" s="119">
        <f ca="1">IF(IFERROR(MATCH(_xlfn.CONCAT($B71,",",BW$4),'25 SpcFunc &amp; VentSpcFunc combos'!$Q$8:$Q$354,0),0)&gt;0,1,0)</f>
        <v>0</v>
      </c>
      <c r="BX71" s="119">
        <f ca="1">IF(IFERROR(MATCH(_xlfn.CONCAT($B71,",",BX$4),'25 SpcFunc &amp; VentSpcFunc combos'!$Q$8:$Q$354,0),0)&gt;0,1,0)</f>
        <v>0</v>
      </c>
      <c r="BY71" s="119">
        <f ca="1">IF(IFERROR(MATCH(_xlfn.CONCAT($B71,",",BY$4),'25 SpcFunc &amp; VentSpcFunc combos'!$Q$8:$Q$354,0),0)&gt;0,1,0)</f>
        <v>0</v>
      </c>
      <c r="BZ71" s="119">
        <f ca="1">IF(IFERROR(MATCH(_xlfn.CONCAT($B71,",",BZ$4),'25 SpcFunc &amp; VentSpcFunc combos'!$Q$8:$Q$354,0),0)&gt;0,1,0)</f>
        <v>0</v>
      </c>
      <c r="CA71" s="119">
        <f ca="1">IF(IFERROR(MATCH(_xlfn.CONCAT($B71,",",CA$4),'25 SpcFunc &amp; VentSpcFunc combos'!$Q$8:$Q$354,0),0)&gt;0,1,0)</f>
        <v>0</v>
      </c>
      <c r="CB71" s="119">
        <f ca="1">IF(IFERROR(MATCH(_xlfn.CONCAT($B71,",",CB$4),'25 SpcFunc &amp; VentSpcFunc combos'!$Q$8:$Q$354,0),0)&gt;0,1,0)</f>
        <v>0</v>
      </c>
      <c r="CC71" s="119">
        <f ca="1">IF(IFERROR(MATCH(_xlfn.CONCAT($B71,",",CC$4),'25 SpcFunc &amp; VentSpcFunc combos'!$Q$8:$Q$354,0),0)&gt;0,1,0)</f>
        <v>0</v>
      </c>
      <c r="CD71" s="119">
        <f ca="1">IF(IFERROR(MATCH(_xlfn.CONCAT($B71,",",CD$4),'25 SpcFunc &amp; VentSpcFunc combos'!$Q$8:$Q$354,0),0)&gt;0,1,0)</f>
        <v>0</v>
      </c>
      <c r="CE71" s="119">
        <f ca="1">IF(IFERROR(MATCH(_xlfn.CONCAT($B71,",",CE$4),'25 SpcFunc &amp; VentSpcFunc combos'!$Q$8:$Q$354,0),0)&gt;0,1,0)</f>
        <v>0</v>
      </c>
      <c r="CF71" s="119">
        <f ca="1">IF(IFERROR(MATCH(_xlfn.CONCAT($B71,",",CF$4),'25 SpcFunc &amp; VentSpcFunc combos'!$Q$8:$Q$354,0),0)&gt;0,1,0)</f>
        <v>0</v>
      </c>
      <c r="CG71" s="119">
        <f ca="1">IF(IFERROR(MATCH(_xlfn.CONCAT($B71,",",CG$4),'25 SpcFunc &amp; VentSpcFunc combos'!$Q$8:$Q$354,0),0)&gt;0,1,0)</f>
        <v>0</v>
      </c>
      <c r="CH71" s="119">
        <f ca="1">IF(IFERROR(MATCH(_xlfn.CONCAT($B71,",",CH$4),'25 SpcFunc &amp; VentSpcFunc combos'!$Q$8:$Q$354,0),0)&gt;0,1,0)</f>
        <v>0</v>
      </c>
      <c r="CI71" s="119">
        <f ca="1">IF(IFERROR(MATCH(_xlfn.CONCAT($B71,",",CI$4),'25 SpcFunc &amp; VentSpcFunc combos'!$Q$8:$Q$354,0),0)&gt;0,1,0)</f>
        <v>0</v>
      </c>
      <c r="CJ71" s="119">
        <f ca="1">IF(IFERROR(MATCH(_xlfn.CONCAT($B71,",",CJ$4),'25 SpcFunc &amp; VentSpcFunc combos'!$Q$8:$Q$354,0),0)&gt;0,1,0)</f>
        <v>0</v>
      </c>
      <c r="CK71" s="119">
        <f ca="1">IF(IFERROR(MATCH(_xlfn.CONCAT($B71,",",CK$4),'25 SpcFunc &amp; VentSpcFunc combos'!$Q$8:$Q$354,0),0)&gt;0,1,0)</f>
        <v>0</v>
      </c>
      <c r="CL71" s="119">
        <f ca="1">IF(IFERROR(MATCH(_xlfn.CONCAT($B71,",",CL$4),'25 SpcFunc &amp; VentSpcFunc combos'!$Q$8:$Q$354,0),0)&gt;0,1,0)</f>
        <v>0</v>
      </c>
      <c r="CM71" s="119">
        <f ca="1">IF(IFERROR(MATCH(_xlfn.CONCAT($B71,",",CM$4),'25 SpcFunc &amp; VentSpcFunc combos'!$Q$8:$Q$354,0),0)&gt;0,1,0)</f>
        <v>0</v>
      </c>
      <c r="CN71" s="119">
        <f ca="1">IF(IFERROR(MATCH(_xlfn.CONCAT($B71,",",CN$4),'25 SpcFunc &amp; VentSpcFunc combos'!$Q$8:$Q$354,0),0)&gt;0,1,0)</f>
        <v>0</v>
      </c>
      <c r="CO71" s="119">
        <f ca="1">IF(IFERROR(MATCH(_xlfn.CONCAT($B71,",",CO$4),'25 SpcFunc &amp; VentSpcFunc combos'!$Q$8:$Q$354,0),0)&gt;0,1,0)</f>
        <v>0</v>
      </c>
      <c r="CP71" s="119">
        <f ca="1">IF(IFERROR(MATCH(_xlfn.CONCAT($B71,",",CP$4),'25 SpcFunc &amp; VentSpcFunc combos'!$Q$8:$Q$354,0),0)&gt;0,1,0)</f>
        <v>0</v>
      </c>
      <c r="CQ71" s="119">
        <f ca="1">IF(IFERROR(MATCH(_xlfn.CONCAT($B71,",",CQ$4),'25 SpcFunc &amp; VentSpcFunc combos'!$Q$8:$Q$354,0),0)&gt;0,1,0)</f>
        <v>0</v>
      </c>
      <c r="CR71" s="119">
        <f ca="1">IF(IFERROR(MATCH(_xlfn.CONCAT($B71,",",CR$4),'25 SpcFunc &amp; VentSpcFunc combos'!$Q$8:$Q$354,0),0)&gt;0,1,0)</f>
        <v>0</v>
      </c>
      <c r="CS71" s="119">
        <f ca="1">IF(IFERROR(MATCH(_xlfn.CONCAT($B71,",",CS$4),'25 SpcFunc &amp; VentSpcFunc combos'!$Q$8:$Q$354,0),0)&gt;0,1,0)</f>
        <v>0</v>
      </c>
      <c r="CT71" s="119">
        <f ca="1">IF(IFERROR(MATCH(_xlfn.CONCAT($B71,",",CT$4),'25 SpcFunc &amp; VentSpcFunc combos'!$Q$8:$Q$354,0),0)&gt;0,1,0)</f>
        <v>0</v>
      </c>
      <c r="CU71" s="98" t="s">
        <v>938</v>
      </c>
      <c r="CV71">
        <f t="shared" ca="1" si="5"/>
        <v>1</v>
      </c>
    </row>
    <row r="72" spans="2:100" x14ac:dyDescent="0.25">
      <c r="B72" t="str">
        <f>'For CSV - 2025 SpcFuncData'!B73</f>
        <v>Sports Arena - Playing Area (&lt; 2,000 Spectators)</v>
      </c>
      <c r="C72" s="119">
        <f ca="1">IF(IFERROR(MATCH(_xlfn.CONCAT($B72,",",C$4),'25 SpcFunc &amp; VentSpcFunc combos'!$Q$8:$Q$354,0),0)&gt;0,1,0)</f>
        <v>0</v>
      </c>
      <c r="D72" s="119">
        <f ca="1">IF(IFERROR(MATCH(_xlfn.CONCAT($B72,",",D$4),'25 SpcFunc &amp; VentSpcFunc combos'!$Q$8:$Q$354,0),0)&gt;0,1,0)</f>
        <v>0</v>
      </c>
      <c r="E72" s="119">
        <f ca="1">IF(IFERROR(MATCH(_xlfn.CONCAT($B72,",",E$4),'25 SpcFunc &amp; VentSpcFunc combos'!$Q$8:$Q$354,0),0)&gt;0,1,0)</f>
        <v>0</v>
      </c>
      <c r="F72" s="119">
        <f ca="1">IF(IFERROR(MATCH(_xlfn.CONCAT($B72,",",F$4),'25 SpcFunc &amp; VentSpcFunc combos'!$Q$8:$Q$354,0),0)&gt;0,1,0)</f>
        <v>0</v>
      </c>
      <c r="G72" s="119">
        <f ca="1">IF(IFERROR(MATCH(_xlfn.CONCAT($B72,",",G$4),'25 SpcFunc &amp; VentSpcFunc combos'!$Q$8:$Q$354,0),0)&gt;0,1,0)</f>
        <v>0</v>
      </c>
      <c r="H72" s="119">
        <f ca="1">IF(IFERROR(MATCH(_xlfn.CONCAT($B72,",",H$4),'25 SpcFunc &amp; VentSpcFunc combos'!$Q$8:$Q$354,0),0)&gt;0,1,0)</f>
        <v>0</v>
      </c>
      <c r="I72" s="119">
        <f ca="1">IF(IFERROR(MATCH(_xlfn.CONCAT($B72,",",I$4),'25 SpcFunc &amp; VentSpcFunc combos'!$Q$8:$Q$354,0),0)&gt;0,1,0)</f>
        <v>0</v>
      </c>
      <c r="J72" s="119">
        <f ca="1">IF(IFERROR(MATCH(_xlfn.CONCAT($B72,",",J$4),'25 SpcFunc &amp; VentSpcFunc combos'!$Q$8:$Q$354,0),0)&gt;0,1,0)</f>
        <v>0</v>
      </c>
      <c r="K72" s="119">
        <f ca="1">IF(IFERROR(MATCH(_xlfn.CONCAT($B72,",",K$4),'25 SpcFunc &amp; VentSpcFunc combos'!$Q$8:$Q$354,0),0)&gt;0,1,0)</f>
        <v>0</v>
      </c>
      <c r="L72" s="119">
        <f ca="1">IF(IFERROR(MATCH(_xlfn.CONCAT($B72,",",L$4),'25 SpcFunc &amp; VentSpcFunc combos'!$Q$8:$Q$354,0),0)&gt;0,1,0)</f>
        <v>0</v>
      </c>
      <c r="M72" s="119">
        <f ca="1">IF(IFERROR(MATCH(_xlfn.CONCAT($B72,",",M$4),'25 SpcFunc &amp; VentSpcFunc combos'!$Q$8:$Q$354,0),0)&gt;0,1,0)</f>
        <v>0</v>
      </c>
      <c r="N72" s="119">
        <f ca="1">IF(IFERROR(MATCH(_xlfn.CONCAT($B72,",",N$4),'25 SpcFunc &amp; VentSpcFunc combos'!$Q$8:$Q$354,0),0)&gt;0,1,0)</f>
        <v>0</v>
      </c>
      <c r="O72" s="119">
        <f ca="1">IF(IFERROR(MATCH(_xlfn.CONCAT($B72,",",O$4),'25 SpcFunc &amp; VentSpcFunc combos'!$Q$8:$Q$354,0),0)&gt;0,1,0)</f>
        <v>0</v>
      </c>
      <c r="P72" s="119">
        <f ca="1">IF(IFERROR(MATCH(_xlfn.CONCAT($B72,",",P$4),'25 SpcFunc &amp; VentSpcFunc combos'!$Q$8:$Q$354,0),0)&gt;0,1,0)</f>
        <v>0</v>
      </c>
      <c r="Q72" s="119">
        <f ca="1">IF(IFERROR(MATCH(_xlfn.CONCAT($B72,",",Q$4),'25 SpcFunc &amp; VentSpcFunc combos'!$Q$8:$Q$354,0),0)&gt;0,1,0)</f>
        <v>0</v>
      </c>
      <c r="R72" s="119">
        <f ca="1">IF(IFERROR(MATCH(_xlfn.CONCAT($B72,",",R$4),'25 SpcFunc &amp; VentSpcFunc combos'!$Q$8:$Q$354,0),0)&gt;0,1,0)</f>
        <v>0</v>
      </c>
      <c r="S72" s="119">
        <f ca="1">IF(IFERROR(MATCH(_xlfn.CONCAT($B72,",",S$4),'25 SpcFunc &amp; VentSpcFunc combos'!$Q$8:$Q$354,0),0)&gt;0,1,0)</f>
        <v>0</v>
      </c>
      <c r="T72" s="119">
        <f ca="1">IF(IFERROR(MATCH(_xlfn.CONCAT($B72,",",T$4),'25 SpcFunc &amp; VentSpcFunc combos'!$Q$8:$Q$354,0),0)&gt;0,1,0)</f>
        <v>0</v>
      </c>
      <c r="U72" s="119">
        <f ca="1">IF(IFERROR(MATCH(_xlfn.CONCAT($B72,",",U$4),'25 SpcFunc &amp; VentSpcFunc combos'!$Q$8:$Q$354,0),0)&gt;0,1,0)</f>
        <v>0</v>
      </c>
      <c r="V72" s="119">
        <f ca="1">IF(IFERROR(MATCH(_xlfn.CONCAT($B72,",",V$4),'25 SpcFunc &amp; VentSpcFunc combos'!$Q$8:$Q$354,0),0)&gt;0,1,0)</f>
        <v>0</v>
      </c>
      <c r="W72" s="119">
        <f ca="1">IF(IFERROR(MATCH(_xlfn.CONCAT($B72,",",W$4),'25 SpcFunc &amp; VentSpcFunc combos'!$Q$8:$Q$354,0),0)&gt;0,1,0)</f>
        <v>0</v>
      </c>
      <c r="X72" s="119">
        <f ca="1">IF(IFERROR(MATCH(_xlfn.CONCAT($B72,",",X$4),'25 SpcFunc &amp; VentSpcFunc combos'!$Q$8:$Q$354,0),0)&gt;0,1,0)</f>
        <v>0</v>
      </c>
      <c r="Y72" s="119">
        <f ca="1">IF(IFERROR(MATCH(_xlfn.CONCAT($B72,",",Y$4),'25 SpcFunc &amp; VentSpcFunc combos'!$Q$8:$Q$354,0),0)&gt;0,1,0)</f>
        <v>0</v>
      </c>
      <c r="Z72" s="119">
        <f ca="1">IF(IFERROR(MATCH(_xlfn.CONCAT($B72,",",Z$4),'25 SpcFunc &amp; VentSpcFunc combos'!$Q$8:$Q$354,0),0)&gt;0,1,0)</f>
        <v>0</v>
      </c>
      <c r="AA72" s="119">
        <f ca="1">IF(IFERROR(MATCH(_xlfn.CONCAT($B72,",",AA$4),'25 SpcFunc &amp; VentSpcFunc combos'!$Q$8:$Q$354,0),0)&gt;0,1,0)</f>
        <v>0</v>
      </c>
      <c r="AB72" s="119">
        <f ca="1">IF(IFERROR(MATCH(_xlfn.CONCAT($B72,",",AB$4),'25 SpcFunc &amp; VentSpcFunc combos'!$Q$8:$Q$354,0),0)&gt;0,1,0)</f>
        <v>0</v>
      </c>
      <c r="AC72" s="119">
        <f ca="1">IF(IFERROR(MATCH(_xlfn.CONCAT($B72,",",AC$4),'25 SpcFunc &amp; VentSpcFunc combos'!$Q$8:$Q$354,0),0)&gt;0,1,0)</f>
        <v>0</v>
      </c>
      <c r="AD72" s="119">
        <f ca="1">IF(IFERROR(MATCH(_xlfn.CONCAT($B72,",",AD$4),'25 SpcFunc &amp; VentSpcFunc combos'!$Q$8:$Q$354,0),0)&gt;0,1,0)</f>
        <v>0</v>
      </c>
      <c r="AE72" s="119">
        <f ca="1">IF(IFERROR(MATCH(_xlfn.CONCAT($B72,",",AE$4),'25 SpcFunc &amp; VentSpcFunc combos'!$Q$8:$Q$354,0),0)&gt;0,1,0)</f>
        <v>0</v>
      </c>
      <c r="AF72" s="119">
        <f ca="1">IF(IFERROR(MATCH(_xlfn.CONCAT($B72,",",AF$4),'25 SpcFunc &amp; VentSpcFunc combos'!$Q$8:$Q$354,0),0)&gt;0,1,0)</f>
        <v>0</v>
      </c>
      <c r="AG72" s="119">
        <f ca="1">IF(IFERROR(MATCH(_xlfn.CONCAT($B72,",",AG$4),'25 SpcFunc &amp; VentSpcFunc combos'!$Q$8:$Q$354,0),0)&gt;0,1,0)</f>
        <v>0</v>
      </c>
      <c r="AH72" s="119">
        <f ca="1">IF(IFERROR(MATCH(_xlfn.CONCAT($B72,",",AH$4),'25 SpcFunc &amp; VentSpcFunc combos'!$Q$8:$Q$354,0),0)&gt;0,1,0)</f>
        <v>1</v>
      </c>
      <c r="AI72" s="119">
        <f ca="1">IF(IFERROR(MATCH(_xlfn.CONCAT($B72,",",AI$4),'25 SpcFunc &amp; VentSpcFunc combos'!$Q$8:$Q$354,0),0)&gt;0,1,0)</f>
        <v>0</v>
      </c>
      <c r="AJ72" s="119">
        <f ca="1">IF(IFERROR(MATCH(_xlfn.CONCAT($B72,",",AJ$4),'25 SpcFunc &amp; VentSpcFunc combos'!$Q$8:$Q$354,0),0)&gt;0,1,0)</f>
        <v>0</v>
      </c>
      <c r="AK72" s="119">
        <f ca="1">IF(IFERROR(MATCH(_xlfn.CONCAT($B72,",",AK$4),'25 SpcFunc &amp; VentSpcFunc combos'!$Q$8:$Q$354,0),0)&gt;0,1,0)</f>
        <v>0</v>
      </c>
      <c r="AL72" s="119">
        <f ca="1">IF(IFERROR(MATCH(_xlfn.CONCAT($B72,",",AL$4),'25 SpcFunc &amp; VentSpcFunc combos'!$Q$8:$Q$354,0),0)&gt;0,1,0)</f>
        <v>0</v>
      </c>
      <c r="AM72" s="119">
        <f ca="1">IF(IFERROR(MATCH(_xlfn.CONCAT($B72,",",AM$4),'25 SpcFunc &amp; VentSpcFunc combos'!$Q$8:$Q$354,0),0)&gt;0,1,0)</f>
        <v>0</v>
      </c>
      <c r="AN72" s="119">
        <f ca="1">IF(IFERROR(MATCH(_xlfn.CONCAT($B72,",",AN$4),'25 SpcFunc &amp; VentSpcFunc combos'!$Q$8:$Q$354,0),0)&gt;0,1,0)</f>
        <v>0</v>
      </c>
      <c r="AO72" s="119">
        <f ca="1">IF(IFERROR(MATCH(_xlfn.CONCAT($B72,",",AO$4),'25 SpcFunc &amp; VentSpcFunc combos'!$Q$8:$Q$354,0),0)&gt;0,1,0)</f>
        <v>0</v>
      </c>
      <c r="AP72" s="119">
        <f ca="1">IF(IFERROR(MATCH(_xlfn.CONCAT($B72,",",AP$4),'25 SpcFunc &amp; VentSpcFunc combos'!$Q$8:$Q$354,0),0)&gt;0,1,0)</f>
        <v>0</v>
      </c>
      <c r="AQ72" s="119">
        <f ca="1">IF(IFERROR(MATCH(_xlfn.CONCAT($B72,",",AQ$4),'25 SpcFunc &amp; VentSpcFunc combos'!$Q$8:$Q$354,0),0)&gt;0,1,0)</f>
        <v>0</v>
      </c>
      <c r="AR72" s="119">
        <f ca="1">IF(IFERROR(MATCH(_xlfn.CONCAT($B72,",",AR$4),'25 SpcFunc &amp; VentSpcFunc combos'!$Q$8:$Q$354,0),0)&gt;0,1,0)</f>
        <v>0</v>
      </c>
      <c r="AS72" s="119">
        <f ca="1">IF(IFERROR(MATCH(_xlfn.CONCAT($B72,",",AS$4),'25 SpcFunc &amp; VentSpcFunc combos'!$Q$8:$Q$354,0),0)&gt;0,1,0)</f>
        <v>0</v>
      </c>
      <c r="AT72" s="119">
        <f ca="1">IF(IFERROR(MATCH(_xlfn.CONCAT($B72,",",AT$4),'25 SpcFunc &amp; VentSpcFunc combos'!$Q$8:$Q$354,0),0)&gt;0,1,0)</f>
        <v>0</v>
      </c>
      <c r="AU72" s="119">
        <f ca="1">IF(IFERROR(MATCH(_xlfn.CONCAT($B72,",",AU$4),'25 SpcFunc &amp; VentSpcFunc combos'!$Q$8:$Q$354,0),0)&gt;0,1,0)</f>
        <v>0</v>
      </c>
      <c r="AV72" s="119">
        <f ca="1">IF(IFERROR(MATCH(_xlfn.CONCAT($B72,",",AV$4),'25 SpcFunc &amp; VentSpcFunc combos'!$Q$8:$Q$354,0),0)&gt;0,1,0)</f>
        <v>0</v>
      </c>
      <c r="AW72" s="119">
        <f ca="1">IF(IFERROR(MATCH(_xlfn.CONCAT($B72,",",AW$4),'25 SpcFunc &amp; VentSpcFunc combos'!$Q$8:$Q$354,0),0)&gt;0,1,0)</f>
        <v>0</v>
      </c>
      <c r="AX72" s="119">
        <f ca="1">IF(IFERROR(MATCH(_xlfn.CONCAT($B72,",",AX$4),'25 SpcFunc &amp; VentSpcFunc combos'!$Q$8:$Q$354,0),0)&gt;0,1,0)</f>
        <v>0</v>
      </c>
      <c r="AY72" s="119">
        <f ca="1">IF(IFERROR(MATCH(_xlfn.CONCAT($B72,",",AY$4),'25 SpcFunc &amp; VentSpcFunc combos'!$Q$8:$Q$354,0),0)&gt;0,1,0)</f>
        <v>0</v>
      </c>
      <c r="AZ72" s="119">
        <f ca="1">IF(IFERROR(MATCH(_xlfn.CONCAT($B72,",",AZ$4),'25 SpcFunc &amp; VentSpcFunc combos'!$Q$8:$Q$354,0),0)&gt;0,1,0)</f>
        <v>0</v>
      </c>
      <c r="BA72" s="119">
        <f ca="1">IF(IFERROR(MATCH(_xlfn.CONCAT($B72,",",BA$4),'25 SpcFunc &amp; VentSpcFunc combos'!$Q$8:$Q$354,0),0)&gt;0,1,0)</f>
        <v>0</v>
      </c>
      <c r="BB72" s="119">
        <f ca="1">IF(IFERROR(MATCH(_xlfn.CONCAT($B72,",",BB$4),'25 SpcFunc &amp; VentSpcFunc combos'!$Q$8:$Q$354,0),0)&gt;0,1,0)</f>
        <v>0</v>
      </c>
      <c r="BC72" s="119">
        <f ca="1">IF(IFERROR(MATCH(_xlfn.CONCAT($B72,",",BC$4),'25 SpcFunc &amp; VentSpcFunc combos'!$Q$8:$Q$354,0),0)&gt;0,1,0)</f>
        <v>0</v>
      </c>
      <c r="BD72" s="119">
        <f ca="1">IF(IFERROR(MATCH(_xlfn.CONCAT($B72,",",BD$4),'25 SpcFunc &amp; VentSpcFunc combos'!$Q$8:$Q$354,0),0)&gt;0,1,0)</f>
        <v>0</v>
      </c>
      <c r="BE72" s="119">
        <f ca="1">IF(IFERROR(MATCH(_xlfn.CONCAT($B72,",",BE$4),'25 SpcFunc &amp; VentSpcFunc combos'!$Q$8:$Q$354,0),0)&gt;0,1,0)</f>
        <v>0</v>
      </c>
      <c r="BF72" s="119">
        <f ca="1">IF(IFERROR(MATCH(_xlfn.CONCAT($B72,",",BF$4),'25 SpcFunc &amp; VentSpcFunc combos'!$Q$8:$Q$354,0),0)&gt;0,1,0)</f>
        <v>0</v>
      </c>
      <c r="BG72" s="119">
        <f ca="1">IF(IFERROR(MATCH(_xlfn.CONCAT($B72,",",BG$4),'25 SpcFunc &amp; VentSpcFunc combos'!$Q$8:$Q$354,0),0)&gt;0,1,0)</f>
        <v>0</v>
      </c>
      <c r="BH72" s="119">
        <f ca="1">IF(IFERROR(MATCH(_xlfn.CONCAT($B72,",",BH$4),'25 SpcFunc &amp; VentSpcFunc combos'!$Q$8:$Q$354,0),0)&gt;0,1,0)</f>
        <v>0</v>
      </c>
      <c r="BI72" s="119">
        <f ca="1">IF(IFERROR(MATCH(_xlfn.CONCAT($B72,",",BI$4),'25 SpcFunc &amp; VentSpcFunc combos'!$Q$8:$Q$354,0),0)&gt;0,1,0)</f>
        <v>0</v>
      </c>
      <c r="BJ72" s="119">
        <f ca="1">IF(IFERROR(MATCH(_xlfn.CONCAT($B72,",",BJ$4),'25 SpcFunc &amp; VentSpcFunc combos'!$Q$8:$Q$354,0),0)&gt;0,1,0)</f>
        <v>0</v>
      </c>
      <c r="BK72" s="119">
        <f ca="1">IF(IFERROR(MATCH(_xlfn.CONCAT($B72,",",BK$4),'25 SpcFunc &amp; VentSpcFunc combos'!$Q$8:$Q$354,0),0)&gt;0,1,0)</f>
        <v>0</v>
      </c>
      <c r="BL72" s="119">
        <f ca="1">IF(IFERROR(MATCH(_xlfn.CONCAT($B72,",",BL$4),'25 SpcFunc &amp; VentSpcFunc combos'!$Q$8:$Q$354,0),0)&gt;0,1,0)</f>
        <v>0</v>
      </c>
      <c r="BM72" s="119">
        <f ca="1">IF(IFERROR(MATCH(_xlfn.CONCAT($B72,",",BM$4),'25 SpcFunc &amp; VentSpcFunc combos'!$Q$8:$Q$354,0),0)&gt;0,1,0)</f>
        <v>0</v>
      </c>
      <c r="BN72" s="119">
        <f ca="1">IF(IFERROR(MATCH(_xlfn.CONCAT($B72,",",BN$4),'25 SpcFunc &amp; VentSpcFunc combos'!$Q$8:$Q$354,0),0)&gt;0,1,0)</f>
        <v>0</v>
      </c>
      <c r="BO72" s="119">
        <f ca="1">IF(IFERROR(MATCH(_xlfn.CONCAT($B72,",",BO$4),'25 SpcFunc &amp; VentSpcFunc combos'!$Q$8:$Q$354,0),0)&gt;0,1,0)</f>
        <v>0</v>
      </c>
      <c r="BP72" s="119">
        <f ca="1">IF(IFERROR(MATCH(_xlfn.CONCAT($B72,",",BP$4),'25 SpcFunc &amp; VentSpcFunc combos'!$Q$8:$Q$354,0),0)&gt;0,1,0)</f>
        <v>0</v>
      </c>
      <c r="BQ72" s="119">
        <f ca="1">IF(IFERROR(MATCH(_xlfn.CONCAT($B72,",",BQ$4),'25 SpcFunc &amp; VentSpcFunc combos'!$Q$8:$Q$354,0),0)&gt;0,1,0)</f>
        <v>0</v>
      </c>
      <c r="BR72" s="119">
        <f ca="1">IF(IFERROR(MATCH(_xlfn.CONCAT($B72,",",BR$4),'25 SpcFunc &amp; VentSpcFunc combos'!$Q$8:$Q$354,0),0)&gt;0,1,0)</f>
        <v>0</v>
      </c>
      <c r="BS72" s="119">
        <f ca="1">IF(IFERROR(MATCH(_xlfn.CONCAT($B72,",",BS$4),'25 SpcFunc &amp; VentSpcFunc combos'!$Q$8:$Q$354,0),0)&gt;0,1,0)</f>
        <v>0</v>
      </c>
      <c r="BT72" s="119">
        <f ca="1">IF(IFERROR(MATCH(_xlfn.CONCAT($B72,",",BT$4),'25 SpcFunc &amp; VentSpcFunc combos'!$Q$8:$Q$354,0),0)&gt;0,1,0)</f>
        <v>0</v>
      </c>
      <c r="BU72" s="119">
        <f ca="1">IF(IFERROR(MATCH(_xlfn.CONCAT($B72,",",BU$4),'25 SpcFunc &amp; VentSpcFunc combos'!$Q$8:$Q$354,0),0)&gt;0,1,0)</f>
        <v>0</v>
      </c>
      <c r="BV72" s="119">
        <f ca="1">IF(IFERROR(MATCH(_xlfn.CONCAT($B72,",",BV$4),'25 SpcFunc &amp; VentSpcFunc combos'!$Q$8:$Q$354,0),0)&gt;0,1,0)</f>
        <v>0</v>
      </c>
      <c r="BW72" s="119">
        <f ca="1">IF(IFERROR(MATCH(_xlfn.CONCAT($B72,",",BW$4),'25 SpcFunc &amp; VentSpcFunc combos'!$Q$8:$Q$354,0),0)&gt;0,1,0)</f>
        <v>0</v>
      </c>
      <c r="BX72" s="119">
        <f ca="1">IF(IFERROR(MATCH(_xlfn.CONCAT($B72,",",BX$4),'25 SpcFunc &amp; VentSpcFunc combos'!$Q$8:$Q$354,0),0)&gt;0,1,0)</f>
        <v>0</v>
      </c>
      <c r="BY72" s="119">
        <f ca="1">IF(IFERROR(MATCH(_xlfn.CONCAT($B72,",",BY$4),'25 SpcFunc &amp; VentSpcFunc combos'!$Q$8:$Q$354,0),0)&gt;0,1,0)</f>
        <v>0</v>
      </c>
      <c r="BZ72" s="119">
        <f ca="1">IF(IFERROR(MATCH(_xlfn.CONCAT($B72,",",BZ$4),'25 SpcFunc &amp; VentSpcFunc combos'!$Q$8:$Q$354,0),0)&gt;0,1,0)</f>
        <v>0</v>
      </c>
      <c r="CA72" s="119">
        <f ca="1">IF(IFERROR(MATCH(_xlfn.CONCAT($B72,",",CA$4),'25 SpcFunc &amp; VentSpcFunc combos'!$Q$8:$Q$354,0),0)&gt;0,1,0)</f>
        <v>0</v>
      </c>
      <c r="CB72" s="119">
        <f ca="1">IF(IFERROR(MATCH(_xlfn.CONCAT($B72,",",CB$4),'25 SpcFunc &amp; VentSpcFunc combos'!$Q$8:$Q$354,0),0)&gt;0,1,0)</f>
        <v>0</v>
      </c>
      <c r="CC72" s="119">
        <f ca="1">IF(IFERROR(MATCH(_xlfn.CONCAT($B72,",",CC$4),'25 SpcFunc &amp; VentSpcFunc combos'!$Q$8:$Q$354,0),0)&gt;0,1,0)</f>
        <v>0</v>
      </c>
      <c r="CD72" s="119">
        <f ca="1">IF(IFERROR(MATCH(_xlfn.CONCAT($B72,",",CD$4),'25 SpcFunc &amp; VentSpcFunc combos'!$Q$8:$Q$354,0),0)&gt;0,1,0)</f>
        <v>0</v>
      </c>
      <c r="CE72" s="119">
        <f ca="1">IF(IFERROR(MATCH(_xlfn.CONCAT($B72,",",CE$4),'25 SpcFunc &amp; VentSpcFunc combos'!$Q$8:$Q$354,0),0)&gt;0,1,0)</f>
        <v>0</v>
      </c>
      <c r="CF72" s="119">
        <f ca="1">IF(IFERROR(MATCH(_xlfn.CONCAT($B72,",",CF$4),'25 SpcFunc &amp; VentSpcFunc combos'!$Q$8:$Q$354,0),0)&gt;0,1,0)</f>
        <v>0</v>
      </c>
      <c r="CG72" s="119">
        <f ca="1">IF(IFERROR(MATCH(_xlfn.CONCAT($B72,",",CG$4),'25 SpcFunc &amp; VentSpcFunc combos'!$Q$8:$Q$354,0),0)&gt;0,1,0)</f>
        <v>0</v>
      </c>
      <c r="CH72" s="119">
        <f ca="1">IF(IFERROR(MATCH(_xlfn.CONCAT($B72,",",CH$4),'25 SpcFunc &amp; VentSpcFunc combos'!$Q$8:$Q$354,0),0)&gt;0,1,0)</f>
        <v>0</v>
      </c>
      <c r="CI72" s="119">
        <f ca="1">IF(IFERROR(MATCH(_xlfn.CONCAT($B72,",",CI$4),'25 SpcFunc &amp; VentSpcFunc combos'!$Q$8:$Q$354,0),0)&gt;0,1,0)</f>
        <v>0</v>
      </c>
      <c r="CJ72" s="119">
        <f ca="1">IF(IFERROR(MATCH(_xlfn.CONCAT($B72,",",CJ$4),'25 SpcFunc &amp; VentSpcFunc combos'!$Q$8:$Q$354,0),0)&gt;0,1,0)</f>
        <v>0</v>
      </c>
      <c r="CK72" s="119">
        <f ca="1">IF(IFERROR(MATCH(_xlfn.CONCAT($B72,",",CK$4),'25 SpcFunc &amp; VentSpcFunc combos'!$Q$8:$Q$354,0),0)&gt;0,1,0)</f>
        <v>0</v>
      </c>
      <c r="CL72" s="119">
        <f ca="1">IF(IFERROR(MATCH(_xlfn.CONCAT($B72,",",CL$4),'25 SpcFunc &amp; VentSpcFunc combos'!$Q$8:$Q$354,0),0)&gt;0,1,0)</f>
        <v>0</v>
      </c>
      <c r="CM72" s="119">
        <f ca="1">IF(IFERROR(MATCH(_xlfn.CONCAT($B72,",",CM$4),'25 SpcFunc &amp; VentSpcFunc combos'!$Q$8:$Q$354,0),0)&gt;0,1,0)</f>
        <v>0</v>
      </c>
      <c r="CN72" s="119">
        <f ca="1">IF(IFERROR(MATCH(_xlfn.CONCAT($B72,",",CN$4),'25 SpcFunc &amp; VentSpcFunc combos'!$Q$8:$Q$354,0),0)&gt;0,1,0)</f>
        <v>0</v>
      </c>
      <c r="CO72" s="119">
        <f ca="1">IF(IFERROR(MATCH(_xlfn.CONCAT($B72,",",CO$4),'25 SpcFunc &amp; VentSpcFunc combos'!$Q$8:$Q$354,0),0)&gt;0,1,0)</f>
        <v>0</v>
      </c>
      <c r="CP72" s="119">
        <f ca="1">IF(IFERROR(MATCH(_xlfn.CONCAT($B72,",",CP$4),'25 SpcFunc &amp; VentSpcFunc combos'!$Q$8:$Q$354,0),0)&gt;0,1,0)</f>
        <v>0</v>
      </c>
      <c r="CQ72" s="119">
        <f ca="1">IF(IFERROR(MATCH(_xlfn.CONCAT($B72,",",CQ$4),'25 SpcFunc &amp; VentSpcFunc combos'!$Q$8:$Q$354,0),0)&gt;0,1,0)</f>
        <v>0</v>
      </c>
      <c r="CR72" s="119">
        <f ca="1">IF(IFERROR(MATCH(_xlfn.CONCAT($B72,",",CR$4),'25 SpcFunc &amp; VentSpcFunc combos'!$Q$8:$Q$354,0),0)&gt;0,1,0)</f>
        <v>0</v>
      </c>
      <c r="CS72" s="119">
        <f ca="1">IF(IFERROR(MATCH(_xlfn.CONCAT($B72,",",CS$4),'25 SpcFunc &amp; VentSpcFunc combos'!$Q$8:$Q$354,0),0)&gt;0,1,0)</f>
        <v>0</v>
      </c>
      <c r="CT72" s="119">
        <f ca="1">IF(IFERROR(MATCH(_xlfn.CONCAT($B72,",",CT$4),'25 SpcFunc &amp; VentSpcFunc combos'!$Q$8:$Q$354,0),0)&gt;0,1,0)</f>
        <v>0</v>
      </c>
      <c r="CU72" s="98" t="s">
        <v>938</v>
      </c>
      <c r="CV72">
        <f t="shared" ca="1" si="5"/>
        <v>1</v>
      </c>
    </row>
    <row r="73" spans="2:100" x14ac:dyDescent="0.25">
      <c r="B73" t="str">
        <f>'For CSV - 2025 SpcFuncData'!B74</f>
        <v>Sports Arena - Playing Area (Recreational)</v>
      </c>
      <c r="C73" s="119">
        <f ca="1">IF(IFERROR(MATCH(_xlfn.CONCAT($B73,",",C$4),'25 SpcFunc &amp; VentSpcFunc combos'!$Q$8:$Q$354,0),0)&gt;0,1,0)</f>
        <v>0</v>
      </c>
      <c r="D73" s="119">
        <f ca="1">IF(IFERROR(MATCH(_xlfn.CONCAT($B73,",",D$4),'25 SpcFunc &amp; VentSpcFunc combos'!$Q$8:$Q$354,0),0)&gt;0,1,0)</f>
        <v>0</v>
      </c>
      <c r="E73" s="119">
        <f ca="1">IF(IFERROR(MATCH(_xlfn.CONCAT($B73,",",E$4),'25 SpcFunc &amp; VentSpcFunc combos'!$Q$8:$Q$354,0),0)&gt;0,1,0)</f>
        <v>0</v>
      </c>
      <c r="F73" s="119">
        <f ca="1">IF(IFERROR(MATCH(_xlfn.CONCAT($B73,",",F$4),'25 SpcFunc &amp; VentSpcFunc combos'!$Q$8:$Q$354,0),0)&gt;0,1,0)</f>
        <v>0</v>
      </c>
      <c r="G73" s="119">
        <f ca="1">IF(IFERROR(MATCH(_xlfn.CONCAT($B73,",",G$4),'25 SpcFunc &amp; VentSpcFunc combos'!$Q$8:$Q$354,0),0)&gt;0,1,0)</f>
        <v>0</v>
      </c>
      <c r="H73" s="119">
        <f ca="1">IF(IFERROR(MATCH(_xlfn.CONCAT($B73,",",H$4),'25 SpcFunc &amp; VentSpcFunc combos'!$Q$8:$Q$354,0),0)&gt;0,1,0)</f>
        <v>0</v>
      </c>
      <c r="I73" s="119">
        <f ca="1">IF(IFERROR(MATCH(_xlfn.CONCAT($B73,",",I$4),'25 SpcFunc &amp; VentSpcFunc combos'!$Q$8:$Q$354,0),0)&gt;0,1,0)</f>
        <v>0</v>
      </c>
      <c r="J73" s="119">
        <f ca="1">IF(IFERROR(MATCH(_xlfn.CONCAT($B73,",",J$4),'25 SpcFunc &amp; VentSpcFunc combos'!$Q$8:$Q$354,0),0)&gt;0,1,0)</f>
        <v>0</v>
      </c>
      <c r="K73" s="119">
        <f ca="1">IF(IFERROR(MATCH(_xlfn.CONCAT($B73,",",K$4),'25 SpcFunc &amp; VentSpcFunc combos'!$Q$8:$Q$354,0),0)&gt;0,1,0)</f>
        <v>0</v>
      </c>
      <c r="L73" s="119">
        <f ca="1">IF(IFERROR(MATCH(_xlfn.CONCAT($B73,",",L$4),'25 SpcFunc &amp; VentSpcFunc combos'!$Q$8:$Q$354,0),0)&gt;0,1,0)</f>
        <v>0</v>
      </c>
      <c r="M73" s="119">
        <f ca="1">IF(IFERROR(MATCH(_xlfn.CONCAT($B73,",",M$4),'25 SpcFunc &amp; VentSpcFunc combos'!$Q$8:$Q$354,0),0)&gt;0,1,0)</f>
        <v>0</v>
      </c>
      <c r="N73" s="119">
        <f ca="1">IF(IFERROR(MATCH(_xlfn.CONCAT($B73,",",N$4),'25 SpcFunc &amp; VentSpcFunc combos'!$Q$8:$Q$354,0),0)&gt;0,1,0)</f>
        <v>0</v>
      </c>
      <c r="O73" s="119">
        <f ca="1">IF(IFERROR(MATCH(_xlfn.CONCAT($B73,",",O$4),'25 SpcFunc &amp; VentSpcFunc combos'!$Q$8:$Q$354,0),0)&gt;0,1,0)</f>
        <v>0</v>
      </c>
      <c r="P73" s="119">
        <f ca="1">IF(IFERROR(MATCH(_xlfn.CONCAT($B73,",",P$4),'25 SpcFunc &amp; VentSpcFunc combos'!$Q$8:$Q$354,0),0)&gt;0,1,0)</f>
        <v>0</v>
      </c>
      <c r="Q73" s="119">
        <f ca="1">IF(IFERROR(MATCH(_xlfn.CONCAT($B73,",",Q$4),'25 SpcFunc &amp; VentSpcFunc combos'!$Q$8:$Q$354,0),0)&gt;0,1,0)</f>
        <v>0</v>
      </c>
      <c r="R73" s="119">
        <f ca="1">IF(IFERROR(MATCH(_xlfn.CONCAT($B73,",",R$4),'25 SpcFunc &amp; VentSpcFunc combos'!$Q$8:$Q$354,0),0)&gt;0,1,0)</f>
        <v>0</v>
      </c>
      <c r="S73" s="119">
        <f ca="1">IF(IFERROR(MATCH(_xlfn.CONCAT($B73,",",S$4),'25 SpcFunc &amp; VentSpcFunc combos'!$Q$8:$Q$354,0),0)&gt;0,1,0)</f>
        <v>0</v>
      </c>
      <c r="T73" s="119">
        <f ca="1">IF(IFERROR(MATCH(_xlfn.CONCAT($B73,",",T$4),'25 SpcFunc &amp; VentSpcFunc combos'!$Q$8:$Q$354,0),0)&gt;0,1,0)</f>
        <v>0</v>
      </c>
      <c r="U73" s="119">
        <f ca="1">IF(IFERROR(MATCH(_xlfn.CONCAT($B73,",",U$4),'25 SpcFunc &amp; VentSpcFunc combos'!$Q$8:$Q$354,0),0)&gt;0,1,0)</f>
        <v>0</v>
      </c>
      <c r="V73" s="119">
        <f ca="1">IF(IFERROR(MATCH(_xlfn.CONCAT($B73,",",V$4),'25 SpcFunc &amp; VentSpcFunc combos'!$Q$8:$Q$354,0),0)&gt;0,1,0)</f>
        <v>0</v>
      </c>
      <c r="W73" s="119">
        <f ca="1">IF(IFERROR(MATCH(_xlfn.CONCAT($B73,",",W$4),'25 SpcFunc &amp; VentSpcFunc combos'!$Q$8:$Q$354,0),0)&gt;0,1,0)</f>
        <v>0</v>
      </c>
      <c r="X73" s="119">
        <f ca="1">IF(IFERROR(MATCH(_xlfn.CONCAT($B73,",",X$4),'25 SpcFunc &amp; VentSpcFunc combos'!$Q$8:$Q$354,0),0)&gt;0,1,0)</f>
        <v>0</v>
      </c>
      <c r="Y73" s="119">
        <f ca="1">IF(IFERROR(MATCH(_xlfn.CONCAT($B73,",",Y$4),'25 SpcFunc &amp; VentSpcFunc combos'!$Q$8:$Q$354,0),0)&gt;0,1,0)</f>
        <v>0</v>
      </c>
      <c r="Z73" s="119">
        <f ca="1">IF(IFERROR(MATCH(_xlfn.CONCAT($B73,",",Z$4),'25 SpcFunc &amp; VentSpcFunc combos'!$Q$8:$Q$354,0),0)&gt;0,1,0)</f>
        <v>0</v>
      </c>
      <c r="AA73" s="119">
        <f ca="1">IF(IFERROR(MATCH(_xlfn.CONCAT($B73,",",AA$4),'25 SpcFunc &amp; VentSpcFunc combos'!$Q$8:$Q$354,0),0)&gt;0,1,0)</f>
        <v>0</v>
      </c>
      <c r="AB73" s="119">
        <f ca="1">IF(IFERROR(MATCH(_xlfn.CONCAT($B73,",",AB$4),'25 SpcFunc &amp; VentSpcFunc combos'!$Q$8:$Q$354,0),0)&gt;0,1,0)</f>
        <v>0</v>
      </c>
      <c r="AC73" s="119">
        <f ca="1">IF(IFERROR(MATCH(_xlfn.CONCAT($B73,",",AC$4),'25 SpcFunc &amp; VentSpcFunc combos'!$Q$8:$Q$354,0),0)&gt;0,1,0)</f>
        <v>0</v>
      </c>
      <c r="AD73" s="119">
        <f ca="1">IF(IFERROR(MATCH(_xlfn.CONCAT($B73,",",AD$4),'25 SpcFunc &amp; VentSpcFunc combos'!$Q$8:$Q$354,0),0)&gt;0,1,0)</f>
        <v>0</v>
      </c>
      <c r="AE73" s="119">
        <f ca="1">IF(IFERROR(MATCH(_xlfn.CONCAT($B73,",",AE$4),'25 SpcFunc &amp; VentSpcFunc combos'!$Q$8:$Q$354,0),0)&gt;0,1,0)</f>
        <v>0</v>
      </c>
      <c r="AF73" s="119">
        <f ca="1">IF(IFERROR(MATCH(_xlfn.CONCAT($B73,",",AF$4),'25 SpcFunc &amp; VentSpcFunc combos'!$Q$8:$Q$354,0),0)&gt;0,1,0)</f>
        <v>0</v>
      </c>
      <c r="AG73" s="119">
        <f ca="1">IF(IFERROR(MATCH(_xlfn.CONCAT($B73,",",AG$4),'25 SpcFunc &amp; VentSpcFunc combos'!$Q$8:$Q$354,0),0)&gt;0,1,0)</f>
        <v>0</v>
      </c>
      <c r="AH73" s="119">
        <f ca="1">IF(IFERROR(MATCH(_xlfn.CONCAT($B73,",",AH$4),'25 SpcFunc &amp; VentSpcFunc combos'!$Q$8:$Q$354,0),0)&gt;0,1,0)</f>
        <v>0</v>
      </c>
      <c r="AI73" s="119">
        <f ca="1">IF(IFERROR(MATCH(_xlfn.CONCAT($B73,",",AI$4),'25 SpcFunc &amp; VentSpcFunc combos'!$Q$8:$Q$354,0),0)&gt;0,1,0)</f>
        <v>0</v>
      </c>
      <c r="AJ73" s="119">
        <f ca="1">IF(IFERROR(MATCH(_xlfn.CONCAT($B73,",",AJ$4),'25 SpcFunc &amp; VentSpcFunc combos'!$Q$8:$Q$354,0),0)&gt;0,1,0)</f>
        <v>0</v>
      </c>
      <c r="AK73" s="119">
        <f ca="1">IF(IFERROR(MATCH(_xlfn.CONCAT($B73,",",AK$4),'25 SpcFunc &amp; VentSpcFunc combos'!$Q$8:$Q$354,0),0)&gt;0,1,0)</f>
        <v>0</v>
      </c>
      <c r="AL73" s="119">
        <f ca="1">IF(IFERROR(MATCH(_xlfn.CONCAT($B73,",",AL$4),'25 SpcFunc &amp; VentSpcFunc combos'!$Q$8:$Q$354,0),0)&gt;0,1,0)</f>
        <v>0</v>
      </c>
      <c r="AM73" s="119">
        <f ca="1">IF(IFERROR(MATCH(_xlfn.CONCAT($B73,",",AM$4),'25 SpcFunc &amp; VentSpcFunc combos'!$Q$8:$Q$354,0),0)&gt;0,1,0)</f>
        <v>0</v>
      </c>
      <c r="AN73" s="119">
        <f ca="1">IF(IFERROR(MATCH(_xlfn.CONCAT($B73,",",AN$4),'25 SpcFunc &amp; VentSpcFunc combos'!$Q$8:$Q$354,0),0)&gt;0,1,0)</f>
        <v>0</v>
      </c>
      <c r="AO73" s="119">
        <f ca="1">IF(IFERROR(MATCH(_xlfn.CONCAT($B73,",",AO$4),'25 SpcFunc &amp; VentSpcFunc combos'!$Q$8:$Q$354,0),0)&gt;0,1,0)</f>
        <v>0</v>
      </c>
      <c r="AP73" s="119">
        <f ca="1">IF(IFERROR(MATCH(_xlfn.CONCAT($B73,",",AP$4),'25 SpcFunc &amp; VentSpcFunc combos'!$Q$8:$Q$354,0),0)&gt;0,1,0)</f>
        <v>0</v>
      </c>
      <c r="AQ73" s="119">
        <f ca="1">IF(IFERROR(MATCH(_xlfn.CONCAT($B73,",",AQ$4),'25 SpcFunc &amp; VentSpcFunc combos'!$Q$8:$Q$354,0),0)&gt;0,1,0)</f>
        <v>0</v>
      </c>
      <c r="AR73" s="119">
        <f ca="1">IF(IFERROR(MATCH(_xlfn.CONCAT($B73,",",AR$4),'25 SpcFunc &amp; VentSpcFunc combos'!$Q$8:$Q$354,0),0)&gt;0,1,0)</f>
        <v>0</v>
      </c>
      <c r="AS73" s="119">
        <f ca="1">IF(IFERROR(MATCH(_xlfn.CONCAT($B73,",",AS$4),'25 SpcFunc &amp; VentSpcFunc combos'!$Q$8:$Q$354,0),0)&gt;0,1,0)</f>
        <v>0</v>
      </c>
      <c r="AT73" s="119">
        <f ca="1">IF(IFERROR(MATCH(_xlfn.CONCAT($B73,",",AT$4),'25 SpcFunc &amp; VentSpcFunc combos'!$Q$8:$Q$354,0),0)&gt;0,1,0)</f>
        <v>0</v>
      </c>
      <c r="AU73" s="119">
        <f ca="1">IF(IFERROR(MATCH(_xlfn.CONCAT($B73,",",AU$4),'25 SpcFunc &amp; VentSpcFunc combos'!$Q$8:$Q$354,0),0)&gt;0,1,0)</f>
        <v>0</v>
      </c>
      <c r="AV73" s="119">
        <f ca="1">IF(IFERROR(MATCH(_xlfn.CONCAT($B73,",",AV$4),'25 SpcFunc &amp; VentSpcFunc combos'!$Q$8:$Q$354,0),0)&gt;0,1,0)</f>
        <v>0</v>
      </c>
      <c r="AW73" s="119">
        <f ca="1">IF(IFERROR(MATCH(_xlfn.CONCAT($B73,",",AW$4),'25 SpcFunc &amp; VentSpcFunc combos'!$Q$8:$Q$354,0),0)&gt;0,1,0)</f>
        <v>0</v>
      </c>
      <c r="AX73" s="119">
        <f ca="1">IF(IFERROR(MATCH(_xlfn.CONCAT($B73,",",AX$4),'25 SpcFunc &amp; VentSpcFunc combos'!$Q$8:$Q$354,0),0)&gt;0,1,0)</f>
        <v>0</v>
      </c>
      <c r="AY73" s="119">
        <f ca="1">IF(IFERROR(MATCH(_xlfn.CONCAT($B73,",",AY$4),'25 SpcFunc &amp; VentSpcFunc combos'!$Q$8:$Q$354,0),0)&gt;0,1,0)</f>
        <v>0</v>
      </c>
      <c r="AZ73" s="119">
        <f ca="1">IF(IFERROR(MATCH(_xlfn.CONCAT($B73,",",AZ$4),'25 SpcFunc &amp; VentSpcFunc combos'!$Q$8:$Q$354,0),0)&gt;0,1,0)</f>
        <v>0</v>
      </c>
      <c r="BA73" s="119">
        <f ca="1">IF(IFERROR(MATCH(_xlfn.CONCAT($B73,",",BA$4),'25 SpcFunc &amp; VentSpcFunc combos'!$Q$8:$Q$354,0),0)&gt;0,1,0)</f>
        <v>0</v>
      </c>
      <c r="BB73" s="119">
        <f ca="1">IF(IFERROR(MATCH(_xlfn.CONCAT($B73,",",BB$4),'25 SpcFunc &amp; VentSpcFunc combos'!$Q$8:$Q$354,0),0)&gt;0,1,0)</f>
        <v>0</v>
      </c>
      <c r="BC73" s="119">
        <f ca="1">IF(IFERROR(MATCH(_xlfn.CONCAT($B73,",",BC$4),'25 SpcFunc &amp; VentSpcFunc combos'!$Q$8:$Q$354,0),0)&gt;0,1,0)</f>
        <v>0</v>
      </c>
      <c r="BD73" s="119">
        <f ca="1">IF(IFERROR(MATCH(_xlfn.CONCAT($B73,",",BD$4),'25 SpcFunc &amp; VentSpcFunc combos'!$Q$8:$Q$354,0),0)&gt;0,1,0)</f>
        <v>0</v>
      </c>
      <c r="BE73" s="119">
        <f ca="1">IF(IFERROR(MATCH(_xlfn.CONCAT($B73,",",BE$4),'25 SpcFunc &amp; VentSpcFunc combos'!$Q$8:$Q$354,0),0)&gt;0,1,0)</f>
        <v>0</v>
      </c>
      <c r="BF73" s="119">
        <f ca="1">IF(IFERROR(MATCH(_xlfn.CONCAT($B73,",",BF$4),'25 SpcFunc &amp; VentSpcFunc combos'!$Q$8:$Q$354,0),0)&gt;0,1,0)</f>
        <v>0</v>
      </c>
      <c r="BG73" s="119">
        <f ca="1">IF(IFERROR(MATCH(_xlfn.CONCAT($B73,",",BG$4),'25 SpcFunc &amp; VentSpcFunc combos'!$Q$8:$Q$354,0),0)&gt;0,1,0)</f>
        <v>0</v>
      </c>
      <c r="BH73" s="119">
        <f ca="1">IF(IFERROR(MATCH(_xlfn.CONCAT($B73,",",BH$4),'25 SpcFunc &amp; VentSpcFunc combos'!$Q$8:$Q$354,0),0)&gt;0,1,0)</f>
        <v>0</v>
      </c>
      <c r="BI73" s="119">
        <f ca="1">IF(IFERROR(MATCH(_xlfn.CONCAT($B73,",",BI$4),'25 SpcFunc &amp; VentSpcFunc combos'!$Q$8:$Q$354,0),0)&gt;0,1,0)</f>
        <v>0</v>
      </c>
      <c r="BJ73" s="119">
        <f ca="1">IF(IFERROR(MATCH(_xlfn.CONCAT($B73,",",BJ$4),'25 SpcFunc &amp; VentSpcFunc combos'!$Q$8:$Q$354,0),0)&gt;0,1,0)</f>
        <v>0</v>
      </c>
      <c r="BK73" s="119">
        <f ca="1">IF(IFERROR(MATCH(_xlfn.CONCAT($B73,",",BK$4),'25 SpcFunc &amp; VentSpcFunc combos'!$Q$8:$Q$354,0),0)&gt;0,1,0)</f>
        <v>0</v>
      </c>
      <c r="BL73" s="119">
        <f ca="1">IF(IFERROR(MATCH(_xlfn.CONCAT($B73,",",BL$4),'25 SpcFunc &amp; VentSpcFunc combos'!$Q$8:$Q$354,0),0)&gt;0,1,0)</f>
        <v>0</v>
      </c>
      <c r="BM73" s="119">
        <f ca="1">IF(IFERROR(MATCH(_xlfn.CONCAT($B73,",",BM$4),'25 SpcFunc &amp; VentSpcFunc combos'!$Q$8:$Q$354,0),0)&gt;0,1,0)</f>
        <v>0</v>
      </c>
      <c r="BN73" s="119">
        <f ca="1">IF(IFERROR(MATCH(_xlfn.CONCAT($B73,",",BN$4),'25 SpcFunc &amp; VentSpcFunc combos'!$Q$8:$Q$354,0),0)&gt;0,1,0)</f>
        <v>0</v>
      </c>
      <c r="BO73" s="119">
        <f ca="1">IF(IFERROR(MATCH(_xlfn.CONCAT($B73,",",BO$4),'25 SpcFunc &amp; VentSpcFunc combos'!$Q$8:$Q$354,0),0)&gt;0,1,0)</f>
        <v>0</v>
      </c>
      <c r="BP73" s="119">
        <f ca="1">IF(IFERROR(MATCH(_xlfn.CONCAT($B73,",",BP$4),'25 SpcFunc &amp; VentSpcFunc combos'!$Q$8:$Q$354,0),0)&gt;0,1,0)</f>
        <v>0</v>
      </c>
      <c r="BQ73" s="119">
        <f ca="1">IF(IFERROR(MATCH(_xlfn.CONCAT($B73,",",BQ$4),'25 SpcFunc &amp; VentSpcFunc combos'!$Q$8:$Q$354,0),0)&gt;0,1,0)</f>
        <v>0</v>
      </c>
      <c r="BR73" s="119">
        <f ca="1">IF(IFERROR(MATCH(_xlfn.CONCAT($B73,",",BR$4),'25 SpcFunc &amp; VentSpcFunc combos'!$Q$8:$Q$354,0),0)&gt;0,1,0)</f>
        <v>0</v>
      </c>
      <c r="BS73" s="119">
        <f ca="1">IF(IFERROR(MATCH(_xlfn.CONCAT($B73,",",BS$4),'25 SpcFunc &amp; VentSpcFunc combos'!$Q$8:$Q$354,0),0)&gt;0,1,0)</f>
        <v>0</v>
      </c>
      <c r="BT73" s="119">
        <f ca="1">IF(IFERROR(MATCH(_xlfn.CONCAT($B73,",",BT$4),'25 SpcFunc &amp; VentSpcFunc combos'!$Q$8:$Q$354,0),0)&gt;0,1,0)</f>
        <v>0</v>
      </c>
      <c r="BU73" s="119">
        <f ca="1">IF(IFERROR(MATCH(_xlfn.CONCAT($B73,",",BU$4),'25 SpcFunc &amp; VentSpcFunc combos'!$Q$8:$Q$354,0),0)&gt;0,1,0)</f>
        <v>0</v>
      </c>
      <c r="BV73" s="119">
        <f ca="1">IF(IFERROR(MATCH(_xlfn.CONCAT($B73,",",BV$4),'25 SpcFunc &amp; VentSpcFunc combos'!$Q$8:$Q$354,0),0)&gt;0,1,0)</f>
        <v>0</v>
      </c>
      <c r="BW73" s="119">
        <f ca="1">IF(IFERROR(MATCH(_xlfn.CONCAT($B73,",",BW$4),'25 SpcFunc &amp; VentSpcFunc combos'!$Q$8:$Q$354,0),0)&gt;0,1,0)</f>
        <v>0</v>
      </c>
      <c r="BX73" s="119">
        <f ca="1">IF(IFERROR(MATCH(_xlfn.CONCAT($B73,",",BX$4),'25 SpcFunc &amp; VentSpcFunc combos'!$Q$8:$Q$354,0),0)&gt;0,1,0)</f>
        <v>0</v>
      </c>
      <c r="BY73" s="119">
        <f ca="1">IF(IFERROR(MATCH(_xlfn.CONCAT($B73,",",BY$4),'25 SpcFunc &amp; VentSpcFunc combos'!$Q$8:$Q$354,0),0)&gt;0,1,0)</f>
        <v>0</v>
      </c>
      <c r="BZ73" s="119">
        <f ca="1">IF(IFERROR(MATCH(_xlfn.CONCAT($B73,",",BZ$4),'25 SpcFunc &amp; VentSpcFunc combos'!$Q$8:$Q$354,0),0)&gt;0,1,0)</f>
        <v>0</v>
      </c>
      <c r="CA73" s="119">
        <f ca="1">IF(IFERROR(MATCH(_xlfn.CONCAT($B73,",",CA$4),'25 SpcFunc &amp; VentSpcFunc combos'!$Q$8:$Q$354,0),0)&gt;0,1,0)</f>
        <v>0</v>
      </c>
      <c r="CB73" s="119">
        <f ca="1">IF(IFERROR(MATCH(_xlfn.CONCAT($B73,",",CB$4),'25 SpcFunc &amp; VentSpcFunc combos'!$Q$8:$Q$354,0),0)&gt;0,1,0)</f>
        <v>0</v>
      </c>
      <c r="CC73" s="119">
        <f ca="1">IF(IFERROR(MATCH(_xlfn.CONCAT($B73,",",CC$4),'25 SpcFunc &amp; VentSpcFunc combos'!$Q$8:$Q$354,0),0)&gt;0,1,0)</f>
        <v>0</v>
      </c>
      <c r="CD73" s="119">
        <f ca="1">IF(IFERROR(MATCH(_xlfn.CONCAT($B73,",",CD$4),'25 SpcFunc &amp; VentSpcFunc combos'!$Q$8:$Q$354,0),0)&gt;0,1,0)</f>
        <v>0</v>
      </c>
      <c r="CE73" s="119">
        <f ca="1">IF(IFERROR(MATCH(_xlfn.CONCAT($B73,",",CE$4),'25 SpcFunc &amp; VentSpcFunc combos'!$Q$8:$Q$354,0),0)&gt;0,1,0)</f>
        <v>0</v>
      </c>
      <c r="CF73" s="119">
        <f ca="1">IF(IFERROR(MATCH(_xlfn.CONCAT($B73,",",CF$4),'25 SpcFunc &amp; VentSpcFunc combos'!$Q$8:$Q$354,0),0)&gt;0,1,0)</f>
        <v>0</v>
      </c>
      <c r="CG73" s="119">
        <f ca="1">IF(IFERROR(MATCH(_xlfn.CONCAT($B73,",",CG$4),'25 SpcFunc &amp; VentSpcFunc combos'!$Q$8:$Q$354,0),0)&gt;0,1,0)</f>
        <v>0</v>
      </c>
      <c r="CH73" s="119">
        <f ca="1">IF(IFERROR(MATCH(_xlfn.CONCAT($B73,",",CH$4),'25 SpcFunc &amp; VentSpcFunc combos'!$Q$8:$Q$354,0),0)&gt;0,1,0)</f>
        <v>0</v>
      </c>
      <c r="CI73" s="119">
        <f ca="1">IF(IFERROR(MATCH(_xlfn.CONCAT($B73,",",CI$4),'25 SpcFunc &amp; VentSpcFunc combos'!$Q$8:$Q$354,0),0)&gt;0,1,0)</f>
        <v>0</v>
      </c>
      <c r="CJ73" s="119">
        <f ca="1">IF(IFERROR(MATCH(_xlfn.CONCAT($B73,",",CJ$4),'25 SpcFunc &amp; VentSpcFunc combos'!$Q$8:$Q$354,0),0)&gt;0,1,0)</f>
        <v>0</v>
      </c>
      <c r="CK73" s="119">
        <f ca="1">IF(IFERROR(MATCH(_xlfn.CONCAT($B73,",",CK$4),'25 SpcFunc &amp; VentSpcFunc combos'!$Q$8:$Q$354,0),0)&gt;0,1,0)</f>
        <v>0</v>
      </c>
      <c r="CL73" s="119">
        <f ca="1">IF(IFERROR(MATCH(_xlfn.CONCAT($B73,",",CL$4),'25 SpcFunc &amp; VentSpcFunc combos'!$Q$8:$Q$354,0),0)&gt;0,1,0)</f>
        <v>0</v>
      </c>
      <c r="CM73" s="119">
        <f ca="1">IF(IFERROR(MATCH(_xlfn.CONCAT($B73,",",CM$4),'25 SpcFunc &amp; VentSpcFunc combos'!$Q$8:$Q$354,0),0)&gt;0,1,0)</f>
        <v>0</v>
      </c>
      <c r="CN73" s="119">
        <f ca="1">IF(IFERROR(MATCH(_xlfn.CONCAT($B73,",",CN$4),'25 SpcFunc &amp; VentSpcFunc combos'!$Q$8:$Q$354,0),0)&gt;0,1,0)</f>
        <v>0</v>
      </c>
      <c r="CO73" s="119">
        <f ca="1">IF(IFERROR(MATCH(_xlfn.CONCAT($B73,",",CO$4),'25 SpcFunc &amp; VentSpcFunc combos'!$Q$8:$Q$354,0),0)&gt;0,1,0)</f>
        <v>0</v>
      </c>
      <c r="CP73" s="119">
        <f ca="1">IF(IFERROR(MATCH(_xlfn.CONCAT($B73,",",CP$4),'25 SpcFunc &amp; VentSpcFunc combos'!$Q$8:$Q$354,0),0)&gt;0,1,0)</f>
        <v>0</v>
      </c>
      <c r="CQ73" s="119">
        <f ca="1">IF(IFERROR(MATCH(_xlfn.CONCAT($B73,",",CQ$4),'25 SpcFunc &amp; VentSpcFunc combos'!$Q$8:$Q$354,0),0)&gt;0,1,0)</f>
        <v>0</v>
      </c>
      <c r="CR73" s="119">
        <f ca="1">IF(IFERROR(MATCH(_xlfn.CONCAT($B73,",",CR$4),'25 SpcFunc &amp; VentSpcFunc combos'!$Q$8:$Q$354,0),0)&gt;0,1,0)</f>
        <v>0</v>
      </c>
      <c r="CS73" s="119">
        <f ca="1">IF(IFERROR(MATCH(_xlfn.CONCAT($B73,",",CS$4),'25 SpcFunc &amp; VentSpcFunc combos'!$Q$8:$Q$354,0),0)&gt;0,1,0)</f>
        <v>0</v>
      </c>
      <c r="CT73" s="119">
        <f ca="1">IF(IFERROR(MATCH(_xlfn.CONCAT($B73,",",CT$4),'25 SpcFunc &amp; VentSpcFunc combos'!$Q$8:$Q$354,0),0)&gt;0,1,0)</f>
        <v>0</v>
      </c>
      <c r="CU73" s="98" t="s">
        <v>938</v>
      </c>
      <c r="CV73">
        <f t="shared" ca="1" si="5"/>
        <v>0</v>
      </c>
    </row>
    <row r="74" spans="2:100" x14ac:dyDescent="0.25">
      <c r="B74" t="str">
        <f>'For CSV - 2025 SpcFuncData'!B75</f>
        <v>Theater Area (Motion Picture)</v>
      </c>
      <c r="C74" s="119">
        <f ca="1">IF(IFERROR(MATCH(_xlfn.CONCAT($B74,",",C$4),'25 SpcFunc &amp; VentSpcFunc combos'!$Q$8:$Q$354,0),0)&gt;0,1,0)</f>
        <v>1</v>
      </c>
      <c r="D74" s="119">
        <f ca="1">IF(IFERROR(MATCH(_xlfn.CONCAT($B74,",",D$4),'25 SpcFunc &amp; VentSpcFunc combos'!$Q$8:$Q$354,0),0)&gt;0,1,0)</f>
        <v>0</v>
      </c>
      <c r="E74" s="119">
        <f ca="1">IF(IFERROR(MATCH(_xlfn.CONCAT($B74,",",E$4),'25 SpcFunc &amp; VentSpcFunc combos'!$Q$8:$Q$354,0),0)&gt;0,1,0)</f>
        <v>0</v>
      </c>
      <c r="F74" s="119">
        <f ca="1">IF(IFERROR(MATCH(_xlfn.CONCAT($B74,",",F$4),'25 SpcFunc &amp; VentSpcFunc combos'!$Q$8:$Q$354,0),0)&gt;0,1,0)</f>
        <v>0</v>
      </c>
      <c r="G74" s="119">
        <f ca="1">IF(IFERROR(MATCH(_xlfn.CONCAT($B74,",",G$4),'25 SpcFunc &amp; VentSpcFunc combos'!$Q$8:$Q$354,0),0)&gt;0,1,0)</f>
        <v>0</v>
      </c>
      <c r="H74" s="119">
        <f ca="1">IF(IFERROR(MATCH(_xlfn.CONCAT($B74,",",H$4),'25 SpcFunc &amp; VentSpcFunc combos'!$Q$8:$Q$354,0),0)&gt;0,1,0)</f>
        <v>0</v>
      </c>
      <c r="I74" s="119">
        <f ca="1">IF(IFERROR(MATCH(_xlfn.CONCAT($B74,",",I$4),'25 SpcFunc &amp; VentSpcFunc combos'!$Q$8:$Q$354,0),0)&gt;0,1,0)</f>
        <v>0</v>
      </c>
      <c r="J74" s="119">
        <f ca="1">IF(IFERROR(MATCH(_xlfn.CONCAT($B74,",",J$4),'25 SpcFunc &amp; VentSpcFunc combos'!$Q$8:$Q$354,0),0)&gt;0,1,0)</f>
        <v>0</v>
      </c>
      <c r="K74" s="119">
        <f ca="1">IF(IFERROR(MATCH(_xlfn.CONCAT($B74,",",K$4),'25 SpcFunc &amp; VentSpcFunc combos'!$Q$8:$Q$354,0),0)&gt;0,1,0)</f>
        <v>0</v>
      </c>
      <c r="L74" s="119">
        <f ca="1">IF(IFERROR(MATCH(_xlfn.CONCAT($B74,",",L$4),'25 SpcFunc &amp; VentSpcFunc combos'!$Q$8:$Q$354,0),0)&gt;0,1,0)</f>
        <v>0</v>
      </c>
      <c r="M74" s="119">
        <f ca="1">IF(IFERROR(MATCH(_xlfn.CONCAT($B74,",",M$4),'25 SpcFunc &amp; VentSpcFunc combos'!$Q$8:$Q$354,0),0)&gt;0,1,0)</f>
        <v>0</v>
      </c>
      <c r="N74" s="119">
        <f ca="1">IF(IFERROR(MATCH(_xlfn.CONCAT($B74,",",N$4),'25 SpcFunc &amp; VentSpcFunc combos'!$Q$8:$Q$354,0),0)&gt;0,1,0)</f>
        <v>0</v>
      </c>
      <c r="O74" s="119">
        <f ca="1">IF(IFERROR(MATCH(_xlfn.CONCAT($B74,",",O$4),'25 SpcFunc &amp; VentSpcFunc combos'!$Q$8:$Q$354,0),0)&gt;0,1,0)</f>
        <v>0</v>
      </c>
      <c r="P74" s="119">
        <f ca="1">IF(IFERROR(MATCH(_xlfn.CONCAT($B74,",",P$4),'25 SpcFunc &amp; VentSpcFunc combos'!$Q$8:$Q$354,0),0)&gt;0,1,0)</f>
        <v>0</v>
      </c>
      <c r="Q74" s="119">
        <f ca="1">IF(IFERROR(MATCH(_xlfn.CONCAT($B74,",",Q$4),'25 SpcFunc &amp; VentSpcFunc combos'!$Q$8:$Q$354,0),0)&gt;0,1,0)</f>
        <v>0</v>
      </c>
      <c r="R74" s="119">
        <f ca="1">IF(IFERROR(MATCH(_xlfn.CONCAT($B74,",",R$4),'25 SpcFunc &amp; VentSpcFunc combos'!$Q$8:$Q$354,0),0)&gt;0,1,0)</f>
        <v>0</v>
      </c>
      <c r="S74" s="119">
        <f ca="1">IF(IFERROR(MATCH(_xlfn.CONCAT($B74,",",S$4),'25 SpcFunc &amp; VentSpcFunc combos'!$Q$8:$Q$354,0),0)&gt;0,1,0)</f>
        <v>0</v>
      </c>
      <c r="T74" s="119">
        <f ca="1">IF(IFERROR(MATCH(_xlfn.CONCAT($B74,",",T$4),'25 SpcFunc &amp; VentSpcFunc combos'!$Q$8:$Q$354,0),0)&gt;0,1,0)</f>
        <v>0</v>
      </c>
      <c r="U74" s="119">
        <f ca="1">IF(IFERROR(MATCH(_xlfn.CONCAT($B74,",",U$4),'25 SpcFunc &amp; VentSpcFunc combos'!$Q$8:$Q$354,0),0)&gt;0,1,0)</f>
        <v>0</v>
      </c>
      <c r="V74" s="119">
        <f ca="1">IF(IFERROR(MATCH(_xlfn.CONCAT($B74,",",V$4),'25 SpcFunc &amp; VentSpcFunc combos'!$Q$8:$Q$354,0),0)&gt;0,1,0)</f>
        <v>0</v>
      </c>
      <c r="W74" s="119">
        <f ca="1">IF(IFERROR(MATCH(_xlfn.CONCAT($B74,",",W$4),'25 SpcFunc &amp; VentSpcFunc combos'!$Q$8:$Q$354,0),0)&gt;0,1,0)</f>
        <v>0</v>
      </c>
      <c r="X74" s="119">
        <f ca="1">IF(IFERROR(MATCH(_xlfn.CONCAT($B74,",",X$4),'25 SpcFunc &amp; VentSpcFunc combos'!$Q$8:$Q$354,0),0)&gt;0,1,0)</f>
        <v>0</v>
      </c>
      <c r="Y74" s="119">
        <f ca="1">IF(IFERROR(MATCH(_xlfn.CONCAT($B74,",",Y$4),'25 SpcFunc &amp; VentSpcFunc combos'!$Q$8:$Q$354,0),0)&gt;0,1,0)</f>
        <v>0</v>
      </c>
      <c r="Z74" s="119">
        <f ca="1">IF(IFERROR(MATCH(_xlfn.CONCAT($B74,",",Z$4),'25 SpcFunc &amp; VentSpcFunc combos'!$Q$8:$Q$354,0),0)&gt;0,1,0)</f>
        <v>0</v>
      </c>
      <c r="AA74" s="119">
        <f ca="1">IF(IFERROR(MATCH(_xlfn.CONCAT($B74,",",AA$4),'25 SpcFunc &amp; VentSpcFunc combos'!$Q$8:$Q$354,0),0)&gt;0,1,0)</f>
        <v>0</v>
      </c>
      <c r="AB74" s="119">
        <f ca="1">IF(IFERROR(MATCH(_xlfn.CONCAT($B74,",",AB$4),'25 SpcFunc &amp; VentSpcFunc combos'!$Q$8:$Q$354,0),0)&gt;0,1,0)</f>
        <v>0</v>
      </c>
      <c r="AC74" s="119">
        <f ca="1">IF(IFERROR(MATCH(_xlfn.CONCAT($B74,",",AC$4),'25 SpcFunc &amp; VentSpcFunc combos'!$Q$8:$Q$354,0),0)&gt;0,1,0)</f>
        <v>0</v>
      </c>
      <c r="AD74" s="119">
        <f ca="1">IF(IFERROR(MATCH(_xlfn.CONCAT($B74,",",AD$4),'25 SpcFunc &amp; VentSpcFunc combos'!$Q$8:$Q$354,0),0)&gt;0,1,0)</f>
        <v>0</v>
      </c>
      <c r="AE74" s="119">
        <f ca="1">IF(IFERROR(MATCH(_xlfn.CONCAT($B74,",",AE$4),'25 SpcFunc &amp; VentSpcFunc combos'!$Q$8:$Q$354,0),0)&gt;0,1,0)</f>
        <v>0</v>
      </c>
      <c r="AF74" s="119">
        <f ca="1">IF(IFERROR(MATCH(_xlfn.CONCAT($B74,",",AF$4),'25 SpcFunc &amp; VentSpcFunc combos'!$Q$8:$Q$354,0),0)&gt;0,1,0)</f>
        <v>0</v>
      </c>
      <c r="AG74" s="119">
        <f ca="1">IF(IFERROR(MATCH(_xlfn.CONCAT($B74,",",AG$4),'25 SpcFunc &amp; VentSpcFunc combos'!$Q$8:$Q$354,0),0)&gt;0,1,0)</f>
        <v>0</v>
      </c>
      <c r="AH74" s="119">
        <f ca="1">IF(IFERROR(MATCH(_xlfn.CONCAT($B74,",",AH$4),'25 SpcFunc &amp; VentSpcFunc combos'!$Q$8:$Q$354,0),0)&gt;0,1,0)</f>
        <v>0</v>
      </c>
      <c r="AI74" s="119">
        <f ca="1">IF(IFERROR(MATCH(_xlfn.CONCAT($B74,",",AI$4),'25 SpcFunc &amp; VentSpcFunc combos'!$Q$8:$Q$354,0),0)&gt;0,1,0)</f>
        <v>0</v>
      </c>
      <c r="AJ74" s="119">
        <f ca="1">IF(IFERROR(MATCH(_xlfn.CONCAT($B74,",",AJ$4),'25 SpcFunc &amp; VentSpcFunc combos'!$Q$8:$Q$354,0),0)&gt;0,1,0)</f>
        <v>0</v>
      </c>
      <c r="AK74" s="119">
        <f ca="1">IF(IFERROR(MATCH(_xlfn.CONCAT($B74,",",AK$4),'25 SpcFunc &amp; VentSpcFunc combos'!$Q$8:$Q$354,0),0)&gt;0,1,0)</f>
        <v>0</v>
      </c>
      <c r="AL74" s="119">
        <f ca="1">IF(IFERROR(MATCH(_xlfn.CONCAT($B74,",",AL$4),'25 SpcFunc &amp; VentSpcFunc combos'!$Q$8:$Q$354,0),0)&gt;0,1,0)</f>
        <v>0</v>
      </c>
      <c r="AM74" s="119">
        <f ca="1">IF(IFERROR(MATCH(_xlfn.CONCAT($B74,",",AM$4),'25 SpcFunc &amp; VentSpcFunc combos'!$Q$8:$Q$354,0),0)&gt;0,1,0)</f>
        <v>0</v>
      </c>
      <c r="AN74" s="119">
        <f ca="1">IF(IFERROR(MATCH(_xlfn.CONCAT($B74,",",AN$4),'25 SpcFunc &amp; VentSpcFunc combos'!$Q$8:$Q$354,0),0)&gt;0,1,0)</f>
        <v>0</v>
      </c>
      <c r="AO74" s="119">
        <f ca="1">IF(IFERROR(MATCH(_xlfn.CONCAT($B74,",",AO$4),'25 SpcFunc &amp; VentSpcFunc combos'!$Q$8:$Q$354,0),0)&gt;0,1,0)</f>
        <v>0</v>
      </c>
      <c r="AP74" s="119">
        <f ca="1">IF(IFERROR(MATCH(_xlfn.CONCAT($B74,",",AP$4),'25 SpcFunc &amp; VentSpcFunc combos'!$Q$8:$Q$354,0),0)&gt;0,1,0)</f>
        <v>0</v>
      </c>
      <c r="AQ74" s="119">
        <f ca="1">IF(IFERROR(MATCH(_xlfn.CONCAT($B74,",",AQ$4),'25 SpcFunc &amp; VentSpcFunc combos'!$Q$8:$Q$354,0),0)&gt;0,1,0)</f>
        <v>0</v>
      </c>
      <c r="AR74" s="119">
        <f ca="1">IF(IFERROR(MATCH(_xlfn.CONCAT($B74,",",AR$4),'25 SpcFunc &amp; VentSpcFunc combos'!$Q$8:$Q$354,0),0)&gt;0,1,0)</f>
        <v>0</v>
      </c>
      <c r="AS74" s="119">
        <f ca="1">IF(IFERROR(MATCH(_xlfn.CONCAT($B74,",",AS$4),'25 SpcFunc &amp; VentSpcFunc combos'!$Q$8:$Q$354,0),0)&gt;0,1,0)</f>
        <v>0</v>
      </c>
      <c r="AT74" s="119">
        <f ca="1">IF(IFERROR(MATCH(_xlfn.CONCAT($B74,",",AT$4),'25 SpcFunc &amp; VentSpcFunc combos'!$Q$8:$Q$354,0),0)&gt;0,1,0)</f>
        <v>0</v>
      </c>
      <c r="AU74" s="119">
        <f ca="1">IF(IFERROR(MATCH(_xlfn.CONCAT($B74,",",AU$4),'25 SpcFunc &amp; VentSpcFunc combos'!$Q$8:$Q$354,0),0)&gt;0,1,0)</f>
        <v>0</v>
      </c>
      <c r="AV74" s="119">
        <f ca="1">IF(IFERROR(MATCH(_xlfn.CONCAT($B74,",",AV$4),'25 SpcFunc &amp; VentSpcFunc combos'!$Q$8:$Q$354,0),0)&gt;0,1,0)</f>
        <v>0</v>
      </c>
      <c r="AW74" s="119">
        <f ca="1">IF(IFERROR(MATCH(_xlfn.CONCAT($B74,",",AW$4),'25 SpcFunc &amp; VentSpcFunc combos'!$Q$8:$Q$354,0),0)&gt;0,1,0)</f>
        <v>0</v>
      </c>
      <c r="AX74" s="119">
        <f ca="1">IF(IFERROR(MATCH(_xlfn.CONCAT($B74,",",AX$4),'25 SpcFunc &amp; VentSpcFunc combos'!$Q$8:$Q$354,0),0)&gt;0,1,0)</f>
        <v>0</v>
      </c>
      <c r="AY74" s="119">
        <f ca="1">IF(IFERROR(MATCH(_xlfn.CONCAT($B74,",",AY$4),'25 SpcFunc &amp; VentSpcFunc combos'!$Q$8:$Q$354,0),0)&gt;0,1,0)</f>
        <v>0</v>
      </c>
      <c r="AZ74" s="119">
        <f ca="1">IF(IFERROR(MATCH(_xlfn.CONCAT($B74,",",AZ$4),'25 SpcFunc &amp; VentSpcFunc combos'!$Q$8:$Q$354,0),0)&gt;0,1,0)</f>
        <v>0</v>
      </c>
      <c r="BA74" s="119">
        <f ca="1">IF(IFERROR(MATCH(_xlfn.CONCAT($B74,",",BA$4),'25 SpcFunc &amp; VentSpcFunc combos'!$Q$8:$Q$354,0),0)&gt;0,1,0)</f>
        <v>0</v>
      </c>
      <c r="BB74" s="119">
        <f ca="1">IF(IFERROR(MATCH(_xlfn.CONCAT($B74,",",BB$4),'25 SpcFunc &amp; VentSpcFunc combos'!$Q$8:$Q$354,0),0)&gt;0,1,0)</f>
        <v>0</v>
      </c>
      <c r="BC74" s="119">
        <f ca="1">IF(IFERROR(MATCH(_xlfn.CONCAT($B74,",",BC$4),'25 SpcFunc &amp; VentSpcFunc combos'!$Q$8:$Q$354,0),0)&gt;0,1,0)</f>
        <v>0</v>
      </c>
      <c r="BD74" s="119">
        <f ca="1">IF(IFERROR(MATCH(_xlfn.CONCAT($B74,",",BD$4),'25 SpcFunc &amp; VentSpcFunc combos'!$Q$8:$Q$354,0),0)&gt;0,1,0)</f>
        <v>0</v>
      </c>
      <c r="BE74" s="119">
        <f ca="1">IF(IFERROR(MATCH(_xlfn.CONCAT($B74,",",BE$4),'25 SpcFunc &amp; VentSpcFunc combos'!$Q$8:$Q$354,0),0)&gt;0,1,0)</f>
        <v>0</v>
      </c>
      <c r="BF74" s="119">
        <f ca="1">IF(IFERROR(MATCH(_xlfn.CONCAT($B74,",",BF$4),'25 SpcFunc &amp; VentSpcFunc combos'!$Q$8:$Q$354,0),0)&gt;0,1,0)</f>
        <v>0</v>
      </c>
      <c r="BG74" s="119">
        <f ca="1">IF(IFERROR(MATCH(_xlfn.CONCAT($B74,",",BG$4),'25 SpcFunc &amp; VentSpcFunc combos'!$Q$8:$Q$354,0),0)&gt;0,1,0)</f>
        <v>0</v>
      </c>
      <c r="BH74" s="119">
        <f ca="1">IF(IFERROR(MATCH(_xlfn.CONCAT($B74,",",BH$4),'25 SpcFunc &amp; VentSpcFunc combos'!$Q$8:$Q$354,0),0)&gt;0,1,0)</f>
        <v>0</v>
      </c>
      <c r="BI74" s="119">
        <f ca="1">IF(IFERROR(MATCH(_xlfn.CONCAT($B74,",",BI$4),'25 SpcFunc &amp; VentSpcFunc combos'!$Q$8:$Q$354,0),0)&gt;0,1,0)</f>
        <v>0</v>
      </c>
      <c r="BJ74" s="119">
        <f ca="1">IF(IFERROR(MATCH(_xlfn.CONCAT($B74,",",BJ$4),'25 SpcFunc &amp; VentSpcFunc combos'!$Q$8:$Q$354,0),0)&gt;0,1,0)</f>
        <v>0</v>
      </c>
      <c r="BK74" s="119">
        <f ca="1">IF(IFERROR(MATCH(_xlfn.CONCAT($B74,",",BK$4),'25 SpcFunc &amp; VentSpcFunc combos'!$Q$8:$Q$354,0),0)&gt;0,1,0)</f>
        <v>0</v>
      </c>
      <c r="BL74" s="119">
        <f ca="1">IF(IFERROR(MATCH(_xlfn.CONCAT($B74,",",BL$4),'25 SpcFunc &amp; VentSpcFunc combos'!$Q$8:$Q$354,0),0)&gt;0,1,0)</f>
        <v>0</v>
      </c>
      <c r="BM74" s="119">
        <f ca="1">IF(IFERROR(MATCH(_xlfn.CONCAT($B74,",",BM$4),'25 SpcFunc &amp; VentSpcFunc combos'!$Q$8:$Q$354,0),0)&gt;0,1,0)</f>
        <v>0</v>
      </c>
      <c r="BN74" s="119">
        <f ca="1">IF(IFERROR(MATCH(_xlfn.CONCAT($B74,",",BN$4),'25 SpcFunc &amp; VentSpcFunc combos'!$Q$8:$Q$354,0),0)&gt;0,1,0)</f>
        <v>0</v>
      </c>
      <c r="BO74" s="119">
        <f ca="1">IF(IFERROR(MATCH(_xlfn.CONCAT($B74,",",BO$4),'25 SpcFunc &amp; VentSpcFunc combos'!$Q$8:$Q$354,0),0)&gt;0,1,0)</f>
        <v>0</v>
      </c>
      <c r="BP74" s="119">
        <f ca="1">IF(IFERROR(MATCH(_xlfn.CONCAT($B74,",",BP$4),'25 SpcFunc &amp; VentSpcFunc combos'!$Q$8:$Q$354,0),0)&gt;0,1,0)</f>
        <v>0</v>
      </c>
      <c r="BQ74" s="119">
        <f ca="1">IF(IFERROR(MATCH(_xlfn.CONCAT($B74,",",BQ$4),'25 SpcFunc &amp; VentSpcFunc combos'!$Q$8:$Q$354,0),0)&gt;0,1,0)</f>
        <v>0</v>
      </c>
      <c r="BR74" s="119">
        <f ca="1">IF(IFERROR(MATCH(_xlfn.CONCAT($B74,",",BR$4),'25 SpcFunc &amp; VentSpcFunc combos'!$Q$8:$Q$354,0),0)&gt;0,1,0)</f>
        <v>0</v>
      </c>
      <c r="BS74" s="119">
        <f ca="1">IF(IFERROR(MATCH(_xlfn.CONCAT($B74,",",BS$4),'25 SpcFunc &amp; VentSpcFunc combos'!$Q$8:$Q$354,0),0)&gt;0,1,0)</f>
        <v>0</v>
      </c>
      <c r="BT74" s="119">
        <f ca="1">IF(IFERROR(MATCH(_xlfn.CONCAT($B74,",",BT$4),'25 SpcFunc &amp; VentSpcFunc combos'!$Q$8:$Q$354,0),0)&gt;0,1,0)</f>
        <v>0</v>
      </c>
      <c r="BU74" s="119">
        <f ca="1">IF(IFERROR(MATCH(_xlfn.CONCAT($B74,",",BU$4),'25 SpcFunc &amp; VentSpcFunc combos'!$Q$8:$Q$354,0),0)&gt;0,1,0)</f>
        <v>0</v>
      </c>
      <c r="BV74" s="119">
        <f ca="1">IF(IFERROR(MATCH(_xlfn.CONCAT($B74,",",BV$4),'25 SpcFunc &amp; VentSpcFunc combos'!$Q$8:$Q$354,0),0)&gt;0,1,0)</f>
        <v>0</v>
      </c>
      <c r="BW74" s="119">
        <f ca="1">IF(IFERROR(MATCH(_xlfn.CONCAT($B74,",",BW$4),'25 SpcFunc &amp; VentSpcFunc combos'!$Q$8:$Q$354,0),0)&gt;0,1,0)</f>
        <v>0</v>
      </c>
      <c r="BX74" s="119">
        <f ca="1">IF(IFERROR(MATCH(_xlfn.CONCAT($B74,",",BX$4),'25 SpcFunc &amp; VentSpcFunc combos'!$Q$8:$Q$354,0),0)&gt;0,1,0)</f>
        <v>0</v>
      </c>
      <c r="BY74" s="119">
        <f ca="1">IF(IFERROR(MATCH(_xlfn.CONCAT($B74,",",BY$4),'25 SpcFunc &amp; VentSpcFunc combos'!$Q$8:$Q$354,0),0)&gt;0,1,0)</f>
        <v>0</v>
      </c>
      <c r="BZ74" s="119">
        <f ca="1">IF(IFERROR(MATCH(_xlfn.CONCAT($B74,",",BZ$4),'25 SpcFunc &amp; VentSpcFunc combos'!$Q$8:$Q$354,0),0)&gt;0,1,0)</f>
        <v>0</v>
      </c>
      <c r="CA74" s="119">
        <f ca="1">IF(IFERROR(MATCH(_xlfn.CONCAT($B74,",",CA$4),'25 SpcFunc &amp; VentSpcFunc combos'!$Q$8:$Q$354,0),0)&gt;0,1,0)</f>
        <v>0</v>
      </c>
      <c r="CB74" s="119">
        <f ca="1">IF(IFERROR(MATCH(_xlfn.CONCAT($B74,",",CB$4),'25 SpcFunc &amp; VentSpcFunc combos'!$Q$8:$Q$354,0),0)&gt;0,1,0)</f>
        <v>0</v>
      </c>
      <c r="CC74" s="119">
        <f ca="1">IF(IFERROR(MATCH(_xlfn.CONCAT($B74,",",CC$4),'25 SpcFunc &amp; VentSpcFunc combos'!$Q$8:$Q$354,0),0)&gt;0,1,0)</f>
        <v>0</v>
      </c>
      <c r="CD74" s="119">
        <f ca="1">IF(IFERROR(MATCH(_xlfn.CONCAT($B74,",",CD$4),'25 SpcFunc &amp; VentSpcFunc combos'!$Q$8:$Q$354,0),0)&gt;0,1,0)</f>
        <v>0</v>
      </c>
      <c r="CE74" s="119">
        <f ca="1">IF(IFERROR(MATCH(_xlfn.CONCAT($B74,",",CE$4),'25 SpcFunc &amp; VentSpcFunc combos'!$Q$8:$Q$354,0),0)&gt;0,1,0)</f>
        <v>0</v>
      </c>
      <c r="CF74" s="119">
        <f ca="1">IF(IFERROR(MATCH(_xlfn.CONCAT($B74,",",CF$4),'25 SpcFunc &amp; VentSpcFunc combos'!$Q$8:$Q$354,0),0)&gt;0,1,0)</f>
        <v>0</v>
      </c>
      <c r="CG74" s="119">
        <f ca="1">IF(IFERROR(MATCH(_xlfn.CONCAT($B74,",",CG$4),'25 SpcFunc &amp; VentSpcFunc combos'!$Q$8:$Q$354,0),0)&gt;0,1,0)</f>
        <v>0</v>
      </c>
      <c r="CH74" s="119">
        <f ca="1">IF(IFERROR(MATCH(_xlfn.CONCAT($B74,",",CH$4),'25 SpcFunc &amp; VentSpcFunc combos'!$Q$8:$Q$354,0),0)&gt;0,1,0)</f>
        <v>0</v>
      </c>
      <c r="CI74" s="119">
        <f ca="1">IF(IFERROR(MATCH(_xlfn.CONCAT($B74,",",CI$4),'25 SpcFunc &amp; VentSpcFunc combos'!$Q$8:$Q$354,0),0)&gt;0,1,0)</f>
        <v>0</v>
      </c>
      <c r="CJ74" s="119">
        <f ca="1">IF(IFERROR(MATCH(_xlfn.CONCAT($B74,",",CJ$4),'25 SpcFunc &amp; VentSpcFunc combos'!$Q$8:$Q$354,0),0)&gt;0,1,0)</f>
        <v>0</v>
      </c>
      <c r="CK74" s="119">
        <f ca="1">IF(IFERROR(MATCH(_xlfn.CONCAT($B74,",",CK$4),'25 SpcFunc &amp; VentSpcFunc combos'!$Q$8:$Q$354,0),0)&gt;0,1,0)</f>
        <v>0</v>
      </c>
      <c r="CL74" s="119">
        <f ca="1">IF(IFERROR(MATCH(_xlfn.CONCAT($B74,",",CL$4),'25 SpcFunc &amp; VentSpcFunc combos'!$Q$8:$Q$354,0),0)&gt;0,1,0)</f>
        <v>0</v>
      </c>
      <c r="CM74" s="119">
        <f ca="1">IF(IFERROR(MATCH(_xlfn.CONCAT($B74,",",CM$4),'25 SpcFunc &amp; VentSpcFunc combos'!$Q$8:$Q$354,0),0)&gt;0,1,0)</f>
        <v>0</v>
      </c>
      <c r="CN74" s="119">
        <f ca="1">IF(IFERROR(MATCH(_xlfn.CONCAT($B74,",",CN$4),'25 SpcFunc &amp; VentSpcFunc combos'!$Q$8:$Q$354,0),0)&gt;0,1,0)</f>
        <v>0</v>
      </c>
      <c r="CO74" s="119">
        <f ca="1">IF(IFERROR(MATCH(_xlfn.CONCAT($B74,",",CO$4),'25 SpcFunc &amp; VentSpcFunc combos'!$Q$8:$Q$354,0),0)&gt;0,1,0)</f>
        <v>0</v>
      </c>
      <c r="CP74" s="119">
        <f ca="1">IF(IFERROR(MATCH(_xlfn.CONCAT($B74,",",CP$4),'25 SpcFunc &amp; VentSpcFunc combos'!$Q$8:$Q$354,0),0)&gt;0,1,0)</f>
        <v>0</v>
      </c>
      <c r="CQ74" s="119">
        <f ca="1">IF(IFERROR(MATCH(_xlfn.CONCAT($B74,",",CQ$4),'25 SpcFunc &amp; VentSpcFunc combos'!$Q$8:$Q$354,0),0)&gt;0,1,0)</f>
        <v>0</v>
      </c>
      <c r="CR74" s="119">
        <f ca="1">IF(IFERROR(MATCH(_xlfn.CONCAT($B74,",",CR$4),'25 SpcFunc &amp; VentSpcFunc combos'!$Q$8:$Q$354,0),0)&gt;0,1,0)</f>
        <v>0</v>
      </c>
      <c r="CS74" s="119">
        <f ca="1">IF(IFERROR(MATCH(_xlfn.CONCAT($B74,",",CS$4),'25 SpcFunc &amp; VentSpcFunc combos'!$Q$8:$Q$354,0),0)&gt;0,1,0)</f>
        <v>0</v>
      </c>
      <c r="CT74" s="119">
        <f ca="1">IF(IFERROR(MATCH(_xlfn.CONCAT($B74,",",CT$4),'25 SpcFunc &amp; VentSpcFunc combos'!$Q$8:$Q$354,0),0)&gt;0,1,0)</f>
        <v>0</v>
      </c>
      <c r="CU74" s="98" t="s">
        <v>938</v>
      </c>
      <c r="CV74">
        <f t="shared" ca="1" si="5"/>
        <v>1</v>
      </c>
    </row>
    <row r="75" spans="2:100" x14ac:dyDescent="0.25">
      <c r="B75" t="str">
        <f>'For CSV - 2025 SpcFuncData'!B76</f>
        <v>Theater Area (Performance)</v>
      </c>
      <c r="C75" s="119">
        <f ca="1">IF(IFERROR(MATCH(_xlfn.CONCAT($B75,",",C$4),'25 SpcFunc &amp; VentSpcFunc combos'!$Q$8:$Q$354,0),0)&gt;0,1,0)</f>
        <v>0</v>
      </c>
      <c r="D75" s="119">
        <f ca="1">IF(IFERROR(MATCH(_xlfn.CONCAT($B75,",",D$4),'25 SpcFunc &amp; VentSpcFunc combos'!$Q$8:$Q$354,0),0)&gt;0,1,0)</f>
        <v>0</v>
      </c>
      <c r="E75" s="119">
        <f ca="1">IF(IFERROR(MATCH(_xlfn.CONCAT($B75,",",E$4),'25 SpcFunc &amp; VentSpcFunc combos'!$Q$8:$Q$354,0),0)&gt;0,1,0)</f>
        <v>0</v>
      </c>
      <c r="F75" s="119">
        <f ca="1">IF(IFERROR(MATCH(_xlfn.CONCAT($B75,",",F$4),'25 SpcFunc &amp; VentSpcFunc combos'!$Q$8:$Q$354,0),0)&gt;0,1,0)</f>
        <v>0</v>
      </c>
      <c r="G75" s="119">
        <f ca="1">IF(IFERROR(MATCH(_xlfn.CONCAT($B75,",",G$4),'25 SpcFunc &amp; VentSpcFunc combos'!$Q$8:$Q$354,0),0)&gt;0,1,0)</f>
        <v>0</v>
      </c>
      <c r="H75" s="119">
        <f ca="1">IF(IFERROR(MATCH(_xlfn.CONCAT($B75,",",H$4),'25 SpcFunc &amp; VentSpcFunc combos'!$Q$8:$Q$354,0),0)&gt;0,1,0)</f>
        <v>0</v>
      </c>
      <c r="I75" s="119">
        <f ca="1">IF(IFERROR(MATCH(_xlfn.CONCAT($B75,",",I$4),'25 SpcFunc &amp; VentSpcFunc combos'!$Q$8:$Q$354,0),0)&gt;0,1,0)</f>
        <v>0</v>
      </c>
      <c r="J75" s="119">
        <f ca="1">IF(IFERROR(MATCH(_xlfn.CONCAT($B75,",",J$4),'25 SpcFunc &amp; VentSpcFunc combos'!$Q$8:$Q$354,0),0)&gt;0,1,0)</f>
        <v>0</v>
      </c>
      <c r="K75" s="119">
        <f ca="1">IF(IFERROR(MATCH(_xlfn.CONCAT($B75,",",K$4),'25 SpcFunc &amp; VentSpcFunc combos'!$Q$8:$Q$354,0),0)&gt;0,1,0)</f>
        <v>0</v>
      </c>
      <c r="L75" s="119">
        <f ca="1">IF(IFERROR(MATCH(_xlfn.CONCAT($B75,",",L$4),'25 SpcFunc &amp; VentSpcFunc combos'!$Q$8:$Q$354,0),0)&gt;0,1,0)</f>
        <v>0</v>
      </c>
      <c r="M75" s="119">
        <f ca="1">IF(IFERROR(MATCH(_xlfn.CONCAT($B75,",",M$4),'25 SpcFunc &amp; VentSpcFunc combos'!$Q$8:$Q$354,0),0)&gt;0,1,0)</f>
        <v>0</v>
      </c>
      <c r="N75" s="119">
        <f ca="1">IF(IFERROR(MATCH(_xlfn.CONCAT($B75,",",N$4),'25 SpcFunc &amp; VentSpcFunc combos'!$Q$8:$Q$354,0),0)&gt;0,1,0)</f>
        <v>0</v>
      </c>
      <c r="O75" s="119">
        <f ca="1">IF(IFERROR(MATCH(_xlfn.CONCAT($B75,",",O$4),'25 SpcFunc &amp; VentSpcFunc combos'!$Q$8:$Q$354,0),0)&gt;0,1,0)</f>
        <v>0</v>
      </c>
      <c r="P75" s="119">
        <f ca="1">IF(IFERROR(MATCH(_xlfn.CONCAT($B75,",",P$4),'25 SpcFunc &amp; VentSpcFunc combos'!$Q$8:$Q$354,0),0)&gt;0,1,0)</f>
        <v>0</v>
      </c>
      <c r="Q75" s="119">
        <f ca="1">IF(IFERROR(MATCH(_xlfn.CONCAT($B75,",",Q$4),'25 SpcFunc &amp; VentSpcFunc combos'!$Q$8:$Q$354,0),0)&gt;0,1,0)</f>
        <v>0</v>
      </c>
      <c r="R75" s="119">
        <f ca="1">IF(IFERROR(MATCH(_xlfn.CONCAT($B75,",",R$4),'25 SpcFunc &amp; VentSpcFunc combos'!$Q$8:$Q$354,0),0)&gt;0,1,0)</f>
        <v>0</v>
      </c>
      <c r="S75" s="119">
        <f ca="1">IF(IFERROR(MATCH(_xlfn.CONCAT($B75,",",S$4),'25 SpcFunc &amp; VentSpcFunc combos'!$Q$8:$Q$354,0),0)&gt;0,1,0)</f>
        <v>0</v>
      </c>
      <c r="T75" s="119">
        <f ca="1">IF(IFERROR(MATCH(_xlfn.CONCAT($B75,",",T$4),'25 SpcFunc &amp; VentSpcFunc combos'!$Q$8:$Q$354,0),0)&gt;0,1,0)</f>
        <v>0</v>
      </c>
      <c r="U75" s="119">
        <f ca="1">IF(IFERROR(MATCH(_xlfn.CONCAT($B75,",",U$4),'25 SpcFunc &amp; VentSpcFunc combos'!$Q$8:$Q$354,0),0)&gt;0,1,0)</f>
        <v>0</v>
      </c>
      <c r="V75" s="119">
        <f ca="1">IF(IFERROR(MATCH(_xlfn.CONCAT($B75,",",V$4),'25 SpcFunc &amp; VentSpcFunc combos'!$Q$8:$Q$354,0),0)&gt;0,1,0)</f>
        <v>1</v>
      </c>
      <c r="W75" s="119">
        <f ca="1">IF(IFERROR(MATCH(_xlfn.CONCAT($B75,",",W$4),'25 SpcFunc &amp; VentSpcFunc combos'!$Q$8:$Q$354,0),0)&gt;0,1,0)</f>
        <v>0</v>
      </c>
      <c r="X75" s="119">
        <f ca="1">IF(IFERROR(MATCH(_xlfn.CONCAT($B75,",",X$4),'25 SpcFunc &amp; VentSpcFunc combos'!$Q$8:$Q$354,0),0)&gt;0,1,0)</f>
        <v>0</v>
      </c>
      <c r="Y75" s="119">
        <f ca="1">IF(IFERROR(MATCH(_xlfn.CONCAT($B75,",",Y$4),'25 SpcFunc &amp; VentSpcFunc combos'!$Q$8:$Q$354,0),0)&gt;0,1,0)</f>
        <v>0</v>
      </c>
      <c r="Z75" s="119">
        <f ca="1">IF(IFERROR(MATCH(_xlfn.CONCAT($B75,",",Z$4),'25 SpcFunc &amp; VentSpcFunc combos'!$Q$8:$Q$354,0),0)&gt;0,1,0)</f>
        <v>0</v>
      </c>
      <c r="AA75" s="119">
        <f ca="1">IF(IFERROR(MATCH(_xlfn.CONCAT($B75,",",AA$4),'25 SpcFunc &amp; VentSpcFunc combos'!$Q$8:$Q$354,0),0)&gt;0,1,0)</f>
        <v>0</v>
      </c>
      <c r="AB75" s="119">
        <f ca="1">IF(IFERROR(MATCH(_xlfn.CONCAT($B75,",",AB$4),'25 SpcFunc &amp; VentSpcFunc combos'!$Q$8:$Q$354,0),0)&gt;0,1,0)</f>
        <v>0</v>
      </c>
      <c r="AC75" s="119">
        <f ca="1">IF(IFERROR(MATCH(_xlfn.CONCAT($B75,",",AC$4),'25 SpcFunc &amp; VentSpcFunc combos'!$Q$8:$Q$354,0),0)&gt;0,1,0)</f>
        <v>0</v>
      </c>
      <c r="AD75" s="119">
        <f ca="1">IF(IFERROR(MATCH(_xlfn.CONCAT($B75,",",AD$4),'25 SpcFunc &amp; VentSpcFunc combos'!$Q$8:$Q$354,0),0)&gt;0,1,0)</f>
        <v>0</v>
      </c>
      <c r="AE75" s="119">
        <f ca="1">IF(IFERROR(MATCH(_xlfn.CONCAT($B75,",",AE$4),'25 SpcFunc &amp; VentSpcFunc combos'!$Q$8:$Q$354,0),0)&gt;0,1,0)</f>
        <v>0</v>
      </c>
      <c r="AF75" s="119">
        <f ca="1">IF(IFERROR(MATCH(_xlfn.CONCAT($B75,",",AF$4),'25 SpcFunc &amp; VentSpcFunc combos'!$Q$8:$Q$354,0),0)&gt;0,1,0)</f>
        <v>0</v>
      </c>
      <c r="AG75" s="119">
        <f ca="1">IF(IFERROR(MATCH(_xlfn.CONCAT($B75,",",AG$4),'25 SpcFunc &amp; VentSpcFunc combos'!$Q$8:$Q$354,0),0)&gt;0,1,0)</f>
        <v>0</v>
      </c>
      <c r="AH75" s="119">
        <f ca="1">IF(IFERROR(MATCH(_xlfn.CONCAT($B75,",",AH$4),'25 SpcFunc &amp; VentSpcFunc combos'!$Q$8:$Q$354,0),0)&gt;0,1,0)</f>
        <v>0</v>
      </c>
      <c r="AI75" s="119">
        <f ca="1">IF(IFERROR(MATCH(_xlfn.CONCAT($B75,",",AI$4),'25 SpcFunc &amp; VentSpcFunc combos'!$Q$8:$Q$354,0),0)&gt;0,1,0)</f>
        <v>0</v>
      </c>
      <c r="AJ75" s="119">
        <f ca="1">IF(IFERROR(MATCH(_xlfn.CONCAT($B75,",",AJ$4),'25 SpcFunc &amp; VentSpcFunc combos'!$Q$8:$Q$354,0),0)&gt;0,1,0)</f>
        <v>0</v>
      </c>
      <c r="AK75" s="119">
        <f ca="1">IF(IFERROR(MATCH(_xlfn.CONCAT($B75,",",AK$4),'25 SpcFunc &amp; VentSpcFunc combos'!$Q$8:$Q$354,0),0)&gt;0,1,0)</f>
        <v>0</v>
      </c>
      <c r="AL75" s="119">
        <f ca="1">IF(IFERROR(MATCH(_xlfn.CONCAT($B75,",",AL$4),'25 SpcFunc &amp; VentSpcFunc combos'!$Q$8:$Q$354,0),0)&gt;0,1,0)</f>
        <v>0</v>
      </c>
      <c r="AM75" s="119">
        <f ca="1">IF(IFERROR(MATCH(_xlfn.CONCAT($B75,",",AM$4),'25 SpcFunc &amp; VentSpcFunc combos'!$Q$8:$Q$354,0),0)&gt;0,1,0)</f>
        <v>0</v>
      </c>
      <c r="AN75" s="119">
        <f ca="1">IF(IFERROR(MATCH(_xlfn.CONCAT($B75,",",AN$4),'25 SpcFunc &amp; VentSpcFunc combos'!$Q$8:$Q$354,0),0)&gt;0,1,0)</f>
        <v>0</v>
      </c>
      <c r="AO75" s="119">
        <f ca="1">IF(IFERROR(MATCH(_xlfn.CONCAT($B75,",",AO$4),'25 SpcFunc &amp; VentSpcFunc combos'!$Q$8:$Q$354,0),0)&gt;0,1,0)</f>
        <v>0</v>
      </c>
      <c r="AP75" s="119">
        <f ca="1">IF(IFERROR(MATCH(_xlfn.CONCAT($B75,",",AP$4),'25 SpcFunc &amp; VentSpcFunc combos'!$Q$8:$Q$354,0),0)&gt;0,1,0)</f>
        <v>0</v>
      </c>
      <c r="AQ75" s="119">
        <f ca="1">IF(IFERROR(MATCH(_xlfn.CONCAT($B75,",",AQ$4),'25 SpcFunc &amp; VentSpcFunc combos'!$Q$8:$Q$354,0),0)&gt;0,1,0)</f>
        <v>0</v>
      </c>
      <c r="AR75" s="119">
        <f ca="1">IF(IFERROR(MATCH(_xlfn.CONCAT($B75,",",AR$4),'25 SpcFunc &amp; VentSpcFunc combos'!$Q$8:$Q$354,0),0)&gt;0,1,0)</f>
        <v>0</v>
      </c>
      <c r="AS75" s="119">
        <f ca="1">IF(IFERROR(MATCH(_xlfn.CONCAT($B75,",",AS$4),'25 SpcFunc &amp; VentSpcFunc combos'!$Q$8:$Q$354,0),0)&gt;0,1,0)</f>
        <v>0</v>
      </c>
      <c r="AT75" s="119">
        <f ca="1">IF(IFERROR(MATCH(_xlfn.CONCAT($B75,",",AT$4),'25 SpcFunc &amp; VentSpcFunc combos'!$Q$8:$Q$354,0),0)&gt;0,1,0)</f>
        <v>0</v>
      </c>
      <c r="AU75" s="119">
        <f ca="1">IF(IFERROR(MATCH(_xlfn.CONCAT($B75,",",AU$4),'25 SpcFunc &amp; VentSpcFunc combos'!$Q$8:$Q$354,0),0)&gt;0,1,0)</f>
        <v>0</v>
      </c>
      <c r="AV75" s="119">
        <f ca="1">IF(IFERROR(MATCH(_xlfn.CONCAT($B75,",",AV$4),'25 SpcFunc &amp; VentSpcFunc combos'!$Q$8:$Q$354,0),0)&gt;0,1,0)</f>
        <v>0</v>
      </c>
      <c r="AW75" s="119">
        <f ca="1">IF(IFERROR(MATCH(_xlfn.CONCAT($B75,",",AW$4),'25 SpcFunc &amp; VentSpcFunc combos'!$Q$8:$Q$354,0),0)&gt;0,1,0)</f>
        <v>0</v>
      </c>
      <c r="AX75" s="119">
        <f ca="1">IF(IFERROR(MATCH(_xlfn.CONCAT($B75,",",AX$4),'25 SpcFunc &amp; VentSpcFunc combos'!$Q$8:$Q$354,0),0)&gt;0,1,0)</f>
        <v>0</v>
      </c>
      <c r="AY75" s="119">
        <f ca="1">IF(IFERROR(MATCH(_xlfn.CONCAT($B75,",",AY$4),'25 SpcFunc &amp; VentSpcFunc combos'!$Q$8:$Q$354,0),0)&gt;0,1,0)</f>
        <v>0</v>
      </c>
      <c r="AZ75" s="119">
        <f ca="1">IF(IFERROR(MATCH(_xlfn.CONCAT($B75,",",AZ$4),'25 SpcFunc &amp; VentSpcFunc combos'!$Q$8:$Q$354,0),0)&gt;0,1,0)</f>
        <v>0</v>
      </c>
      <c r="BA75" s="119">
        <f ca="1">IF(IFERROR(MATCH(_xlfn.CONCAT($B75,",",BA$4),'25 SpcFunc &amp; VentSpcFunc combos'!$Q$8:$Q$354,0),0)&gt;0,1,0)</f>
        <v>0</v>
      </c>
      <c r="BB75" s="119">
        <f ca="1">IF(IFERROR(MATCH(_xlfn.CONCAT($B75,",",BB$4),'25 SpcFunc &amp; VentSpcFunc combos'!$Q$8:$Q$354,0),0)&gt;0,1,0)</f>
        <v>0</v>
      </c>
      <c r="BC75" s="119">
        <f ca="1">IF(IFERROR(MATCH(_xlfn.CONCAT($B75,",",BC$4),'25 SpcFunc &amp; VentSpcFunc combos'!$Q$8:$Q$354,0),0)&gt;0,1,0)</f>
        <v>0</v>
      </c>
      <c r="BD75" s="119">
        <f ca="1">IF(IFERROR(MATCH(_xlfn.CONCAT($B75,",",BD$4),'25 SpcFunc &amp; VentSpcFunc combos'!$Q$8:$Q$354,0),0)&gt;0,1,0)</f>
        <v>0</v>
      </c>
      <c r="BE75" s="119">
        <f ca="1">IF(IFERROR(MATCH(_xlfn.CONCAT($B75,",",BE$4),'25 SpcFunc &amp; VentSpcFunc combos'!$Q$8:$Q$354,0),0)&gt;0,1,0)</f>
        <v>0</v>
      </c>
      <c r="BF75" s="119">
        <f ca="1">IF(IFERROR(MATCH(_xlfn.CONCAT($B75,",",BF$4),'25 SpcFunc &amp; VentSpcFunc combos'!$Q$8:$Q$354,0),0)&gt;0,1,0)</f>
        <v>0</v>
      </c>
      <c r="BG75" s="119">
        <f ca="1">IF(IFERROR(MATCH(_xlfn.CONCAT($B75,",",BG$4),'25 SpcFunc &amp; VentSpcFunc combos'!$Q$8:$Q$354,0),0)&gt;0,1,0)</f>
        <v>0</v>
      </c>
      <c r="BH75" s="119">
        <f ca="1">IF(IFERROR(MATCH(_xlfn.CONCAT($B75,",",BH$4),'25 SpcFunc &amp; VentSpcFunc combos'!$Q$8:$Q$354,0),0)&gt;0,1,0)</f>
        <v>0</v>
      </c>
      <c r="BI75" s="119">
        <f ca="1">IF(IFERROR(MATCH(_xlfn.CONCAT($B75,",",BI$4),'25 SpcFunc &amp; VentSpcFunc combos'!$Q$8:$Q$354,0),0)&gt;0,1,0)</f>
        <v>0</v>
      </c>
      <c r="BJ75" s="119">
        <f ca="1">IF(IFERROR(MATCH(_xlfn.CONCAT($B75,",",BJ$4),'25 SpcFunc &amp; VentSpcFunc combos'!$Q$8:$Q$354,0),0)&gt;0,1,0)</f>
        <v>0</v>
      </c>
      <c r="BK75" s="119">
        <f ca="1">IF(IFERROR(MATCH(_xlfn.CONCAT($B75,",",BK$4),'25 SpcFunc &amp; VentSpcFunc combos'!$Q$8:$Q$354,0),0)&gt;0,1,0)</f>
        <v>0</v>
      </c>
      <c r="BL75" s="119">
        <f ca="1">IF(IFERROR(MATCH(_xlfn.CONCAT($B75,",",BL$4),'25 SpcFunc &amp; VentSpcFunc combos'!$Q$8:$Q$354,0),0)&gt;0,1,0)</f>
        <v>0</v>
      </c>
      <c r="BM75" s="119">
        <f ca="1">IF(IFERROR(MATCH(_xlfn.CONCAT($B75,",",BM$4),'25 SpcFunc &amp; VentSpcFunc combos'!$Q$8:$Q$354,0),0)&gt;0,1,0)</f>
        <v>0</v>
      </c>
      <c r="BN75" s="119">
        <f ca="1">IF(IFERROR(MATCH(_xlfn.CONCAT($B75,",",BN$4),'25 SpcFunc &amp; VentSpcFunc combos'!$Q$8:$Q$354,0),0)&gt;0,1,0)</f>
        <v>0</v>
      </c>
      <c r="BO75" s="119">
        <f ca="1">IF(IFERROR(MATCH(_xlfn.CONCAT($B75,",",BO$4),'25 SpcFunc &amp; VentSpcFunc combos'!$Q$8:$Q$354,0),0)&gt;0,1,0)</f>
        <v>0</v>
      </c>
      <c r="BP75" s="119">
        <f ca="1">IF(IFERROR(MATCH(_xlfn.CONCAT($B75,",",BP$4),'25 SpcFunc &amp; VentSpcFunc combos'!$Q$8:$Q$354,0),0)&gt;0,1,0)</f>
        <v>0</v>
      </c>
      <c r="BQ75" s="119">
        <f ca="1">IF(IFERROR(MATCH(_xlfn.CONCAT($B75,",",BQ$4),'25 SpcFunc &amp; VentSpcFunc combos'!$Q$8:$Q$354,0),0)&gt;0,1,0)</f>
        <v>0</v>
      </c>
      <c r="BR75" s="119">
        <f ca="1">IF(IFERROR(MATCH(_xlfn.CONCAT($B75,",",BR$4),'25 SpcFunc &amp; VentSpcFunc combos'!$Q$8:$Q$354,0),0)&gt;0,1,0)</f>
        <v>1</v>
      </c>
      <c r="BS75" s="119">
        <f ca="1">IF(IFERROR(MATCH(_xlfn.CONCAT($B75,",",BS$4),'25 SpcFunc &amp; VentSpcFunc combos'!$Q$8:$Q$354,0),0)&gt;0,1,0)</f>
        <v>0</v>
      </c>
      <c r="BT75" s="119">
        <f ca="1">IF(IFERROR(MATCH(_xlfn.CONCAT($B75,",",BT$4),'25 SpcFunc &amp; VentSpcFunc combos'!$Q$8:$Q$354,0),0)&gt;0,1,0)</f>
        <v>0</v>
      </c>
      <c r="BU75" s="119">
        <f ca="1">IF(IFERROR(MATCH(_xlfn.CONCAT($B75,",",BU$4),'25 SpcFunc &amp; VentSpcFunc combos'!$Q$8:$Q$354,0),0)&gt;0,1,0)</f>
        <v>0</v>
      </c>
      <c r="BV75" s="119">
        <f ca="1">IF(IFERROR(MATCH(_xlfn.CONCAT($B75,",",BV$4),'25 SpcFunc &amp; VentSpcFunc combos'!$Q$8:$Q$354,0),0)&gt;0,1,0)</f>
        <v>0</v>
      </c>
      <c r="BW75" s="119">
        <f ca="1">IF(IFERROR(MATCH(_xlfn.CONCAT($B75,",",BW$4),'25 SpcFunc &amp; VentSpcFunc combos'!$Q$8:$Q$354,0),0)&gt;0,1,0)</f>
        <v>0</v>
      </c>
      <c r="BX75" s="119">
        <f ca="1">IF(IFERROR(MATCH(_xlfn.CONCAT($B75,",",BX$4),'25 SpcFunc &amp; VentSpcFunc combos'!$Q$8:$Q$354,0),0)&gt;0,1,0)</f>
        <v>0</v>
      </c>
      <c r="BY75" s="119">
        <f ca="1">IF(IFERROR(MATCH(_xlfn.CONCAT($B75,",",BY$4),'25 SpcFunc &amp; VentSpcFunc combos'!$Q$8:$Q$354,0),0)&gt;0,1,0)</f>
        <v>0</v>
      </c>
      <c r="BZ75" s="119">
        <f ca="1">IF(IFERROR(MATCH(_xlfn.CONCAT($B75,",",BZ$4),'25 SpcFunc &amp; VentSpcFunc combos'!$Q$8:$Q$354,0),0)&gt;0,1,0)</f>
        <v>0</v>
      </c>
      <c r="CA75" s="119">
        <f ca="1">IF(IFERROR(MATCH(_xlfn.CONCAT($B75,",",CA$4),'25 SpcFunc &amp; VentSpcFunc combos'!$Q$8:$Q$354,0),0)&gt;0,1,0)</f>
        <v>0</v>
      </c>
      <c r="CB75" s="119">
        <f ca="1">IF(IFERROR(MATCH(_xlfn.CONCAT($B75,",",CB$4),'25 SpcFunc &amp; VentSpcFunc combos'!$Q$8:$Q$354,0),0)&gt;0,1,0)</f>
        <v>0</v>
      </c>
      <c r="CC75" s="119">
        <f ca="1">IF(IFERROR(MATCH(_xlfn.CONCAT($B75,",",CC$4),'25 SpcFunc &amp; VentSpcFunc combos'!$Q$8:$Q$354,0),0)&gt;0,1,0)</f>
        <v>0</v>
      </c>
      <c r="CD75" s="119">
        <f ca="1">IF(IFERROR(MATCH(_xlfn.CONCAT($B75,",",CD$4),'25 SpcFunc &amp; VentSpcFunc combos'!$Q$8:$Q$354,0),0)&gt;0,1,0)</f>
        <v>0</v>
      </c>
      <c r="CE75" s="119">
        <f ca="1">IF(IFERROR(MATCH(_xlfn.CONCAT($B75,",",CE$4),'25 SpcFunc &amp; VentSpcFunc combos'!$Q$8:$Q$354,0),0)&gt;0,1,0)</f>
        <v>0</v>
      </c>
      <c r="CF75" s="119">
        <f ca="1">IF(IFERROR(MATCH(_xlfn.CONCAT($B75,",",CF$4),'25 SpcFunc &amp; VentSpcFunc combos'!$Q$8:$Q$354,0),0)&gt;0,1,0)</f>
        <v>0</v>
      </c>
      <c r="CG75" s="119">
        <f ca="1">IF(IFERROR(MATCH(_xlfn.CONCAT($B75,",",CG$4),'25 SpcFunc &amp; VentSpcFunc combos'!$Q$8:$Q$354,0),0)&gt;0,1,0)</f>
        <v>0</v>
      </c>
      <c r="CH75" s="119">
        <f ca="1">IF(IFERROR(MATCH(_xlfn.CONCAT($B75,",",CH$4),'25 SpcFunc &amp; VentSpcFunc combos'!$Q$8:$Q$354,0),0)&gt;0,1,0)</f>
        <v>0</v>
      </c>
      <c r="CI75" s="119">
        <f ca="1">IF(IFERROR(MATCH(_xlfn.CONCAT($B75,",",CI$4),'25 SpcFunc &amp; VentSpcFunc combos'!$Q$8:$Q$354,0),0)&gt;0,1,0)</f>
        <v>0</v>
      </c>
      <c r="CJ75" s="119">
        <f ca="1">IF(IFERROR(MATCH(_xlfn.CONCAT($B75,",",CJ$4),'25 SpcFunc &amp; VentSpcFunc combos'!$Q$8:$Q$354,0),0)&gt;0,1,0)</f>
        <v>0</v>
      </c>
      <c r="CK75" s="119">
        <f ca="1">IF(IFERROR(MATCH(_xlfn.CONCAT($B75,",",CK$4),'25 SpcFunc &amp; VentSpcFunc combos'!$Q$8:$Q$354,0),0)&gt;0,1,0)</f>
        <v>0</v>
      </c>
      <c r="CL75" s="119">
        <f ca="1">IF(IFERROR(MATCH(_xlfn.CONCAT($B75,",",CL$4),'25 SpcFunc &amp; VentSpcFunc combos'!$Q$8:$Q$354,0),0)&gt;0,1,0)</f>
        <v>0</v>
      </c>
      <c r="CM75" s="119">
        <f ca="1">IF(IFERROR(MATCH(_xlfn.CONCAT($B75,",",CM$4),'25 SpcFunc &amp; VentSpcFunc combos'!$Q$8:$Q$354,0),0)&gt;0,1,0)</f>
        <v>0</v>
      </c>
      <c r="CN75" s="119">
        <f ca="1">IF(IFERROR(MATCH(_xlfn.CONCAT($B75,",",CN$4),'25 SpcFunc &amp; VentSpcFunc combos'!$Q$8:$Q$354,0),0)&gt;0,1,0)</f>
        <v>0</v>
      </c>
      <c r="CO75" s="119">
        <f ca="1">IF(IFERROR(MATCH(_xlfn.CONCAT($B75,",",CO$4),'25 SpcFunc &amp; VentSpcFunc combos'!$Q$8:$Q$354,0),0)&gt;0,1,0)</f>
        <v>0</v>
      </c>
      <c r="CP75" s="119">
        <f ca="1">IF(IFERROR(MATCH(_xlfn.CONCAT($B75,",",CP$4),'25 SpcFunc &amp; VentSpcFunc combos'!$Q$8:$Q$354,0),0)&gt;0,1,0)</f>
        <v>0</v>
      </c>
      <c r="CQ75" s="119">
        <f ca="1">IF(IFERROR(MATCH(_xlfn.CONCAT($B75,",",CQ$4),'25 SpcFunc &amp; VentSpcFunc combos'!$Q$8:$Q$354,0),0)&gt;0,1,0)</f>
        <v>0</v>
      </c>
      <c r="CR75" s="119">
        <f ca="1">IF(IFERROR(MATCH(_xlfn.CONCAT($B75,",",CR$4),'25 SpcFunc &amp; VentSpcFunc combos'!$Q$8:$Q$354,0),0)&gt;0,1,0)</f>
        <v>0</v>
      </c>
      <c r="CS75" s="119">
        <f ca="1">IF(IFERROR(MATCH(_xlfn.CONCAT($B75,",",CS$4),'25 SpcFunc &amp; VentSpcFunc combos'!$Q$8:$Q$354,0),0)&gt;0,1,0)</f>
        <v>0</v>
      </c>
      <c r="CT75" s="119">
        <f ca="1">IF(IFERROR(MATCH(_xlfn.CONCAT($B75,",",CT$4),'25 SpcFunc &amp; VentSpcFunc combos'!$Q$8:$Q$354,0),0)&gt;0,1,0)</f>
        <v>0</v>
      </c>
      <c r="CU75" s="98" t="s">
        <v>938</v>
      </c>
      <c r="CV75">
        <f t="shared" ca="1" si="5"/>
        <v>2</v>
      </c>
    </row>
    <row r="76" spans="2:100" x14ac:dyDescent="0.25">
      <c r="B76" t="str">
        <f>'For CSV - 2025 SpcFuncData'!B77</f>
        <v>Transportation Function (Baggage Area)</v>
      </c>
      <c r="C76" s="119">
        <f ca="1">IF(IFERROR(MATCH(_xlfn.CONCAT($B76,",",C$4),'25 SpcFunc &amp; VentSpcFunc combos'!$Q$8:$Q$354,0),0)&gt;0,1,0)</f>
        <v>0</v>
      </c>
      <c r="D76" s="119">
        <f ca="1">IF(IFERROR(MATCH(_xlfn.CONCAT($B76,",",D$4),'25 SpcFunc &amp; VentSpcFunc combos'!$Q$8:$Q$354,0),0)&gt;0,1,0)</f>
        <v>0</v>
      </c>
      <c r="E76" s="119">
        <f ca="1">IF(IFERROR(MATCH(_xlfn.CONCAT($B76,",",E$4),'25 SpcFunc &amp; VentSpcFunc combos'!$Q$8:$Q$354,0),0)&gt;0,1,0)</f>
        <v>0</v>
      </c>
      <c r="F76" s="119">
        <f ca="1">IF(IFERROR(MATCH(_xlfn.CONCAT($B76,",",F$4),'25 SpcFunc &amp; VentSpcFunc combos'!$Q$8:$Q$354,0),0)&gt;0,1,0)</f>
        <v>0</v>
      </c>
      <c r="G76" s="119">
        <f ca="1">IF(IFERROR(MATCH(_xlfn.CONCAT($B76,",",G$4),'25 SpcFunc &amp; VentSpcFunc combos'!$Q$8:$Q$354,0),0)&gt;0,1,0)</f>
        <v>0</v>
      </c>
      <c r="H76" s="119">
        <f ca="1">IF(IFERROR(MATCH(_xlfn.CONCAT($B76,",",H$4),'25 SpcFunc &amp; VentSpcFunc combos'!$Q$8:$Q$354,0),0)&gt;0,1,0)</f>
        <v>0</v>
      </c>
      <c r="I76" s="119">
        <f ca="1">IF(IFERROR(MATCH(_xlfn.CONCAT($B76,",",I$4),'25 SpcFunc &amp; VentSpcFunc combos'!$Q$8:$Q$354,0),0)&gt;0,1,0)</f>
        <v>0</v>
      </c>
      <c r="J76" s="119">
        <f ca="1">IF(IFERROR(MATCH(_xlfn.CONCAT($B76,",",J$4),'25 SpcFunc &amp; VentSpcFunc combos'!$Q$8:$Q$354,0),0)&gt;0,1,0)</f>
        <v>0</v>
      </c>
      <c r="K76" s="119">
        <f ca="1">IF(IFERROR(MATCH(_xlfn.CONCAT($B76,",",K$4),'25 SpcFunc &amp; VentSpcFunc combos'!$Q$8:$Q$354,0),0)&gt;0,1,0)</f>
        <v>0</v>
      </c>
      <c r="L76" s="119">
        <f ca="1">IF(IFERROR(MATCH(_xlfn.CONCAT($B76,",",L$4),'25 SpcFunc &amp; VentSpcFunc combos'!$Q$8:$Q$354,0),0)&gt;0,1,0)</f>
        <v>0</v>
      </c>
      <c r="M76" s="119">
        <f ca="1">IF(IFERROR(MATCH(_xlfn.CONCAT($B76,",",M$4),'25 SpcFunc &amp; VentSpcFunc combos'!$Q$8:$Q$354,0),0)&gt;0,1,0)</f>
        <v>0</v>
      </c>
      <c r="N76" s="119">
        <f ca="1">IF(IFERROR(MATCH(_xlfn.CONCAT($B76,",",N$4),'25 SpcFunc &amp; VentSpcFunc combos'!$Q$8:$Q$354,0),0)&gt;0,1,0)</f>
        <v>0</v>
      </c>
      <c r="O76" s="119">
        <f ca="1">IF(IFERROR(MATCH(_xlfn.CONCAT($B76,",",O$4),'25 SpcFunc &amp; VentSpcFunc combos'!$Q$8:$Q$354,0),0)&gt;0,1,0)</f>
        <v>0</v>
      </c>
      <c r="P76" s="119">
        <f ca="1">IF(IFERROR(MATCH(_xlfn.CONCAT($B76,",",P$4),'25 SpcFunc &amp; VentSpcFunc combos'!$Q$8:$Q$354,0),0)&gt;0,1,0)</f>
        <v>0</v>
      </c>
      <c r="Q76" s="119">
        <f ca="1">IF(IFERROR(MATCH(_xlfn.CONCAT($B76,",",Q$4),'25 SpcFunc &amp; VentSpcFunc combos'!$Q$8:$Q$354,0),0)&gt;0,1,0)</f>
        <v>0</v>
      </c>
      <c r="R76" s="119">
        <f ca="1">IF(IFERROR(MATCH(_xlfn.CONCAT($B76,",",R$4),'25 SpcFunc &amp; VentSpcFunc combos'!$Q$8:$Q$354,0),0)&gt;0,1,0)</f>
        <v>0</v>
      </c>
      <c r="S76" s="119">
        <f ca="1">IF(IFERROR(MATCH(_xlfn.CONCAT($B76,",",S$4),'25 SpcFunc &amp; VentSpcFunc combos'!$Q$8:$Q$354,0),0)&gt;0,1,0)</f>
        <v>0</v>
      </c>
      <c r="T76" s="119">
        <f ca="1">IF(IFERROR(MATCH(_xlfn.CONCAT($B76,",",T$4),'25 SpcFunc &amp; VentSpcFunc combos'!$Q$8:$Q$354,0),0)&gt;0,1,0)</f>
        <v>0</v>
      </c>
      <c r="U76" s="119">
        <f ca="1">IF(IFERROR(MATCH(_xlfn.CONCAT($B76,",",U$4),'25 SpcFunc &amp; VentSpcFunc combos'!$Q$8:$Q$354,0),0)&gt;0,1,0)</f>
        <v>0</v>
      </c>
      <c r="V76" s="119">
        <f ca="1">IF(IFERROR(MATCH(_xlfn.CONCAT($B76,",",V$4),'25 SpcFunc &amp; VentSpcFunc combos'!$Q$8:$Q$354,0),0)&gt;0,1,0)</f>
        <v>0</v>
      </c>
      <c r="W76" s="119">
        <f ca="1">IF(IFERROR(MATCH(_xlfn.CONCAT($B76,",",W$4),'25 SpcFunc &amp; VentSpcFunc combos'!$Q$8:$Q$354,0),0)&gt;0,1,0)</f>
        <v>0</v>
      </c>
      <c r="X76" s="119">
        <f ca="1">IF(IFERROR(MATCH(_xlfn.CONCAT($B76,",",X$4),'25 SpcFunc &amp; VentSpcFunc combos'!$Q$8:$Q$354,0),0)&gt;0,1,0)</f>
        <v>0</v>
      </c>
      <c r="Y76" s="119">
        <f ca="1">IF(IFERROR(MATCH(_xlfn.CONCAT($B76,",",Y$4),'25 SpcFunc &amp; VentSpcFunc combos'!$Q$8:$Q$354,0),0)&gt;0,1,0)</f>
        <v>0</v>
      </c>
      <c r="Z76" s="119">
        <f ca="1">IF(IFERROR(MATCH(_xlfn.CONCAT($B76,",",Z$4),'25 SpcFunc &amp; VentSpcFunc combos'!$Q$8:$Q$354,0),0)&gt;0,1,0)</f>
        <v>0</v>
      </c>
      <c r="AA76" s="119">
        <f ca="1">IF(IFERROR(MATCH(_xlfn.CONCAT($B76,",",AA$4),'25 SpcFunc &amp; VentSpcFunc combos'!$Q$8:$Q$354,0),0)&gt;0,1,0)</f>
        <v>0</v>
      </c>
      <c r="AB76" s="119">
        <f ca="1">IF(IFERROR(MATCH(_xlfn.CONCAT($B76,",",AB$4),'25 SpcFunc &amp; VentSpcFunc combos'!$Q$8:$Q$354,0),0)&gt;0,1,0)</f>
        <v>0</v>
      </c>
      <c r="AC76" s="119">
        <f ca="1">IF(IFERROR(MATCH(_xlfn.CONCAT($B76,",",AC$4),'25 SpcFunc &amp; VentSpcFunc combos'!$Q$8:$Q$354,0),0)&gt;0,1,0)</f>
        <v>0</v>
      </c>
      <c r="AD76" s="119">
        <f ca="1">IF(IFERROR(MATCH(_xlfn.CONCAT($B76,",",AD$4),'25 SpcFunc &amp; VentSpcFunc combos'!$Q$8:$Q$354,0),0)&gt;0,1,0)</f>
        <v>0</v>
      </c>
      <c r="AE76" s="119">
        <f ca="1">IF(IFERROR(MATCH(_xlfn.CONCAT($B76,",",AE$4),'25 SpcFunc &amp; VentSpcFunc combos'!$Q$8:$Q$354,0),0)&gt;0,1,0)</f>
        <v>0</v>
      </c>
      <c r="AF76" s="119">
        <f ca="1">IF(IFERROR(MATCH(_xlfn.CONCAT($B76,",",AF$4),'25 SpcFunc &amp; VentSpcFunc combos'!$Q$8:$Q$354,0),0)&gt;0,1,0)</f>
        <v>0</v>
      </c>
      <c r="AG76" s="119">
        <f ca="1">IF(IFERROR(MATCH(_xlfn.CONCAT($B76,",",AG$4),'25 SpcFunc &amp; VentSpcFunc combos'!$Q$8:$Q$354,0),0)&gt;0,1,0)</f>
        <v>0</v>
      </c>
      <c r="AH76" s="119">
        <f ca="1">IF(IFERROR(MATCH(_xlfn.CONCAT($B76,",",AH$4),'25 SpcFunc &amp; VentSpcFunc combos'!$Q$8:$Q$354,0),0)&gt;0,1,0)</f>
        <v>0</v>
      </c>
      <c r="AI76" s="119">
        <f ca="1">IF(IFERROR(MATCH(_xlfn.CONCAT($B76,",",AI$4),'25 SpcFunc &amp; VentSpcFunc combos'!$Q$8:$Q$354,0),0)&gt;0,1,0)</f>
        <v>0</v>
      </c>
      <c r="AJ76" s="119">
        <f ca="1">IF(IFERROR(MATCH(_xlfn.CONCAT($B76,",",AJ$4),'25 SpcFunc &amp; VentSpcFunc combos'!$Q$8:$Q$354,0),0)&gt;0,1,0)</f>
        <v>0</v>
      </c>
      <c r="AK76" s="119">
        <f ca="1">IF(IFERROR(MATCH(_xlfn.CONCAT($B76,",",AK$4),'25 SpcFunc &amp; VentSpcFunc combos'!$Q$8:$Q$354,0),0)&gt;0,1,0)</f>
        <v>0</v>
      </c>
      <c r="AL76" s="119">
        <f ca="1">IF(IFERROR(MATCH(_xlfn.CONCAT($B76,",",AL$4),'25 SpcFunc &amp; VentSpcFunc combos'!$Q$8:$Q$354,0),0)&gt;0,1,0)</f>
        <v>0</v>
      </c>
      <c r="AM76" s="119">
        <f ca="1">IF(IFERROR(MATCH(_xlfn.CONCAT($B76,",",AM$4),'25 SpcFunc &amp; VentSpcFunc combos'!$Q$8:$Q$354,0),0)&gt;0,1,0)</f>
        <v>0</v>
      </c>
      <c r="AN76" s="119">
        <f ca="1">IF(IFERROR(MATCH(_xlfn.CONCAT($B76,",",AN$4),'25 SpcFunc &amp; VentSpcFunc combos'!$Q$8:$Q$354,0),0)&gt;0,1,0)</f>
        <v>0</v>
      </c>
      <c r="AO76" s="119">
        <f ca="1">IF(IFERROR(MATCH(_xlfn.CONCAT($B76,",",AO$4),'25 SpcFunc &amp; VentSpcFunc combos'!$Q$8:$Q$354,0),0)&gt;0,1,0)</f>
        <v>0</v>
      </c>
      <c r="AP76" s="119">
        <f ca="1">IF(IFERROR(MATCH(_xlfn.CONCAT($B76,",",AP$4),'25 SpcFunc &amp; VentSpcFunc combos'!$Q$8:$Q$354,0),0)&gt;0,1,0)</f>
        <v>0</v>
      </c>
      <c r="AQ76" s="119">
        <f ca="1">IF(IFERROR(MATCH(_xlfn.CONCAT($B76,",",AQ$4),'25 SpcFunc &amp; VentSpcFunc combos'!$Q$8:$Q$354,0),0)&gt;0,1,0)</f>
        <v>0</v>
      </c>
      <c r="AR76" s="119">
        <f ca="1">IF(IFERROR(MATCH(_xlfn.CONCAT($B76,",",AR$4),'25 SpcFunc &amp; VentSpcFunc combos'!$Q$8:$Q$354,0),0)&gt;0,1,0)</f>
        <v>0</v>
      </c>
      <c r="AS76" s="119">
        <f ca="1">IF(IFERROR(MATCH(_xlfn.CONCAT($B76,",",AS$4),'25 SpcFunc &amp; VentSpcFunc combos'!$Q$8:$Q$354,0),0)&gt;0,1,0)</f>
        <v>0</v>
      </c>
      <c r="AT76" s="119">
        <f ca="1">IF(IFERROR(MATCH(_xlfn.CONCAT($B76,",",AT$4),'25 SpcFunc &amp; VentSpcFunc combos'!$Q$8:$Q$354,0),0)&gt;0,1,0)</f>
        <v>0</v>
      </c>
      <c r="AU76" s="119">
        <f ca="1">IF(IFERROR(MATCH(_xlfn.CONCAT($B76,",",AU$4),'25 SpcFunc &amp; VentSpcFunc combos'!$Q$8:$Q$354,0),0)&gt;0,1,0)</f>
        <v>0</v>
      </c>
      <c r="AV76" s="119">
        <f ca="1">IF(IFERROR(MATCH(_xlfn.CONCAT($B76,",",AV$4),'25 SpcFunc &amp; VentSpcFunc combos'!$Q$8:$Q$354,0),0)&gt;0,1,0)</f>
        <v>0</v>
      </c>
      <c r="AW76" s="119">
        <f ca="1">IF(IFERROR(MATCH(_xlfn.CONCAT($B76,",",AW$4),'25 SpcFunc &amp; VentSpcFunc combos'!$Q$8:$Q$354,0),0)&gt;0,1,0)</f>
        <v>0</v>
      </c>
      <c r="AX76" s="119">
        <f ca="1">IF(IFERROR(MATCH(_xlfn.CONCAT($B76,",",AX$4),'25 SpcFunc &amp; VentSpcFunc combos'!$Q$8:$Q$354,0),0)&gt;0,1,0)</f>
        <v>0</v>
      </c>
      <c r="AY76" s="119">
        <f ca="1">IF(IFERROR(MATCH(_xlfn.CONCAT($B76,",",AY$4),'25 SpcFunc &amp; VentSpcFunc combos'!$Q$8:$Q$354,0),0)&gt;0,1,0)</f>
        <v>0</v>
      </c>
      <c r="AZ76" s="119">
        <f ca="1">IF(IFERROR(MATCH(_xlfn.CONCAT($B76,",",AZ$4),'25 SpcFunc &amp; VentSpcFunc combos'!$Q$8:$Q$354,0),0)&gt;0,1,0)</f>
        <v>0</v>
      </c>
      <c r="BA76" s="119">
        <f ca="1">IF(IFERROR(MATCH(_xlfn.CONCAT($B76,",",BA$4),'25 SpcFunc &amp; VentSpcFunc combos'!$Q$8:$Q$354,0),0)&gt;0,1,0)</f>
        <v>0</v>
      </c>
      <c r="BB76" s="119">
        <f ca="1">IF(IFERROR(MATCH(_xlfn.CONCAT($B76,",",BB$4),'25 SpcFunc &amp; VentSpcFunc combos'!$Q$8:$Q$354,0),0)&gt;0,1,0)</f>
        <v>0</v>
      </c>
      <c r="BC76" s="119">
        <f ca="1">IF(IFERROR(MATCH(_xlfn.CONCAT($B76,",",BC$4),'25 SpcFunc &amp; VentSpcFunc combos'!$Q$8:$Q$354,0),0)&gt;0,1,0)</f>
        <v>0</v>
      </c>
      <c r="BD76" s="119">
        <f ca="1">IF(IFERROR(MATCH(_xlfn.CONCAT($B76,",",BD$4),'25 SpcFunc &amp; VentSpcFunc combos'!$Q$8:$Q$354,0),0)&gt;0,1,0)</f>
        <v>0</v>
      </c>
      <c r="BE76" s="119">
        <f ca="1">IF(IFERROR(MATCH(_xlfn.CONCAT($B76,",",BE$4),'25 SpcFunc &amp; VentSpcFunc combos'!$Q$8:$Q$354,0),0)&gt;0,1,0)</f>
        <v>0</v>
      </c>
      <c r="BF76" s="119">
        <f ca="1">IF(IFERROR(MATCH(_xlfn.CONCAT($B76,",",BF$4),'25 SpcFunc &amp; VentSpcFunc combos'!$Q$8:$Q$354,0),0)&gt;0,1,0)</f>
        <v>0</v>
      </c>
      <c r="BG76" s="119">
        <f ca="1">IF(IFERROR(MATCH(_xlfn.CONCAT($B76,",",BG$4),'25 SpcFunc &amp; VentSpcFunc combos'!$Q$8:$Q$354,0),0)&gt;0,1,0)</f>
        <v>0</v>
      </c>
      <c r="BH76" s="119">
        <f ca="1">IF(IFERROR(MATCH(_xlfn.CONCAT($B76,",",BH$4),'25 SpcFunc &amp; VentSpcFunc combos'!$Q$8:$Q$354,0),0)&gt;0,1,0)</f>
        <v>0</v>
      </c>
      <c r="BI76" s="119">
        <f ca="1">IF(IFERROR(MATCH(_xlfn.CONCAT($B76,",",BI$4),'25 SpcFunc &amp; VentSpcFunc combos'!$Q$8:$Q$354,0),0)&gt;0,1,0)</f>
        <v>0</v>
      </c>
      <c r="BJ76" s="119">
        <f ca="1">IF(IFERROR(MATCH(_xlfn.CONCAT($B76,",",BJ$4),'25 SpcFunc &amp; VentSpcFunc combos'!$Q$8:$Q$354,0),0)&gt;0,1,0)</f>
        <v>0</v>
      </c>
      <c r="BK76" s="119">
        <f ca="1">IF(IFERROR(MATCH(_xlfn.CONCAT($B76,",",BK$4),'25 SpcFunc &amp; VentSpcFunc combos'!$Q$8:$Q$354,0),0)&gt;0,1,0)</f>
        <v>0</v>
      </c>
      <c r="BL76" s="119">
        <f ca="1">IF(IFERROR(MATCH(_xlfn.CONCAT($B76,",",BL$4),'25 SpcFunc &amp; VentSpcFunc combos'!$Q$8:$Q$354,0),0)&gt;0,1,0)</f>
        <v>0</v>
      </c>
      <c r="BM76" s="119">
        <f ca="1">IF(IFERROR(MATCH(_xlfn.CONCAT($B76,",",BM$4),'25 SpcFunc &amp; VentSpcFunc combos'!$Q$8:$Q$354,0),0)&gt;0,1,0)</f>
        <v>0</v>
      </c>
      <c r="BN76" s="119">
        <f ca="1">IF(IFERROR(MATCH(_xlfn.CONCAT($B76,",",BN$4),'25 SpcFunc &amp; VentSpcFunc combos'!$Q$8:$Q$354,0),0)&gt;0,1,0)</f>
        <v>0</v>
      </c>
      <c r="BO76" s="119">
        <f ca="1">IF(IFERROR(MATCH(_xlfn.CONCAT($B76,",",BO$4),'25 SpcFunc &amp; VentSpcFunc combos'!$Q$8:$Q$354,0),0)&gt;0,1,0)</f>
        <v>0</v>
      </c>
      <c r="BP76" s="119">
        <f ca="1">IF(IFERROR(MATCH(_xlfn.CONCAT($B76,",",BP$4),'25 SpcFunc &amp; VentSpcFunc combos'!$Q$8:$Q$354,0),0)&gt;0,1,0)</f>
        <v>0</v>
      </c>
      <c r="BQ76" s="119">
        <f ca="1">IF(IFERROR(MATCH(_xlfn.CONCAT($B76,",",BQ$4),'25 SpcFunc &amp; VentSpcFunc combos'!$Q$8:$Q$354,0),0)&gt;0,1,0)</f>
        <v>0</v>
      </c>
      <c r="BR76" s="119">
        <f ca="1">IF(IFERROR(MATCH(_xlfn.CONCAT($B76,",",BR$4),'25 SpcFunc &amp; VentSpcFunc combos'!$Q$8:$Q$354,0),0)&gt;0,1,0)</f>
        <v>0</v>
      </c>
      <c r="BS76" s="119">
        <f ca="1">IF(IFERROR(MATCH(_xlfn.CONCAT($B76,",",BS$4),'25 SpcFunc &amp; VentSpcFunc combos'!$Q$8:$Q$354,0),0)&gt;0,1,0)</f>
        <v>0</v>
      </c>
      <c r="BT76" s="119">
        <f ca="1">IF(IFERROR(MATCH(_xlfn.CONCAT($B76,",",BT$4),'25 SpcFunc &amp; VentSpcFunc combos'!$Q$8:$Q$354,0),0)&gt;0,1,0)</f>
        <v>0</v>
      </c>
      <c r="BU76" s="119">
        <f ca="1">IF(IFERROR(MATCH(_xlfn.CONCAT($B76,",",BU$4),'25 SpcFunc &amp; VentSpcFunc combos'!$Q$8:$Q$354,0),0)&gt;0,1,0)</f>
        <v>0</v>
      </c>
      <c r="BV76" s="119">
        <f ca="1">IF(IFERROR(MATCH(_xlfn.CONCAT($B76,",",BV$4),'25 SpcFunc &amp; VentSpcFunc combos'!$Q$8:$Q$354,0),0)&gt;0,1,0)</f>
        <v>0</v>
      </c>
      <c r="BW76" s="119">
        <f ca="1">IF(IFERROR(MATCH(_xlfn.CONCAT($B76,",",BW$4),'25 SpcFunc &amp; VentSpcFunc combos'!$Q$8:$Q$354,0),0)&gt;0,1,0)</f>
        <v>0</v>
      </c>
      <c r="BX76" s="119">
        <f ca="1">IF(IFERROR(MATCH(_xlfn.CONCAT($B76,",",BX$4),'25 SpcFunc &amp; VentSpcFunc combos'!$Q$8:$Q$354,0),0)&gt;0,1,0)</f>
        <v>0</v>
      </c>
      <c r="BY76" s="119">
        <f ca="1">IF(IFERROR(MATCH(_xlfn.CONCAT($B76,",",BY$4),'25 SpcFunc &amp; VentSpcFunc combos'!$Q$8:$Q$354,0),0)&gt;0,1,0)</f>
        <v>0</v>
      </c>
      <c r="BZ76" s="119">
        <f ca="1">IF(IFERROR(MATCH(_xlfn.CONCAT($B76,",",BZ$4),'25 SpcFunc &amp; VentSpcFunc combos'!$Q$8:$Q$354,0),0)&gt;0,1,0)</f>
        <v>0</v>
      </c>
      <c r="CA76" s="119">
        <f ca="1">IF(IFERROR(MATCH(_xlfn.CONCAT($B76,",",CA$4),'25 SpcFunc &amp; VentSpcFunc combos'!$Q$8:$Q$354,0),0)&gt;0,1,0)</f>
        <v>1</v>
      </c>
      <c r="CB76" s="119">
        <f ca="1">IF(IFERROR(MATCH(_xlfn.CONCAT($B76,",",CB$4),'25 SpcFunc &amp; VentSpcFunc combos'!$Q$8:$Q$354,0),0)&gt;0,1,0)</f>
        <v>0</v>
      </c>
      <c r="CC76" s="119">
        <f ca="1">IF(IFERROR(MATCH(_xlfn.CONCAT($B76,",",CC$4),'25 SpcFunc &amp; VentSpcFunc combos'!$Q$8:$Q$354,0),0)&gt;0,1,0)</f>
        <v>1</v>
      </c>
      <c r="CD76" s="119">
        <f ca="1">IF(IFERROR(MATCH(_xlfn.CONCAT($B76,",",CD$4),'25 SpcFunc &amp; VentSpcFunc combos'!$Q$8:$Q$354,0),0)&gt;0,1,0)</f>
        <v>0</v>
      </c>
      <c r="CE76" s="119">
        <f ca="1">IF(IFERROR(MATCH(_xlfn.CONCAT($B76,",",CE$4),'25 SpcFunc &amp; VentSpcFunc combos'!$Q$8:$Q$354,0),0)&gt;0,1,0)</f>
        <v>0</v>
      </c>
      <c r="CF76" s="119">
        <f ca="1">IF(IFERROR(MATCH(_xlfn.CONCAT($B76,",",CF$4),'25 SpcFunc &amp; VentSpcFunc combos'!$Q$8:$Q$354,0),0)&gt;0,1,0)</f>
        <v>0</v>
      </c>
      <c r="CG76" s="119">
        <f ca="1">IF(IFERROR(MATCH(_xlfn.CONCAT($B76,",",CG$4),'25 SpcFunc &amp; VentSpcFunc combos'!$Q$8:$Q$354,0),0)&gt;0,1,0)</f>
        <v>0</v>
      </c>
      <c r="CH76" s="119">
        <f ca="1">IF(IFERROR(MATCH(_xlfn.CONCAT($B76,",",CH$4),'25 SpcFunc &amp; VentSpcFunc combos'!$Q$8:$Q$354,0),0)&gt;0,1,0)</f>
        <v>0</v>
      </c>
      <c r="CI76" s="119">
        <f ca="1">IF(IFERROR(MATCH(_xlfn.CONCAT($B76,",",CI$4),'25 SpcFunc &amp; VentSpcFunc combos'!$Q$8:$Q$354,0),0)&gt;0,1,0)</f>
        <v>0</v>
      </c>
      <c r="CJ76" s="119">
        <f ca="1">IF(IFERROR(MATCH(_xlfn.CONCAT($B76,",",CJ$4),'25 SpcFunc &amp; VentSpcFunc combos'!$Q$8:$Q$354,0),0)&gt;0,1,0)</f>
        <v>0</v>
      </c>
      <c r="CK76" s="119">
        <f ca="1">IF(IFERROR(MATCH(_xlfn.CONCAT($B76,",",CK$4),'25 SpcFunc &amp; VentSpcFunc combos'!$Q$8:$Q$354,0),0)&gt;0,1,0)</f>
        <v>0</v>
      </c>
      <c r="CL76" s="119">
        <f ca="1">IF(IFERROR(MATCH(_xlfn.CONCAT($B76,",",CL$4),'25 SpcFunc &amp; VentSpcFunc combos'!$Q$8:$Q$354,0),0)&gt;0,1,0)</f>
        <v>0</v>
      </c>
      <c r="CM76" s="119">
        <f ca="1">IF(IFERROR(MATCH(_xlfn.CONCAT($B76,",",CM$4),'25 SpcFunc &amp; VentSpcFunc combos'!$Q$8:$Q$354,0),0)&gt;0,1,0)</f>
        <v>0</v>
      </c>
      <c r="CN76" s="119">
        <f ca="1">IF(IFERROR(MATCH(_xlfn.CONCAT($B76,",",CN$4),'25 SpcFunc &amp; VentSpcFunc combos'!$Q$8:$Q$354,0),0)&gt;0,1,0)</f>
        <v>0</v>
      </c>
      <c r="CO76" s="119">
        <f ca="1">IF(IFERROR(MATCH(_xlfn.CONCAT($B76,",",CO$4),'25 SpcFunc &amp; VentSpcFunc combos'!$Q$8:$Q$354,0),0)&gt;0,1,0)</f>
        <v>0</v>
      </c>
      <c r="CP76" s="119">
        <f ca="1">IF(IFERROR(MATCH(_xlfn.CONCAT($B76,",",CP$4),'25 SpcFunc &amp; VentSpcFunc combos'!$Q$8:$Q$354,0),0)&gt;0,1,0)</f>
        <v>0</v>
      </c>
      <c r="CQ76" s="119">
        <f ca="1">IF(IFERROR(MATCH(_xlfn.CONCAT($B76,",",CQ$4),'25 SpcFunc &amp; VentSpcFunc combos'!$Q$8:$Q$354,0),0)&gt;0,1,0)</f>
        <v>0</v>
      </c>
      <c r="CR76" s="119">
        <f ca="1">IF(IFERROR(MATCH(_xlfn.CONCAT($B76,",",CR$4),'25 SpcFunc &amp; VentSpcFunc combos'!$Q$8:$Q$354,0),0)&gt;0,1,0)</f>
        <v>0</v>
      </c>
      <c r="CS76" s="119">
        <f ca="1">IF(IFERROR(MATCH(_xlfn.CONCAT($B76,",",CS$4),'25 SpcFunc &amp; VentSpcFunc combos'!$Q$8:$Q$354,0),0)&gt;0,1,0)</f>
        <v>0</v>
      </c>
      <c r="CT76" s="119">
        <f ca="1">IF(IFERROR(MATCH(_xlfn.CONCAT($B76,",",CT$4),'25 SpcFunc &amp; VentSpcFunc combos'!$Q$8:$Q$354,0),0)&gt;0,1,0)</f>
        <v>0</v>
      </c>
      <c r="CU76" s="98" t="s">
        <v>938</v>
      </c>
      <c r="CV76">
        <f t="shared" ca="1" si="5"/>
        <v>2</v>
      </c>
    </row>
    <row r="77" spans="2:100" x14ac:dyDescent="0.25">
      <c r="B77" t="str">
        <f>'For CSV - 2025 SpcFuncData'!B78</f>
        <v>Transportation Function (Ticketing Area)</v>
      </c>
      <c r="C77" s="119">
        <f ca="1">IF(IFERROR(MATCH(_xlfn.CONCAT($B77,",",C$4),'25 SpcFunc &amp; VentSpcFunc combos'!$Q$8:$Q$354,0),0)&gt;0,1,0)</f>
        <v>0</v>
      </c>
      <c r="D77" s="119">
        <f ca="1">IF(IFERROR(MATCH(_xlfn.CONCAT($B77,",",D$4),'25 SpcFunc &amp; VentSpcFunc combos'!$Q$8:$Q$354,0),0)&gt;0,1,0)</f>
        <v>0</v>
      </c>
      <c r="E77" s="119">
        <f ca="1">IF(IFERROR(MATCH(_xlfn.CONCAT($B77,",",E$4),'25 SpcFunc &amp; VentSpcFunc combos'!$Q$8:$Q$354,0),0)&gt;0,1,0)</f>
        <v>0</v>
      </c>
      <c r="F77" s="119">
        <f ca="1">IF(IFERROR(MATCH(_xlfn.CONCAT($B77,",",F$4),'25 SpcFunc &amp; VentSpcFunc combos'!$Q$8:$Q$354,0),0)&gt;0,1,0)</f>
        <v>0</v>
      </c>
      <c r="G77" s="119">
        <f ca="1">IF(IFERROR(MATCH(_xlfn.CONCAT($B77,",",G$4),'25 SpcFunc &amp; VentSpcFunc combos'!$Q$8:$Q$354,0),0)&gt;0,1,0)</f>
        <v>1</v>
      </c>
      <c r="H77" s="119">
        <f ca="1">IF(IFERROR(MATCH(_xlfn.CONCAT($B77,",",H$4),'25 SpcFunc &amp; VentSpcFunc combos'!$Q$8:$Q$354,0),0)&gt;0,1,0)</f>
        <v>0</v>
      </c>
      <c r="I77" s="119">
        <f ca="1">IF(IFERROR(MATCH(_xlfn.CONCAT($B77,",",I$4),'25 SpcFunc &amp; VentSpcFunc combos'!$Q$8:$Q$354,0),0)&gt;0,1,0)</f>
        <v>0</v>
      </c>
      <c r="J77" s="119">
        <f ca="1">IF(IFERROR(MATCH(_xlfn.CONCAT($B77,",",J$4),'25 SpcFunc &amp; VentSpcFunc combos'!$Q$8:$Q$354,0),0)&gt;0,1,0)</f>
        <v>0</v>
      </c>
      <c r="K77" s="119">
        <f ca="1">IF(IFERROR(MATCH(_xlfn.CONCAT($B77,",",K$4),'25 SpcFunc &amp; VentSpcFunc combos'!$Q$8:$Q$354,0),0)&gt;0,1,0)</f>
        <v>0</v>
      </c>
      <c r="L77" s="119">
        <f ca="1">IF(IFERROR(MATCH(_xlfn.CONCAT($B77,",",L$4),'25 SpcFunc &amp; VentSpcFunc combos'!$Q$8:$Q$354,0),0)&gt;0,1,0)</f>
        <v>0</v>
      </c>
      <c r="M77" s="119">
        <f ca="1">IF(IFERROR(MATCH(_xlfn.CONCAT($B77,",",M$4),'25 SpcFunc &amp; VentSpcFunc combos'!$Q$8:$Q$354,0),0)&gt;0,1,0)</f>
        <v>0</v>
      </c>
      <c r="N77" s="119">
        <f ca="1">IF(IFERROR(MATCH(_xlfn.CONCAT($B77,",",N$4),'25 SpcFunc &amp; VentSpcFunc combos'!$Q$8:$Q$354,0),0)&gt;0,1,0)</f>
        <v>0</v>
      </c>
      <c r="O77" s="119">
        <f ca="1">IF(IFERROR(MATCH(_xlfn.CONCAT($B77,",",O$4),'25 SpcFunc &amp; VentSpcFunc combos'!$Q$8:$Q$354,0),0)&gt;0,1,0)</f>
        <v>0</v>
      </c>
      <c r="P77" s="119">
        <f ca="1">IF(IFERROR(MATCH(_xlfn.CONCAT($B77,",",P$4),'25 SpcFunc &amp; VentSpcFunc combos'!$Q$8:$Q$354,0),0)&gt;0,1,0)</f>
        <v>0</v>
      </c>
      <c r="Q77" s="119">
        <f ca="1">IF(IFERROR(MATCH(_xlfn.CONCAT($B77,",",Q$4),'25 SpcFunc &amp; VentSpcFunc combos'!$Q$8:$Q$354,0),0)&gt;0,1,0)</f>
        <v>0</v>
      </c>
      <c r="R77" s="119">
        <f ca="1">IF(IFERROR(MATCH(_xlfn.CONCAT($B77,",",R$4),'25 SpcFunc &amp; VentSpcFunc combos'!$Q$8:$Q$354,0),0)&gt;0,1,0)</f>
        <v>0</v>
      </c>
      <c r="S77" s="119">
        <f ca="1">IF(IFERROR(MATCH(_xlfn.CONCAT($B77,",",S$4),'25 SpcFunc &amp; VentSpcFunc combos'!$Q$8:$Q$354,0),0)&gt;0,1,0)</f>
        <v>0</v>
      </c>
      <c r="T77" s="119">
        <f ca="1">IF(IFERROR(MATCH(_xlfn.CONCAT($B77,",",T$4),'25 SpcFunc &amp; VentSpcFunc combos'!$Q$8:$Q$354,0),0)&gt;0,1,0)</f>
        <v>0</v>
      </c>
      <c r="U77" s="119">
        <f ca="1">IF(IFERROR(MATCH(_xlfn.CONCAT($B77,",",U$4),'25 SpcFunc &amp; VentSpcFunc combos'!$Q$8:$Q$354,0),0)&gt;0,1,0)</f>
        <v>0</v>
      </c>
      <c r="V77" s="119">
        <f ca="1">IF(IFERROR(MATCH(_xlfn.CONCAT($B77,",",V$4),'25 SpcFunc &amp; VentSpcFunc combos'!$Q$8:$Q$354,0),0)&gt;0,1,0)</f>
        <v>0</v>
      </c>
      <c r="W77" s="119">
        <f ca="1">IF(IFERROR(MATCH(_xlfn.CONCAT($B77,",",W$4),'25 SpcFunc &amp; VentSpcFunc combos'!$Q$8:$Q$354,0),0)&gt;0,1,0)</f>
        <v>0</v>
      </c>
      <c r="X77" s="119">
        <f ca="1">IF(IFERROR(MATCH(_xlfn.CONCAT($B77,",",X$4),'25 SpcFunc &amp; VentSpcFunc combos'!$Q$8:$Q$354,0),0)&gt;0,1,0)</f>
        <v>0</v>
      </c>
      <c r="Y77" s="119">
        <f ca="1">IF(IFERROR(MATCH(_xlfn.CONCAT($B77,",",Y$4),'25 SpcFunc &amp; VentSpcFunc combos'!$Q$8:$Q$354,0),0)&gt;0,1,0)</f>
        <v>0</v>
      </c>
      <c r="Z77" s="119">
        <f ca="1">IF(IFERROR(MATCH(_xlfn.CONCAT($B77,",",Z$4),'25 SpcFunc &amp; VentSpcFunc combos'!$Q$8:$Q$354,0),0)&gt;0,1,0)</f>
        <v>0</v>
      </c>
      <c r="AA77" s="119">
        <f ca="1">IF(IFERROR(MATCH(_xlfn.CONCAT($B77,",",AA$4),'25 SpcFunc &amp; VentSpcFunc combos'!$Q$8:$Q$354,0),0)&gt;0,1,0)</f>
        <v>0</v>
      </c>
      <c r="AB77" s="119">
        <f ca="1">IF(IFERROR(MATCH(_xlfn.CONCAT($B77,",",AB$4),'25 SpcFunc &amp; VentSpcFunc combos'!$Q$8:$Q$354,0),0)&gt;0,1,0)</f>
        <v>0</v>
      </c>
      <c r="AC77" s="119">
        <f ca="1">IF(IFERROR(MATCH(_xlfn.CONCAT($B77,",",AC$4),'25 SpcFunc &amp; VentSpcFunc combos'!$Q$8:$Q$354,0),0)&gt;0,1,0)</f>
        <v>0</v>
      </c>
      <c r="AD77" s="119">
        <f ca="1">IF(IFERROR(MATCH(_xlfn.CONCAT($B77,",",AD$4),'25 SpcFunc &amp; VentSpcFunc combos'!$Q$8:$Q$354,0),0)&gt;0,1,0)</f>
        <v>0</v>
      </c>
      <c r="AE77" s="119">
        <f ca="1">IF(IFERROR(MATCH(_xlfn.CONCAT($B77,",",AE$4),'25 SpcFunc &amp; VentSpcFunc combos'!$Q$8:$Q$354,0),0)&gt;0,1,0)</f>
        <v>0</v>
      </c>
      <c r="AF77" s="119">
        <f ca="1">IF(IFERROR(MATCH(_xlfn.CONCAT($B77,",",AF$4),'25 SpcFunc &amp; VentSpcFunc combos'!$Q$8:$Q$354,0),0)&gt;0,1,0)</f>
        <v>0</v>
      </c>
      <c r="AG77" s="119">
        <f ca="1">IF(IFERROR(MATCH(_xlfn.CONCAT($B77,",",AG$4),'25 SpcFunc &amp; VentSpcFunc combos'!$Q$8:$Q$354,0),0)&gt;0,1,0)</f>
        <v>0</v>
      </c>
      <c r="AH77" s="119">
        <f ca="1">IF(IFERROR(MATCH(_xlfn.CONCAT($B77,",",AH$4),'25 SpcFunc &amp; VentSpcFunc combos'!$Q$8:$Q$354,0),0)&gt;0,1,0)</f>
        <v>0</v>
      </c>
      <c r="AI77" s="119">
        <f ca="1">IF(IFERROR(MATCH(_xlfn.CONCAT($B77,",",AI$4),'25 SpcFunc &amp; VentSpcFunc combos'!$Q$8:$Q$354,0),0)&gt;0,1,0)</f>
        <v>0</v>
      </c>
      <c r="AJ77" s="119">
        <f ca="1">IF(IFERROR(MATCH(_xlfn.CONCAT($B77,",",AJ$4),'25 SpcFunc &amp; VentSpcFunc combos'!$Q$8:$Q$354,0),0)&gt;0,1,0)</f>
        <v>0</v>
      </c>
      <c r="AK77" s="119">
        <f ca="1">IF(IFERROR(MATCH(_xlfn.CONCAT($B77,",",AK$4),'25 SpcFunc &amp; VentSpcFunc combos'!$Q$8:$Q$354,0),0)&gt;0,1,0)</f>
        <v>0</v>
      </c>
      <c r="AL77" s="119">
        <f ca="1">IF(IFERROR(MATCH(_xlfn.CONCAT($B77,",",AL$4),'25 SpcFunc &amp; VentSpcFunc combos'!$Q$8:$Q$354,0),0)&gt;0,1,0)</f>
        <v>0</v>
      </c>
      <c r="AM77" s="119">
        <f ca="1">IF(IFERROR(MATCH(_xlfn.CONCAT($B77,",",AM$4),'25 SpcFunc &amp; VentSpcFunc combos'!$Q$8:$Q$354,0),0)&gt;0,1,0)</f>
        <v>0</v>
      </c>
      <c r="AN77" s="119">
        <f ca="1">IF(IFERROR(MATCH(_xlfn.CONCAT($B77,",",AN$4),'25 SpcFunc &amp; VentSpcFunc combos'!$Q$8:$Q$354,0),0)&gt;0,1,0)</f>
        <v>0</v>
      </c>
      <c r="AO77" s="119">
        <f ca="1">IF(IFERROR(MATCH(_xlfn.CONCAT($B77,",",AO$4),'25 SpcFunc &amp; VentSpcFunc combos'!$Q$8:$Q$354,0),0)&gt;0,1,0)</f>
        <v>0</v>
      </c>
      <c r="AP77" s="119">
        <f ca="1">IF(IFERROR(MATCH(_xlfn.CONCAT($B77,",",AP$4),'25 SpcFunc &amp; VentSpcFunc combos'!$Q$8:$Q$354,0),0)&gt;0,1,0)</f>
        <v>0</v>
      </c>
      <c r="AQ77" s="119">
        <f ca="1">IF(IFERROR(MATCH(_xlfn.CONCAT($B77,",",AQ$4),'25 SpcFunc &amp; VentSpcFunc combos'!$Q$8:$Q$354,0),0)&gt;0,1,0)</f>
        <v>0</v>
      </c>
      <c r="AR77" s="119">
        <f ca="1">IF(IFERROR(MATCH(_xlfn.CONCAT($B77,",",AR$4),'25 SpcFunc &amp; VentSpcFunc combos'!$Q$8:$Q$354,0),0)&gt;0,1,0)</f>
        <v>0</v>
      </c>
      <c r="AS77" s="119">
        <f ca="1">IF(IFERROR(MATCH(_xlfn.CONCAT($B77,",",AS$4),'25 SpcFunc &amp; VentSpcFunc combos'!$Q$8:$Q$354,0),0)&gt;0,1,0)</f>
        <v>0</v>
      </c>
      <c r="AT77" s="119">
        <f ca="1">IF(IFERROR(MATCH(_xlfn.CONCAT($B77,",",AT$4),'25 SpcFunc &amp; VentSpcFunc combos'!$Q$8:$Q$354,0),0)&gt;0,1,0)</f>
        <v>0</v>
      </c>
      <c r="AU77" s="119">
        <f ca="1">IF(IFERROR(MATCH(_xlfn.CONCAT($B77,",",AU$4),'25 SpcFunc &amp; VentSpcFunc combos'!$Q$8:$Q$354,0),0)&gt;0,1,0)</f>
        <v>0</v>
      </c>
      <c r="AV77" s="119">
        <f ca="1">IF(IFERROR(MATCH(_xlfn.CONCAT($B77,",",AV$4),'25 SpcFunc &amp; VentSpcFunc combos'!$Q$8:$Q$354,0),0)&gt;0,1,0)</f>
        <v>0</v>
      </c>
      <c r="AW77" s="119">
        <f ca="1">IF(IFERROR(MATCH(_xlfn.CONCAT($B77,",",AW$4),'25 SpcFunc &amp; VentSpcFunc combos'!$Q$8:$Q$354,0),0)&gt;0,1,0)</f>
        <v>0</v>
      </c>
      <c r="AX77" s="119">
        <f ca="1">IF(IFERROR(MATCH(_xlfn.CONCAT($B77,",",AX$4),'25 SpcFunc &amp; VentSpcFunc combos'!$Q$8:$Q$354,0),0)&gt;0,1,0)</f>
        <v>0</v>
      </c>
      <c r="AY77" s="119">
        <f ca="1">IF(IFERROR(MATCH(_xlfn.CONCAT($B77,",",AY$4),'25 SpcFunc &amp; VentSpcFunc combos'!$Q$8:$Q$354,0),0)&gt;0,1,0)</f>
        <v>0</v>
      </c>
      <c r="AZ77" s="119">
        <f ca="1">IF(IFERROR(MATCH(_xlfn.CONCAT($B77,",",AZ$4),'25 SpcFunc &amp; VentSpcFunc combos'!$Q$8:$Q$354,0),0)&gt;0,1,0)</f>
        <v>0</v>
      </c>
      <c r="BA77" s="119">
        <f ca="1">IF(IFERROR(MATCH(_xlfn.CONCAT($B77,",",BA$4),'25 SpcFunc &amp; VentSpcFunc combos'!$Q$8:$Q$354,0),0)&gt;0,1,0)</f>
        <v>0</v>
      </c>
      <c r="BB77" s="119">
        <f ca="1">IF(IFERROR(MATCH(_xlfn.CONCAT($B77,",",BB$4),'25 SpcFunc &amp; VentSpcFunc combos'!$Q$8:$Q$354,0),0)&gt;0,1,0)</f>
        <v>0</v>
      </c>
      <c r="BC77" s="119">
        <f ca="1">IF(IFERROR(MATCH(_xlfn.CONCAT($B77,",",BC$4),'25 SpcFunc &amp; VentSpcFunc combos'!$Q$8:$Q$354,0),0)&gt;0,1,0)</f>
        <v>0</v>
      </c>
      <c r="BD77" s="119">
        <f ca="1">IF(IFERROR(MATCH(_xlfn.CONCAT($B77,",",BD$4),'25 SpcFunc &amp; VentSpcFunc combos'!$Q$8:$Q$354,0),0)&gt;0,1,0)</f>
        <v>0</v>
      </c>
      <c r="BE77" s="119">
        <f ca="1">IF(IFERROR(MATCH(_xlfn.CONCAT($B77,",",BE$4),'25 SpcFunc &amp; VentSpcFunc combos'!$Q$8:$Q$354,0),0)&gt;0,1,0)</f>
        <v>0</v>
      </c>
      <c r="BF77" s="119">
        <f ca="1">IF(IFERROR(MATCH(_xlfn.CONCAT($B77,",",BF$4),'25 SpcFunc &amp; VentSpcFunc combos'!$Q$8:$Q$354,0),0)&gt;0,1,0)</f>
        <v>0</v>
      </c>
      <c r="BG77" s="119">
        <f ca="1">IF(IFERROR(MATCH(_xlfn.CONCAT($B77,",",BG$4),'25 SpcFunc &amp; VentSpcFunc combos'!$Q$8:$Q$354,0),0)&gt;0,1,0)</f>
        <v>0</v>
      </c>
      <c r="BH77" s="119">
        <f ca="1">IF(IFERROR(MATCH(_xlfn.CONCAT($B77,",",BH$4),'25 SpcFunc &amp; VentSpcFunc combos'!$Q$8:$Q$354,0),0)&gt;0,1,0)</f>
        <v>0</v>
      </c>
      <c r="BI77" s="119">
        <f ca="1">IF(IFERROR(MATCH(_xlfn.CONCAT($B77,",",BI$4),'25 SpcFunc &amp; VentSpcFunc combos'!$Q$8:$Q$354,0),0)&gt;0,1,0)</f>
        <v>0</v>
      </c>
      <c r="BJ77" s="119">
        <f ca="1">IF(IFERROR(MATCH(_xlfn.CONCAT($B77,",",BJ$4),'25 SpcFunc &amp; VentSpcFunc combos'!$Q$8:$Q$354,0),0)&gt;0,1,0)</f>
        <v>0</v>
      </c>
      <c r="BK77" s="119">
        <f ca="1">IF(IFERROR(MATCH(_xlfn.CONCAT($B77,",",BK$4),'25 SpcFunc &amp; VentSpcFunc combos'!$Q$8:$Q$354,0),0)&gt;0,1,0)</f>
        <v>0</v>
      </c>
      <c r="BL77" s="119">
        <f ca="1">IF(IFERROR(MATCH(_xlfn.CONCAT($B77,",",BL$4),'25 SpcFunc &amp; VentSpcFunc combos'!$Q$8:$Q$354,0),0)&gt;0,1,0)</f>
        <v>0</v>
      </c>
      <c r="BM77" s="119">
        <f ca="1">IF(IFERROR(MATCH(_xlfn.CONCAT($B77,",",BM$4),'25 SpcFunc &amp; VentSpcFunc combos'!$Q$8:$Q$354,0),0)&gt;0,1,0)</f>
        <v>0</v>
      </c>
      <c r="BN77" s="119">
        <f ca="1">IF(IFERROR(MATCH(_xlfn.CONCAT($B77,",",BN$4),'25 SpcFunc &amp; VentSpcFunc combos'!$Q$8:$Q$354,0),0)&gt;0,1,0)</f>
        <v>0</v>
      </c>
      <c r="BO77" s="119">
        <f ca="1">IF(IFERROR(MATCH(_xlfn.CONCAT($B77,",",BO$4),'25 SpcFunc &amp; VentSpcFunc combos'!$Q$8:$Q$354,0),0)&gt;0,1,0)</f>
        <v>0</v>
      </c>
      <c r="BP77" s="119">
        <f ca="1">IF(IFERROR(MATCH(_xlfn.CONCAT($B77,",",BP$4),'25 SpcFunc &amp; VentSpcFunc combos'!$Q$8:$Q$354,0),0)&gt;0,1,0)</f>
        <v>0</v>
      </c>
      <c r="BQ77" s="119">
        <f ca="1">IF(IFERROR(MATCH(_xlfn.CONCAT($B77,",",BQ$4),'25 SpcFunc &amp; VentSpcFunc combos'!$Q$8:$Q$354,0),0)&gt;0,1,0)</f>
        <v>0</v>
      </c>
      <c r="BR77" s="119">
        <f ca="1">IF(IFERROR(MATCH(_xlfn.CONCAT($B77,",",BR$4),'25 SpcFunc &amp; VentSpcFunc combos'!$Q$8:$Q$354,0),0)&gt;0,1,0)</f>
        <v>0</v>
      </c>
      <c r="BS77" s="119">
        <f ca="1">IF(IFERROR(MATCH(_xlfn.CONCAT($B77,",",BS$4),'25 SpcFunc &amp; VentSpcFunc combos'!$Q$8:$Q$354,0),0)&gt;0,1,0)</f>
        <v>0</v>
      </c>
      <c r="BT77" s="119">
        <f ca="1">IF(IFERROR(MATCH(_xlfn.CONCAT($B77,",",BT$4),'25 SpcFunc &amp; VentSpcFunc combos'!$Q$8:$Q$354,0),0)&gt;0,1,0)</f>
        <v>0</v>
      </c>
      <c r="BU77" s="119">
        <f ca="1">IF(IFERROR(MATCH(_xlfn.CONCAT($B77,",",BU$4),'25 SpcFunc &amp; VentSpcFunc combos'!$Q$8:$Q$354,0),0)&gt;0,1,0)</f>
        <v>0</v>
      </c>
      <c r="BV77" s="119">
        <f ca="1">IF(IFERROR(MATCH(_xlfn.CONCAT($B77,",",BV$4),'25 SpcFunc &amp; VentSpcFunc combos'!$Q$8:$Q$354,0),0)&gt;0,1,0)</f>
        <v>0</v>
      </c>
      <c r="BW77" s="119">
        <f ca="1">IF(IFERROR(MATCH(_xlfn.CONCAT($B77,",",BW$4),'25 SpcFunc &amp; VentSpcFunc combos'!$Q$8:$Q$354,0),0)&gt;0,1,0)</f>
        <v>0</v>
      </c>
      <c r="BX77" s="119">
        <f ca="1">IF(IFERROR(MATCH(_xlfn.CONCAT($B77,",",BX$4),'25 SpcFunc &amp; VentSpcFunc combos'!$Q$8:$Q$354,0),0)&gt;0,1,0)</f>
        <v>0</v>
      </c>
      <c r="BY77" s="119">
        <f ca="1">IF(IFERROR(MATCH(_xlfn.CONCAT($B77,",",BY$4),'25 SpcFunc &amp; VentSpcFunc combos'!$Q$8:$Q$354,0),0)&gt;0,1,0)</f>
        <v>0</v>
      </c>
      <c r="BZ77" s="119">
        <f ca="1">IF(IFERROR(MATCH(_xlfn.CONCAT($B77,",",BZ$4),'25 SpcFunc &amp; VentSpcFunc combos'!$Q$8:$Q$354,0),0)&gt;0,1,0)</f>
        <v>0</v>
      </c>
      <c r="CA77" s="119">
        <f ca="1">IF(IFERROR(MATCH(_xlfn.CONCAT($B77,",",CA$4),'25 SpcFunc &amp; VentSpcFunc combos'!$Q$8:$Q$354,0),0)&gt;0,1,0)</f>
        <v>0</v>
      </c>
      <c r="CB77" s="119">
        <f ca="1">IF(IFERROR(MATCH(_xlfn.CONCAT($B77,",",CB$4),'25 SpcFunc &amp; VentSpcFunc combos'!$Q$8:$Q$354,0),0)&gt;0,1,0)</f>
        <v>0</v>
      </c>
      <c r="CC77" s="119">
        <f ca="1">IF(IFERROR(MATCH(_xlfn.CONCAT($B77,",",CC$4),'25 SpcFunc &amp; VentSpcFunc combos'!$Q$8:$Q$354,0),0)&gt;0,1,0)</f>
        <v>1</v>
      </c>
      <c r="CD77" s="119">
        <f ca="1">IF(IFERROR(MATCH(_xlfn.CONCAT($B77,",",CD$4),'25 SpcFunc &amp; VentSpcFunc combos'!$Q$8:$Q$354,0),0)&gt;0,1,0)</f>
        <v>0</v>
      </c>
      <c r="CE77" s="119">
        <f ca="1">IF(IFERROR(MATCH(_xlfn.CONCAT($B77,",",CE$4),'25 SpcFunc &amp; VentSpcFunc combos'!$Q$8:$Q$354,0),0)&gt;0,1,0)</f>
        <v>0</v>
      </c>
      <c r="CF77" s="119">
        <f ca="1">IF(IFERROR(MATCH(_xlfn.CONCAT($B77,",",CF$4),'25 SpcFunc &amp; VentSpcFunc combos'!$Q$8:$Q$354,0),0)&gt;0,1,0)</f>
        <v>0</v>
      </c>
      <c r="CG77" s="119">
        <f ca="1">IF(IFERROR(MATCH(_xlfn.CONCAT($B77,",",CG$4),'25 SpcFunc &amp; VentSpcFunc combos'!$Q$8:$Q$354,0),0)&gt;0,1,0)</f>
        <v>0</v>
      </c>
      <c r="CH77" s="119">
        <f ca="1">IF(IFERROR(MATCH(_xlfn.CONCAT($B77,",",CH$4),'25 SpcFunc &amp; VentSpcFunc combos'!$Q$8:$Q$354,0),0)&gt;0,1,0)</f>
        <v>0</v>
      </c>
      <c r="CI77" s="119">
        <f ca="1">IF(IFERROR(MATCH(_xlfn.CONCAT($B77,",",CI$4),'25 SpcFunc &amp; VentSpcFunc combos'!$Q$8:$Q$354,0),0)&gt;0,1,0)</f>
        <v>0</v>
      </c>
      <c r="CJ77" s="119">
        <f ca="1">IF(IFERROR(MATCH(_xlfn.CONCAT($B77,",",CJ$4),'25 SpcFunc &amp; VentSpcFunc combos'!$Q$8:$Q$354,0),0)&gt;0,1,0)</f>
        <v>0</v>
      </c>
      <c r="CK77" s="119">
        <f ca="1">IF(IFERROR(MATCH(_xlfn.CONCAT($B77,",",CK$4),'25 SpcFunc &amp; VentSpcFunc combos'!$Q$8:$Q$354,0),0)&gt;0,1,0)</f>
        <v>0</v>
      </c>
      <c r="CL77" s="119">
        <f ca="1">IF(IFERROR(MATCH(_xlfn.CONCAT($B77,",",CL$4),'25 SpcFunc &amp; VentSpcFunc combos'!$Q$8:$Q$354,0),0)&gt;0,1,0)</f>
        <v>0</v>
      </c>
      <c r="CM77" s="119">
        <f ca="1">IF(IFERROR(MATCH(_xlfn.CONCAT($B77,",",CM$4),'25 SpcFunc &amp; VentSpcFunc combos'!$Q$8:$Q$354,0),0)&gt;0,1,0)</f>
        <v>0</v>
      </c>
      <c r="CN77" s="119">
        <f ca="1">IF(IFERROR(MATCH(_xlfn.CONCAT($B77,",",CN$4),'25 SpcFunc &amp; VentSpcFunc combos'!$Q$8:$Q$354,0),0)&gt;0,1,0)</f>
        <v>0</v>
      </c>
      <c r="CO77" s="119">
        <f ca="1">IF(IFERROR(MATCH(_xlfn.CONCAT($B77,",",CO$4),'25 SpcFunc &amp; VentSpcFunc combos'!$Q$8:$Q$354,0),0)&gt;0,1,0)</f>
        <v>0</v>
      </c>
      <c r="CP77" s="119">
        <f ca="1">IF(IFERROR(MATCH(_xlfn.CONCAT($B77,",",CP$4),'25 SpcFunc &amp; VentSpcFunc combos'!$Q$8:$Q$354,0),0)&gt;0,1,0)</f>
        <v>0</v>
      </c>
      <c r="CQ77" s="119">
        <f ca="1">IF(IFERROR(MATCH(_xlfn.CONCAT($B77,",",CQ$4),'25 SpcFunc &amp; VentSpcFunc combos'!$Q$8:$Q$354,0),0)&gt;0,1,0)</f>
        <v>0</v>
      </c>
      <c r="CR77" s="119">
        <f ca="1">IF(IFERROR(MATCH(_xlfn.CONCAT($B77,",",CR$4),'25 SpcFunc &amp; VentSpcFunc combos'!$Q$8:$Q$354,0),0)&gt;0,1,0)</f>
        <v>0</v>
      </c>
      <c r="CS77" s="119">
        <f ca="1">IF(IFERROR(MATCH(_xlfn.CONCAT($B77,",",CS$4),'25 SpcFunc &amp; VentSpcFunc combos'!$Q$8:$Q$354,0),0)&gt;0,1,0)</f>
        <v>0</v>
      </c>
      <c r="CT77" s="119">
        <f ca="1">IF(IFERROR(MATCH(_xlfn.CONCAT($B77,",",CT$4),'25 SpcFunc &amp; VentSpcFunc combos'!$Q$8:$Q$354,0),0)&gt;0,1,0)</f>
        <v>0</v>
      </c>
      <c r="CU77" s="98" t="s">
        <v>938</v>
      </c>
      <c r="CV77">
        <f t="shared" ca="1" si="5"/>
        <v>2</v>
      </c>
    </row>
    <row r="78" spans="2:100" x14ac:dyDescent="0.25">
      <c r="B78" t="str">
        <f>'For CSV - 2025 SpcFuncData'!B79</f>
        <v>Unleased Tenant Area</v>
      </c>
      <c r="C78" s="119">
        <f ca="1">IF(IFERROR(MATCH(_xlfn.CONCAT($B78,",",C$4),'25 SpcFunc &amp; VentSpcFunc combos'!$Q$8:$Q$354,0),0)&gt;0,1,0)</f>
        <v>0</v>
      </c>
      <c r="D78" s="119">
        <f ca="1">IF(IFERROR(MATCH(_xlfn.CONCAT($B78,",",D$4),'25 SpcFunc &amp; VentSpcFunc combos'!$Q$8:$Q$354,0),0)&gt;0,1,0)</f>
        <v>0</v>
      </c>
      <c r="E78" s="119">
        <f ca="1">IF(IFERROR(MATCH(_xlfn.CONCAT($B78,",",E$4),'25 SpcFunc &amp; VentSpcFunc combos'!$Q$8:$Q$354,0),0)&gt;0,1,0)</f>
        <v>0</v>
      </c>
      <c r="F78" s="119">
        <f ca="1">IF(IFERROR(MATCH(_xlfn.CONCAT($B78,",",F$4),'25 SpcFunc &amp; VentSpcFunc combos'!$Q$8:$Q$354,0),0)&gt;0,1,0)</f>
        <v>0</v>
      </c>
      <c r="G78" s="119">
        <f ca="1">IF(IFERROR(MATCH(_xlfn.CONCAT($B78,",",G$4),'25 SpcFunc &amp; VentSpcFunc combos'!$Q$8:$Q$354,0),0)&gt;0,1,0)</f>
        <v>0</v>
      </c>
      <c r="H78" s="119">
        <f ca="1">IF(IFERROR(MATCH(_xlfn.CONCAT($B78,",",H$4),'25 SpcFunc &amp; VentSpcFunc combos'!$Q$8:$Q$354,0),0)&gt;0,1,0)</f>
        <v>0</v>
      </c>
      <c r="I78" s="119">
        <f ca="1">IF(IFERROR(MATCH(_xlfn.CONCAT($B78,",",I$4),'25 SpcFunc &amp; VentSpcFunc combos'!$Q$8:$Q$354,0),0)&gt;0,1,0)</f>
        <v>0</v>
      </c>
      <c r="J78" s="119">
        <f ca="1">IF(IFERROR(MATCH(_xlfn.CONCAT($B78,",",J$4),'25 SpcFunc &amp; VentSpcFunc combos'!$Q$8:$Q$354,0),0)&gt;0,1,0)</f>
        <v>0</v>
      </c>
      <c r="K78" s="119">
        <f ca="1">IF(IFERROR(MATCH(_xlfn.CONCAT($B78,",",K$4),'25 SpcFunc &amp; VentSpcFunc combos'!$Q$8:$Q$354,0),0)&gt;0,1,0)</f>
        <v>0</v>
      </c>
      <c r="L78" s="119">
        <f ca="1">IF(IFERROR(MATCH(_xlfn.CONCAT($B78,",",L$4),'25 SpcFunc &amp; VentSpcFunc combos'!$Q$8:$Q$354,0),0)&gt;0,1,0)</f>
        <v>0</v>
      </c>
      <c r="M78" s="119">
        <f ca="1">IF(IFERROR(MATCH(_xlfn.CONCAT($B78,",",M$4),'25 SpcFunc &amp; VentSpcFunc combos'!$Q$8:$Q$354,0),0)&gt;0,1,0)</f>
        <v>0</v>
      </c>
      <c r="N78" s="119">
        <f ca="1">IF(IFERROR(MATCH(_xlfn.CONCAT($B78,",",N$4),'25 SpcFunc &amp; VentSpcFunc combos'!$Q$8:$Q$354,0),0)&gt;0,1,0)</f>
        <v>0</v>
      </c>
      <c r="O78" s="119">
        <f ca="1">IF(IFERROR(MATCH(_xlfn.CONCAT($B78,",",O$4),'25 SpcFunc &amp; VentSpcFunc combos'!$Q$8:$Q$354,0),0)&gt;0,1,0)</f>
        <v>0</v>
      </c>
      <c r="P78" s="119">
        <f ca="1">IF(IFERROR(MATCH(_xlfn.CONCAT($B78,",",P$4),'25 SpcFunc &amp; VentSpcFunc combos'!$Q$8:$Q$354,0),0)&gt;0,1,0)</f>
        <v>0</v>
      </c>
      <c r="Q78" s="119">
        <f ca="1">IF(IFERROR(MATCH(_xlfn.CONCAT($B78,",",Q$4),'25 SpcFunc &amp; VentSpcFunc combos'!$Q$8:$Q$354,0),0)&gt;0,1,0)</f>
        <v>0</v>
      </c>
      <c r="R78" s="119">
        <f ca="1">IF(IFERROR(MATCH(_xlfn.CONCAT($B78,",",R$4),'25 SpcFunc &amp; VentSpcFunc combos'!$Q$8:$Q$354,0),0)&gt;0,1,0)</f>
        <v>0</v>
      </c>
      <c r="S78" s="119">
        <f ca="1">IF(IFERROR(MATCH(_xlfn.CONCAT($B78,",",S$4),'25 SpcFunc &amp; VentSpcFunc combos'!$Q$8:$Q$354,0),0)&gt;0,1,0)</f>
        <v>0</v>
      </c>
      <c r="T78" s="119">
        <f ca="1">IF(IFERROR(MATCH(_xlfn.CONCAT($B78,",",T$4),'25 SpcFunc &amp; VentSpcFunc combos'!$Q$8:$Q$354,0),0)&gt;0,1,0)</f>
        <v>0</v>
      </c>
      <c r="U78" s="119">
        <f ca="1">IF(IFERROR(MATCH(_xlfn.CONCAT($B78,",",U$4),'25 SpcFunc &amp; VentSpcFunc combos'!$Q$8:$Q$354,0),0)&gt;0,1,0)</f>
        <v>0</v>
      </c>
      <c r="V78" s="119">
        <f ca="1">IF(IFERROR(MATCH(_xlfn.CONCAT($B78,",",V$4),'25 SpcFunc &amp; VentSpcFunc combos'!$Q$8:$Q$354,0),0)&gt;0,1,0)</f>
        <v>0</v>
      </c>
      <c r="W78" s="119">
        <f ca="1">IF(IFERROR(MATCH(_xlfn.CONCAT($B78,",",W$4),'25 SpcFunc &amp; VentSpcFunc combos'!$Q$8:$Q$354,0),0)&gt;0,1,0)</f>
        <v>0</v>
      </c>
      <c r="X78" s="119">
        <f ca="1">IF(IFERROR(MATCH(_xlfn.CONCAT($B78,",",X$4),'25 SpcFunc &amp; VentSpcFunc combos'!$Q$8:$Q$354,0),0)&gt;0,1,0)</f>
        <v>0</v>
      </c>
      <c r="Y78" s="119">
        <f ca="1">IF(IFERROR(MATCH(_xlfn.CONCAT($B78,",",Y$4),'25 SpcFunc &amp; VentSpcFunc combos'!$Q$8:$Q$354,0),0)&gt;0,1,0)</f>
        <v>0</v>
      </c>
      <c r="Z78" s="119">
        <f ca="1">IF(IFERROR(MATCH(_xlfn.CONCAT($B78,",",Z$4),'25 SpcFunc &amp; VentSpcFunc combos'!$Q$8:$Q$354,0),0)&gt;0,1,0)</f>
        <v>0</v>
      </c>
      <c r="AA78" s="119">
        <f ca="1">IF(IFERROR(MATCH(_xlfn.CONCAT($B78,",",AA$4),'25 SpcFunc &amp; VentSpcFunc combos'!$Q$8:$Q$354,0),0)&gt;0,1,0)</f>
        <v>0</v>
      </c>
      <c r="AB78" s="119">
        <f ca="1">IF(IFERROR(MATCH(_xlfn.CONCAT($B78,",",AB$4),'25 SpcFunc &amp; VentSpcFunc combos'!$Q$8:$Q$354,0),0)&gt;0,1,0)</f>
        <v>0</v>
      </c>
      <c r="AC78" s="119">
        <f ca="1">IF(IFERROR(MATCH(_xlfn.CONCAT($B78,",",AC$4),'25 SpcFunc &amp; VentSpcFunc combos'!$Q$8:$Q$354,0),0)&gt;0,1,0)</f>
        <v>0</v>
      </c>
      <c r="AD78" s="119">
        <f ca="1">IF(IFERROR(MATCH(_xlfn.CONCAT($B78,",",AD$4),'25 SpcFunc &amp; VentSpcFunc combos'!$Q$8:$Q$354,0),0)&gt;0,1,0)</f>
        <v>0</v>
      </c>
      <c r="AE78" s="119">
        <f ca="1">IF(IFERROR(MATCH(_xlfn.CONCAT($B78,",",AE$4),'25 SpcFunc &amp; VentSpcFunc combos'!$Q$8:$Q$354,0),0)&gt;0,1,0)</f>
        <v>0</v>
      </c>
      <c r="AF78" s="119">
        <f ca="1">IF(IFERROR(MATCH(_xlfn.CONCAT($B78,",",AF$4),'25 SpcFunc &amp; VentSpcFunc combos'!$Q$8:$Q$354,0),0)&gt;0,1,0)</f>
        <v>0</v>
      </c>
      <c r="AG78" s="119">
        <f ca="1">IF(IFERROR(MATCH(_xlfn.CONCAT($B78,",",AG$4),'25 SpcFunc &amp; VentSpcFunc combos'!$Q$8:$Q$354,0),0)&gt;0,1,0)</f>
        <v>0</v>
      </c>
      <c r="AH78" s="119">
        <f ca="1">IF(IFERROR(MATCH(_xlfn.CONCAT($B78,",",AH$4),'25 SpcFunc &amp; VentSpcFunc combos'!$Q$8:$Q$354,0),0)&gt;0,1,0)</f>
        <v>0</v>
      </c>
      <c r="AI78" s="119">
        <f ca="1">IF(IFERROR(MATCH(_xlfn.CONCAT($B78,",",AI$4),'25 SpcFunc &amp; VentSpcFunc combos'!$Q$8:$Q$354,0),0)&gt;0,1,0)</f>
        <v>0</v>
      </c>
      <c r="AJ78" s="119">
        <f ca="1">IF(IFERROR(MATCH(_xlfn.CONCAT($B78,",",AJ$4),'25 SpcFunc &amp; VentSpcFunc combos'!$Q$8:$Q$354,0),0)&gt;0,1,0)</f>
        <v>0</v>
      </c>
      <c r="AK78" s="119">
        <f ca="1">IF(IFERROR(MATCH(_xlfn.CONCAT($B78,",",AK$4),'25 SpcFunc &amp; VentSpcFunc combos'!$Q$8:$Q$354,0),0)&gt;0,1,0)</f>
        <v>0</v>
      </c>
      <c r="AL78" s="119">
        <f ca="1">IF(IFERROR(MATCH(_xlfn.CONCAT($B78,",",AL$4),'25 SpcFunc &amp; VentSpcFunc combos'!$Q$8:$Q$354,0),0)&gt;0,1,0)</f>
        <v>0</v>
      </c>
      <c r="AM78" s="119">
        <f ca="1">IF(IFERROR(MATCH(_xlfn.CONCAT($B78,",",AM$4),'25 SpcFunc &amp; VentSpcFunc combos'!$Q$8:$Q$354,0),0)&gt;0,1,0)</f>
        <v>0</v>
      </c>
      <c r="AN78" s="119">
        <f ca="1">IF(IFERROR(MATCH(_xlfn.CONCAT($B78,",",AN$4),'25 SpcFunc &amp; VentSpcFunc combos'!$Q$8:$Q$354,0),0)&gt;0,1,0)</f>
        <v>0</v>
      </c>
      <c r="AO78" s="119">
        <f ca="1">IF(IFERROR(MATCH(_xlfn.CONCAT($B78,",",AO$4),'25 SpcFunc &amp; VentSpcFunc combos'!$Q$8:$Q$354,0),0)&gt;0,1,0)</f>
        <v>0</v>
      </c>
      <c r="AP78" s="119">
        <f ca="1">IF(IFERROR(MATCH(_xlfn.CONCAT($B78,",",AP$4),'25 SpcFunc &amp; VentSpcFunc combos'!$Q$8:$Q$354,0),0)&gt;0,1,0)</f>
        <v>0</v>
      </c>
      <c r="AQ78" s="119">
        <f ca="1">IF(IFERROR(MATCH(_xlfn.CONCAT($B78,",",AQ$4),'25 SpcFunc &amp; VentSpcFunc combos'!$Q$8:$Q$354,0),0)&gt;0,1,0)</f>
        <v>0</v>
      </c>
      <c r="AR78" s="119">
        <f ca="1">IF(IFERROR(MATCH(_xlfn.CONCAT($B78,",",AR$4),'25 SpcFunc &amp; VentSpcFunc combos'!$Q$8:$Q$354,0),0)&gt;0,1,0)</f>
        <v>0</v>
      </c>
      <c r="AS78" s="119">
        <f ca="1">IF(IFERROR(MATCH(_xlfn.CONCAT($B78,",",AS$4),'25 SpcFunc &amp; VentSpcFunc combos'!$Q$8:$Q$354,0),0)&gt;0,1,0)</f>
        <v>0</v>
      </c>
      <c r="AT78" s="119">
        <f ca="1">IF(IFERROR(MATCH(_xlfn.CONCAT($B78,",",AT$4),'25 SpcFunc &amp; VentSpcFunc combos'!$Q$8:$Q$354,0),0)&gt;0,1,0)</f>
        <v>0</v>
      </c>
      <c r="AU78" s="119">
        <f ca="1">IF(IFERROR(MATCH(_xlfn.CONCAT($B78,",",AU$4),'25 SpcFunc &amp; VentSpcFunc combos'!$Q$8:$Q$354,0),0)&gt;0,1,0)</f>
        <v>0</v>
      </c>
      <c r="AV78" s="119">
        <f ca="1">IF(IFERROR(MATCH(_xlfn.CONCAT($B78,",",AV$4),'25 SpcFunc &amp; VentSpcFunc combos'!$Q$8:$Q$354,0),0)&gt;0,1,0)</f>
        <v>0</v>
      </c>
      <c r="AW78" s="119">
        <f ca="1">IF(IFERROR(MATCH(_xlfn.CONCAT($B78,",",AW$4),'25 SpcFunc &amp; VentSpcFunc combos'!$Q$8:$Q$354,0),0)&gt;0,1,0)</f>
        <v>0</v>
      </c>
      <c r="AX78" s="119">
        <f ca="1">IF(IFERROR(MATCH(_xlfn.CONCAT($B78,",",AX$4),'25 SpcFunc &amp; VentSpcFunc combos'!$Q$8:$Q$354,0),0)&gt;0,1,0)</f>
        <v>0</v>
      </c>
      <c r="AY78" s="119">
        <f ca="1">IF(IFERROR(MATCH(_xlfn.CONCAT($B78,",",AY$4),'25 SpcFunc &amp; VentSpcFunc combos'!$Q$8:$Q$354,0),0)&gt;0,1,0)</f>
        <v>0</v>
      </c>
      <c r="AZ78" s="119">
        <f ca="1">IF(IFERROR(MATCH(_xlfn.CONCAT($B78,",",AZ$4),'25 SpcFunc &amp; VentSpcFunc combos'!$Q$8:$Q$354,0),0)&gt;0,1,0)</f>
        <v>0</v>
      </c>
      <c r="BA78" s="119">
        <f ca="1">IF(IFERROR(MATCH(_xlfn.CONCAT($B78,",",BA$4),'25 SpcFunc &amp; VentSpcFunc combos'!$Q$8:$Q$354,0),0)&gt;0,1,0)</f>
        <v>0</v>
      </c>
      <c r="BB78" s="119">
        <f ca="1">IF(IFERROR(MATCH(_xlfn.CONCAT($B78,",",BB$4),'25 SpcFunc &amp; VentSpcFunc combos'!$Q$8:$Q$354,0),0)&gt;0,1,0)</f>
        <v>0</v>
      </c>
      <c r="BC78" s="119">
        <f ca="1">IF(IFERROR(MATCH(_xlfn.CONCAT($B78,",",BC$4),'25 SpcFunc &amp; VentSpcFunc combos'!$Q$8:$Q$354,0),0)&gt;0,1,0)</f>
        <v>1</v>
      </c>
      <c r="BD78" s="119">
        <f ca="1">IF(IFERROR(MATCH(_xlfn.CONCAT($B78,",",BD$4),'25 SpcFunc &amp; VentSpcFunc combos'!$Q$8:$Q$354,0),0)&gt;0,1,0)</f>
        <v>0</v>
      </c>
      <c r="BE78" s="119">
        <f ca="1">IF(IFERROR(MATCH(_xlfn.CONCAT($B78,",",BE$4),'25 SpcFunc &amp; VentSpcFunc combos'!$Q$8:$Q$354,0),0)&gt;0,1,0)</f>
        <v>1</v>
      </c>
      <c r="BF78" s="119">
        <f ca="1">IF(IFERROR(MATCH(_xlfn.CONCAT($B78,",",BF$4),'25 SpcFunc &amp; VentSpcFunc combos'!$Q$8:$Q$354,0),0)&gt;0,1,0)</f>
        <v>0</v>
      </c>
      <c r="BG78" s="119">
        <f ca="1">IF(IFERROR(MATCH(_xlfn.CONCAT($B78,",",BG$4),'25 SpcFunc &amp; VentSpcFunc combos'!$Q$8:$Q$354,0),0)&gt;0,1,0)</f>
        <v>0</v>
      </c>
      <c r="BH78" s="119">
        <f ca="1">IF(IFERROR(MATCH(_xlfn.CONCAT($B78,",",BH$4),'25 SpcFunc &amp; VentSpcFunc combos'!$Q$8:$Q$354,0),0)&gt;0,1,0)</f>
        <v>0</v>
      </c>
      <c r="BI78" s="119">
        <f ca="1">IF(IFERROR(MATCH(_xlfn.CONCAT($B78,",",BI$4),'25 SpcFunc &amp; VentSpcFunc combos'!$Q$8:$Q$354,0),0)&gt;0,1,0)</f>
        <v>0</v>
      </c>
      <c r="BJ78" s="119">
        <f ca="1">IF(IFERROR(MATCH(_xlfn.CONCAT($B78,",",BJ$4),'25 SpcFunc &amp; VentSpcFunc combos'!$Q$8:$Q$354,0),0)&gt;0,1,0)</f>
        <v>0</v>
      </c>
      <c r="BK78" s="119">
        <f ca="1">IF(IFERROR(MATCH(_xlfn.CONCAT($B78,",",BK$4),'25 SpcFunc &amp; VentSpcFunc combos'!$Q$8:$Q$354,0),0)&gt;0,1,0)</f>
        <v>0</v>
      </c>
      <c r="BL78" s="119">
        <f ca="1">IF(IFERROR(MATCH(_xlfn.CONCAT($B78,",",BL$4),'25 SpcFunc &amp; VentSpcFunc combos'!$Q$8:$Q$354,0),0)&gt;0,1,0)</f>
        <v>0</v>
      </c>
      <c r="BM78" s="119">
        <f ca="1">IF(IFERROR(MATCH(_xlfn.CONCAT($B78,",",BM$4),'25 SpcFunc &amp; VentSpcFunc combos'!$Q$8:$Q$354,0),0)&gt;0,1,0)</f>
        <v>0</v>
      </c>
      <c r="BN78" s="119">
        <f ca="1">IF(IFERROR(MATCH(_xlfn.CONCAT($B78,",",BN$4),'25 SpcFunc &amp; VentSpcFunc combos'!$Q$8:$Q$354,0),0)&gt;0,1,0)</f>
        <v>0</v>
      </c>
      <c r="BO78" s="119">
        <f ca="1">IF(IFERROR(MATCH(_xlfn.CONCAT($B78,",",BO$4),'25 SpcFunc &amp; VentSpcFunc combos'!$Q$8:$Q$354,0),0)&gt;0,1,0)</f>
        <v>0</v>
      </c>
      <c r="BP78" s="119">
        <f ca="1">IF(IFERROR(MATCH(_xlfn.CONCAT($B78,",",BP$4),'25 SpcFunc &amp; VentSpcFunc combos'!$Q$8:$Q$354,0),0)&gt;0,1,0)</f>
        <v>0</v>
      </c>
      <c r="BQ78" s="119">
        <f ca="1">IF(IFERROR(MATCH(_xlfn.CONCAT($B78,",",BQ$4),'25 SpcFunc &amp; VentSpcFunc combos'!$Q$8:$Q$354,0),0)&gt;0,1,0)</f>
        <v>0</v>
      </c>
      <c r="BR78" s="119">
        <f ca="1">IF(IFERROR(MATCH(_xlfn.CONCAT($B78,",",BR$4),'25 SpcFunc &amp; VentSpcFunc combos'!$Q$8:$Q$354,0),0)&gt;0,1,0)</f>
        <v>1</v>
      </c>
      <c r="BS78" s="119">
        <f ca="1">IF(IFERROR(MATCH(_xlfn.CONCAT($B78,",",BS$4),'25 SpcFunc &amp; VentSpcFunc combos'!$Q$8:$Q$354,0),0)&gt;0,1,0)</f>
        <v>0</v>
      </c>
      <c r="BT78" s="119">
        <f ca="1">IF(IFERROR(MATCH(_xlfn.CONCAT($B78,",",BT$4),'25 SpcFunc &amp; VentSpcFunc combos'!$Q$8:$Q$354,0),0)&gt;0,1,0)</f>
        <v>0</v>
      </c>
      <c r="BU78" s="119">
        <f ca="1">IF(IFERROR(MATCH(_xlfn.CONCAT($B78,",",BU$4),'25 SpcFunc &amp; VentSpcFunc combos'!$Q$8:$Q$354,0),0)&gt;0,1,0)</f>
        <v>0</v>
      </c>
      <c r="BV78" s="119">
        <f ca="1">IF(IFERROR(MATCH(_xlfn.CONCAT($B78,",",BV$4),'25 SpcFunc &amp; VentSpcFunc combos'!$Q$8:$Q$354,0),0)&gt;0,1,0)</f>
        <v>0</v>
      </c>
      <c r="BW78" s="119">
        <f ca="1">IF(IFERROR(MATCH(_xlfn.CONCAT($B78,",",BW$4),'25 SpcFunc &amp; VentSpcFunc combos'!$Q$8:$Q$354,0),0)&gt;0,1,0)</f>
        <v>0</v>
      </c>
      <c r="BX78" s="119">
        <f ca="1">IF(IFERROR(MATCH(_xlfn.CONCAT($B78,",",BX$4),'25 SpcFunc &amp; VentSpcFunc combos'!$Q$8:$Q$354,0),0)&gt;0,1,0)</f>
        <v>0</v>
      </c>
      <c r="BY78" s="119">
        <f ca="1">IF(IFERROR(MATCH(_xlfn.CONCAT($B78,",",BY$4),'25 SpcFunc &amp; VentSpcFunc combos'!$Q$8:$Q$354,0),0)&gt;0,1,0)</f>
        <v>0</v>
      </c>
      <c r="BZ78" s="119">
        <f ca="1">IF(IFERROR(MATCH(_xlfn.CONCAT($B78,",",BZ$4),'25 SpcFunc &amp; VentSpcFunc combos'!$Q$8:$Q$354,0),0)&gt;0,1,0)</f>
        <v>0</v>
      </c>
      <c r="CA78" s="119">
        <f ca="1">IF(IFERROR(MATCH(_xlfn.CONCAT($B78,",",CA$4),'25 SpcFunc &amp; VentSpcFunc combos'!$Q$8:$Q$354,0),0)&gt;0,1,0)</f>
        <v>0</v>
      </c>
      <c r="CB78" s="119">
        <f ca="1">IF(IFERROR(MATCH(_xlfn.CONCAT($B78,",",CB$4),'25 SpcFunc &amp; VentSpcFunc combos'!$Q$8:$Q$354,0),0)&gt;0,1,0)</f>
        <v>0</v>
      </c>
      <c r="CC78" s="119">
        <f ca="1">IF(IFERROR(MATCH(_xlfn.CONCAT($B78,",",CC$4),'25 SpcFunc &amp; VentSpcFunc combos'!$Q$8:$Q$354,0),0)&gt;0,1,0)</f>
        <v>0</v>
      </c>
      <c r="CD78" s="119">
        <f ca="1">IF(IFERROR(MATCH(_xlfn.CONCAT($B78,",",CD$4),'25 SpcFunc &amp; VentSpcFunc combos'!$Q$8:$Q$354,0),0)&gt;0,1,0)</f>
        <v>1</v>
      </c>
      <c r="CE78" s="119">
        <f ca="1">IF(IFERROR(MATCH(_xlfn.CONCAT($B78,",",CE$4),'25 SpcFunc &amp; VentSpcFunc combos'!$Q$8:$Q$354,0),0)&gt;0,1,0)</f>
        <v>0</v>
      </c>
      <c r="CF78" s="119">
        <f ca="1">IF(IFERROR(MATCH(_xlfn.CONCAT($B78,",",CF$4),'25 SpcFunc &amp; VentSpcFunc combos'!$Q$8:$Q$354,0),0)&gt;0,1,0)</f>
        <v>0</v>
      </c>
      <c r="CG78" s="119">
        <f ca="1">IF(IFERROR(MATCH(_xlfn.CONCAT($B78,",",CG$4),'25 SpcFunc &amp; VentSpcFunc combos'!$Q$8:$Q$354,0),0)&gt;0,1,0)</f>
        <v>0</v>
      </c>
      <c r="CH78" s="119">
        <f ca="1">IF(IFERROR(MATCH(_xlfn.CONCAT($B78,",",CH$4),'25 SpcFunc &amp; VentSpcFunc combos'!$Q$8:$Q$354,0),0)&gt;0,1,0)</f>
        <v>1</v>
      </c>
      <c r="CI78" s="119">
        <f ca="1">IF(IFERROR(MATCH(_xlfn.CONCAT($B78,",",CI$4),'25 SpcFunc &amp; VentSpcFunc combos'!$Q$8:$Q$354,0),0)&gt;0,1,0)</f>
        <v>0</v>
      </c>
      <c r="CJ78" s="119">
        <f ca="1">IF(IFERROR(MATCH(_xlfn.CONCAT($B78,",",CJ$4),'25 SpcFunc &amp; VentSpcFunc combos'!$Q$8:$Q$354,0),0)&gt;0,1,0)</f>
        <v>0</v>
      </c>
      <c r="CK78" s="119">
        <f ca="1">IF(IFERROR(MATCH(_xlfn.CONCAT($B78,",",CK$4),'25 SpcFunc &amp; VentSpcFunc combos'!$Q$8:$Q$354,0),0)&gt;0,1,0)</f>
        <v>0</v>
      </c>
      <c r="CL78" s="119">
        <f ca="1">IF(IFERROR(MATCH(_xlfn.CONCAT($B78,",",CL$4),'25 SpcFunc &amp; VentSpcFunc combos'!$Q$8:$Q$354,0),0)&gt;0,1,0)</f>
        <v>0</v>
      </c>
      <c r="CM78" s="119">
        <f ca="1">IF(IFERROR(MATCH(_xlfn.CONCAT($B78,",",CM$4),'25 SpcFunc &amp; VentSpcFunc combos'!$Q$8:$Q$354,0),0)&gt;0,1,0)</f>
        <v>0</v>
      </c>
      <c r="CN78" s="119">
        <f ca="1">IF(IFERROR(MATCH(_xlfn.CONCAT($B78,",",CN$4),'25 SpcFunc &amp; VentSpcFunc combos'!$Q$8:$Q$354,0),0)&gt;0,1,0)</f>
        <v>0</v>
      </c>
      <c r="CO78" s="119">
        <f ca="1">IF(IFERROR(MATCH(_xlfn.CONCAT($B78,",",CO$4),'25 SpcFunc &amp; VentSpcFunc combos'!$Q$8:$Q$354,0),0)&gt;0,1,0)</f>
        <v>0</v>
      </c>
      <c r="CP78" s="119">
        <f ca="1">IF(IFERROR(MATCH(_xlfn.CONCAT($B78,",",CP$4),'25 SpcFunc &amp; VentSpcFunc combos'!$Q$8:$Q$354,0),0)&gt;0,1,0)</f>
        <v>0</v>
      </c>
      <c r="CQ78" s="119">
        <f ca="1">IF(IFERROR(MATCH(_xlfn.CONCAT($B78,",",CQ$4),'25 SpcFunc &amp; VentSpcFunc combos'!$Q$8:$Q$354,0),0)&gt;0,1,0)</f>
        <v>1</v>
      </c>
      <c r="CR78" s="119">
        <f ca="1">IF(IFERROR(MATCH(_xlfn.CONCAT($B78,",",CR$4),'25 SpcFunc &amp; VentSpcFunc combos'!$Q$8:$Q$354,0),0)&gt;0,1,0)</f>
        <v>0</v>
      </c>
      <c r="CS78" s="119">
        <f ca="1">IF(IFERROR(MATCH(_xlfn.CONCAT($B78,",",CS$4),'25 SpcFunc &amp; VentSpcFunc combos'!$Q$8:$Q$354,0),0)&gt;0,1,0)</f>
        <v>0</v>
      </c>
      <c r="CT78" s="119">
        <f ca="1">IF(IFERROR(MATCH(_xlfn.CONCAT($B78,",",CT$4),'25 SpcFunc &amp; VentSpcFunc combos'!$Q$8:$Q$354,0),0)&gt;0,1,0)</f>
        <v>0</v>
      </c>
      <c r="CU78" s="98" t="s">
        <v>938</v>
      </c>
      <c r="CV78">
        <f t="shared" ca="1" si="5"/>
        <v>6</v>
      </c>
    </row>
    <row r="79" spans="2:100" x14ac:dyDescent="0.25">
      <c r="B79" t="str">
        <f>'For CSV - 2025 SpcFuncData'!B80</f>
        <v>Unoccupied-Exclude from Gross Floor Area</v>
      </c>
      <c r="C79" s="119">
        <f ca="1">IF(IFERROR(MATCH(_xlfn.CONCAT($B79,",",C$4),'25 SpcFunc &amp; VentSpcFunc combos'!$Q$8:$Q$354,0),0)&gt;0,1,0)</f>
        <v>0</v>
      </c>
      <c r="D79" s="119">
        <f ca="1">IF(IFERROR(MATCH(_xlfn.CONCAT($B79,",",D$4),'25 SpcFunc &amp; VentSpcFunc combos'!$Q$8:$Q$354,0),0)&gt;0,1,0)</f>
        <v>0</v>
      </c>
      <c r="E79" s="119">
        <f ca="1">IF(IFERROR(MATCH(_xlfn.CONCAT($B79,",",E$4),'25 SpcFunc &amp; VentSpcFunc combos'!$Q$8:$Q$354,0),0)&gt;0,1,0)</f>
        <v>0</v>
      </c>
      <c r="F79" s="119">
        <f ca="1">IF(IFERROR(MATCH(_xlfn.CONCAT($B79,",",F$4),'25 SpcFunc &amp; VentSpcFunc combos'!$Q$8:$Q$354,0),0)&gt;0,1,0)</f>
        <v>0</v>
      </c>
      <c r="G79" s="119">
        <f ca="1">IF(IFERROR(MATCH(_xlfn.CONCAT($B79,",",G$4),'25 SpcFunc &amp; VentSpcFunc combos'!$Q$8:$Q$354,0),0)&gt;0,1,0)</f>
        <v>0</v>
      </c>
      <c r="H79" s="119">
        <f ca="1">IF(IFERROR(MATCH(_xlfn.CONCAT($B79,",",H$4),'25 SpcFunc &amp; VentSpcFunc combos'!$Q$8:$Q$354,0),0)&gt;0,1,0)</f>
        <v>0</v>
      </c>
      <c r="I79" s="119">
        <f ca="1">IF(IFERROR(MATCH(_xlfn.CONCAT($B79,",",I$4),'25 SpcFunc &amp; VentSpcFunc combos'!$Q$8:$Q$354,0),0)&gt;0,1,0)</f>
        <v>0</v>
      </c>
      <c r="J79" s="119">
        <f ca="1">IF(IFERROR(MATCH(_xlfn.CONCAT($B79,",",J$4),'25 SpcFunc &amp; VentSpcFunc combos'!$Q$8:$Q$354,0),0)&gt;0,1,0)</f>
        <v>0</v>
      </c>
      <c r="K79" s="119">
        <f ca="1">IF(IFERROR(MATCH(_xlfn.CONCAT($B79,",",K$4),'25 SpcFunc &amp; VentSpcFunc combos'!$Q$8:$Q$354,0),0)&gt;0,1,0)</f>
        <v>0</v>
      </c>
      <c r="L79" s="119">
        <f ca="1">IF(IFERROR(MATCH(_xlfn.CONCAT($B79,",",L$4),'25 SpcFunc &amp; VentSpcFunc combos'!$Q$8:$Q$354,0),0)&gt;0,1,0)</f>
        <v>0</v>
      </c>
      <c r="M79" s="119">
        <f ca="1">IF(IFERROR(MATCH(_xlfn.CONCAT($B79,",",M$4),'25 SpcFunc &amp; VentSpcFunc combos'!$Q$8:$Q$354,0),0)&gt;0,1,0)</f>
        <v>0</v>
      </c>
      <c r="N79" s="119">
        <f ca="1">IF(IFERROR(MATCH(_xlfn.CONCAT($B79,",",N$4),'25 SpcFunc &amp; VentSpcFunc combos'!$Q$8:$Q$354,0),0)&gt;0,1,0)</f>
        <v>0</v>
      </c>
      <c r="O79" s="119">
        <f ca="1">IF(IFERROR(MATCH(_xlfn.CONCAT($B79,",",O$4),'25 SpcFunc &amp; VentSpcFunc combos'!$Q$8:$Q$354,0),0)&gt;0,1,0)</f>
        <v>0</v>
      </c>
      <c r="P79" s="119">
        <f ca="1">IF(IFERROR(MATCH(_xlfn.CONCAT($B79,",",P$4),'25 SpcFunc &amp; VentSpcFunc combos'!$Q$8:$Q$354,0),0)&gt;0,1,0)</f>
        <v>0</v>
      </c>
      <c r="Q79" s="119">
        <f ca="1">IF(IFERROR(MATCH(_xlfn.CONCAT($B79,",",Q$4),'25 SpcFunc &amp; VentSpcFunc combos'!$Q$8:$Q$354,0),0)&gt;0,1,0)</f>
        <v>0</v>
      </c>
      <c r="R79" s="119">
        <f ca="1">IF(IFERROR(MATCH(_xlfn.CONCAT($B79,",",R$4),'25 SpcFunc &amp; VentSpcFunc combos'!$Q$8:$Q$354,0),0)&gt;0,1,0)</f>
        <v>0</v>
      </c>
      <c r="S79" s="119">
        <f ca="1">IF(IFERROR(MATCH(_xlfn.CONCAT($B79,",",S$4),'25 SpcFunc &amp; VentSpcFunc combos'!$Q$8:$Q$354,0),0)&gt;0,1,0)</f>
        <v>0</v>
      </c>
      <c r="T79" s="119">
        <f ca="1">IF(IFERROR(MATCH(_xlfn.CONCAT($B79,",",T$4),'25 SpcFunc &amp; VentSpcFunc combos'!$Q$8:$Q$354,0),0)&gt;0,1,0)</f>
        <v>0</v>
      </c>
      <c r="U79" s="119">
        <f ca="1">IF(IFERROR(MATCH(_xlfn.CONCAT($B79,",",U$4),'25 SpcFunc &amp; VentSpcFunc combos'!$Q$8:$Q$354,0),0)&gt;0,1,0)</f>
        <v>0</v>
      </c>
      <c r="V79" s="119">
        <f ca="1">IF(IFERROR(MATCH(_xlfn.CONCAT($B79,",",V$4),'25 SpcFunc &amp; VentSpcFunc combos'!$Q$8:$Q$354,0),0)&gt;0,1,0)</f>
        <v>0</v>
      </c>
      <c r="W79" s="119">
        <f ca="1">IF(IFERROR(MATCH(_xlfn.CONCAT($B79,",",W$4),'25 SpcFunc &amp; VentSpcFunc combos'!$Q$8:$Q$354,0),0)&gt;0,1,0)</f>
        <v>0</v>
      </c>
      <c r="X79" s="119">
        <f ca="1">IF(IFERROR(MATCH(_xlfn.CONCAT($B79,",",X$4),'25 SpcFunc &amp; VentSpcFunc combos'!$Q$8:$Q$354,0),0)&gt;0,1,0)</f>
        <v>0</v>
      </c>
      <c r="Y79" s="119">
        <f ca="1">IF(IFERROR(MATCH(_xlfn.CONCAT($B79,",",Y$4),'25 SpcFunc &amp; VentSpcFunc combos'!$Q$8:$Q$354,0),0)&gt;0,1,0)</f>
        <v>0</v>
      </c>
      <c r="Z79" s="119">
        <f ca="1">IF(IFERROR(MATCH(_xlfn.CONCAT($B79,",",Z$4),'25 SpcFunc &amp; VentSpcFunc combos'!$Q$8:$Q$354,0),0)&gt;0,1,0)</f>
        <v>0</v>
      </c>
      <c r="AA79" s="119">
        <f ca="1">IF(IFERROR(MATCH(_xlfn.CONCAT($B79,",",AA$4),'25 SpcFunc &amp; VentSpcFunc combos'!$Q$8:$Q$354,0),0)&gt;0,1,0)</f>
        <v>0</v>
      </c>
      <c r="AB79" s="119">
        <f ca="1">IF(IFERROR(MATCH(_xlfn.CONCAT($B79,",",AB$4),'25 SpcFunc &amp; VentSpcFunc combos'!$Q$8:$Q$354,0),0)&gt;0,1,0)</f>
        <v>0</v>
      </c>
      <c r="AC79" s="119">
        <f ca="1">IF(IFERROR(MATCH(_xlfn.CONCAT($B79,",",AC$4),'25 SpcFunc &amp; VentSpcFunc combos'!$Q$8:$Q$354,0),0)&gt;0,1,0)</f>
        <v>0</v>
      </c>
      <c r="AD79" s="119">
        <f ca="1">IF(IFERROR(MATCH(_xlfn.CONCAT($B79,",",AD$4),'25 SpcFunc &amp; VentSpcFunc combos'!$Q$8:$Q$354,0),0)&gt;0,1,0)</f>
        <v>0</v>
      </c>
      <c r="AE79" s="119">
        <f ca="1">IF(IFERROR(MATCH(_xlfn.CONCAT($B79,",",AE$4),'25 SpcFunc &amp; VentSpcFunc combos'!$Q$8:$Q$354,0),0)&gt;0,1,0)</f>
        <v>0</v>
      </c>
      <c r="AF79" s="119">
        <f ca="1">IF(IFERROR(MATCH(_xlfn.CONCAT($B79,",",AF$4),'25 SpcFunc &amp; VentSpcFunc combos'!$Q$8:$Q$354,0),0)&gt;0,1,0)</f>
        <v>0</v>
      </c>
      <c r="AG79" s="119">
        <f ca="1">IF(IFERROR(MATCH(_xlfn.CONCAT($B79,",",AG$4),'25 SpcFunc &amp; VentSpcFunc combos'!$Q$8:$Q$354,0),0)&gt;0,1,0)</f>
        <v>0</v>
      </c>
      <c r="AH79" s="119">
        <f ca="1">IF(IFERROR(MATCH(_xlfn.CONCAT($B79,",",AH$4),'25 SpcFunc &amp; VentSpcFunc combos'!$Q$8:$Q$354,0),0)&gt;0,1,0)</f>
        <v>0</v>
      </c>
      <c r="AI79" s="119">
        <f ca="1">IF(IFERROR(MATCH(_xlfn.CONCAT($B79,",",AI$4),'25 SpcFunc &amp; VentSpcFunc combos'!$Q$8:$Q$354,0),0)&gt;0,1,0)</f>
        <v>0</v>
      </c>
      <c r="AJ79" s="119">
        <f ca="1">IF(IFERROR(MATCH(_xlfn.CONCAT($B79,",",AJ$4),'25 SpcFunc &amp; VentSpcFunc combos'!$Q$8:$Q$354,0),0)&gt;0,1,0)</f>
        <v>0</v>
      </c>
      <c r="AK79" s="119">
        <f ca="1">IF(IFERROR(MATCH(_xlfn.CONCAT($B79,",",AK$4),'25 SpcFunc &amp; VentSpcFunc combos'!$Q$8:$Q$354,0),0)&gt;0,1,0)</f>
        <v>0</v>
      </c>
      <c r="AL79" s="119">
        <f ca="1">IF(IFERROR(MATCH(_xlfn.CONCAT($B79,",",AL$4),'25 SpcFunc &amp; VentSpcFunc combos'!$Q$8:$Q$354,0),0)&gt;0,1,0)</f>
        <v>0</v>
      </c>
      <c r="AM79" s="119">
        <f ca="1">IF(IFERROR(MATCH(_xlfn.CONCAT($B79,",",AM$4),'25 SpcFunc &amp; VentSpcFunc combos'!$Q$8:$Q$354,0),0)&gt;0,1,0)</f>
        <v>0</v>
      </c>
      <c r="AN79" s="119">
        <f ca="1">IF(IFERROR(MATCH(_xlfn.CONCAT($B79,",",AN$4),'25 SpcFunc &amp; VentSpcFunc combos'!$Q$8:$Q$354,0),0)&gt;0,1,0)</f>
        <v>0</v>
      </c>
      <c r="AO79" s="119">
        <f ca="1">IF(IFERROR(MATCH(_xlfn.CONCAT($B79,",",AO$4),'25 SpcFunc &amp; VentSpcFunc combos'!$Q$8:$Q$354,0),0)&gt;0,1,0)</f>
        <v>0</v>
      </c>
      <c r="AP79" s="119">
        <f ca="1">IF(IFERROR(MATCH(_xlfn.CONCAT($B79,",",AP$4),'25 SpcFunc &amp; VentSpcFunc combos'!$Q$8:$Q$354,0),0)&gt;0,1,0)</f>
        <v>0</v>
      </c>
      <c r="AQ79" s="119">
        <f ca="1">IF(IFERROR(MATCH(_xlfn.CONCAT($B79,",",AQ$4),'25 SpcFunc &amp; VentSpcFunc combos'!$Q$8:$Q$354,0),0)&gt;0,1,0)</f>
        <v>0</v>
      </c>
      <c r="AR79" s="119">
        <f ca="1">IF(IFERROR(MATCH(_xlfn.CONCAT($B79,",",AR$4),'25 SpcFunc &amp; VentSpcFunc combos'!$Q$8:$Q$354,0),0)&gt;0,1,0)</f>
        <v>0</v>
      </c>
      <c r="AS79" s="119">
        <f ca="1">IF(IFERROR(MATCH(_xlfn.CONCAT($B79,",",AS$4),'25 SpcFunc &amp; VentSpcFunc combos'!$Q$8:$Q$354,0),0)&gt;0,1,0)</f>
        <v>0</v>
      </c>
      <c r="AT79" s="119">
        <f ca="1">IF(IFERROR(MATCH(_xlfn.CONCAT($B79,",",AT$4),'25 SpcFunc &amp; VentSpcFunc combos'!$Q$8:$Q$354,0),0)&gt;0,1,0)</f>
        <v>0</v>
      </c>
      <c r="AU79" s="119">
        <f ca="1">IF(IFERROR(MATCH(_xlfn.CONCAT($B79,",",AU$4),'25 SpcFunc &amp; VentSpcFunc combos'!$Q$8:$Q$354,0),0)&gt;0,1,0)</f>
        <v>0</v>
      </c>
      <c r="AV79" s="119">
        <f ca="1">IF(IFERROR(MATCH(_xlfn.CONCAT($B79,",",AV$4),'25 SpcFunc &amp; VentSpcFunc combos'!$Q$8:$Q$354,0),0)&gt;0,1,0)</f>
        <v>0</v>
      </c>
      <c r="AW79" s="119">
        <f ca="1">IF(IFERROR(MATCH(_xlfn.CONCAT($B79,",",AW$4),'25 SpcFunc &amp; VentSpcFunc combos'!$Q$8:$Q$354,0),0)&gt;0,1,0)</f>
        <v>0</v>
      </c>
      <c r="AX79" s="119">
        <f ca="1">IF(IFERROR(MATCH(_xlfn.CONCAT($B79,",",AX$4),'25 SpcFunc &amp; VentSpcFunc combos'!$Q$8:$Q$354,0),0)&gt;0,1,0)</f>
        <v>0</v>
      </c>
      <c r="AY79" s="119">
        <f ca="1">IF(IFERROR(MATCH(_xlfn.CONCAT($B79,",",AY$4),'25 SpcFunc &amp; VentSpcFunc combos'!$Q$8:$Q$354,0),0)&gt;0,1,0)</f>
        <v>0</v>
      </c>
      <c r="AZ79" s="119">
        <f ca="1">IF(IFERROR(MATCH(_xlfn.CONCAT($B79,",",AZ$4),'25 SpcFunc &amp; VentSpcFunc combos'!$Q$8:$Q$354,0),0)&gt;0,1,0)</f>
        <v>0</v>
      </c>
      <c r="BA79" s="119">
        <f ca="1">IF(IFERROR(MATCH(_xlfn.CONCAT($B79,",",BA$4),'25 SpcFunc &amp; VentSpcFunc combos'!$Q$8:$Q$354,0),0)&gt;0,1,0)</f>
        <v>0</v>
      </c>
      <c r="BB79" s="119">
        <f ca="1">IF(IFERROR(MATCH(_xlfn.CONCAT($B79,",",BB$4),'25 SpcFunc &amp; VentSpcFunc combos'!$Q$8:$Q$354,0),0)&gt;0,1,0)</f>
        <v>0</v>
      </c>
      <c r="BC79" s="119">
        <f ca="1">IF(IFERROR(MATCH(_xlfn.CONCAT($B79,",",BC$4),'25 SpcFunc &amp; VentSpcFunc combos'!$Q$8:$Q$354,0),0)&gt;0,1,0)</f>
        <v>0</v>
      </c>
      <c r="BD79" s="119">
        <f ca="1">IF(IFERROR(MATCH(_xlfn.CONCAT($B79,",",BD$4),'25 SpcFunc &amp; VentSpcFunc combos'!$Q$8:$Q$354,0),0)&gt;0,1,0)</f>
        <v>0</v>
      </c>
      <c r="BE79" s="119">
        <f ca="1">IF(IFERROR(MATCH(_xlfn.CONCAT($B79,",",BE$4),'25 SpcFunc &amp; VentSpcFunc combos'!$Q$8:$Q$354,0),0)&gt;0,1,0)</f>
        <v>0</v>
      </c>
      <c r="BF79" s="119">
        <f ca="1">IF(IFERROR(MATCH(_xlfn.CONCAT($B79,",",BF$4),'25 SpcFunc &amp; VentSpcFunc combos'!$Q$8:$Q$354,0),0)&gt;0,1,0)</f>
        <v>0</v>
      </c>
      <c r="BG79" s="119">
        <f ca="1">IF(IFERROR(MATCH(_xlfn.CONCAT($B79,",",BG$4),'25 SpcFunc &amp; VentSpcFunc combos'!$Q$8:$Q$354,0),0)&gt;0,1,0)</f>
        <v>0</v>
      </c>
      <c r="BH79" s="119">
        <f ca="1">IF(IFERROR(MATCH(_xlfn.CONCAT($B79,",",BH$4),'25 SpcFunc &amp; VentSpcFunc combos'!$Q$8:$Q$354,0),0)&gt;0,1,0)</f>
        <v>0</v>
      </c>
      <c r="BI79" s="119">
        <f ca="1">IF(IFERROR(MATCH(_xlfn.CONCAT($B79,",",BI$4),'25 SpcFunc &amp; VentSpcFunc combos'!$Q$8:$Q$354,0),0)&gt;0,1,0)</f>
        <v>0</v>
      </c>
      <c r="BJ79" s="119">
        <f ca="1">IF(IFERROR(MATCH(_xlfn.CONCAT($B79,",",BJ$4),'25 SpcFunc &amp; VentSpcFunc combos'!$Q$8:$Q$354,0),0)&gt;0,1,0)</f>
        <v>0</v>
      </c>
      <c r="BK79" s="119">
        <f ca="1">IF(IFERROR(MATCH(_xlfn.CONCAT($B79,",",BK$4),'25 SpcFunc &amp; VentSpcFunc combos'!$Q$8:$Q$354,0),0)&gt;0,1,0)</f>
        <v>0</v>
      </c>
      <c r="BL79" s="119">
        <f ca="1">IF(IFERROR(MATCH(_xlfn.CONCAT($B79,",",BL$4),'25 SpcFunc &amp; VentSpcFunc combos'!$Q$8:$Q$354,0),0)&gt;0,1,0)</f>
        <v>0</v>
      </c>
      <c r="BM79" s="119">
        <f ca="1">IF(IFERROR(MATCH(_xlfn.CONCAT($B79,",",BM$4),'25 SpcFunc &amp; VentSpcFunc combos'!$Q$8:$Q$354,0),0)&gt;0,1,0)</f>
        <v>0</v>
      </c>
      <c r="BN79" s="119">
        <f ca="1">IF(IFERROR(MATCH(_xlfn.CONCAT($B79,",",BN$4),'25 SpcFunc &amp; VentSpcFunc combos'!$Q$8:$Q$354,0),0)&gt;0,1,0)</f>
        <v>0</v>
      </c>
      <c r="BO79" s="119">
        <f ca="1">IF(IFERROR(MATCH(_xlfn.CONCAT($B79,",",BO$4),'25 SpcFunc &amp; VentSpcFunc combos'!$Q$8:$Q$354,0),0)&gt;0,1,0)</f>
        <v>0</v>
      </c>
      <c r="BP79" s="119">
        <f ca="1">IF(IFERROR(MATCH(_xlfn.CONCAT($B79,",",BP$4),'25 SpcFunc &amp; VentSpcFunc combos'!$Q$8:$Q$354,0),0)&gt;0,1,0)</f>
        <v>0</v>
      </c>
      <c r="BQ79" s="119">
        <f ca="1">IF(IFERROR(MATCH(_xlfn.CONCAT($B79,",",BQ$4),'25 SpcFunc &amp; VentSpcFunc combos'!$Q$8:$Q$354,0),0)&gt;0,1,0)</f>
        <v>0</v>
      </c>
      <c r="BR79" s="119">
        <f ca="1">IF(IFERROR(MATCH(_xlfn.CONCAT($B79,",",BR$4),'25 SpcFunc &amp; VentSpcFunc combos'!$Q$8:$Q$354,0),0)&gt;0,1,0)</f>
        <v>0</v>
      </c>
      <c r="BS79" s="119">
        <f ca="1">IF(IFERROR(MATCH(_xlfn.CONCAT($B79,",",BS$4),'25 SpcFunc &amp; VentSpcFunc combos'!$Q$8:$Q$354,0),0)&gt;0,1,0)</f>
        <v>0</v>
      </c>
      <c r="BT79" s="119">
        <f ca="1">IF(IFERROR(MATCH(_xlfn.CONCAT($B79,",",BT$4),'25 SpcFunc &amp; VentSpcFunc combos'!$Q$8:$Q$354,0),0)&gt;0,1,0)</f>
        <v>0</v>
      </c>
      <c r="BU79" s="119">
        <f ca="1">IF(IFERROR(MATCH(_xlfn.CONCAT($B79,",",BU$4),'25 SpcFunc &amp; VentSpcFunc combos'!$Q$8:$Q$354,0),0)&gt;0,1,0)</f>
        <v>0</v>
      </c>
      <c r="BV79" s="119">
        <f ca="1">IF(IFERROR(MATCH(_xlfn.CONCAT($B79,",",BV$4),'25 SpcFunc &amp; VentSpcFunc combos'!$Q$8:$Q$354,0),0)&gt;0,1,0)</f>
        <v>0</v>
      </c>
      <c r="BW79" s="119">
        <f ca="1">IF(IFERROR(MATCH(_xlfn.CONCAT($B79,",",BW$4),'25 SpcFunc &amp; VentSpcFunc combos'!$Q$8:$Q$354,0),0)&gt;0,1,0)</f>
        <v>0</v>
      </c>
      <c r="BX79" s="119">
        <f ca="1">IF(IFERROR(MATCH(_xlfn.CONCAT($B79,",",BX$4),'25 SpcFunc &amp; VentSpcFunc combos'!$Q$8:$Q$354,0),0)&gt;0,1,0)</f>
        <v>0</v>
      </c>
      <c r="BY79" s="119">
        <f ca="1">IF(IFERROR(MATCH(_xlfn.CONCAT($B79,",",BY$4),'25 SpcFunc &amp; VentSpcFunc combos'!$Q$8:$Q$354,0),0)&gt;0,1,0)</f>
        <v>0</v>
      </c>
      <c r="BZ79" s="119">
        <f ca="1">IF(IFERROR(MATCH(_xlfn.CONCAT($B79,",",BZ$4),'25 SpcFunc &amp; VentSpcFunc combos'!$Q$8:$Q$354,0),0)&gt;0,1,0)</f>
        <v>0</v>
      </c>
      <c r="CA79" s="119">
        <f ca="1">IF(IFERROR(MATCH(_xlfn.CONCAT($B79,",",CA$4),'25 SpcFunc &amp; VentSpcFunc combos'!$Q$8:$Q$354,0),0)&gt;0,1,0)</f>
        <v>0</v>
      </c>
      <c r="CB79" s="119">
        <f ca="1">IF(IFERROR(MATCH(_xlfn.CONCAT($B79,",",CB$4),'25 SpcFunc &amp; VentSpcFunc combos'!$Q$8:$Q$354,0),0)&gt;0,1,0)</f>
        <v>0</v>
      </c>
      <c r="CC79" s="119">
        <f ca="1">IF(IFERROR(MATCH(_xlfn.CONCAT($B79,",",CC$4),'25 SpcFunc &amp; VentSpcFunc combos'!$Q$8:$Q$354,0),0)&gt;0,1,0)</f>
        <v>0</v>
      </c>
      <c r="CD79" s="119">
        <f ca="1">IF(IFERROR(MATCH(_xlfn.CONCAT($B79,",",CD$4),'25 SpcFunc &amp; VentSpcFunc combos'!$Q$8:$Q$354,0),0)&gt;0,1,0)</f>
        <v>0</v>
      </c>
      <c r="CE79" s="119">
        <f ca="1">IF(IFERROR(MATCH(_xlfn.CONCAT($B79,",",CE$4),'25 SpcFunc &amp; VentSpcFunc combos'!$Q$8:$Q$354,0),0)&gt;0,1,0)</f>
        <v>0</v>
      </c>
      <c r="CF79" s="119">
        <f ca="1">IF(IFERROR(MATCH(_xlfn.CONCAT($B79,",",CF$4),'25 SpcFunc &amp; VentSpcFunc combos'!$Q$8:$Q$354,0),0)&gt;0,1,0)</f>
        <v>0</v>
      </c>
      <c r="CG79" s="119">
        <f ca="1">IF(IFERROR(MATCH(_xlfn.CONCAT($B79,",",CG$4),'25 SpcFunc &amp; VentSpcFunc combos'!$Q$8:$Q$354,0),0)&gt;0,1,0)</f>
        <v>0</v>
      </c>
      <c r="CH79" s="119">
        <f ca="1">IF(IFERROR(MATCH(_xlfn.CONCAT($B79,",",CH$4),'25 SpcFunc &amp; VentSpcFunc combos'!$Q$8:$Q$354,0),0)&gt;0,1,0)</f>
        <v>0</v>
      </c>
      <c r="CI79" s="119">
        <f ca="1">IF(IFERROR(MATCH(_xlfn.CONCAT($B79,",",CI$4),'25 SpcFunc &amp; VentSpcFunc combos'!$Q$8:$Q$354,0),0)&gt;0,1,0)</f>
        <v>0</v>
      </c>
      <c r="CJ79" s="119">
        <f ca="1">IF(IFERROR(MATCH(_xlfn.CONCAT($B79,",",CJ$4),'25 SpcFunc &amp; VentSpcFunc combos'!$Q$8:$Q$354,0),0)&gt;0,1,0)</f>
        <v>0</v>
      </c>
      <c r="CK79" s="119">
        <f ca="1">IF(IFERROR(MATCH(_xlfn.CONCAT($B79,",",CK$4),'25 SpcFunc &amp; VentSpcFunc combos'!$Q$8:$Q$354,0),0)&gt;0,1,0)</f>
        <v>0</v>
      </c>
      <c r="CL79" s="119">
        <f ca="1">IF(IFERROR(MATCH(_xlfn.CONCAT($B79,",",CL$4),'25 SpcFunc &amp; VentSpcFunc combos'!$Q$8:$Q$354,0),0)&gt;0,1,0)</f>
        <v>0</v>
      </c>
      <c r="CM79" s="119">
        <f ca="1">IF(IFERROR(MATCH(_xlfn.CONCAT($B79,",",CM$4),'25 SpcFunc &amp; VentSpcFunc combos'!$Q$8:$Q$354,0),0)&gt;0,1,0)</f>
        <v>0</v>
      </c>
      <c r="CN79" s="119">
        <f ca="1">IF(IFERROR(MATCH(_xlfn.CONCAT($B79,",",CN$4),'25 SpcFunc &amp; VentSpcFunc combos'!$Q$8:$Q$354,0),0)&gt;0,1,0)</f>
        <v>0</v>
      </c>
      <c r="CO79" s="119">
        <f ca="1">IF(IFERROR(MATCH(_xlfn.CONCAT($B79,",",CO$4),'25 SpcFunc &amp; VentSpcFunc combos'!$Q$8:$Q$354,0),0)&gt;0,1,0)</f>
        <v>0</v>
      </c>
      <c r="CP79" s="119">
        <f ca="1">IF(IFERROR(MATCH(_xlfn.CONCAT($B79,",",CP$4),'25 SpcFunc &amp; VentSpcFunc combos'!$Q$8:$Q$354,0),0)&gt;0,1,0)</f>
        <v>0</v>
      </c>
      <c r="CQ79" s="119">
        <f ca="1">IF(IFERROR(MATCH(_xlfn.CONCAT($B79,",",CQ$4),'25 SpcFunc &amp; VentSpcFunc combos'!$Q$8:$Q$354,0),0)&gt;0,1,0)</f>
        <v>0</v>
      </c>
      <c r="CR79" s="119">
        <f ca="1">IF(IFERROR(MATCH(_xlfn.CONCAT($B79,",",CR$4),'25 SpcFunc &amp; VentSpcFunc combos'!$Q$8:$Q$354,0),0)&gt;0,1,0)</f>
        <v>0</v>
      </c>
      <c r="CS79" s="119">
        <f ca="1">IF(IFERROR(MATCH(_xlfn.CONCAT($B79,",",CS$4),'25 SpcFunc &amp; VentSpcFunc combos'!$Q$8:$Q$354,0),0)&gt;0,1,0)</f>
        <v>0</v>
      </c>
      <c r="CT79" s="119">
        <f ca="1">IF(IFERROR(MATCH(_xlfn.CONCAT($B79,",",CT$4),'25 SpcFunc &amp; VentSpcFunc combos'!$Q$8:$Q$354,0),0)&gt;0,1,0)</f>
        <v>0</v>
      </c>
      <c r="CU79" s="98" t="s">
        <v>938</v>
      </c>
      <c r="CV79">
        <f t="shared" ca="1" si="5"/>
        <v>0</v>
      </c>
    </row>
    <row r="80" spans="2:100" x14ac:dyDescent="0.25">
      <c r="B80" t="str">
        <f>'For CSV - 2025 SpcFuncData'!B81</f>
        <v>Unoccupied-Include in Gross Floor Area</v>
      </c>
      <c r="C80" s="119">
        <f ca="1">IF(IFERROR(MATCH(_xlfn.CONCAT($B80,",",C$4),'25 SpcFunc &amp; VentSpcFunc combos'!$Q$8:$Q$354,0),0)&gt;0,1,0)</f>
        <v>0</v>
      </c>
      <c r="D80" s="119">
        <f ca="1">IF(IFERROR(MATCH(_xlfn.CONCAT($B80,",",D$4),'25 SpcFunc &amp; VentSpcFunc combos'!$Q$8:$Q$354,0),0)&gt;0,1,0)</f>
        <v>0</v>
      </c>
      <c r="E80" s="119">
        <f ca="1">IF(IFERROR(MATCH(_xlfn.CONCAT($B80,",",E$4),'25 SpcFunc &amp; VentSpcFunc combos'!$Q$8:$Q$354,0),0)&gt;0,1,0)</f>
        <v>0</v>
      </c>
      <c r="F80" s="119">
        <f ca="1">IF(IFERROR(MATCH(_xlfn.CONCAT($B80,",",F$4),'25 SpcFunc &amp; VentSpcFunc combos'!$Q$8:$Q$354,0),0)&gt;0,1,0)</f>
        <v>0</v>
      </c>
      <c r="G80" s="119">
        <f ca="1">IF(IFERROR(MATCH(_xlfn.CONCAT($B80,",",G$4),'25 SpcFunc &amp; VentSpcFunc combos'!$Q$8:$Q$354,0),0)&gt;0,1,0)</f>
        <v>0</v>
      </c>
      <c r="H80" s="119">
        <f ca="1">IF(IFERROR(MATCH(_xlfn.CONCAT($B80,",",H$4),'25 SpcFunc &amp; VentSpcFunc combos'!$Q$8:$Q$354,0),0)&gt;0,1,0)</f>
        <v>0</v>
      </c>
      <c r="I80" s="119">
        <f ca="1">IF(IFERROR(MATCH(_xlfn.CONCAT($B80,",",I$4),'25 SpcFunc &amp; VentSpcFunc combos'!$Q$8:$Q$354,0),0)&gt;0,1,0)</f>
        <v>0</v>
      </c>
      <c r="J80" s="119">
        <f ca="1">IF(IFERROR(MATCH(_xlfn.CONCAT($B80,",",J$4),'25 SpcFunc &amp; VentSpcFunc combos'!$Q$8:$Q$354,0),0)&gt;0,1,0)</f>
        <v>0</v>
      </c>
      <c r="K80" s="119">
        <f ca="1">IF(IFERROR(MATCH(_xlfn.CONCAT($B80,",",K$4),'25 SpcFunc &amp; VentSpcFunc combos'!$Q$8:$Q$354,0),0)&gt;0,1,0)</f>
        <v>0</v>
      </c>
      <c r="L80" s="119">
        <f ca="1">IF(IFERROR(MATCH(_xlfn.CONCAT($B80,",",L$4),'25 SpcFunc &amp; VentSpcFunc combos'!$Q$8:$Q$354,0),0)&gt;0,1,0)</f>
        <v>0</v>
      </c>
      <c r="M80" s="119">
        <f ca="1">IF(IFERROR(MATCH(_xlfn.CONCAT($B80,",",M$4),'25 SpcFunc &amp; VentSpcFunc combos'!$Q$8:$Q$354,0),0)&gt;0,1,0)</f>
        <v>0</v>
      </c>
      <c r="N80" s="119">
        <f ca="1">IF(IFERROR(MATCH(_xlfn.CONCAT($B80,",",N$4),'25 SpcFunc &amp; VentSpcFunc combos'!$Q$8:$Q$354,0),0)&gt;0,1,0)</f>
        <v>0</v>
      </c>
      <c r="O80" s="119">
        <f ca="1">IF(IFERROR(MATCH(_xlfn.CONCAT($B80,",",O$4),'25 SpcFunc &amp; VentSpcFunc combos'!$Q$8:$Q$354,0),0)&gt;0,1,0)</f>
        <v>0</v>
      </c>
      <c r="P80" s="119">
        <f ca="1">IF(IFERROR(MATCH(_xlfn.CONCAT($B80,",",P$4),'25 SpcFunc &amp; VentSpcFunc combos'!$Q$8:$Q$354,0),0)&gt;0,1,0)</f>
        <v>0</v>
      </c>
      <c r="Q80" s="119">
        <f ca="1">IF(IFERROR(MATCH(_xlfn.CONCAT($B80,",",Q$4),'25 SpcFunc &amp; VentSpcFunc combos'!$Q$8:$Q$354,0),0)&gt;0,1,0)</f>
        <v>0</v>
      </c>
      <c r="R80" s="119">
        <f ca="1">IF(IFERROR(MATCH(_xlfn.CONCAT($B80,",",R$4),'25 SpcFunc &amp; VentSpcFunc combos'!$Q$8:$Q$354,0),0)&gt;0,1,0)</f>
        <v>0</v>
      </c>
      <c r="S80" s="119">
        <f ca="1">IF(IFERROR(MATCH(_xlfn.CONCAT($B80,",",S$4),'25 SpcFunc &amp; VentSpcFunc combos'!$Q$8:$Q$354,0),0)&gt;0,1,0)</f>
        <v>0</v>
      </c>
      <c r="T80" s="119">
        <f ca="1">IF(IFERROR(MATCH(_xlfn.CONCAT($B80,",",T$4),'25 SpcFunc &amp; VentSpcFunc combos'!$Q$8:$Q$354,0),0)&gt;0,1,0)</f>
        <v>0</v>
      </c>
      <c r="U80" s="119">
        <f ca="1">IF(IFERROR(MATCH(_xlfn.CONCAT($B80,",",U$4),'25 SpcFunc &amp; VentSpcFunc combos'!$Q$8:$Q$354,0),0)&gt;0,1,0)</f>
        <v>0</v>
      </c>
      <c r="V80" s="119">
        <f ca="1">IF(IFERROR(MATCH(_xlfn.CONCAT($B80,",",V$4),'25 SpcFunc &amp; VentSpcFunc combos'!$Q$8:$Q$354,0),0)&gt;0,1,0)</f>
        <v>0</v>
      </c>
      <c r="W80" s="119">
        <f ca="1">IF(IFERROR(MATCH(_xlfn.CONCAT($B80,",",W$4),'25 SpcFunc &amp; VentSpcFunc combos'!$Q$8:$Q$354,0),0)&gt;0,1,0)</f>
        <v>0</v>
      </c>
      <c r="X80" s="119">
        <f ca="1">IF(IFERROR(MATCH(_xlfn.CONCAT($B80,",",X$4),'25 SpcFunc &amp; VentSpcFunc combos'!$Q$8:$Q$354,0),0)&gt;0,1,0)</f>
        <v>0</v>
      </c>
      <c r="Y80" s="119">
        <f ca="1">IF(IFERROR(MATCH(_xlfn.CONCAT($B80,",",Y$4),'25 SpcFunc &amp; VentSpcFunc combos'!$Q$8:$Q$354,0),0)&gt;0,1,0)</f>
        <v>0</v>
      </c>
      <c r="Z80" s="119">
        <f ca="1">IF(IFERROR(MATCH(_xlfn.CONCAT($B80,",",Z$4),'25 SpcFunc &amp; VentSpcFunc combos'!$Q$8:$Q$354,0),0)&gt;0,1,0)</f>
        <v>0</v>
      </c>
      <c r="AA80" s="119">
        <f ca="1">IF(IFERROR(MATCH(_xlfn.CONCAT($B80,",",AA$4),'25 SpcFunc &amp; VentSpcFunc combos'!$Q$8:$Q$354,0),0)&gt;0,1,0)</f>
        <v>0</v>
      </c>
      <c r="AB80" s="119">
        <f ca="1">IF(IFERROR(MATCH(_xlfn.CONCAT($B80,",",AB$4),'25 SpcFunc &amp; VentSpcFunc combos'!$Q$8:$Q$354,0),0)&gt;0,1,0)</f>
        <v>0</v>
      </c>
      <c r="AC80" s="119">
        <f ca="1">IF(IFERROR(MATCH(_xlfn.CONCAT($B80,",",AC$4),'25 SpcFunc &amp; VentSpcFunc combos'!$Q$8:$Q$354,0),0)&gt;0,1,0)</f>
        <v>0</v>
      </c>
      <c r="AD80" s="119">
        <f ca="1">IF(IFERROR(MATCH(_xlfn.CONCAT($B80,",",AD$4),'25 SpcFunc &amp; VentSpcFunc combos'!$Q$8:$Q$354,0),0)&gt;0,1,0)</f>
        <v>0</v>
      </c>
      <c r="AE80" s="119">
        <f ca="1">IF(IFERROR(MATCH(_xlfn.CONCAT($B80,",",AE$4),'25 SpcFunc &amp; VentSpcFunc combos'!$Q$8:$Q$354,0),0)&gt;0,1,0)</f>
        <v>0</v>
      </c>
      <c r="AF80" s="119">
        <f ca="1">IF(IFERROR(MATCH(_xlfn.CONCAT($B80,",",AF$4),'25 SpcFunc &amp; VentSpcFunc combos'!$Q$8:$Q$354,0),0)&gt;0,1,0)</f>
        <v>0</v>
      </c>
      <c r="AG80" s="119">
        <f ca="1">IF(IFERROR(MATCH(_xlfn.CONCAT($B80,",",AG$4),'25 SpcFunc &amp; VentSpcFunc combos'!$Q$8:$Q$354,0),0)&gt;0,1,0)</f>
        <v>0</v>
      </c>
      <c r="AH80" s="119">
        <f ca="1">IF(IFERROR(MATCH(_xlfn.CONCAT($B80,",",AH$4),'25 SpcFunc &amp; VentSpcFunc combos'!$Q$8:$Q$354,0),0)&gt;0,1,0)</f>
        <v>0</v>
      </c>
      <c r="AI80" s="119">
        <f ca="1">IF(IFERROR(MATCH(_xlfn.CONCAT($B80,",",AI$4),'25 SpcFunc &amp; VentSpcFunc combos'!$Q$8:$Q$354,0),0)&gt;0,1,0)</f>
        <v>0</v>
      </c>
      <c r="AJ80" s="119">
        <f ca="1">IF(IFERROR(MATCH(_xlfn.CONCAT($B80,",",AJ$4),'25 SpcFunc &amp; VentSpcFunc combos'!$Q$8:$Q$354,0),0)&gt;0,1,0)</f>
        <v>0</v>
      </c>
      <c r="AK80" s="119">
        <f ca="1">IF(IFERROR(MATCH(_xlfn.CONCAT($B80,",",AK$4),'25 SpcFunc &amp; VentSpcFunc combos'!$Q$8:$Q$354,0),0)&gt;0,1,0)</f>
        <v>0</v>
      </c>
      <c r="AL80" s="119">
        <f ca="1">IF(IFERROR(MATCH(_xlfn.CONCAT($B80,",",AL$4),'25 SpcFunc &amp; VentSpcFunc combos'!$Q$8:$Q$354,0),0)&gt;0,1,0)</f>
        <v>0</v>
      </c>
      <c r="AM80" s="119">
        <f ca="1">IF(IFERROR(MATCH(_xlfn.CONCAT($B80,",",AM$4),'25 SpcFunc &amp; VentSpcFunc combos'!$Q$8:$Q$354,0),0)&gt;0,1,0)</f>
        <v>0</v>
      </c>
      <c r="AN80" s="119">
        <f ca="1">IF(IFERROR(MATCH(_xlfn.CONCAT($B80,",",AN$4),'25 SpcFunc &amp; VentSpcFunc combos'!$Q$8:$Q$354,0),0)&gt;0,1,0)</f>
        <v>0</v>
      </c>
      <c r="AO80" s="119">
        <f ca="1">IF(IFERROR(MATCH(_xlfn.CONCAT($B80,",",AO$4),'25 SpcFunc &amp; VentSpcFunc combos'!$Q$8:$Q$354,0),0)&gt;0,1,0)</f>
        <v>0</v>
      </c>
      <c r="AP80" s="119">
        <f ca="1">IF(IFERROR(MATCH(_xlfn.CONCAT($B80,",",AP$4),'25 SpcFunc &amp; VentSpcFunc combos'!$Q$8:$Q$354,0),0)&gt;0,1,0)</f>
        <v>0</v>
      </c>
      <c r="AQ80" s="119">
        <f ca="1">IF(IFERROR(MATCH(_xlfn.CONCAT($B80,",",AQ$4),'25 SpcFunc &amp; VentSpcFunc combos'!$Q$8:$Q$354,0),0)&gt;0,1,0)</f>
        <v>0</v>
      </c>
      <c r="AR80" s="119">
        <f ca="1">IF(IFERROR(MATCH(_xlfn.CONCAT($B80,",",AR$4),'25 SpcFunc &amp; VentSpcFunc combos'!$Q$8:$Q$354,0),0)&gt;0,1,0)</f>
        <v>0</v>
      </c>
      <c r="AS80" s="119">
        <f ca="1">IF(IFERROR(MATCH(_xlfn.CONCAT($B80,",",AS$4),'25 SpcFunc &amp; VentSpcFunc combos'!$Q$8:$Q$354,0),0)&gt;0,1,0)</f>
        <v>0</v>
      </c>
      <c r="AT80" s="119">
        <f ca="1">IF(IFERROR(MATCH(_xlfn.CONCAT($B80,",",AT$4),'25 SpcFunc &amp; VentSpcFunc combos'!$Q$8:$Q$354,0),0)&gt;0,1,0)</f>
        <v>0</v>
      </c>
      <c r="AU80" s="119">
        <f ca="1">IF(IFERROR(MATCH(_xlfn.CONCAT($B80,",",AU$4),'25 SpcFunc &amp; VentSpcFunc combos'!$Q$8:$Q$354,0),0)&gt;0,1,0)</f>
        <v>0</v>
      </c>
      <c r="AV80" s="119">
        <f ca="1">IF(IFERROR(MATCH(_xlfn.CONCAT($B80,",",AV$4),'25 SpcFunc &amp; VentSpcFunc combos'!$Q$8:$Q$354,0),0)&gt;0,1,0)</f>
        <v>0</v>
      </c>
      <c r="AW80" s="119">
        <f ca="1">IF(IFERROR(MATCH(_xlfn.CONCAT($B80,",",AW$4),'25 SpcFunc &amp; VentSpcFunc combos'!$Q$8:$Q$354,0),0)&gt;0,1,0)</f>
        <v>0</v>
      </c>
      <c r="AX80" s="119">
        <f ca="1">IF(IFERROR(MATCH(_xlfn.CONCAT($B80,",",AX$4),'25 SpcFunc &amp; VentSpcFunc combos'!$Q$8:$Q$354,0),0)&gt;0,1,0)</f>
        <v>0</v>
      </c>
      <c r="AY80" s="119">
        <f ca="1">IF(IFERROR(MATCH(_xlfn.CONCAT($B80,",",AY$4),'25 SpcFunc &amp; VentSpcFunc combos'!$Q$8:$Q$354,0),0)&gt;0,1,0)</f>
        <v>0</v>
      </c>
      <c r="AZ80" s="119">
        <f ca="1">IF(IFERROR(MATCH(_xlfn.CONCAT($B80,",",AZ$4),'25 SpcFunc &amp; VentSpcFunc combos'!$Q$8:$Q$354,0),0)&gt;0,1,0)</f>
        <v>0</v>
      </c>
      <c r="BA80" s="119">
        <f ca="1">IF(IFERROR(MATCH(_xlfn.CONCAT($B80,",",BA$4),'25 SpcFunc &amp; VentSpcFunc combos'!$Q$8:$Q$354,0),0)&gt;0,1,0)</f>
        <v>0</v>
      </c>
      <c r="BB80" s="119">
        <f ca="1">IF(IFERROR(MATCH(_xlfn.CONCAT($B80,",",BB$4),'25 SpcFunc &amp; VentSpcFunc combos'!$Q$8:$Q$354,0),0)&gt;0,1,0)</f>
        <v>0</v>
      </c>
      <c r="BC80" s="119">
        <f ca="1">IF(IFERROR(MATCH(_xlfn.CONCAT($B80,",",BC$4),'25 SpcFunc &amp; VentSpcFunc combos'!$Q$8:$Q$354,0),0)&gt;0,1,0)</f>
        <v>0</v>
      </c>
      <c r="BD80" s="119">
        <f ca="1">IF(IFERROR(MATCH(_xlfn.CONCAT($B80,",",BD$4),'25 SpcFunc &amp; VentSpcFunc combos'!$Q$8:$Q$354,0),0)&gt;0,1,0)</f>
        <v>0</v>
      </c>
      <c r="BE80" s="119">
        <f ca="1">IF(IFERROR(MATCH(_xlfn.CONCAT($B80,",",BE$4),'25 SpcFunc &amp; VentSpcFunc combos'!$Q$8:$Q$354,0),0)&gt;0,1,0)</f>
        <v>0</v>
      </c>
      <c r="BF80" s="119">
        <f ca="1">IF(IFERROR(MATCH(_xlfn.CONCAT($B80,",",BF$4),'25 SpcFunc &amp; VentSpcFunc combos'!$Q$8:$Q$354,0),0)&gt;0,1,0)</f>
        <v>0</v>
      </c>
      <c r="BG80" s="119">
        <f ca="1">IF(IFERROR(MATCH(_xlfn.CONCAT($B80,",",BG$4),'25 SpcFunc &amp; VentSpcFunc combos'!$Q$8:$Q$354,0),0)&gt;0,1,0)</f>
        <v>0</v>
      </c>
      <c r="BH80" s="119">
        <f ca="1">IF(IFERROR(MATCH(_xlfn.CONCAT($B80,",",BH$4),'25 SpcFunc &amp; VentSpcFunc combos'!$Q$8:$Q$354,0),0)&gt;0,1,0)</f>
        <v>0</v>
      </c>
      <c r="BI80" s="119">
        <f ca="1">IF(IFERROR(MATCH(_xlfn.CONCAT($B80,",",BI$4),'25 SpcFunc &amp; VentSpcFunc combos'!$Q$8:$Q$354,0),0)&gt;0,1,0)</f>
        <v>0</v>
      </c>
      <c r="BJ80" s="119">
        <f ca="1">IF(IFERROR(MATCH(_xlfn.CONCAT($B80,",",BJ$4),'25 SpcFunc &amp; VentSpcFunc combos'!$Q$8:$Q$354,0),0)&gt;0,1,0)</f>
        <v>0</v>
      </c>
      <c r="BK80" s="119">
        <f ca="1">IF(IFERROR(MATCH(_xlfn.CONCAT($B80,",",BK$4),'25 SpcFunc &amp; VentSpcFunc combos'!$Q$8:$Q$354,0),0)&gt;0,1,0)</f>
        <v>0</v>
      </c>
      <c r="BL80" s="119">
        <f ca="1">IF(IFERROR(MATCH(_xlfn.CONCAT($B80,",",BL$4),'25 SpcFunc &amp; VentSpcFunc combos'!$Q$8:$Q$354,0),0)&gt;0,1,0)</f>
        <v>0</v>
      </c>
      <c r="BM80" s="119">
        <f ca="1">IF(IFERROR(MATCH(_xlfn.CONCAT($B80,",",BM$4),'25 SpcFunc &amp; VentSpcFunc combos'!$Q$8:$Q$354,0),0)&gt;0,1,0)</f>
        <v>0</v>
      </c>
      <c r="BN80" s="119">
        <f ca="1">IF(IFERROR(MATCH(_xlfn.CONCAT($B80,",",BN$4),'25 SpcFunc &amp; VentSpcFunc combos'!$Q$8:$Q$354,0),0)&gt;0,1,0)</f>
        <v>0</v>
      </c>
      <c r="BO80" s="119">
        <f ca="1">IF(IFERROR(MATCH(_xlfn.CONCAT($B80,",",BO$4),'25 SpcFunc &amp; VentSpcFunc combos'!$Q$8:$Q$354,0),0)&gt;0,1,0)</f>
        <v>0</v>
      </c>
      <c r="BP80" s="119">
        <f ca="1">IF(IFERROR(MATCH(_xlfn.CONCAT($B80,",",BP$4),'25 SpcFunc &amp; VentSpcFunc combos'!$Q$8:$Q$354,0),0)&gt;0,1,0)</f>
        <v>0</v>
      </c>
      <c r="BQ80" s="119">
        <f ca="1">IF(IFERROR(MATCH(_xlfn.CONCAT($B80,",",BQ$4),'25 SpcFunc &amp; VentSpcFunc combos'!$Q$8:$Q$354,0),0)&gt;0,1,0)</f>
        <v>0</v>
      </c>
      <c r="BR80" s="119">
        <f ca="1">IF(IFERROR(MATCH(_xlfn.CONCAT($B80,",",BR$4),'25 SpcFunc &amp; VentSpcFunc combos'!$Q$8:$Q$354,0),0)&gt;0,1,0)</f>
        <v>0</v>
      </c>
      <c r="BS80" s="119">
        <f ca="1">IF(IFERROR(MATCH(_xlfn.CONCAT($B80,",",BS$4),'25 SpcFunc &amp; VentSpcFunc combos'!$Q$8:$Q$354,0),0)&gt;0,1,0)</f>
        <v>0</v>
      </c>
      <c r="BT80" s="119">
        <f ca="1">IF(IFERROR(MATCH(_xlfn.CONCAT($B80,",",BT$4),'25 SpcFunc &amp; VentSpcFunc combos'!$Q$8:$Q$354,0),0)&gt;0,1,0)</f>
        <v>0</v>
      </c>
      <c r="BU80" s="119">
        <f ca="1">IF(IFERROR(MATCH(_xlfn.CONCAT($B80,",",BU$4),'25 SpcFunc &amp; VentSpcFunc combos'!$Q$8:$Q$354,0),0)&gt;0,1,0)</f>
        <v>0</v>
      </c>
      <c r="BV80" s="119">
        <f ca="1">IF(IFERROR(MATCH(_xlfn.CONCAT($B80,",",BV$4),'25 SpcFunc &amp; VentSpcFunc combos'!$Q$8:$Q$354,0),0)&gt;0,1,0)</f>
        <v>0</v>
      </c>
      <c r="BW80" s="119">
        <f ca="1">IF(IFERROR(MATCH(_xlfn.CONCAT($B80,",",BW$4),'25 SpcFunc &amp; VentSpcFunc combos'!$Q$8:$Q$354,0),0)&gt;0,1,0)</f>
        <v>0</v>
      </c>
      <c r="BX80" s="119">
        <f ca="1">IF(IFERROR(MATCH(_xlfn.CONCAT($B80,",",BX$4),'25 SpcFunc &amp; VentSpcFunc combos'!$Q$8:$Q$354,0),0)&gt;0,1,0)</f>
        <v>0</v>
      </c>
      <c r="BY80" s="119">
        <f ca="1">IF(IFERROR(MATCH(_xlfn.CONCAT($B80,",",BY$4),'25 SpcFunc &amp; VentSpcFunc combos'!$Q$8:$Q$354,0),0)&gt;0,1,0)</f>
        <v>0</v>
      </c>
      <c r="BZ80" s="119">
        <f ca="1">IF(IFERROR(MATCH(_xlfn.CONCAT($B80,",",BZ$4),'25 SpcFunc &amp; VentSpcFunc combos'!$Q$8:$Q$354,0),0)&gt;0,1,0)</f>
        <v>0</v>
      </c>
      <c r="CA80" s="119">
        <f ca="1">IF(IFERROR(MATCH(_xlfn.CONCAT($B80,",",CA$4),'25 SpcFunc &amp; VentSpcFunc combos'!$Q$8:$Q$354,0),0)&gt;0,1,0)</f>
        <v>0</v>
      </c>
      <c r="CB80" s="119">
        <f ca="1">IF(IFERROR(MATCH(_xlfn.CONCAT($B80,",",CB$4),'25 SpcFunc &amp; VentSpcFunc combos'!$Q$8:$Q$354,0),0)&gt;0,1,0)</f>
        <v>0</v>
      </c>
      <c r="CC80" s="119">
        <f ca="1">IF(IFERROR(MATCH(_xlfn.CONCAT($B80,",",CC$4),'25 SpcFunc &amp; VentSpcFunc combos'!$Q$8:$Q$354,0),0)&gt;0,1,0)</f>
        <v>0</v>
      </c>
      <c r="CD80" s="119">
        <f ca="1">IF(IFERROR(MATCH(_xlfn.CONCAT($B80,",",CD$4),'25 SpcFunc &amp; VentSpcFunc combos'!$Q$8:$Q$354,0),0)&gt;0,1,0)</f>
        <v>0</v>
      </c>
      <c r="CE80" s="119">
        <f ca="1">IF(IFERROR(MATCH(_xlfn.CONCAT($B80,",",CE$4),'25 SpcFunc &amp; VentSpcFunc combos'!$Q$8:$Q$354,0),0)&gt;0,1,0)</f>
        <v>0</v>
      </c>
      <c r="CF80" s="119">
        <f ca="1">IF(IFERROR(MATCH(_xlfn.CONCAT($B80,",",CF$4),'25 SpcFunc &amp; VentSpcFunc combos'!$Q$8:$Q$354,0),0)&gt;0,1,0)</f>
        <v>0</v>
      </c>
      <c r="CG80" s="119">
        <f ca="1">IF(IFERROR(MATCH(_xlfn.CONCAT($B80,",",CG$4),'25 SpcFunc &amp; VentSpcFunc combos'!$Q$8:$Q$354,0),0)&gt;0,1,0)</f>
        <v>0</v>
      </c>
      <c r="CH80" s="119">
        <f ca="1">IF(IFERROR(MATCH(_xlfn.CONCAT($B80,",",CH$4),'25 SpcFunc &amp; VentSpcFunc combos'!$Q$8:$Q$354,0),0)&gt;0,1,0)</f>
        <v>0</v>
      </c>
      <c r="CI80" s="119">
        <f ca="1">IF(IFERROR(MATCH(_xlfn.CONCAT($B80,",",CI$4),'25 SpcFunc &amp; VentSpcFunc combos'!$Q$8:$Q$354,0),0)&gt;0,1,0)</f>
        <v>0</v>
      </c>
      <c r="CJ80" s="119">
        <f ca="1">IF(IFERROR(MATCH(_xlfn.CONCAT($B80,",",CJ$4),'25 SpcFunc &amp; VentSpcFunc combos'!$Q$8:$Q$354,0),0)&gt;0,1,0)</f>
        <v>0</v>
      </c>
      <c r="CK80" s="119">
        <f ca="1">IF(IFERROR(MATCH(_xlfn.CONCAT($B80,",",CK$4),'25 SpcFunc &amp; VentSpcFunc combos'!$Q$8:$Q$354,0),0)&gt;0,1,0)</f>
        <v>0</v>
      </c>
      <c r="CL80" s="119">
        <f ca="1">IF(IFERROR(MATCH(_xlfn.CONCAT($B80,",",CL$4),'25 SpcFunc &amp; VentSpcFunc combos'!$Q$8:$Q$354,0),0)&gt;0,1,0)</f>
        <v>0</v>
      </c>
      <c r="CM80" s="119">
        <f ca="1">IF(IFERROR(MATCH(_xlfn.CONCAT($B80,",",CM$4),'25 SpcFunc &amp; VentSpcFunc combos'!$Q$8:$Q$354,0),0)&gt;0,1,0)</f>
        <v>0</v>
      </c>
      <c r="CN80" s="119">
        <f ca="1">IF(IFERROR(MATCH(_xlfn.CONCAT($B80,",",CN$4),'25 SpcFunc &amp; VentSpcFunc combos'!$Q$8:$Q$354,0),0)&gt;0,1,0)</f>
        <v>0</v>
      </c>
      <c r="CO80" s="119">
        <f ca="1">IF(IFERROR(MATCH(_xlfn.CONCAT($B80,",",CO$4),'25 SpcFunc &amp; VentSpcFunc combos'!$Q$8:$Q$354,0),0)&gt;0,1,0)</f>
        <v>0</v>
      </c>
      <c r="CP80" s="119">
        <f ca="1">IF(IFERROR(MATCH(_xlfn.CONCAT($B80,",",CP$4),'25 SpcFunc &amp; VentSpcFunc combos'!$Q$8:$Q$354,0),0)&gt;0,1,0)</f>
        <v>0</v>
      </c>
      <c r="CQ80" s="119">
        <f ca="1">IF(IFERROR(MATCH(_xlfn.CONCAT($B80,",",CQ$4),'25 SpcFunc &amp; VentSpcFunc combos'!$Q$8:$Q$354,0),0)&gt;0,1,0)</f>
        <v>0</v>
      </c>
      <c r="CR80" s="119">
        <f ca="1">IF(IFERROR(MATCH(_xlfn.CONCAT($B80,",",CR$4),'25 SpcFunc &amp; VentSpcFunc combos'!$Q$8:$Q$354,0),0)&gt;0,1,0)</f>
        <v>0</v>
      </c>
      <c r="CS80" s="119">
        <f ca="1">IF(IFERROR(MATCH(_xlfn.CONCAT($B80,",",CS$4),'25 SpcFunc &amp; VentSpcFunc combos'!$Q$8:$Q$354,0),0)&gt;0,1,0)</f>
        <v>0</v>
      </c>
      <c r="CT80" s="119">
        <f ca="1">IF(IFERROR(MATCH(_xlfn.CONCAT($B80,",",CT$4),'25 SpcFunc &amp; VentSpcFunc combos'!$Q$8:$Q$354,0),0)&gt;0,1,0)</f>
        <v>0</v>
      </c>
      <c r="CU80" s="98" t="s">
        <v>938</v>
      </c>
      <c r="CV80">
        <f t="shared" ca="1" si="5"/>
        <v>0</v>
      </c>
    </row>
    <row r="81" spans="2:100" x14ac:dyDescent="0.25">
      <c r="B81" t="str">
        <f>'For CSV - 2025 SpcFuncData'!B82</f>
        <v>Videoconferencing Studio</v>
      </c>
      <c r="C81" s="119">
        <f ca="1">IF(IFERROR(MATCH(_xlfn.CONCAT($B81,",",C$4),'25 SpcFunc &amp; VentSpcFunc combos'!$Q$8:$Q$354,0),0)&gt;0,1,0)</f>
        <v>0</v>
      </c>
      <c r="D81" s="119">
        <f ca="1">IF(IFERROR(MATCH(_xlfn.CONCAT($B81,",",D$4),'25 SpcFunc &amp; VentSpcFunc combos'!$Q$8:$Q$354,0),0)&gt;0,1,0)</f>
        <v>0</v>
      </c>
      <c r="E81" s="119">
        <f ca="1">IF(IFERROR(MATCH(_xlfn.CONCAT($B81,",",E$4),'25 SpcFunc &amp; VentSpcFunc combos'!$Q$8:$Q$354,0),0)&gt;0,1,0)</f>
        <v>0</v>
      </c>
      <c r="F81" s="119">
        <f ca="1">IF(IFERROR(MATCH(_xlfn.CONCAT($B81,",",F$4),'25 SpcFunc &amp; VentSpcFunc combos'!$Q$8:$Q$354,0),0)&gt;0,1,0)</f>
        <v>0</v>
      </c>
      <c r="G81" s="119">
        <f ca="1">IF(IFERROR(MATCH(_xlfn.CONCAT($B81,",",G$4),'25 SpcFunc &amp; VentSpcFunc combos'!$Q$8:$Q$354,0),0)&gt;0,1,0)</f>
        <v>0</v>
      </c>
      <c r="H81" s="119">
        <f ca="1">IF(IFERROR(MATCH(_xlfn.CONCAT($B81,",",H$4),'25 SpcFunc &amp; VentSpcFunc combos'!$Q$8:$Q$354,0),0)&gt;0,1,0)</f>
        <v>0</v>
      </c>
      <c r="I81" s="119">
        <f ca="1">IF(IFERROR(MATCH(_xlfn.CONCAT($B81,",",I$4),'25 SpcFunc &amp; VentSpcFunc combos'!$Q$8:$Q$354,0),0)&gt;0,1,0)</f>
        <v>0</v>
      </c>
      <c r="J81" s="119">
        <f ca="1">IF(IFERROR(MATCH(_xlfn.CONCAT($B81,",",J$4),'25 SpcFunc &amp; VentSpcFunc combos'!$Q$8:$Q$354,0),0)&gt;0,1,0)</f>
        <v>0</v>
      </c>
      <c r="K81" s="119">
        <f ca="1">IF(IFERROR(MATCH(_xlfn.CONCAT($B81,",",K$4),'25 SpcFunc &amp; VentSpcFunc combos'!$Q$8:$Q$354,0),0)&gt;0,1,0)</f>
        <v>0</v>
      </c>
      <c r="L81" s="119">
        <f ca="1">IF(IFERROR(MATCH(_xlfn.CONCAT($B81,",",L$4),'25 SpcFunc &amp; VentSpcFunc combos'!$Q$8:$Q$354,0),0)&gt;0,1,0)</f>
        <v>0</v>
      </c>
      <c r="M81" s="119">
        <f ca="1">IF(IFERROR(MATCH(_xlfn.CONCAT($B81,",",M$4),'25 SpcFunc &amp; VentSpcFunc combos'!$Q$8:$Q$354,0),0)&gt;0,1,0)</f>
        <v>0</v>
      </c>
      <c r="N81" s="119">
        <f ca="1">IF(IFERROR(MATCH(_xlfn.CONCAT($B81,",",N$4),'25 SpcFunc &amp; VentSpcFunc combos'!$Q$8:$Q$354,0),0)&gt;0,1,0)</f>
        <v>0</v>
      </c>
      <c r="O81" s="119">
        <f ca="1">IF(IFERROR(MATCH(_xlfn.CONCAT($B81,",",O$4),'25 SpcFunc &amp; VentSpcFunc combos'!$Q$8:$Q$354,0),0)&gt;0,1,0)</f>
        <v>0</v>
      </c>
      <c r="P81" s="119">
        <f ca="1">IF(IFERROR(MATCH(_xlfn.CONCAT($B81,",",P$4),'25 SpcFunc &amp; VentSpcFunc combos'!$Q$8:$Q$354,0),0)&gt;0,1,0)</f>
        <v>0</v>
      </c>
      <c r="Q81" s="119">
        <f ca="1">IF(IFERROR(MATCH(_xlfn.CONCAT($B81,",",Q$4),'25 SpcFunc &amp; VentSpcFunc combos'!$Q$8:$Q$354,0),0)&gt;0,1,0)</f>
        <v>0</v>
      </c>
      <c r="R81" s="119">
        <f ca="1">IF(IFERROR(MATCH(_xlfn.CONCAT($B81,",",R$4),'25 SpcFunc &amp; VentSpcFunc combos'!$Q$8:$Q$354,0),0)&gt;0,1,0)</f>
        <v>0</v>
      </c>
      <c r="S81" s="119">
        <f ca="1">IF(IFERROR(MATCH(_xlfn.CONCAT($B81,",",S$4),'25 SpcFunc &amp; VentSpcFunc combos'!$Q$8:$Q$354,0),0)&gt;0,1,0)</f>
        <v>0</v>
      </c>
      <c r="T81" s="119">
        <f ca="1">IF(IFERROR(MATCH(_xlfn.CONCAT($B81,",",T$4),'25 SpcFunc &amp; VentSpcFunc combos'!$Q$8:$Q$354,0),0)&gt;0,1,0)</f>
        <v>0</v>
      </c>
      <c r="U81" s="119">
        <f ca="1">IF(IFERROR(MATCH(_xlfn.CONCAT($B81,",",U$4),'25 SpcFunc &amp; VentSpcFunc combos'!$Q$8:$Q$354,0),0)&gt;0,1,0)</f>
        <v>0</v>
      </c>
      <c r="V81" s="119">
        <f ca="1">IF(IFERROR(MATCH(_xlfn.CONCAT($B81,",",V$4),'25 SpcFunc &amp; VentSpcFunc combos'!$Q$8:$Q$354,0),0)&gt;0,1,0)</f>
        <v>0</v>
      </c>
      <c r="W81" s="119">
        <f ca="1">IF(IFERROR(MATCH(_xlfn.CONCAT($B81,",",W$4),'25 SpcFunc &amp; VentSpcFunc combos'!$Q$8:$Q$354,0),0)&gt;0,1,0)</f>
        <v>0</v>
      </c>
      <c r="X81" s="119">
        <f ca="1">IF(IFERROR(MATCH(_xlfn.CONCAT($B81,",",X$4),'25 SpcFunc &amp; VentSpcFunc combos'!$Q$8:$Q$354,0),0)&gt;0,1,0)</f>
        <v>0</v>
      </c>
      <c r="Y81" s="119">
        <f ca="1">IF(IFERROR(MATCH(_xlfn.CONCAT($B81,",",Y$4),'25 SpcFunc &amp; VentSpcFunc combos'!$Q$8:$Q$354,0),0)&gt;0,1,0)</f>
        <v>0</v>
      </c>
      <c r="Z81" s="119">
        <f ca="1">IF(IFERROR(MATCH(_xlfn.CONCAT($B81,",",Z$4),'25 SpcFunc &amp; VentSpcFunc combos'!$Q$8:$Q$354,0),0)&gt;0,1,0)</f>
        <v>0</v>
      </c>
      <c r="AA81" s="119">
        <f ca="1">IF(IFERROR(MATCH(_xlfn.CONCAT($B81,",",AA$4),'25 SpcFunc &amp; VentSpcFunc combos'!$Q$8:$Q$354,0),0)&gt;0,1,0)</f>
        <v>0</v>
      </c>
      <c r="AB81" s="119">
        <f ca="1">IF(IFERROR(MATCH(_xlfn.CONCAT($B81,",",AB$4),'25 SpcFunc &amp; VentSpcFunc combos'!$Q$8:$Q$354,0),0)&gt;0,1,0)</f>
        <v>0</v>
      </c>
      <c r="AC81" s="119">
        <f ca="1">IF(IFERROR(MATCH(_xlfn.CONCAT($B81,",",AC$4),'25 SpcFunc &amp; VentSpcFunc combos'!$Q$8:$Q$354,0),0)&gt;0,1,0)</f>
        <v>0</v>
      </c>
      <c r="AD81" s="119">
        <f ca="1">IF(IFERROR(MATCH(_xlfn.CONCAT($B81,",",AD$4),'25 SpcFunc &amp; VentSpcFunc combos'!$Q$8:$Q$354,0),0)&gt;0,1,0)</f>
        <v>0</v>
      </c>
      <c r="AE81" s="119">
        <f ca="1">IF(IFERROR(MATCH(_xlfn.CONCAT($B81,",",AE$4),'25 SpcFunc &amp; VentSpcFunc combos'!$Q$8:$Q$354,0),0)&gt;0,1,0)</f>
        <v>0</v>
      </c>
      <c r="AF81" s="119">
        <f ca="1">IF(IFERROR(MATCH(_xlfn.CONCAT($B81,",",AF$4),'25 SpcFunc &amp; VentSpcFunc combos'!$Q$8:$Q$354,0),0)&gt;0,1,0)</f>
        <v>0</v>
      </c>
      <c r="AG81" s="119">
        <f ca="1">IF(IFERROR(MATCH(_xlfn.CONCAT($B81,",",AG$4),'25 SpcFunc &amp; VentSpcFunc combos'!$Q$8:$Q$354,0),0)&gt;0,1,0)</f>
        <v>0</v>
      </c>
      <c r="AH81" s="119">
        <f ca="1">IF(IFERROR(MATCH(_xlfn.CONCAT($B81,",",AH$4),'25 SpcFunc &amp; VentSpcFunc combos'!$Q$8:$Q$354,0),0)&gt;0,1,0)</f>
        <v>0</v>
      </c>
      <c r="AI81" s="119">
        <f ca="1">IF(IFERROR(MATCH(_xlfn.CONCAT($B81,",",AI$4),'25 SpcFunc &amp; VentSpcFunc combos'!$Q$8:$Q$354,0),0)&gt;0,1,0)</f>
        <v>0</v>
      </c>
      <c r="AJ81" s="119">
        <f ca="1">IF(IFERROR(MATCH(_xlfn.CONCAT($B81,",",AJ$4),'25 SpcFunc &amp; VentSpcFunc combos'!$Q$8:$Q$354,0),0)&gt;0,1,0)</f>
        <v>0</v>
      </c>
      <c r="AK81" s="119">
        <f ca="1">IF(IFERROR(MATCH(_xlfn.CONCAT($B81,",",AK$4),'25 SpcFunc &amp; VentSpcFunc combos'!$Q$8:$Q$354,0),0)&gt;0,1,0)</f>
        <v>0</v>
      </c>
      <c r="AL81" s="119">
        <f ca="1">IF(IFERROR(MATCH(_xlfn.CONCAT($B81,",",AL$4),'25 SpcFunc &amp; VentSpcFunc combos'!$Q$8:$Q$354,0),0)&gt;0,1,0)</f>
        <v>0</v>
      </c>
      <c r="AM81" s="119">
        <f ca="1">IF(IFERROR(MATCH(_xlfn.CONCAT($B81,",",AM$4),'25 SpcFunc &amp; VentSpcFunc combos'!$Q$8:$Q$354,0),0)&gt;0,1,0)</f>
        <v>0</v>
      </c>
      <c r="AN81" s="119">
        <f ca="1">IF(IFERROR(MATCH(_xlfn.CONCAT($B81,",",AN$4),'25 SpcFunc &amp; VentSpcFunc combos'!$Q$8:$Q$354,0),0)&gt;0,1,0)</f>
        <v>0</v>
      </c>
      <c r="AO81" s="119">
        <f ca="1">IF(IFERROR(MATCH(_xlfn.CONCAT($B81,",",AO$4),'25 SpcFunc &amp; VentSpcFunc combos'!$Q$8:$Q$354,0),0)&gt;0,1,0)</f>
        <v>0</v>
      </c>
      <c r="AP81" s="119">
        <f ca="1">IF(IFERROR(MATCH(_xlfn.CONCAT($B81,",",AP$4),'25 SpcFunc &amp; VentSpcFunc combos'!$Q$8:$Q$354,0),0)&gt;0,1,0)</f>
        <v>0</v>
      </c>
      <c r="AQ81" s="119">
        <f ca="1">IF(IFERROR(MATCH(_xlfn.CONCAT($B81,",",AQ$4),'25 SpcFunc &amp; VentSpcFunc combos'!$Q$8:$Q$354,0),0)&gt;0,1,0)</f>
        <v>0</v>
      </c>
      <c r="AR81" s="119">
        <f ca="1">IF(IFERROR(MATCH(_xlfn.CONCAT($B81,",",AR$4),'25 SpcFunc &amp; VentSpcFunc combos'!$Q$8:$Q$354,0),0)&gt;0,1,0)</f>
        <v>0</v>
      </c>
      <c r="AS81" s="119">
        <f ca="1">IF(IFERROR(MATCH(_xlfn.CONCAT($B81,",",AS$4),'25 SpcFunc &amp; VentSpcFunc combos'!$Q$8:$Q$354,0),0)&gt;0,1,0)</f>
        <v>0</v>
      </c>
      <c r="AT81" s="119">
        <f ca="1">IF(IFERROR(MATCH(_xlfn.CONCAT($B81,",",AT$4),'25 SpcFunc &amp; VentSpcFunc combos'!$Q$8:$Q$354,0),0)&gt;0,1,0)</f>
        <v>0</v>
      </c>
      <c r="AU81" s="119">
        <f ca="1">IF(IFERROR(MATCH(_xlfn.CONCAT($B81,",",AU$4),'25 SpcFunc &amp; VentSpcFunc combos'!$Q$8:$Q$354,0),0)&gt;0,1,0)</f>
        <v>0</v>
      </c>
      <c r="AV81" s="119">
        <f ca="1">IF(IFERROR(MATCH(_xlfn.CONCAT($B81,",",AV$4),'25 SpcFunc &amp; VentSpcFunc combos'!$Q$8:$Q$354,0),0)&gt;0,1,0)</f>
        <v>0</v>
      </c>
      <c r="AW81" s="119">
        <f ca="1">IF(IFERROR(MATCH(_xlfn.CONCAT($B81,",",AW$4),'25 SpcFunc &amp; VentSpcFunc combos'!$Q$8:$Q$354,0),0)&gt;0,1,0)</f>
        <v>0</v>
      </c>
      <c r="AX81" s="119">
        <f ca="1">IF(IFERROR(MATCH(_xlfn.CONCAT($B81,",",AX$4),'25 SpcFunc &amp; VentSpcFunc combos'!$Q$8:$Q$354,0),0)&gt;0,1,0)</f>
        <v>0</v>
      </c>
      <c r="AY81" s="119">
        <f ca="1">IF(IFERROR(MATCH(_xlfn.CONCAT($B81,",",AY$4),'25 SpcFunc &amp; VentSpcFunc combos'!$Q$8:$Q$354,0),0)&gt;0,1,0)</f>
        <v>0</v>
      </c>
      <c r="AZ81" s="119">
        <f ca="1">IF(IFERROR(MATCH(_xlfn.CONCAT($B81,",",AZ$4),'25 SpcFunc &amp; VentSpcFunc combos'!$Q$8:$Q$354,0),0)&gt;0,1,0)</f>
        <v>0</v>
      </c>
      <c r="BA81" s="119">
        <f ca="1">IF(IFERROR(MATCH(_xlfn.CONCAT($B81,",",BA$4),'25 SpcFunc &amp; VentSpcFunc combos'!$Q$8:$Q$354,0),0)&gt;0,1,0)</f>
        <v>0</v>
      </c>
      <c r="BB81" s="119">
        <f ca="1">IF(IFERROR(MATCH(_xlfn.CONCAT($B81,",",BB$4),'25 SpcFunc &amp; VentSpcFunc combos'!$Q$8:$Q$354,0),0)&gt;0,1,0)</f>
        <v>0</v>
      </c>
      <c r="BC81" s="119">
        <f ca="1">IF(IFERROR(MATCH(_xlfn.CONCAT($B81,",",BC$4),'25 SpcFunc &amp; VentSpcFunc combos'!$Q$8:$Q$354,0),0)&gt;0,1,0)</f>
        <v>0</v>
      </c>
      <c r="BD81" s="119">
        <f ca="1">IF(IFERROR(MATCH(_xlfn.CONCAT($B81,",",BD$4),'25 SpcFunc &amp; VentSpcFunc combos'!$Q$8:$Q$354,0),0)&gt;0,1,0)</f>
        <v>0</v>
      </c>
      <c r="BE81" s="119">
        <f ca="1">IF(IFERROR(MATCH(_xlfn.CONCAT($B81,",",BE$4),'25 SpcFunc &amp; VentSpcFunc combos'!$Q$8:$Q$354,0),0)&gt;0,1,0)</f>
        <v>0</v>
      </c>
      <c r="BF81" s="119">
        <f ca="1">IF(IFERROR(MATCH(_xlfn.CONCAT($B81,",",BF$4),'25 SpcFunc &amp; VentSpcFunc combos'!$Q$8:$Q$354,0),0)&gt;0,1,0)</f>
        <v>0</v>
      </c>
      <c r="BG81" s="119">
        <f ca="1">IF(IFERROR(MATCH(_xlfn.CONCAT($B81,",",BG$4),'25 SpcFunc &amp; VentSpcFunc combos'!$Q$8:$Q$354,0),0)&gt;0,1,0)</f>
        <v>0</v>
      </c>
      <c r="BH81" s="119">
        <f ca="1">IF(IFERROR(MATCH(_xlfn.CONCAT($B81,",",BH$4),'25 SpcFunc &amp; VentSpcFunc combos'!$Q$8:$Q$354,0),0)&gt;0,1,0)</f>
        <v>1</v>
      </c>
      <c r="BI81" s="119">
        <f ca="1">IF(IFERROR(MATCH(_xlfn.CONCAT($B81,",",BI$4),'25 SpcFunc &amp; VentSpcFunc combos'!$Q$8:$Q$354,0),0)&gt;0,1,0)</f>
        <v>0</v>
      </c>
      <c r="BJ81" s="119">
        <f ca="1">IF(IFERROR(MATCH(_xlfn.CONCAT($B81,",",BJ$4),'25 SpcFunc &amp; VentSpcFunc combos'!$Q$8:$Q$354,0),0)&gt;0,1,0)</f>
        <v>0</v>
      </c>
      <c r="BK81" s="119">
        <f ca="1">IF(IFERROR(MATCH(_xlfn.CONCAT($B81,",",BK$4),'25 SpcFunc &amp; VentSpcFunc combos'!$Q$8:$Q$354,0),0)&gt;0,1,0)</f>
        <v>0</v>
      </c>
      <c r="BL81" s="119">
        <f ca="1">IF(IFERROR(MATCH(_xlfn.CONCAT($B81,",",BL$4),'25 SpcFunc &amp; VentSpcFunc combos'!$Q$8:$Q$354,0),0)&gt;0,1,0)</f>
        <v>0</v>
      </c>
      <c r="BM81" s="119">
        <f ca="1">IF(IFERROR(MATCH(_xlfn.CONCAT($B81,",",BM$4),'25 SpcFunc &amp; VentSpcFunc combos'!$Q$8:$Q$354,0),0)&gt;0,1,0)</f>
        <v>0</v>
      </c>
      <c r="BN81" s="119">
        <f ca="1">IF(IFERROR(MATCH(_xlfn.CONCAT($B81,",",BN$4),'25 SpcFunc &amp; VentSpcFunc combos'!$Q$8:$Q$354,0),0)&gt;0,1,0)</f>
        <v>0</v>
      </c>
      <c r="BO81" s="119">
        <f ca="1">IF(IFERROR(MATCH(_xlfn.CONCAT($B81,",",BO$4),'25 SpcFunc &amp; VentSpcFunc combos'!$Q$8:$Q$354,0),0)&gt;0,1,0)</f>
        <v>0</v>
      </c>
      <c r="BP81" s="119">
        <f ca="1">IF(IFERROR(MATCH(_xlfn.CONCAT($B81,",",BP$4),'25 SpcFunc &amp; VentSpcFunc combos'!$Q$8:$Q$354,0),0)&gt;0,1,0)</f>
        <v>0</v>
      </c>
      <c r="BQ81" s="119">
        <f ca="1">IF(IFERROR(MATCH(_xlfn.CONCAT($B81,",",BQ$4),'25 SpcFunc &amp; VentSpcFunc combos'!$Q$8:$Q$354,0),0)&gt;0,1,0)</f>
        <v>0</v>
      </c>
      <c r="BR81" s="119">
        <f ca="1">IF(IFERROR(MATCH(_xlfn.CONCAT($B81,",",BR$4),'25 SpcFunc &amp; VentSpcFunc combos'!$Q$8:$Q$354,0),0)&gt;0,1,0)</f>
        <v>0</v>
      </c>
      <c r="BS81" s="119">
        <f ca="1">IF(IFERROR(MATCH(_xlfn.CONCAT($B81,",",BS$4),'25 SpcFunc &amp; VentSpcFunc combos'!$Q$8:$Q$354,0),0)&gt;0,1,0)</f>
        <v>0</v>
      </c>
      <c r="BT81" s="119">
        <f ca="1">IF(IFERROR(MATCH(_xlfn.CONCAT($B81,",",BT$4),'25 SpcFunc &amp; VentSpcFunc combos'!$Q$8:$Q$354,0),0)&gt;0,1,0)</f>
        <v>0</v>
      </c>
      <c r="BU81" s="119">
        <f ca="1">IF(IFERROR(MATCH(_xlfn.CONCAT($B81,",",BU$4),'25 SpcFunc &amp; VentSpcFunc combos'!$Q$8:$Q$354,0),0)&gt;0,1,0)</f>
        <v>0</v>
      </c>
      <c r="BV81" s="119">
        <f ca="1">IF(IFERROR(MATCH(_xlfn.CONCAT($B81,",",BV$4),'25 SpcFunc &amp; VentSpcFunc combos'!$Q$8:$Q$354,0),0)&gt;0,1,0)</f>
        <v>0</v>
      </c>
      <c r="BW81" s="119">
        <f ca="1">IF(IFERROR(MATCH(_xlfn.CONCAT($B81,",",BW$4),'25 SpcFunc &amp; VentSpcFunc combos'!$Q$8:$Q$354,0),0)&gt;0,1,0)</f>
        <v>0</v>
      </c>
      <c r="BX81" s="119">
        <f ca="1">IF(IFERROR(MATCH(_xlfn.CONCAT($B81,",",BX$4),'25 SpcFunc &amp; VentSpcFunc combos'!$Q$8:$Q$354,0),0)&gt;0,1,0)</f>
        <v>0</v>
      </c>
      <c r="BY81" s="119">
        <f ca="1">IF(IFERROR(MATCH(_xlfn.CONCAT($B81,",",BY$4),'25 SpcFunc &amp; VentSpcFunc combos'!$Q$8:$Q$354,0),0)&gt;0,1,0)</f>
        <v>0</v>
      </c>
      <c r="BZ81" s="119">
        <f ca="1">IF(IFERROR(MATCH(_xlfn.CONCAT($B81,",",BZ$4),'25 SpcFunc &amp; VentSpcFunc combos'!$Q$8:$Q$354,0),0)&gt;0,1,0)</f>
        <v>0</v>
      </c>
      <c r="CA81" s="119">
        <f ca="1">IF(IFERROR(MATCH(_xlfn.CONCAT($B81,",",CA$4),'25 SpcFunc &amp; VentSpcFunc combos'!$Q$8:$Q$354,0),0)&gt;0,1,0)</f>
        <v>0</v>
      </c>
      <c r="CB81" s="119">
        <f ca="1">IF(IFERROR(MATCH(_xlfn.CONCAT($B81,",",CB$4),'25 SpcFunc &amp; VentSpcFunc combos'!$Q$8:$Q$354,0),0)&gt;0,1,0)</f>
        <v>0</v>
      </c>
      <c r="CC81" s="119">
        <f ca="1">IF(IFERROR(MATCH(_xlfn.CONCAT($B81,",",CC$4),'25 SpcFunc &amp; VentSpcFunc combos'!$Q$8:$Q$354,0),0)&gt;0,1,0)</f>
        <v>0</v>
      </c>
      <c r="CD81" s="119">
        <f ca="1">IF(IFERROR(MATCH(_xlfn.CONCAT($B81,",",CD$4),'25 SpcFunc &amp; VentSpcFunc combos'!$Q$8:$Q$354,0),0)&gt;0,1,0)</f>
        <v>0</v>
      </c>
      <c r="CE81" s="119">
        <f ca="1">IF(IFERROR(MATCH(_xlfn.CONCAT($B81,",",CE$4),'25 SpcFunc &amp; VentSpcFunc combos'!$Q$8:$Q$354,0),0)&gt;0,1,0)</f>
        <v>0</v>
      </c>
      <c r="CF81" s="119">
        <f ca="1">IF(IFERROR(MATCH(_xlfn.CONCAT($B81,",",CF$4),'25 SpcFunc &amp; VentSpcFunc combos'!$Q$8:$Q$354,0),0)&gt;0,1,0)</f>
        <v>0</v>
      </c>
      <c r="CG81" s="119">
        <f ca="1">IF(IFERROR(MATCH(_xlfn.CONCAT($B81,",",CG$4),'25 SpcFunc &amp; VentSpcFunc combos'!$Q$8:$Q$354,0),0)&gt;0,1,0)</f>
        <v>0</v>
      </c>
      <c r="CH81" s="119">
        <f ca="1">IF(IFERROR(MATCH(_xlfn.CONCAT($B81,",",CH$4),'25 SpcFunc &amp; VentSpcFunc combos'!$Q$8:$Q$354,0),0)&gt;0,1,0)</f>
        <v>0</v>
      </c>
      <c r="CI81" s="119">
        <f ca="1">IF(IFERROR(MATCH(_xlfn.CONCAT($B81,",",CI$4),'25 SpcFunc &amp; VentSpcFunc combos'!$Q$8:$Q$354,0),0)&gt;0,1,0)</f>
        <v>0</v>
      </c>
      <c r="CJ81" s="119">
        <f ca="1">IF(IFERROR(MATCH(_xlfn.CONCAT($B81,",",CJ$4),'25 SpcFunc &amp; VentSpcFunc combos'!$Q$8:$Q$354,0),0)&gt;0,1,0)</f>
        <v>0</v>
      </c>
      <c r="CK81" s="119">
        <f ca="1">IF(IFERROR(MATCH(_xlfn.CONCAT($B81,",",CK$4),'25 SpcFunc &amp; VentSpcFunc combos'!$Q$8:$Q$354,0),0)&gt;0,1,0)</f>
        <v>0</v>
      </c>
      <c r="CL81" s="119">
        <f ca="1">IF(IFERROR(MATCH(_xlfn.CONCAT($B81,",",CL$4),'25 SpcFunc &amp; VentSpcFunc combos'!$Q$8:$Q$354,0),0)&gt;0,1,0)</f>
        <v>0</v>
      </c>
      <c r="CM81" s="119">
        <f ca="1">IF(IFERROR(MATCH(_xlfn.CONCAT($B81,",",CM$4),'25 SpcFunc &amp; VentSpcFunc combos'!$Q$8:$Q$354,0),0)&gt;0,1,0)</f>
        <v>0</v>
      </c>
      <c r="CN81" s="119">
        <f ca="1">IF(IFERROR(MATCH(_xlfn.CONCAT($B81,",",CN$4),'25 SpcFunc &amp; VentSpcFunc combos'!$Q$8:$Q$354,0),0)&gt;0,1,0)</f>
        <v>0</v>
      </c>
      <c r="CO81" s="119">
        <f ca="1">IF(IFERROR(MATCH(_xlfn.CONCAT($B81,",",CO$4),'25 SpcFunc &amp; VentSpcFunc combos'!$Q$8:$Q$354,0),0)&gt;0,1,0)</f>
        <v>0</v>
      </c>
      <c r="CP81" s="119">
        <f ca="1">IF(IFERROR(MATCH(_xlfn.CONCAT($B81,",",CP$4),'25 SpcFunc &amp; VentSpcFunc combos'!$Q$8:$Q$354,0),0)&gt;0,1,0)</f>
        <v>0</v>
      </c>
      <c r="CQ81" s="119">
        <f ca="1">IF(IFERROR(MATCH(_xlfn.CONCAT($B81,",",CQ$4),'25 SpcFunc &amp; VentSpcFunc combos'!$Q$8:$Q$354,0),0)&gt;0,1,0)</f>
        <v>0</v>
      </c>
      <c r="CR81" s="119">
        <f ca="1">IF(IFERROR(MATCH(_xlfn.CONCAT($B81,",",CR$4),'25 SpcFunc &amp; VentSpcFunc combos'!$Q$8:$Q$354,0),0)&gt;0,1,0)</f>
        <v>0</v>
      </c>
      <c r="CS81" s="119">
        <f ca="1">IF(IFERROR(MATCH(_xlfn.CONCAT($B81,",",CS$4),'25 SpcFunc &amp; VentSpcFunc combos'!$Q$8:$Q$354,0),0)&gt;0,1,0)</f>
        <v>0</v>
      </c>
      <c r="CT81" s="119">
        <f ca="1">IF(IFERROR(MATCH(_xlfn.CONCAT($B81,",",CT$4),'25 SpcFunc &amp; VentSpcFunc combos'!$Q$8:$Q$354,0),0)&gt;0,1,0)</f>
        <v>0</v>
      </c>
      <c r="CU81" s="98" t="s">
        <v>938</v>
      </c>
      <c r="CV81">
        <f t="shared" ca="1" si="5"/>
        <v>1</v>
      </c>
    </row>
    <row r="82" spans="2:100" x14ac:dyDescent="0.25">
      <c r="B82" t="str">
        <f>'For CSV - 2025 SpcFuncData'!B83</f>
        <v>All other</v>
      </c>
      <c r="C82" s="119">
        <f ca="1">IF(IFERROR(MATCH(_xlfn.CONCAT($B82,",",C$4),'25 SpcFunc &amp; VentSpcFunc combos'!$Q$8:$Q$354,0),0)&gt;0,1,0)</f>
        <v>0</v>
      </c>
      <c r="D82" s="119">
        <f ca="1">IF(IFERROR(MATCH(_xlfn.CONCAT($B82,",",D$4),'25 SpcFunc &amp; VentSpcFunc combos'!$Q$8:$Q$354,0),0)&gt;0,1,0)</f>
        <v>0</v>
      </c>
      <c r="E82" s="119">
        <f ca="1">IF(IFERROR(MATCH(_xlfn.CONCAT($B82,",",E$4),'25 SpcFunc &amp; VentSpcFunc combos'!$Q$8:$Q$354,0),0)&gt;0,1,0)</f>
        <v>0</v>
      </c>
      <c r="F82" s="119">
        <f ca="1">IF(IFERROR(MATCH(_xlfn.CONCAT($B82,",",F$4),'25 SpcFunc &amp; VentSpcFunc combos'!$Q$8:$Q$354,0),0)&gt;0,1,0)</f>
        <v>0</v>
      </c>
      <c r="G82" s="119">
        <f ca="1">IF(IFERROR(MATCH(_xlfn.CONCAT($B82,",",G$4),'25 SpcFunc &amp; VentSpcFunc combos'!$Q$8:$Q$354,0),0)&gt;0,1,0)</f>
        <v>0</v>
      </c>
      <c r="H82" s="119">
        <f ca="1">IF(IFERROR(MATCH(_xlfn.CONCAT($B82,",",H$4),'25 SpcFunc &amp; VentSpcFunc combos'!$Q$8:$Q$354,0),0)&gt;0,1,0)</f>
        <v>0</v>
      </c>
      <c r="I82" s="119">
        <f ca="1">IF(IFERROR(MATCH(_xlfn.CONCAT($B82,",",I$4),'25 SpcFunc &amp; VentSpcFunc combos'!$Q$8:$Q$354,0),0)&gt;0,1,0)</f>
        <v>0</v>
      </c>
      <c r="J82" s="119">
        <f ca="1">IF(IFERROR(MATCH(_xlfn.CONCAT($B82,",",J$4),'25 SpcFunc &amp; VentSpcFunc combos'!$Q$8:$Q$354,0),0)&gt;0,1,0)</f>
        <v>0</v>
      </c>
      <c r="K82" s="119">
        <f ca="1">IF(IFERROR(MATCH(_xlfn.CONCAT($B82,",",K$4),'25 SpcFunc &amp; VentSpcFunc combos'!$Q$8:$Q$354,0),0)&gt;0,1,0)</f>
        <v>0</v>
      </c>
      <c r="L82" s="119">
        <f ca="1">IF(IFERROR(MATCH(_xlfn.CONCAT($B82,",",L$4),'25 SpcFunc &amp; VentSpcFunc combos'!$Q$8:$Q$354,0),0)&gt;0,1,0)</f>
        <v>0</v>
      </c>
      <c r="M82" s="119">
        <f ca="1">IF(IFERROR(MATCH(_xlfn.CONCAT($B82,",",M$4),'25 SpcFunc &amp; VentSpcFunc combos'!$Q$8:$Q$354,0),0)&gt;0,1,0)</f>
        <v>0</v>
      </c>
      <c r="N82" s="119">
        <f ca="1">IF(IFERROR(MATCH(_xlfn.CONCAT($B82,",",N$4),'25 SpcFunc &amp; VentSpcFunc combos'!$Q$8:$Q$354,0),0)&gt;0,1,0)</f>
        <v>0</v>
      </c>
      <c r="O82" s="119">
        <f ca="1">IF(IFERROR(MATCH(_xlfn.CONCAT($B82,",",O$4),'25 SpcFunc &amp; VentSpcFunc combos'!$Q$8:$Q$354,0),0)&gt;0,1,0)</f>
        <v>0</v>
      </c>
      <c r="P82" s="119">
        <f ca="1">IF(IFERROR(MATCH(_xlfn.CONCAT($B82,",",P$4),'25 SpcFunc &amp; VentSpcFunc combos'!$Q$8:$Q$354,0),0)&gt;0,1,0)</f>
        <v>0</v>
      </c>
      <c r="Q82" s="119">
        <f ca="1">IF(IFERROR(MATCH(_xlfn.CONCAT($B82,",",Q$4),'25 SpcFunc &amp; VentSpcFunc combos'!$Q$8:$Q$354,0),0)&gt;0,1,0)</f>
        <v>0</v>
      </c>
      <c r="R82" s="119">
        <f ca="1">IF(IFERROR(MATCH(_xlfn.CONCAT($B82,",",R$4),'25 SpcFunc &amp; VentSpcFunc combos'!$Q$8:$Q$354,0),0)&gt;0,1,0)</f>
        <v>0</v>
      </c>
      <c r="S82" s="119">
        <f ca="1">IF(IFERROR(MATCH(_xlfn.CONCAT($B82,",",S$4),'25 SpcFunc &amp; VentSpcFunc combos'!$Q$8:$Q$354,0),0)&gt;0,1,0)</f>
        <v>0</v>
      </c>
      <c r="T82" s="119">
        <f ca="1">IF(IFERROR(MATCH(_xlfn.CONCAT($B82,",",T$4),'25 SpcFunc &amp; VentSpcFunc combos'!$Q$8:$Q$354,0),0)&gt;0,1,0)</f>
        <v>0</v>
      </c>
      <c r="U82" s="119">
        <f ca="1">IF(IFERROR(MATCH(_xlfn.CONCAT($B82,",",U$4),'25 SpcFunc &amp; VentSpcFunc combos'!$Q$8:$Q$354,0),0)&gt;0,1,0)</f>
        <v>0</v>
      </c>
      <c r="V82" s="119">
        <f ca="1">IF(IFERROR(MATCH(_xlfn.CONCAT($B82,",",V$4),'25 SpcFunc &amp; VentSpcFunc combos'!$Q$8:$Q$354,0),0)&gt;0,1,0)</f>
        <v>0</v>
      </c>
      <c r="W82" s="119">
        <f ca="1">IF(IFERROR(MATCH(_xlfn.CONCAT($B82,",",W$4),'25 SpcFunc &amp; VentSpcFunc combos'!$Q$8:$Q$354,0),0)&gt;0,1,0)</f>
        <v>0</v>
      </c>
      <c r="X82" s="119">
        <f ca="1">IF(IFERROR(MATCH(_xlfn.CONCAT($B82,",",X$4),'25 SpcFunc &amp; VentSpcFunc combos'!$Q$8:$Q$354,0),0)&gt;0,1,0)</f>
        <v>0</v>
      </c>
      <c r="Y82" s="119">
        <f ca="1">IF(IFERROR(MATCH(_xlfn.CONCAT($B82,",",Y$4),'25 SpcFunc &amp; VentSpcFunc combos'!$Q$8:$Q$354,0),0)&gt;0,1,0)</f>
        <v>0</v>
      </c>
      <c r="Z82" s="119">
        <f ca="1">IF(IFERROR(MATCH(_xlfn.CONCAT($B82,",",Z$4),'25 SpcFunc &amp; VentSpcFunc combos'!$Q$8:$Q$354,0),0)&gt;0,1,0)</f>
        <v>0</v>
      </c>
      <c r="AA82" s="119">
        <f ca="1">IF(IFERROR(MATCH(_xlfn.CONCAT($B82,",",AA$4),'25 SpcFunc &amp; VentSpcFunc combos'!$Q$8:$Q$354,0),0)&gt;0,1,0)</f>
        <v>0</v>
      </c>
      <c r="AB82" s="119">
        <f ca="1">IF(IFERROR(MATCH(_xlfn.CONCAT($B82,",",AB$4),'25 SpcFunc &amp; VentSpcFunc combos'!$Q$8:$Q$354,0),0)&gt;0,1,0)</f>
        <v>0</v>
      </c>
      <c r="AC82" s="119">
        <f ca="1">IF(IFERROR(MATCH(_xlfn.CONCAT($B82,",",AC$4),'25 SpcFunc &amp; VentSpcFunc combos'!$Q$8:$Q$354,0),0)&gt;0,1,0)</f>
        <v>0</v>
      </c>
      <c r="AD82" s="119">
        <f ca="1">IF(IFERROR(MATCH(_xlfn.CONCAT($B82,",",AD$4),'25 SpcFunc &amp; VentSpcFunc combos'!$Q$8:$Q$354,0),0)&gt;0,1,0)</f>
        <v>0</v>
      </c>
      <c r="AE82" s="119">
        <f ca="1">IF(IFERROR(MATCH(_xlfn.CONCAT($B82,",",AE$4),'25 SpcFunc &amp; VentSpcFunc combos'!$Q$8:$Q$354,0),0)&gt;0,1,0)</f>
        <v>0</v>
      </c>
      <c r="AF82" s="119">
        <f ca="1">IF(IFERROR(MATCH(_xlfn.CONCAT($B82,",",AF$4),'25 SpcFunc &amp; VentSpcFunc combos'!$Q$8:$Q$354,0),0)&gt;0,1,0)</f>
        <v>0</v>
      </c>
      <c r="AG82" s="119">
        <f ca="1">IF(IFERROR(MATCH(_xlfn.CONCAT($B82,",",AG$4),'25 SpcFunc &amp; VentSpcFunc combos'!$Q$8:$Q$354,0),0)&gt;0,1,0)</f>
        <v>0</v>
      </c>
      <c r="AH82" s="119">
        <f ca="1">IF(IFERROR(MATCH(_xlfn.CONCAT($B82,",",AH$4),'25 SpcFunc &amp; VentSpcFunc combos'!$Q$8:$Q$354,0),0)&gt;0,1,0)</f>
        <v>0</v>
      </c>
      <c r="AI82" s="119">
        <f ca="1">IF(IFERROR(MATCH(_xlfn.CONCAT($B82,",",AI$4),'25 SpcFunc &amp; VentSpcFunc combos'!$Q$8:$Q$354,0),0)&gt;0,1,0)</f>
        <v>0</v>
      </c>
      <c r="AJ82" s="119">
        <f ca="1">IF(IFERROR(MATCH(_xlfn.CONCAT($B82,",",AJ$4),'25 SpcFunc &amp; VentSpcFunc combos'!$Q$8:$Q$354,0),0)&gt;0,1,0)</f>
        <v>1</v>
      </c>
      <c r="AK82" s="119">
        <f ca="1">IF(IFERROR(MATCH(_xlfn.CONCAT($B82,",",AK$4),'25 SpcFunc &amp; VentSpcFunc combos'!$Q$8:$Q$354,0),0)&gt;0,1,0)</f>
        <v>0</v>
      </c>
      <c r="AL82" s="119">
        <f ca="1">IF(IFERROR(MATCH(_xlfn.CONCAT($B82,",",AL$4),'25 SpcFunc &amp; VentSpcFunc combos'!$Q$8:$Q$354,0),0)&gt;0,1,0)</f>
        <v>0</v>
      </c>
      <c r="AM82" s="119">
        <f ca="1">IF(IFERROR(MATCH(_xlfn.CONCAT($B82,",",AM$4),'25 SpcFunc &amp; VentSpcFunc combos'!$Q$8:$Q$354,0),0)&gt;0,1,0)</f>
        <v>0</v>
      </c>
      <c r="AN82" s="119">
        <f ca="1">IF(IFERROR(MATCH(_xlfn.CONCAT($B82,",",AN$4),'25 SpcFunc &amp; VentSpcFunc combos'!$Q$8:$Q$354,0),0)&gt;0,1,0)</f>
        <v>0</v>
      </c>
      <c r="AO82" s="119">
        <f ca="1">IF(IFERROR(MATCH(_xlfn.CONCAT($B82,",",AO$4),'25 SpcFunc &amp; VentSpcFunc combos'!$Q$8:$Q$354,0),0)&gt;0,1,0)</f>
        <v>0</v>
      </c>
      <c r="AP82" s="119">
        <f ca="1">IF(IFERROR(MATCH(_xlfn.CONCAT($B82,",",AP$4),'25 SpcFunc &amp; VentSpcFunc combos'!$Q$8:$Q$354,0),0)&gt;0,1,0)</f>
        <v>0</v>
      </c>
      <c r="AQ82" s="119">
        <f ca="1">IF(IFERROR(MATCH(_xlfn.CONCAT($B82,",",AQ$4),'25 SpcFunc &amp; VentSpcFunc combos'!$Q$8:$Q$354,0),0)&gt;0,1,0)</f>
        <v>0</v>
      </c>
      <c r="AR82" s="119">
        <f ca="1">IF(IFERROR(MATCH(_xlfn.CONCAT($B82,",",AR$4),'25 SpcFunc &amp; VentSpcFunc combos'!$Q$8:$Q$354,0),0)&gt;0,1,0)</f>
        <v>0</v>
      </c>
      <c r="AS82" s="119">
        <f ca="1">IF(IFERROR(MATCH(_xlfn.CONCAT($B82,",",AS$4),'25 SpcFunc &amp; VentSpcFunc combos'!$Q$8:$Q$354,0),0)&gt;0,1,0)</f>
        <v>0</v>
      </c>
      <c r="AT82" s="119">
        <f ca="1">IF(IFERROR(MATCH(_xlfn.CONCAT($B82,",",AT$4),'25 SpcFunc &amp; VentSpcFunc combos'!$Q$8:$Q$354,0),0)&gt;0,1,0)</f>
        <v>0</v>
      </c>
      <c r="AU82" s="119">
        <f ca="1">IF(IFERROR(MATCH(_xlfn.CONCAT($B82,",",AU$4),'25 SpcFunc &amp; VentSpcFunc combos'!$Q$8:$Q$354,0),0)&gt;0,1,0)</f>
        <v>0</v>
      </c>
      <c r="AV82" s="119">
        <f ca="1">IF(IFERROR(MATCH(_xlfn.CONCAT($B82,",",AV$4),'25 SpcFunc &amp; VentSpcFunc combos'!$Q$8:$Q$354,0),0)&gt;0,1,0)</f>
        <v>0</v>
      </c>
      <c r="AW82" s="119">
        <f ca="1">IF(IFERROR(MATCH(_xlfn.CONCAT($B82,",",AW$4),'25 SpcFunc &amp; VentSpcFunc combos'!$Q$8:$Q$354,0),0)&gt;0,1,0)</f>
        <v>0</v>
      </c>
      <c r="AX82" s="119">
        <f ca="1">IF(IFERROR(MATCH(_xlfn.CONCAT($B82,",",AX$4),'25 SpcFunc &amp; VentSpcFunc combos'!$Q$8:$Q$354,0),0)&gt;0,1,0)</f>
        <v>0</v>
      </c>
      <c r="AY82" s="119">
        <f ca="1">IF(IFERROR(MATCH(_xlfn.CONCAT($B82,",",AY$4),'25 SpcFunc &amp; VentSpcFunc combos'!$Q$8:$Q$354,0),0)&gt;0,1,0)</f>
        <v>0</v>
      </c>
      <c r="AZ82" s="119">
        <f ca="1">IF(IFERROR(MATCH(_xlfn.CONCAT($B82,",",AZ$4),'25 SpcFunc &amp; VentSpcFunc combos'!$Q$8:$Q$354,0),0)&gt;0,1,0)</f>
        <v>0</v>
      </c>
      <c r="BA82" s="119">
        <f ca="1">IF(IFERROR(MATCH(_xlfn.CONCAT($B82,",",BA$4),'25 SpcFunc &amp; VentSpcFunc combos'!$Q$8:$Q$354,0),0)&gt;0,1,0)</f>
        <v>0</v>
      </c>
      <c r="BB82" s="119">
        <f ca="1">IF(IFERROR(MATCH(_xlfn.CONCAT($B82,",",BB$4),'25 SpcFunc &amp; VentSpcFunc combos'!$Q$8:$Q$354,0),0)&gt;0,1,0)</f>
        <v>0</v>
      </c>
      <c r="BC82" s="119">
        <f ca="1">IF(IFERROR(MATCH(_xlfn.CONCAT($B82,",",BC$4),'25 SpcFunc &amp; VentSpcFunc combos'!$Q$8:$Q$354,0),0)&gt;0,1,0)</f>
        <v>0</v>
      </c>
      <c r="BD82" s="119">
        <f ca="1">IF(IFERROR(MATCH(_xlfn.CONCAT($B82,",",BD$4),'25 SpcFunc &amp; VentSpcFunc combos'!$Q$8:$Q$354,0),0)&gt;0,1,0)</f>
        <v>0</v>
      </c>
      <c r="BE82" s="119">
        <f ca="1">IF(IFERROR(MATCH(_xlfn.CONCAT($B82,",",BE$4),'25 SpcFunc &amp; VentSpcFunc combos'!$Q$8:$Q$354,0),0)&gt;0,1,0)</f>
        <v>0</v>
      </c>
      <c r="BF82" s="119">
        <f ca="1">IF(IFERROR(MATCH(_xlfn.CONCAT($B82,",",BF$4),'25 SpcFunc &amp; VentSpcFunc combos'!$Q$8:$Q$354,0),0)&gt;0,1,0)</f>
        <v>0</v>
      </c>
      <c r="BG82" s="119">
        <f ca="1">IF(IFERROR(MATCH(_xlfn.CONCAT($B82,",",BG$4),'25 SpcFunc &amp; VentSpcFunc combos'!$Q$8:$Q$354,0),0)&gt;0,1,0)</f>
        <v>0</v>
      </c>
      <c r="BH82" s="119">
        <f ca="1">IF(IFERROR(MATCH(_xlfn.CONCAT($B82,",",BH$4),'25 SpcFunc &amp; VentSpcFunc combos'!$Q$8:$Q$354,0),0)&gt;0,1,0)</f>
        <v>0</v>
      </c>
      <c r="BI82" s="119">
        <f ca="1">IF(IFERROR(MATCH(_xlfn.CONCAT($B82,",",BI$4),'25 SpcFunc &amp; VentSpcFunc combos'!$Q$8:$Q$354,0),0)&gt;0,1,0)</f>
        <v>0</v>
      </c>
      <c r="BJ82" s="119">
        <f ca="1">IF(IFERROR(MATCH(_xlfn.CONCAT($B82,",",BJ$4),'25 SpcFunc &amp; VentSpcFunc combos'!$Q$8:$Q$354,0),0)&gt;0,1,0)</f>
        <v>0</v>
      </c>
      <c r="BK82" s="119">
        <f ca="1">IF(IFERROR(MATCH(_xlfn.CONCAT($B82,",",BK$4),'25 SpcFunc &amp; VentSpcFunc combos'!$Q$8:$Q$354,0),0)&gt;0,1,0)</f>
        <v>1</v>
      </c>
      <c r="BL82" s="119">
        <f ca="1">IF(IFERROR(MATCH(_xlfn.CONCAT($B82,",",BL$4),'25 SpcFunc &amp; VentSpcFunc combos'!$Q$8:$Q$354,0),0)&gt;0,1,0)</f>
        <v>0</v>
      </c>
      <c r="BM82" s="119">
        <f ca="1">IF(IFERROR(MATCH(_xlfn.CONCAT($B82,",",BM$4),'25 SpcFunc &amp; VentSpcFunc combos'!$Q$8:$Q$354,0),0)&gt;0,1,0)</f>
        <v>0</v>
      </c>
      <c r="BN82" s="119">
        <f ca="1">IF(IFERROR(MATCH(_xlfn.CONCAT($B82,",",BN$4),'25 SpcFunc &amp; VentSpcFunc combos'!$Q$8:$Q$354,0),0)&gt;0,1,0)</f>
        <v>0</v>
      </c>
      <c r="BO82" s="119">
        <f ca="1">IF(IFERROR(MATCH(_xlfn.CONCAT($B82,",",BO$4),'25 SpcFunc &amp; VentSpcFunc combos'!$Q$8:$Q$354,0),0)&gt;0,1,0)</f>
        <v>0</v>
      </c>
      <c r="BP82" s="119">
        <f ca="1">IF(IFERROR(MATCH(_xlfn.CONCAT($B82,",",BP$4),'25 SpcFunc &amp; VentSpcFunc combos'!$Q$8:$Q$354,0),0)&gt;0,1,0)</f>
        <v>0</v>
      </c>
      <c r="BQ82" s="119">
        <f ca="1">IF(IFERROR(MATCH(_xlfn.CONCAT($B82,",",BQ$4),'25 SpcFunc &amp; VentSpcFunc combos'!$Q$8:$Q$354,0),0)&gt;0,1,0)</f>
        <v>0</v>
      </c>
      <c r="BR82" s="119">
        <f ca="1">IF(IFERROR(MATCH(_xlfn.CONCAT($B82,",",BR$4),'25 SpcFunc &amp; VentSpcFunc combos'!$Q$8:$Q$354,0),0)&gt;0,1,0)</f>
        <v>1</v>
      </c>
      <c r="BS82" s="119">
        <f ca="1">IF(IFERROR(MATCH(_xlfn.CONCAT($B82,",",BS$4),'25 SpcFunc &amp; VentSpcFunc combos'!$Q$8:$Q$354,0),0)&gt;0,1,0)</f>
        <v>0</v>
      </c>
      <c r="BT82" s="119">
        <f ca="1">IF(IFERROR(MATCH(_xlfn.CONCAT($B82,",",BT$4),'25 SpcFunc &amp; VentSpcFunc combos'!$Q$8:$Q$354,0),0)&gt;0,1,0)</f>
        <v>0</v>
      </c>
      <c r="BU82" s="119">
        <f ca="1">IF(IFERROR(MATCH(_xlfn.CONCAT($B82,",",BU$4),'25 SpcFunc &amp; VentSpcFunc combos'!$Q$8:$Q$354,0),0)&gt;0,1,0)</f>
        <v>0</v>
      </c>
      <c r="BV82" s="119">
        <f ca="1">IF(IFERROR(MATCH(_xlfn.CONCAT($B82,",",BV$4),'25 SpcFunc &amp; VentSpcFunc combos'!$Q$8:$Q$354,0),0)&gt;0,1,0)</f>
        <v>0</v>
      </c>
      <c r="BW82" s="119">
        <f ca="1">IF(IFERROR(MATCH(_xlfn.CONCAT($B82,",",BW$4),'25 SpcFunc &amp; VentSpcFunc combos'!$Q$8:$Q$354,0),0)&gt;0,1,0)</f>
        <v>0</v>
      </c>
      <c r="BX82" s="119">
        <f ca="1">IF(IFERROR(MATCH(_xlfn.CONCAT($B82,",",BX$4),'25 SpcFunc &amp; VentSpcFunc combos'!$Q$8:$Q$354,0),0)&gt;0,1,0)</f>
        <v>0</v>
      </c>
      <c r="BY82" s="119">
        <f ca="1">IF(IFERROR(MATCH(_xlfn.CONCAT($B82,",",BY$4),'25 SpcFunc &amp; VentSpcFunc combos'!$Q$8:$Q$354,0),0)&gt;0,1,0)</f>
        <v>0</v>
      </c>
      <c r="BZ82" s="119">
        <f ca="1">IF(IFERROR(MATCH(_xlfn.CONCAT($B82,",",BZ$4),'25 SpcFunc &amp; VentSpcFunc combos'!$Q$8:$Q$354,0),0)&gt;0,1,0)</f>
        <v>0</v>
      </c>
      <c r="CA82" s="119">
        <f ca="1">IF(IFERROR(MATCH(_xlfn.CONCAT($B82,",",CA$4),'25 SpcFunc &amp; VentSpcFunc combos'!$Q$8:$Q$354,0),0)&gt;0,1,0)</f>
        <v>0</v>
      </c>
      <c r="CB82" s="119">
        <f ca="1">IF(IFERROR(MATCH(_xlfn.CONCAT($B82,",",CB$4),'25 SpcFunc &amp; VentSpcFunc combos'!$Q$8:$Q$354,0),0)&gt;0,1,0)</f>
        <v>0</v>
      </c>
      <c r="CC82" s="119">
        <f ca="1">IF(IFERROR(MATCH(_xlfn.CONCAT($B82,",",CC$4),'25 SpcFunc &amp; VentSpcFunc combos'!$Q$8:$Q$354,0),0)&gt;0,1,0)</f>
        <v>0</v>
      </c>
      <c r="CD82" s="119">
        <f ca="1">IF(IFERROR(MATCH(_xlfn.CONCAT($B82,",",CD$4),'25 SpcFunc &amp; VentSpcFunc combos'!$Q$8:$Q$354,0),0)&gt;0,1,0)</f>
        <v>0</v>
      </c>
      <c r="CE82" s="119">
        <f ca="1">IF(IFERROR(MATCH(_xlfn.CONCAT($B82,",",CE$4),'25 SpcFunc &amp; VentSpcFunc combos'!$Q$8:$Q$354,0),0)&gt;0,1,0)</f>
        <v>0</v>
      </c>
      <c r="CF82" s="119">
        <f ca="1">IF(IFERROR(MATCH(_xlfn.CONCAT($B82,",",CF$4),'25 SpcFunc &amp; VentSpcFunc combos'!$Q$8:$Q$354,0),0)&gt;0,1,0)</f>
        <v>0</v>
      </c>
      <c r="CG82" s="119">
        <f ca="1">IF(IFERROR(MATCH(_xlfn.CONCAT($B82,",",CG$4),'25 SpcFunc &amp; VentSpcFunc combos'!$Q$8:$Q$354,0),0)&gt;0,1,0)</f>
        <v>0</v>
      </c>
      <c r="CH82" s="119">
        <f ca="1">IF(IFERROR(MATCH(_xlfn.CONCAT($B82,",",CH$4),'25 SpcFunc &amp; VentSpcFunc combos'!$Q$8:$Q$354,0),0)&gt;0,1,0)</f>
        <v>0</v>
      </c>
      <c r="CI82" s="119">
        <f ca="1">IF(IFERROR(MATCH(_xlfn.CONCAT($B82,",",CI$4),'25 SpcFunc &amp; VentSpcFunc combos'!$Q$8:$Q$354,0),0)&gt;0,1,0)</f>
        <v>0</v>
      </c>
      <c r="CJ82" s="119">
        <f ca="1">IF(IFERROR(MATCH(_xlfn.CONCAT($B82,",",CJ$4),'25 SpcFunc &amp; VentSpcFunc combos'!$Q$8:$Q$354,0),0)&gt;0,1,0)</f>
        <v>0</v>
      </c>
      <c r="CK82" s="119">
        <f ca="1">IF(IFERROR(MATCH(_xlfn.CONCAT($B82,",",CK$4),'25 SpcFunc &amp; VentSpcFunc combos'!$Q$8:$Q$354,0),0)&gt;0,1,0)</f>
        <v>0</v>
      </c>
      <c r="CL82" s="119">
        <f ca="1">IF(IFERROR(MATCH(_xlfn.CONCAT($B82,",",CL$4),'25 SpcFunc &amp; VentSpcFunc combos'!$Q$8:$Q$354,0),0)&gt;0,1,0)</f>
        <v>0</v>
      </c>
      <c r="CM82" s="119">
        <f ca="1">IF(IFERROR(MATCH(_xlfn.CONCAT($B82,",",CM$4),'25 SpcFunc &amp; VentSpcFunc combos'!$Q$8:$Q$354,0),0)&gt;0,1,0)</f>
        <v>0</v>
      </c>
      <c r="CN82" s="119">
        <f ca="1">IF(IFERROR(MATCH(_xlfn.CONCAT($B82,",",CN$4),'25 SpcFunc &amp; VentSpcFunc combos'!$Q$8:$Q$354,0),0)&gt;0,1,0)</f>
        <v>0</v>
      </c>
      <c r="CO82" s="119">
        <f ca="1">IF(IFERROR(MATCH(_xlfn.CONCAT($B82,",",CO$4),'25 SpcFunc &amp; VentSpcFunc combos'!$Q$8:$Q$354,0),0)&gt;0,1,0)</f>
        <v>0</v>
      </c>
      <c r="CP82" s="119">
        <f ca="1">IF(IFERROR(MATCH(_xlfn.CONCAT($B82,",",CP$4),'25 SpcFunc &amp; VentSpcFunc combos'!$Q$8:$Q$354,0),0)&gt;0,1,0)</f>
        <v>0</v>
      </c>
      <c r="CQ82" s="119">
        <f ca="1">IF(IFERROR(MATCH(_xlfn.CONCAT($B82,",",CQ$4),'25 SpcFunc &amp; VentSpcFunc combos'!$Q$8:$Q$354,0),0)&gt;0,1,0)</f>
        <v>0</v>
      </c>
      <c r="CR82" s="119">
        <f ca="1">IF(IFERROR(MATCH(_xlfn.CONCAT($B82,",",CR$4),'25 SpcFunc &amp; VentSpcFunc combos'!$Q$8:$Q$354,0),0)&gt;0,1,0)</f>
        <v>0</v>
      </c>
      <c r="CS82" s="119">
        <f ca="1">IF(IFERROR(MATCH(_xlfn.CONCAT($B82,",",CS$4),'25 SpcFunc &amp; VentSpcFunc combos'!$Q$8:$Q$354,0),0)&gt;0,1,0)</f>
        <v>0</v>
      </c>
      <c r="CT82" s="119">
        <f ca="1">IF(IFERROR(MATCH(_xlfn.CONCAT($B82,",",CT$4),'25 SpcFunc &amp; VentSpcFunc combos'!$Q$8:$Q$354,0),0)&gt;0,1,0)</f>
        <v>0</v>
      </c>
      <c r="CU82" s="98" t="s">
        <v>938</v>
      </c>
      <c r="CV82">
        <f t="shared" ca="1" si="5"/>
        <v>3</v>
      </c>
    </row>
    <row r="83" spans="2:100" x14ac:dyDescent="0.25">
      <c r="B83" t="e">
        <f>'For CSV - 2025 SpcFuncData'!#REF!</f>
        <v>#REF!</v>
      </c>
      <c r="C83" s="119">
        <f>IF(IFERROR(MATCH(_xlfn.CONCAT($B83,",",C$4),'25 SpcFunc &amp; VentSpcFunc combos'!$Q$8:$Q$354,0),0)&gt;0,1,0)</f>
        <v>0</v>
      </c>
      <c r="D83" s="119">
        <f>IF(IFERROR(MATCH(_xlfn.CONCAT($B83,",",D$4),'25 SpcFunc &amp; VentSpcFunc combos'!$Q$8:$Q$354,0),0)&gt;0,1,0)</f>
        <v>0</v>
      </c>
      <c r="E83" s="119">
        <f>IF(IFERROR(MATCH(_xlfn.CONCAT($B83,",",E$4),'25 SpcFunc &amp; VentSpcFunc combos'!$Q$8:$Q$354,0),0)&gt;0,1,0)</f>
        <v>0</v>
      </c>
      <c r="F83" s="119">
        <f>IF(IFERROR(MATCH(_xlfn.CONCAT($B83,",",F$4),'25 SpcFunc &amp; VentSpcFunc combos'!$Q$8:$Q$354,0),0)&gt;0,1,0)</f>
        <v>0</v>
      </c>
      <c r="G83" s="119">
        <f>IF(IFERROR(MATCH(_xlfn.CONCAT($B83,",",G$4),'25 SpcFunc &amp; VentSpcFunc combos'!$Q$8:$Q$354,0),0)&gt;0,1,0)</f>
        <v>0</v>
      </c>
      <c r="H83" s="119">
        <f>IF(IFERROR(MATCH(_xlfn.CONCAT($B83,",",H$4),'25 SpcFunc &amp; VentSpcFunc combos'!$Q$8:$Q$354,0),0)&gt;0,1,0)</f>
        <v>0</v>
      </c>
      <c r="I83" s="119">
        <f>IF(IFERROR(MATCH(_xlfn.CONCAT($B83,",",I$4),'25 SpcFunc &amp; VentSpcFunc combos'!$Q$8:$Q$354,0),0)&gt;0,1,0)</f>
        <v>0</v>
      </c>
      <c r="J83" s="119">
        <f>IF(IFERROR(MATCH(_xlfn.CONCAT($B83,",",J$4),'25 SpcFunc &amp; VentSpcFunc combos'!$Q$8:$Q$354,0),0)&gt;0,1,0)</f>
        <v>0</v>
      </c>
      <c r="K83" s="119">
        <f>IF(IFERROR(MATCH(_xlfn.CONCAT($B83,",",K$4),'25 SpcFunc &amp; VentSpcFunc combos'!$Q$8:$Q$354,0),0)&gt;0,1,0)</f>
        <v>0</v>
      </c>
      <c r="L83" s="119">
        <f>IF(IFERROR(MATCH(_xlfn.CONCAT($B83,",",L$4),'25 SpcFunc &amp; VentSpcFunc combos'!$Q$8:$Q$354,0),0)&gt;0,1,0)</f>
        <v>0</v>
      </c>
      <c r="M83" s="119">
        <f>IF(IFERROR(MATCH(_xlfn.CONCAT($B83,",",M$4),'25 SpcFunc &amp; VentSpcFunc combos'!$Q$8:$Q$354,0),0)&gt;0,1,0)</f>
        <v>0</v>
      </c>
      <c r="N83" s="119">
        <f>IF(IFERROR(MATCH(_xlfn.CONCAT($B83,",",N$4),'25 SpcFunc &amp; VentSpcFunc combos'!$Q$8:$Q$354,0),0)&gt;0,1,0)</f>
        <v>0</v>
      </c>
      <c r="O83" s="119">
        <f>IF(IFERROR(MATCH(_xlfn.CONCAT($B83,",",O$4),'25 SpcFunc &amp; VentSpcFunc combos'!$Q$8:$Q$354,0),0)&gt;0,1,0)</f>
        <v>0</v>
      </c>
      <c r="P83" s="119">
        <f>IF(IFERROR(MATCH(_xlfn.CONCAT($B83,",",P$4),'25 SpcFunc &amp; VentSpcFunc combos'!$Q$8:$Q$354,0),0)&gt;0,1,0)</f>
        <v>0</v>
      </c>
      <c r="Q83" s="119">
        <f>IF(IFERROR(MATCH(_xlfn.CONCAT($B83,",",Q$4),'25 SpcFunc &amp; VentSpcFunc combos'!$Q$8:$Q$354,0),0)&gt;0,1,0)</f>
        <v>0</v>
      </c>
      <c r="R83" s="119">
        <f>IF(IFERROR(MATCH(_xlfn.CONCAT($B83,",",R$4),'25 SpcFunc &amp; VentSpcFunc combos'!$Q$8:$Q$354,0),0)&gt;0,1,0)</f>
        <v>0</v>
      </c>
      <c r="S83" s="119">
        <f>IF(IFERROR(MATCH(_xlfn.CONCAT($B83,",",S$4),'25 SpcFunc &amp; VentSpcFunc combos'!$Q$8:$Q$354,0),0)&gt;0,1,0)</f>
        <v>0</v>
      </c>
      <c r="T83" s="119">
        <f>IF(IFERROR(MATCH(_xlfn.CONCAT($B83,",",T$4),'25 SpcFunc &amp; VentSpcFunc combos'!$Q$8:$Q$354,0),0)&gt;0,1,0)</f>
        <v>0</v>
      </c>
      <c r="U83" s="119">
        <f>IF(IFERROR(MATCH(_xlfn.CONCAT($B83,",",U$4),'25 SpcFunc &amp; VentSpcFunc combos'!$Q$8:$Q$354,0),0)&gt;0,1,0)</f>
        <v>0</v>
      </c>
      <c r="V83" s="119">
        <f>IF(IFERROR(MATCH(_xlfn.CONCAT($B83,",",V$4),'25 SpcFunc &amp; VentSpcFunc combos'!$Q$8:$Q$354,0),0)&gt;0,1,0)</f>
        <v>0</v>
      </c>
      <c r="W83" s="119">
        <f>IF(IFERROR(MATCH(_xlfn.CONCAT($B83,",",W$4),'25 SpcFunc &amp; VentSpcFunc combos'!$Q$8:$Q$354,0),0)&gt;0,1,0)</f>
        <v>0</v>
      </c>
      <c r="X83" s="119">
        <f>IF(IFERROR(MATCH(_xlfn.CONCAT($B83,",",X$4),'25 SpcFunc &amp; VentSpcFunc combos'!$Q$8:$Q$354,0),0)&gt;0,1,0)</f>
        <v>0</v>
      </c>
      <c r="Y83" s="119">
        <f>IF(IFERROR(MATCH(_xlfn.CONCAT($B83,",",Y$4),'25 SpcFunc &amp; VentSpcFunc combos'!$Q$8:$Q$354,0),0)&gt;0,1,0)</f>
        <v>0</v>
      </c>
      <c r="Z83" s="119">
        <f>IF(IFERROR(MATCH(_xlfn.CONCAT($B83,",",Z$4),'25 SpcFunc &amp; VentSpcFunc combos'!$Q$8:$Q$354,0),0)&gt;0,1,0)</f>
        <v>0</v>
      </c>
      <c r="AA83" s="119">
        <f>IF(IFERROR(MATCH(_xlfn.CONCAT($B83,",",AA$4),'25 SpcFunc &amp; VentSpcFunc combos'!$Q$8:$Q$354,0),0)&gt;0,1,0)</f>
        <v>0</v>
      </c>
      <c r="AB83" s="119">
        <f>IF(IFERROR(MATCH(_xlfn.CONCAT($B83,",",AB$4),'25 SpcFunc &amp; VentSpcFunc combos'!$Q$8:$Q$354,0),0)&gt;0,1,0)</f>
        <v>0</v>
      </c>
      <c r="AC83" s="119">
        <f>IF(IFERROR(MATCH(_xlfn.CONCAT($B83,",",AC$4),'25 SpcFunc &amp; VentSpcFunc combos'!$Q$8:$Q$354,0),0)&gt;0,1,0)</f>
        <v>0</v>
      </c>
      <c r="AD83" s="119">
        <f>IF(IFERROR(MATCH(_xlfn.CONCAT($B83,",",AD$4),'25 SpcFunc &amp; VentSpcFunc combos'!$Q$8:$Q$354,0),0)&gt;0,1,0)</f>
        <v>0</v>
      </c>
      <c r="AE83" s="119">
        <f>IF(IFERROR(MATCH(_xlfn.CONCAT($B83,",",AE$4),'25 SpcFunc &amp; VentSpcFunc combos'!$Q$8:$Q$354,0),0)&gt;0,1,0)</f>
        <v>0</v>
      </c>
      <c r="AF83" s="119">
        <f>IF(IFERROR(MATCH(_xlfn.CONCAT($B83,",",AF$4),'25 SpcFunc &amp; VentSpcFunc combos'!$Q$8:$Q$354,0),0)&gt;0,1,0)</f>
        <v>0</v>
      </c>
      <c r="AG83" s="119">
        <f>IF(IFERROR(MATCH(_xlfn.CONCAT($B83,",",AG$4),'25 SpcFunc &amp; VentSpcFunc combos'!$Q$8:$Q$354,0),0)&gt;0,1,0)</f>
        <v>0</v>
      </c>
      <c r="AH83" s="119">
        <f>IF(IFERROR(MATCH(_xlfn.CONCAT($B83,",",AH$4),'25 SpcFunc &amp; VentSpcFunc combos'!$Q$8:$Q$354,0),0)&gt;0,1,0)</f>
        <v>0</v>
      </c>
      <c r="AI83" s="119">
        <f>IF(IFERROR(MATCH(_xlfn.CONCAT($B83,",",AI$4),'25 SpcFunc &amp; VentSpcFunc combos'!$Q$8:$Q$354,0),0)&gt;0,1,0)</f>
        <v>0</v>
      </c>
      <c r="AJ83" s="119">
        <f>IF(IFERROR(MATCH(_xlfn.CONCAT($B83,",",AJ$4),'25 SpcFunc &amp; VentSpcFunc combos'!$Q$8:$Q$354,0),0)&gt;0,1,0)</f>
        <v>0</v>
      </c>
      <c r="AK83" s="119">
        <f>IF(IFERROR(MATCH(_xlfn.CONCAT($B83,",",AK$4),'25 SpcFunc &amp; VentSpcFunc combos'!$Q$8:$Q$354,0),0)&gt;0,1,0)</f>
        <v>0</v>
      </c>
      <c r="AL83" s="119">
        <f>IF(IFERROR(MATCH(_xlfn.CONCAT($B83,",",AL$4),'25 SpcFunc &amp; VentSpcFunc combos'!$Q$8:$Q$354,0),0)&gt;0,1,0)</f>
        <v>0</v>
      </c>
      <c r="AM83" s="119">
        <f>IF(IFERROR(MATCH(_xlfn.CONCAT($B83,",",AM$4),'25 SpcFunc &amp; VentSpcFunc combos'!$Q$8:$Q$354,0),0)&gt;0,1,0)</f>
        <v>0</v>
      </c>
      <c r="AN83" s="119">
        <f>IF(IFERROR(MATCH(_xlfn.CONCAT($B83,",",AN$4),'25 SpcFunc &amp; VentSpcFunc combos'!$Q$8:$Q$354,0),0)&gt;0,1,0)</f>
        <v>0</v>
      </c>
      <c r="AO83" s="119">
        <f>IF(IFERROR(MATCH(_xlfn.CONCAT($B83,",",AO$4),'25 SpcFunc &amp; VentSpcFunc combos'!$Q$8:$Q$354,0),0)&gt;0,1,0)</f>
        <v>0</v>
      </c>
      <c r="AP83" s="119">
        <f>IF(IFERROR(MATCH(_xlfn.CONCAT($B83,",",AP$4),'25 SpcFunc &amp; VentSpcFunc combos'!$Q$8:$Q$354,0),0)&gt;0,1,0)</f>
        <v>0</v>
      </c>
      <c r="AQ83" s="119">
        <f>IF(IFERROR(MATCH(_xlfn.CONCAT($B83,",",AQ$4),'25 SpcFunc &amp; VentSpcFunc combos'!$Q$8:$Q$354,0),0)&gt;0,1,0)</f>
        <v>0</v>
      </c>
      <c r="AR83" s="119">
        <f>IF(IFERROR(MATCH(_xlfn.CONCAT($B83,",",AR$4),'25 SpcFunc &amp; VentSpcFunc combos'!$Q$8:$Q$354,0),0)&gt;0,1,0)</f>
        <v>0</v>
      </c>
      <c r="AS83" s="119">
        <f>IF(IFERROR(MATCH(_xlfn.CONCAT($B83,",",AS$4),'25 SpcFunc &amp; VentSpcFunc combos'!$Q$8:$Q$354,0),0)&gt;0,1,0)</f>
        <v>0</v>
      </c>
      <c r="AT83" s="119">
        <f>IF(IFERROR(MATCH(_xlfn.CONCAT($B83,",",AT$4),'25 SpcFunc &amp; VentSpcFunc combos'!$Q$8:$Q$354,0),0)&gt;0,1,0)</f>
        <v>0</v>
      </c>
      <c r="AU83" s="119">
        <f>IF(IFERROR(MATCH(_xlfn.CONCAT($B83,",",AU$4),'25 SpcFunc &amp; VentSpcFunc combos'!$Q$8:$Q$354,0),0)&gt;0,1,0)</f>
        <v>0</v>
      </c>
      <c r="AV83" s="119">
        <f>IF(IFERROR(MATCH(_xlfn.CONCAT($B83,",",AV$4),'25 SpcFunc &amp; VentSpcFunc combos'!$Q$8:$Q$354,0),0)&gt;0,1,0)</f>
        <v>0</v>
      </c>
      <c r="AW83" s="119">
        <f>IF(IFERROR(MATCH(_xlfn.CONCAT($B83,",",AW$4),'25 SpcFunc &amp; VentSpcFunc combos'!$Q$8:$Q$354,0),0)&gt;0,1,0)</f>
        <v>0</v>
      </c>
      <c r="AX83" s="119">
        <f>IF(IFERROR(MATCH(_xlfn.CONCAT($B83,",",AX$4),'25 SpcFunc &amp; VentSpcFunc combos'!$Q$8:$Q$354,0),0)&gt;0,1,0)</f>
        <v>0</v>
      </c>
      <c r="AY83" s="119">
        <f>IF(IFERROR(MATCH(_xlfn.CONCAT($B83,",",AY$4),'25 SpcFunc &amp; VentSpcFunc combos'!$Q$8:$Q$354,0),0)&gt;0,1,0)</f>
        <v>0</v>
      </c>
      <c r="AZ83" s="119">
        <f>IF(IFERROR(MATCH(_xlfn.CONCAT($B83,",",AZ$4),'25 SpcFunc &amp; VentSpcFunc combos'!$Q$8:$Q$354,0),0)&gt;0,1,0)</f>
        <v>0</v>
      </c>
      <c r="BA83" s="119">
        <f>IF(IFERROR(MATCH(_xlfn.CONCAT($B83,",",BA$4),'25 SpcFunc &amp; VentSpcFunc combos'!$Q$8:$Q$354,0),0)&gt;0,1,0)</f>
        <v>0</v>
      </c>
      <c r="BB83" s="119">
        <f>IF(IFERROR(MATCH(_xlfn.CONCAT($B83,",",BB$4),'25 SpcFunc &amp; VentSpcFunc combos'!$Q$8:$Q$354,0),0)&gt;0,1,0)</f>
        <v>0</v>
      </c>
      <c r="BC83" s="119">
        <f>IF(IFERROR(MATCH(_xlfn.CONCAT($B83,",",BC$4),'25 SpcFunc &amp; VentSpcFunc combos'!$Q$8:$Q$354,0),0)&gt;0,1,0)</f>
        <v>0</v>
      </c>
      <c r="BD83" s="119">
        <f>IF(IFERROR(MATCH(_xlfn.CONCAT($B83,",",BD$4),'25 SpcFunc &amp; VentSpcFunc combos'!$Q$8:$Q$354,0),0)&gt;0,1,0)</f>
        <v>0</v>
      </c>
      <c r="BE83" s="119">
        <f>IF(IFERROR(MATCH(_xlfn.CONCAT($B83,",",BE$4),'25 SpcFunc &amp; VentSpcFunc combos'!$Q$8:$Q$354,0),0)&gt;0,1,0)</f>
        <v>0</v>
      </c>
      <c r="BF83" s="119">
        <f>IF(IFERROR(MATCH(_xlfn.CONCAT($B83,",",BF$4),'25 SpcFunc &amp; VentSpcFunc combos'!$Q$8:$Q$354,0),0)&gt;0,1,0)</f>
        <v>0</v>
      </c>
      <c r="BG83" s="119">
        <f>IF(IFERROR(MATCH(_xlfn.CONCAT($B83,",",BG$4),'25 SpcFunc &amp; VentSpcFunc combos'!$Q$8:$Q$354,0),0)&gt;0,1,0)</f>
        <v>0</v>
      </c>
      <c r="BH83" s="119">
        <f>IF(IFERROR(MATCH(_xlfn.CONCAT($B83,",",BH$4),'25 SpcFunc &amp; VentSpcFunc combos'!$Q$8:$Q$354,0),0)&gt;0,1,0)</f>
        <v>0</v>
      </c>
      <c r="BI83" s="119">
        <f>IF(IFERROR(MATCH(_xlfn.CONCAT($B83,",",BI$4),'25 SpcFunc &amp; VentSpcFunc combos'!$Q$8:$Q$354,0),0)&gt;0,1,0)</f>
        <v>0</v>
      </c>
      <c r="BJ83" s="119">
        <f>IF(IFERROR(MATCH(_xlfn.CONCAT($B83,",",BJ$4),'25 SpcFunc &amp; VentSpcFunc combos'!$Q$8:$Q$354,0),0)&gt;0,1,0)</f>
        <v>0</v>
      </c>
      <c r="BK83" s="119">
        <f>IF(IFERROR(MATCH(_xlfn.CONCAT($B83,",",BK$4),'25 SpcFunc &amp; VentSpcFunc combos'!$Q$8:$Q$354,0),0)&gt;0,1,0)</f>
        <v>0</v>
      </c>
      <c r="BL83" s="119">
        <f>IF(IFERROR(MATCH(_xlfn.CONCAT($B83,",",BL$4),'25 SpcFunc &amp; VentSpcFunc combos'!$Q$8:$Q$354,0),0)&gt;0,1,0)</f>
        <v>0</v>
      </c>
      <c r="BM83" s="119">
        <f>IF(IFERROR(MATCH(_xlfn.CONCAT($B83,",",BM$4),'25 SpcFunc &amp; VentSpcFunc combos'!$Q$8:$Q$354,0),0)&gt;0,1,0)</f>
        <v>0</v>
      </c>
      <c r="BN83" s="119">
        <f>IF(IFERROR(MATCH(_xlfn.CONCAT($B83,",",BN$4),'25 SpcFunc &amp; VentSpcFunc combos'!$Q$8:$Q$354,0),0)&gt;0,1,0)</f>
        <v>0</v>
      </c>
      <c r="BO83" s="119">
        <f>IF(IFERROR(MATCH(_xlfn.CONCAT($B83,",",BO$4),'25 SpcFunc &amp; VentSpcFunc combos'!$Q$8:$Q$354,0),0)&gt;0,1,0)</f>
        <v>0</v>
      </c>
      <c r="BP83" s="119">
        <f>IF(IFERROR(MATCH(_xlfn.CONCAT($B83,",",BP$4),'25 SpcFunc &amp; VentSpcFunc combos'!$Q$8:$Q$354,0),0)&gt;0,1,0)</f>
        <v>0</v>
      </c>
      <c r="BQ83" s="119">
        <f>IF(IFERROR(MATCH(_xlfn.CONCAT($B83,",",BQ$4),'25 SpcFunc &amp; VentSpcFunc combos'!$Q$8:$Q$354,0),0)&gt;0,1,0)</f>
        <v>0</v>
      </c>
      <c r="BR83" s="119">
        <f>IF(IFERROR(MATCH(_xlfn.CONCAT($B83,",",BR$4),'25 SpcFunc &amp; VentSpcFunc combos'!$Q$8:$Q$354,0),0)&gt;0,1,0)</f>
        <v>0</v>
      </c>
      <c r="BS83" s="119">
        <f>IF(IFERROR(MATCH(_xlfn.CONCAT($B83,",",BS$4),'25 SpcFunc &amp; VentSpcFunc combos'!$Q$8:$Q$354,0),0)&gt;0,1,0)</f>
        <v>0</v>
      </c>
      <c r="BT83" s="119">
        <f>IF(IFERROR(MATCH(_xlfn.CONCAT($B83,",",BT$4),'25 SpcFunc &amp; VentSpcFunc combos'!$Q$8:$Q$354,0),0)&gt;0,1,0)</f>
        <v>0</v>
      </c>
      <c r="BU83" s="119">
        <f>IF(IFERROR(MATCH(_xlfn.CONCAT($B83,",",BU$4),'25 SpcFunc &amp; VentSpcFunc combos'!$Q$8:$Q$354,0),0)&gt;0,1,0)</f>
        <v>0</v>
      </c>
      <c r="BV83" s="119">
        <f>IF(IFERROR(MATCH(_xlfn.CONCAT($B83,",",BV$4),'25 SpcFunc &amp; VentSpcFunc combos'!$Q$8:$Q$354,0),0)&gt;0,1,0)</f>
        <v>0</v>
      </c>
      <c r="BW83" s="119">
        <f>IF(IFERROR(MATCH(_xlfn.CONCAT($B83,",",BW$4),'25 SpcFunc &amp; VentSpcFunc combos'!$Q$8:$Q$354,0),0)&gt;0,1,0)</f>
        <v>0</v>
      </c>
      <c r="BX83" s="119">
        <f>IF(IFERROR(MATCH(_xlfn.CONCAT($B83,",",BX$4),'25 SpcFunc &amp; VentSpcFunc combos'!$Q$8:$Q$354,0),0)&gt;0,1,0)</f>
        <v>0</v>
      </c>
      <c r="BY83" s="119">
        <f>IF(IFERROR(MATCH(_xlfn.CONCAT($B83,",",BY$4),'25 SpcFunc &amp; VentSpcFunc combos'!$Q$8:$Q$354,0),0)&gt;0,1,0)</f>
        <v>0</v>
      </c>
      <c r="BZ83" s="119">
        <f>IF(IFERROR(MATCH(_xlfn.CONCAT($B83,",",BZ$4),'25 SpcFunc &amp; VentSpcFunc combos'!$Q$8:$Q$354,0),0)&gt;0,1,0)</f>
        <v>0</v>
      </c>
      <c r="CA83" s="119">
        <f>IF(IFERROR(MATCH(_xlfn.CONCAT($B83,",",CA$4),'25 SpcFunc &amp; VentSpcFunc combos'!$Q$8:$Q$354,0),0)&gt;0,1,0)</f>
        <v>0</v>
      </c>
      <c r="CB83" s="119">
        <f>IF(IFERROR(MATCH(_xlfn.CONCAT($B83,",",CB$4),'25 SpcFunc &amp; VentSpcFunc combos'!$Q$8:$Q$354,0),0)&gt;0,1,0)</f>
        <v>0</v>
      </c>
      <c r="CC83" s="119">
        <f>IF(IFERROR(MATCH(_xlfn.CONCAT($B83,",",CC$4),'25 SpcFunc &amp; VentSpcFunc combos'!$Q$8:$Q$354,0),0)&gt;0,1,0)</f>
        <v>0</v>
      </c>
      <c r="CD83" s="119">
        <f>IF(IFERROR(MATCH(_xlfn.CONCAT($B83,",",CD$4),'25 SpcFunc &amp; VentSpcFunc combos'!$Q$8:$Q$354,0),0)&gt;0,1,0)</f>
        <v>0</v>
      </c>
      <c r="CE83" s="119">
        <f>IF(IFERROR(MATCH(_xlfn.CONCAT($B83,",",CE$4),'25 SpcFunc &amp; VentSpcFunc combos'!$Q$8:$Q$354,0),0)&gt;0,1,0)</f>
        <v>0</v>
      </c>
      <c r="CF83" s="119">
        <f>IF(IFERROR(MATCH(_xlfn.CONCAT($B83,",",CF$4),'25 SpcFunc &amp; VentSpcFunc combos'!$Q$8:$Q$354,0),0)&gt;0,1,0)</f>
        <v>0</v>
      </c>
      <c r="CG83" s="119">
        <f>IF(IFERROR(MATCH(_xlfn.CONCAT($B83,",",CG$4),'25 SpcFunc &amp; VentSpcFunc combos'!$Q$8:$Q$354,0),0)&gt;0,1,0)</f>
        <v>0</v>
      </c>
      <c r="CH83" s="119">
        <f>IF(IFERROR(MATCH(_xlfn.CONCAT($B83,",",CH$4),'25 SpcFunc &amp; VentSpcFunc combos'!$Q$8:$Q$354,0),0)&gt;0,1,0)</f>
        <v>0</v>
      </c>
      <c r="CI83" s="119">
        <f>IF(IFERROR(MATCH(_xlfn.CONCAT($B83,",",CI$4),'25 SpcFunc &amp; VentSpcFunc combos'!$Q$8:$Q$354,0),0)&gt;0,1,0)</f>
        <v>0</v>
      </c>
      <c r="CJ83" s="119">
        <f>IF(IFERROR(MATCH(_xlfn.CONCAT($B83,",",CJ$4),'25 SpcFunc &amp; VentSpcFunc combos'!$Q$8:$Q$354,0),0)&gt;0,1,0)</f>
        <v>0</v>
      </c>
      <c r="CK83" s="119">
        <f>IF(IFERROR(MATCH(_xlfn.CONCAT($B83,",",CK$4),'25 SpcFunc &amp; VentSpcFunc combos'!$Q$8:$Q$354,0),0)&gt;0,1,0)</f>
        <v>0</v>
      </c>
      <c r="CL83" s="119">
        <f>IF(IFERROR(MATCH(_xlfn.CONCAT($B83,",",CL$4),'25 SpcFunc &amp; VentSpcFunc combos'!$Q$8:$Q$354,0),0)&gt;0,1,0)</f>
        <v>0</v>
      </c>
      <c r="CM83" s="119">
        <f>IF(IFERROR(MATCH(_xlfn.CONCAT($B83,",",CM$4),'25 SpcFunc &amp; VentSpcFunc combos'!$Q$8:$Q$354,0),0)&gt;0,1,0)</f>
        <v>0</v>
      </c>
      <c r="CN83" s="119">
        <f>IF(IFERROR(MATCH(_xlfn.CONCAT($B83,",",CN$4),'25 SpcFunc &amp; VentSpcFunc combos'!$Q$8:$Q$354,0),0)&gt;0,1,0)</f>
        <v>0</v>
      </c>
      <c r="CO83" s="119">
        <f>IF(IFERROR(MATCH(_xlfn.CONCAT($B83,",",CO$4),'25 SpcFunc &amp; VentSpcFunc combos'!$Q$8:$Q$354,0),0)&gt;0,1,0)</f>
        <v>0</v>
      </c>
      <c r="CP83" s="119">
        <f>IF(IFERROR(MATCH(_xlfn.CONCAT($B83,",",CP$4),'25 SpcFunc &amp; VentSpcFunc combos'!$Q$8:$Q$354,0),0)&gt;0,1,0)</f>
        <v>0</v>
      </c>
      <c r="CQ83" s="119">
        <f>IF(IFERROR(MATCH(_xlfn.CONCAT($B83,",",CQ$4),'25 SpcFunc &amp; VentSpcFunc combos'!$Q$8:$Q$354,0),0)&gt;0,1,0)</f>
        <v>0</v>
      </c>
      <c r="CR83" s="119">
        <f>IF(IFERROR(MATCH(_xlfn.CONCAT($B83,",",CR$4),'25 SpcFunc &amp; VentSpcFunc combos'!$Q$8:$Q$354,0),0)&gt;0,1,0)</f>
        <v>0</v>
      </c>
      <c r="CS83" s="119">
        <f>IF(IFERROR(MATCH(_xlfn.CONCAT($B83,",",CS$4),'25 SpcFunc &amp; VentSpcFunc combos'!$Q$8:$Q$354,0),0)&gt;0,1,0)</f>
        <v>0</v>
      </c>
      <c r="CT83" s="119">
        <f>IF(IFERROR(MATCH(_xlfn.CONCAT($B83,",",CT$4),'25 SpcFunc &amp; VentSpcFunc combos'!$Q$8:$Q$354,0),0)&gt;0,1,0)</f>
        <v>0</v>
      </c>
      <c r="CU83" s="98" t="s">
        <v>938</v>
      </c>
      <c r="CV83">
        <f t="shared" si="5"/>
        <v>0</v>
      </c>
    </row>
    <row r="84" spans="2:100" x14ac:dyDescent="0.25">
      <c r="B84" t="e">
        <f>'For CSV - 2025 SpcFuncData'!#REF!</f>
        <v>#REF!</v>
      </c>
      <c r="C84" s="119">
        <f>IF(IFERROR(MATCH(_xlfn.CONCAT($B84,",",C$4),'25 SpcFunc &amp; VentSpcFunc combos'!$Q$8:$Q$354,0),0)&gt;0,1,0)</f>
        <v>0</v>
      </c>
      <c r="D84" s="119">
        <f>IF(IFERROR(MATCH(_xlfn.CONCAT($B84,",",D$4),'25 SpcFunc &amp; VentSpcFunc combos'!$Q$8:$Q$354,0),0)&gt;0,1,0)</f>
        <v>0</v>
      </c>
      <c r="E84" s="119">
        <f>IF(IFERROR(MATCH(_xlfn.CONCAT($B84,",",E$4),'25 SpcFunc &amp; VentSpcFunc combos'!$Q$8:$Q$354,0),0)&gt;0,1,0)</f>
        <v>0</v>
      </c>
      <c r="F84" s="119">
        <f>IF(IFERROR(MATCH(_xlfn.CONCAT($B84,",",F$4),'25 SpcFunc &amp; VentSpcFunc combos'!$Q$8:$Q$354,0),0)&gt;0,1,0)</f>
        <v>0</v>
      </c>
      <c r="G84" s="119">
        <f>IF(IFERROR(MATCH(_xlfn.CONCAT($B84,",",G$4),'25 SpcFunc &amp; VentSpcFunc combos'!$Q$8:$Q$354,0),0)&gt;0,1,0)</f>
        <v>0</v>
      </c>
      <c r="H84" s="119">
        <f>IF(IFERROR(MATCH(_xlfn.CONCAT($B84,",",H$4),'25 SpcFunc &amp; VentSpcFunc combos'!$Q$8:$Q$354,0),0)&gt;0,1,0)</f>
        <v>0</v>
      </c>
      <c r="I84" s="119">
        <f>IF(IFERROR(MATCH(_xlfn.CONCAT($B84,",",I$4),'25 SpcFunc &amp; VentSpcFunc combos'!$Q$8:$Q$354,0),0)&gt;0,1,0)</f>
        <v>0</v>
      </c>
      <c r="J84" s="119">
        <f>IF(IFERROR(MATCH(_xlfn.CONCAT($B84,",",J$4),'25 SpcFunc &amp; VentSpcFunc combos'!$Q$8:$Q$354,0),0)&gt;0,1,0)</f>
        <v>0</v>
      </c>
      <c r="K84" s="119">
        <f>IF(IFERROR(MATCH(_xlfn.CONCAT($B84,",",K$4),'25 SpcFunc &amp; VentSpcFunc combos'!$Q$8:$Q$354,0),0)&gt;0,1,0)</f>
        <v>0</v>
      </c>
      <c r="L84" s="119">
        <f>IF(IFERROR(MATCH(_xlfn.CONCAT($B84,",",L$4),'25 SpcFunc &amp; VentSpcFunc combos'!$Q$8:$Q$354,0),0)&gt;0,1,0)</f>
        <v>0</v>
      </c>
      <c r="M84" s="119">
        <f>IF(IFERROR(MATCH(_xlfn.CONCAT($B84,",",M$4),'25 SpcFunc &amp; VentSpcFunc combos'!$Q$8:$Q$354,0),0)&gt;0,1,0)</f>
        <v>0</v>
      </c>
      <c r="N84" s="119">
        <f>IF(IFERROR(MATCH(_xlfn.CONCAT($B84,",",N$4),'25 SpcFunc &amp; VentSpcFunc combos'!$Q$8:$Q$354,0),0)&gt;0,1,0)</f>
        <v>0</v>
      </c>
      <c r="O84" s="119">
        <f>IF(IFERROR(MATCH(_xlfn.CONCAT($B84,",",O$4),'25 SpcFunc &amp; VentSpcFunc combos'!$Q$8:$Q$354,0),0)&gt;0,1,0)</f>
        <v>0</v>
      </c>
      <c r="P84" s="119">
        <f>IF(IFERROR(MATCH(_xlfn.CONCAT($B84,",",P$4),'25 SpcFunc &amp; VentSpcFunc combos'!$Q$8:$Q$354,0),0)&gt;0,1,0)</f>
        <v>0</v>
      </c>
      <c r="Q84" s="119">
        <f>IF(IFERROR(MATCH(_xlfn.CONCAT($B84,",",Q$4),'25 SpcFunc &amp; VentSpcFunc combos'!$Q$8:$Q$354,0),0)&gt;0,1,0)</f>
        <v>0</v>
      </c>
      <c r="R84" s="119">
        <f>IF(IFERROR(MATCH(_xlfn.CONCAT($B84,",",R$4),'25 SpcFunc &amp; VentSpcFunc combos'!$Q$8:$Q$354,0),0)&gt;0,1,0)</f>
        <v>0</v>
      </c>
      <c r="S84" s="119">
        <f>IF(IFERROR(MATCH(_xlfn.CONCAT($B84,",",S$4),'25 SpcFunc &amp; VentSpcFunc combos'!$Q$8:$Q$354,0),0)&gt;0,1,0)</f>
        <v>0</v>
      </c>
      <c r="T84" s="119">
        <f>IF(IFERROR(MATCH(_xlfn.CONCAT($B84,",",T$4),'25 SpcFunc &amp; VentSpcFunc combos'!$Q$8:$Q$354,0),0)&gt;0,1,0)</f>
        <v>0</v>
      </c>
      <c r="U84" s="119">
        <f>IF(IFERROR(MATCH(_xlfn.CONCAT($B84,",",U$4),'25 SpcFunc &amp; VentSpcFunc combos'!$Q$8:$Q$354,0),0)&gt;0,1,0)</f>
        <v>0</v>
      </c>
      <c r="V84" s="119">
        <f>IF(IFERROR(MATCH(_xlfn.CONCAT($B84,",",V$4),'25 SpcFunc &amp; VentSpcFunc combos'!$Q$8:$Q$354,0),0)&gt;0,1,0)</f>
        <v>0</v>
      </c>
      <c r="W84" s="119">
        <f>IF(IFERROR(MATCH(_xlfn.CONCAT($B84,",",W$4),'25 SpcFunc &amp; VentSpcFunc combos'!$Q$8:$Q$354,0),0)&gt;0,1,0)</f>
        <v>0</v>
      </c>
      <c r="X84" s="119">
        <f>IF(IFERROR(MATCH(_xlfn.CONCAT($B84,",",X$4),'25 SpcFunc &amp; VentSpcFunc combos'!$Q$8:$Q$354,0),0)&gt;0,1,0)</f>
        <v>0</v>
      </c>
      <c r="Y84" s="119">
        <f>IF(IFERROR(MATCH(_xlfn.CONCAT($B84,",",Y$4),'25 SpcFunc &amp; VentSpcFunc combos'!$Q$8:$Q$354,0),0)&gt;0,1,0)</f>
        <v>0</v>
      </c>
      <c r="Z84" s="119">
        <f>IF(IFERROR(MATCH(_xlfn.CONCAT($B84,",",Z$4),'25 SpcFunc &amp; VentSpcFunc combos'!$Q$8:$Q$354,0),0)&gt;0,1,0)</f>
        <v>0</v>
      </c>
      <c r="AA84" s="119">
        <f>IF(IFERROR(MATCH(_xlfn.CONCAT($B84,",",AA$4),'25 SpcFunc &amp; VentSpcFunc combos'!$Q$8:$Q$354,0),0)&gt;0,1,0)</f>
        <v>0</v>
      </c>
      <c r="AB84" s="119">
        <f>IF(IFERROR(MATCH(_xlfn.CONCAT($B84,",",AB$4),'25 SpcFunc &amp; VentSpcFunc combos'!$Q$8:$Q$354,0),0)&gt;0,1,0)</f>
        <v>0</v>
      </c>
      <c r="AC84" s="119">
        <f>IF(IFERROR(MATCH(_xlfn.CONCAT($B84,",",AC$4),'25 SpcFunc &amp; VentSpcFunc combos'!$Q$8:$Q$354,0),0)&gt;0,1,0)</f>
        <v>0</v>
      </c>
      <c r="AD84" s="119">
        <f>IF(IFERROR(MATCH(_xlfn.CONCAT($B84,",",AD$4),'25 SpcFunc &amp; VentSpcFunc combos'!$Q$8:$Q$354,0),0)&gt;0,1,0)</f>
        <v>0</v>
      </c>
      <c r="AE84" s="119">
        <f>IF(IFERROR(MATCH(_xlfn.CONCAT($B84,",",AE$4),'25 SpcFunc &amp; VentSpcFunc combos'!$Q$8:$Q$354,0),0)&gt;0,1,0)</f>
        <v>0</v>
      </c>
      <c r="AF84" s="119">
        <f>IF(IFERROR(MATCH(_xlfn.CONCAT($B84,",",AF$4),'25 SpcFunc &amp; VentSpcFunc combos'!$Q$8:$Q$354,0),0)&gt;0,1,0)</f>
        <v>0</v>
      </c>
      <c r="AG84" s="119">
        <f>IF(IFERROR(MATCH(_xlfn.CONCAT($B84,",",AG$4),'25 SpcFunc &amp; VentSpcFunc combos'!$Q$8:$Q$354,0),0)&gt;0,1,0)</f>
        <v>0</v>
      </c>
      <c r="AH84" s="119">
        <f>IF(IFERROR(MATCH(_xlfn.CONCAT($B84,",",AH$4),'25 SpcFunc &amp; VentSpcFunc combos'!$Q$8:$Q$354,0),0)&gt;0,1,0)</f>
        <v>0</v>
      </c>
      <c r="AI84" s="119">
        <f>IF(IFERROR(MATCH(_xlfn.CONCAT($B84,",",AI$4),'25 SpcFunc &amp; VentSpcFunc combos'!$Q$8:$Q$354,0),0)&gt;0,1,0)</f>
        <v>0</v>
      </c>
      <c r="AJ84" s="119">
        <f>IF(IFERROR(MATCH(_xlfn.CONCAT($B84,",",AJ$4),'25 SpcFunc &amp; VentSpcFunc combos'!$Q$8:$Q$354,0),0)&gt;0,1,0)</f>
        <v>0</v>
      </c>
      <c r="AK84" s="119">
        <f>IF(IFERROR(MATCH(_xlfn.CONCAT($B84,",",AK$4),'25 SpcFunc &amp; VentSpcFunc combos'!$Q$8:$Q$354,0),0)&gt;0,1,0)</f>
        <v>0</v>
      </c>
      <c r="AL84" s="119">
        <f>IF(IFERROR(MATCH(_xlfn.CONCAT($B84,",",AL$4),'25 SpcFunc &amp; VentSpcFunc combos'!$Q$8:$Q$354,0),0)&gt;0,1,0)</f>
        <v>0</v>
      </c>
      <c r="AM84" s="119">
        <f>IF(IFERROR(MATCH(_xlfn.CONCAT($B84,",",AM$4),'25 SpcFunc &amp; VentSpcFunc combos'!$Q$8:$Q$354,0),0)&gt;0,1,0)</f>
        <v>0</v>
      </c>
      <c r="AN84" s="119">
        <f>IF(IFERROR(MATCH(_xlfn.CONCAT($B84,",",AN$4),'25 SpcFunc &amp; VentSpcFunc combos'!$Q$8:$Q$354,0),0)&gt;0,1,0)</f>
        <v>0</v>
      </c>
      <c r="AO84" s="119">
        <f>IF(IFERROR(MATCH(_xlfn.CONCAT($B84,",",AO$4),'25 SpcFunc &amp; VentSpcFunc combos'!$Q$8:$Q$354,0),0)&gt;0,1,0)</f>
        <v>0</v>
      </c>
      <c r="AP84" s="119">
        <f>IF(IFERROR(MATCH(_xlfn.CONCAT($B84,",",AP$4),'25 SpcFunc &amp; VentSpcFunc combos'!$Q$8:$Q$354,0),0)&gt;0,1,0)</f>
        <v>0</v>
      </c>
      <c r="AQ84" s="119">
        <f>IF(IFERROR(MATCH(_xlfn.CONCAT($B84,",",AQ$4),'25 SpcFunc &amp; VentSpcFunc combos'!$Q$8:$Q$354,0),0)&gt;0,1,0)</f>
        <v>0</v>
      </c>
      <c r="AR84" s="119">
        <f>IF(IFERROR(MATCH(_xlfn.CONCAT($B84,",",AR$4),'25 SpcFunc &amp; VentSpcFunc combos'!$Q$8:$Q$354,0),0)&gt;0,1,0)</f>
        <v>0</v>
      </c>
      <c r="AS84" s="119">
        <f>IF(IFERROR(MATCH(_xlfn.CONCAT($B84,",",AS$4),'25 SpcFunc &amp; VentSpcFunc combos'!$Q$8:$Q$354,0),0)&gt;0,1,0)</f>
        <v>0</v>
      </c>
      <c r="AT84" s="119">
        <f>IF(IFERROR(MATCH(_xlfn.CONCAT($B84,",",AT$4),'25 SpcFunc &amp; VentSpcFunc combos'!$Q$8:$Q$354,0),0)&gt;0,1,0)</f>
        <v>0</v>
      </c>
      <c r="AU84" s="119">
        <f>IF(IFERROR(MATCH(_xlfn.CONCAT($B84,",",AU$4),'25 SpcFunc &amp; VentSpcFunc combos'!$Q$8:$Q$354,0),0)&gt;0,1,0)</f>
        <v>0</v>
      </c>
      <c r="AV84" s="119">
        <f>IF(IFERROR(MATCH(_xlfn.CONCAT($B84,",",AV$4),'25 SpcFunc &amp; VentSpcFunc combos'!$Q$8:$Q$354,0),0)&gt;0,1,0)</f>
        <v>0</v>
      </c>
      <c r="AW84" s="119">
        <f>IF(IFERROR(MATCH(_xlfn.CONCAT($B84,",",AW$4),'25 SpcFunc &amp; VentSpcFunc combos'!$Q$8:$Q$354,0),0)&gt;0,1,0)</f>
        <v>0</v>
      </c>
      <c r="AX84" s="119">
        <f>IF(IFERROR(MATCH(_xlfn.CONCAT($B84,",",AX$4),'25 SpcFunc &amp; VentSpcFunc combos'!$Q$8:$Q$354,0),0)&gt;0,1,0)</f>
        <v>0</v>
      </c>
      <c r="AY84" s="119">
        <f>IF(IFERROR(MATCH(_xlfn.CONCAT($B84,",",AY$4),'25 SpcFunc &amp; VentSpcFunc combos'!$Q$8:$Q$354,0),0)&gt;0,1,0)</f>
        <v>0</v>
      </c>
      <c r="AZ84" s="119">
        <f>IF(IFERROR(MATCH(_xlfn.CONCAT($B84,",",AZ$4),'25 SpcFunc &amp; VentSpcFunc combos'!$Q$8:$Q$354,0),0)&gt;0,1,0)</f>
        <v>0</v>
      </c>
      <c r="BA84" s="119">
        <f>IF(IFERROR(MATCH(_xlfn.CONCAT($B84,",",BA$4),'25 SpcFunc &amp; VentSpcFunc combos'!$Q$8:$Q$354,0),0)&gt;0,1,0)</f>
        <v>0</v>
      </c>
      <c r="BB84" s="119">
        <f>IF(IFERROR(MATCH(_xlfn.CONCAT($B84,",",BB$4),'25 SpcFunc &amp; VentSpcFunc combos'!$Q$8:$Q$354,0),0)&gt;0,1,0)</f>
        <v>0</v>
      </c>
      <c r="BC84" s="119">
        <f>IF(IFERROR(MATCH(_xlfn.CONCAT($B84,",",BC$4),'25 SpcFunc &amp; VentSpcFunc combos'!$Q$8:$Q$354,0),0)&gt;0,1,0)</f>
        <v>0</v>
      </c>
      <c r="BD84" s="119">
        <f>IF(IFERROR(MATCH(_xlfn.CONCAT($B84,",",BD$4),'25 SpcFunc &amp; VentSpcFunc combos'!$Q$8:$Q$354,0),0)&gt;0,1,0)</f>
        <v>0</v>
      </c>
      <c r="BE84" s="119">
        <f>IF(IFERROR(MATCH(_xlfn.CONCAT($B84,",",BE$4),'25 SpcFunc &amp; VentSpcFunc combos'!$Q$8:$Q$354,0),0)&gt;0,1,0)</f>
        <v>0</v>
      </c>
      <c r="BF84" s="119">
        <f>IF(IFERROR(MATCH(_xlfn.CONCAT($B84,",",BF$4),'25 SpcFunc &amp; VentSpcFunc combos'!$Q$8:$Q$354,0),0)&gt;0,1,0)</f>
        <v>0</v>
      </c>
      <c r="BG84" s="119">
        <f>IF(IFERROR(MATCH(_xlfn.CONCAT($B84,",",BG$4),'25 SpcFunc &amp; VentSpcFunc combos'!$Q$8:$Q$354,0),0)&gt;0,1,0)</f>
        <v>0</v>
      </c>
      <c r="BH84" s="119">
        <f>IF(IFERROR(MATCH(_xlfn.CONCAT($B84,",",BH$4),'25 SpcFunc &amp; VentSpcFunc combos'!$Q$8:$Q$354,0),0)&gt;0,1,0)</f>
        <v>0</v>
      </c>
      <c r="BI84" s="119">
        <f>IF(IFERROR(MATCH(_xlfn.CONCAT($B84,",",BI$4),'25 SpcFunc &amp; VentSpcFunc combos'!$Q$8:$Q$354,0),0)&gt;0,1,0)</f>
        <v>0</v>
      </c>
      <c r="BJ84" s="119">
        <f>IF(IFERROR(MATCH(_xlfn.CONCAT($B84,",",BJ$4),'25 SpcFunc &amp; VentSpcFunc combos'!$Q$8:$Q$354,0),0)&gt;0,1,0)</f>
        <v>0</v>
      </c>
      <c r="BK84" s="119">
        <f>IF(IFERROR(MATCH(_xlfn.CONCAT($B84,",",BK$4),'25 SpcFunc &amp; VentSpcFunc combos'!$Q$8:$Q$354,0),0)&gt;0,1,0)</f>
        <v>0</v>
      </c>
      <c r="BL84" s="119">
        <f>IF(IFERROR(MATCH(_xlfn.CONCAT($B84,",",BL$4),'25 SpcFunc &amp; VentSpcFunc combos'!$Q$8:$Q$354,0),0)&gt;0,1,0)</f>
        <v>0</v>
      </c>
      <c r="BM84" s="119">
        <f>IF(IFERROR(MATCH(_xlfn.CONCAT($B84,",",BM$4),'25 SpcFunc &amp; VentSpcFunc combos'!$Q$8:$Q$354,0),0)&gt;0,1,0)</f>
        <v>0</v>
      </c>
      <c r="BN84" s="119">
        <f>IF(IFERROR(MATCH(_xlfn.CONCAT($B84,",",BN$4),'25 SpcFunc &amp; VentSpcFunc combos'!$Q$8:$Q$354,0),0)&gt;0,1,0)</f>
        <v>0</v>
      </c>
      <c r="BO84" s="119">
        <f>IF(IFERROR(MATCH(_xlfn.CONCAT($B84,",",BO$4),'25 SpcFunc &amp; VentSpcFunc combos'!$Q$8:$Q$354,0),0)&gt;0,1,0)</f>
        <v>0</v>
      </c>
      <c r="BP84" s="119">
        <f>IF(IFERROR(MATCH(_xlfn.CONCAT($B84,",",BP$4),'25 SpcFunc &amp; VentSpcFunc combos'!$Q$8:$Q$354,0),0)&gt;0,1,0)</f>
        <v>0</v>
      </c>
      <c r="BQ84" s="119">
        <f>IF(IFERROR(MATCH(_xlfn.CONCAT($B84,",",BQ$4),'25 SpcFunc &amp; VentSpcFunc combos'!$Q$8:$Q$354,0),0)&gt;0,1,0)</f>
        <v>0</v>
      </c>
      <c r="BR84" s="119">
        <f>IF(IFERROR(MATCH(_xlfn.CONCAT($B84,",",BR$4),'25 SpcFunc &amp; VentSpcFunc combos'!$Q$8:$Q$354,0),0)&gt;0,1,0)</f>
        <v>0</v>
      </c>
      <c r="BS84" s="119">
        <f>IF(IFERROR(MATCH(_xlfn.CONCAT($B84,",",BS$4),'25 SpcFunc &amp; VentSpcFunc combos'!$Q$8:$Q$354,0),0)&gt;0,1,0)</f>
        <v>0</v>
      </c>
      <c r="BT84" s="119">
        <f>IF(IFERROR(MATCH(_xlfn.CONCAT($B84,",",BT$4),'25 SpcFunc &amp; VentSpcFunc combos'!$Q$8:$Q$354,0),0)&gt;0,1,0)</f>
        <v>0</v>
      </c>
      <c r="BU84" s="119">
        <f>IF(IFERROR(MATCH(_xlfn.CONCAT($B84,",",BU$4),'25 SpcFunc &amp; VentSpcFunc combos'!$Q$8:$Q$354,0),0)&gt;0,1,0)</f>
        <v>0</v>
      </c>
      <c r="BV84" s="119">
        <f>IF(IFERROR(MATCH(_xlfn.CONCAT($B84,",",BV$4),'25 SpcFunc &amp; VentSpcFunc combos'!$Q$8:$Q$354,0),0)&gt;0,1,0)</f>
        <v>0</v>
      </c>
      <c r="BW84" s="119">
        <f>IF(IFERROR(MATCH(_xlfn.CONCAT($B84,",",BW$4),'25 SpcFunc &amp; VentSpcFunc combos'!$Q$8:$Q$354,0),0)&gt;0,1,0)</f>
        <v>0</v>
      </c>
      <c r="BX84" s="119">
        <f>IF(IFERROR(MATCH(_xlfn.CONCAT($B84,",",BX$4),'25 SpcFunc &amp; VentSpcFunc combos'!$Q$8:$Q$354,0),0)&gt;0,1,0)</f>
        <v>0</v>
      </c>
      <c r="BY84" s="119">
        <f>IF(IFERROR(MATCH(_xlfn.CONCAT($B84,",",BY$4),'25 SpcFunc &amp; VentSpcFunc combos'!$Q$8:$Q$354,0),0)&gt;0,1,0)</f>
        <v>0</v>
      </c>
      <c r="BZ84" s="119">
        <f>IF(IFERROR(MATCH(_xlfn.CONCAT($B84,",",BZ$4),'25 SpcFunc &amp; VentSpcFunc combos'!$Q$8:$Q$354,0),0)&gt;0,1,0)</f>
        <v>0</v>
      </c>
      <c r="CA84" s="119">
        <f>IF(IFERROR(MATCH(_xlfn.CONCAT($B84,",",CA$4),'25 SpcFunc &amp; VentSpcFunc combos'!$Q$8:$Q$354,0),0)&gt;0,1,0)</f>
        <v>0</v>
      </c>
      <c r="CB84" s="119">
        <f>IF(IFERROR(MATCH(_xlfn.CONCAT($B84,",",CB$4),'25 SpcFunc &amp; VentSpcFunc combos'!$Q$8:$Q$354,0),0)&gt;0,1,0)</f>
        <v>0</v>
      </c>
      <c r="CC84" s="119">
        <f>IF(IFERROR(MATCH(_xlfn.CONCAT($B84,",",CC$4),'25 SpcFunc &amp; VentSpcFunc combos'!$Q$8:$Q$354,0),0)&gt;0,1,0)</f>
        <v>0</v>
      </c>
      <c r="CD84" s="119">
        <f>IF(IFERROR(MATCH(_xlfn.CONCAT($B84,",",CD$4),'25 SpcFunc &amp; VentSpcFunc combos'!$Q$8:$Q$354,0),0)&gt;0,1,0)</f>
        <v>0</v>
      </c>
      <c r="CE84" s="119">
        <f>IF(IFERROR(MATCH(_xlfn.CONCAT($B84,",",CE$4),'25 SpcFunc &amp; VentSpcFunc combos'!$Q$8:$Q$354,0),0)&gt;0,1,0)</f>
        <v>0</v>
      </c>
      <c r="CF84" s="119">
        <f>IF(IFERROR(MATCH(_xlfn.CONCAT($B84,",",CF$4),'25 SpcFunc &amp; VentSpcFunc combos'!$Q$8:$Q$354,0),0)&gt;0,1,0)</f>
        <v>0</v>
      </c>
      <c r="CG84" s="119">
        <f>IF(IFERROR(MATCH(_xlfn.CONCAT($B84,",",CG$4),'25 SpcFunc &amp; VentSpcFunc combos'!$Q$8:$Q$354,0),0)&gt;0,1,0)</f>
        <v>0</v>
      </c>
      <c r="CH84" s="119">
        <f>IF(IFERROR(MATCH(_xlfn.CONCAT($B84,",",CH$4),'25 SpcFunc &amp; VentSpcFunc combos'!$Q$8:$Q$354,0),0)&gt;0,1,0)</f>
        <v>0</v>
      </c>
      <c r="CI84" s="119">
        <f>IF(IFERROR(MATCH(_xlfn.CONCAT($B84,",",CI$4),'25 SpcFunc &amp; VentSpcFunc combos'!$Q$8:$Q$354,0),0)&gt;0,1,0)</f>
        <v>0</v>
      </c>
      <c r="CJ84" s="119">
        <f>IF(IFERROR(MATCH(_xlfn.CONCAT($B84,",",CJ$4),'25 SpcFunc &amp; VentSpcFunc combos'!$Q$8:$Q$354,0),0)&gt;0,1,0)</f>
        <v>0</v>
      </c>
      <c r="CK84" s="119">
        <f>IF(IFERROR(MATCH(_xlfn.CONCAT($B84,",",CK$4),'25 SpcFunc &amp; VentSpcFunc combos'!$Q$8:$Q$354,0),0)&gt;0,1,0)</f>
        <v>0</v>
      </c>
      <c r="CL84" s="119">
        <f>IF(IFERROR(MATCH(_xlfn.CONCAT($B84,",",CL$4),'25 SpcFunc &amp; VentSpcFunc combos'!$Q$8:$Q$354,0),0)&gt;0,1,0)</f>
        <v>0</v>
      </c>
      <c r="CM84" s="119">
        <f>IF(IFERROR(MATCH(_xlfn.CONCAT($B84,",",CM$4),'25 SpcFunc &amp; VentSpcFunc combos'!$Q$8:$Q$354,0),0)&gt;0,1,0)</f>
        <v>0</v>
      </c>
      <c r="CN84" s="119">
        <f>IF(IFERROR(MATCH(_xlfn.CONCAT($B84,",",CN$4),'25 SpcFunc &amp; VentSpcFunc combos'!$Q$8:$Q$354,0),0)&gt;0,1,0)</f>
        <v>0</v>
      </c>
      <c r="CO84" s="119">
        <f>IF(IFERROR(MATCH(_xlfn.CONCAT($B84,",",CO$4),'25 SpcFunc &amp; VentSpcFunc combos'!$Q$8:$Q$354,0),0)&gt;0,1,0)</f>
        <v>0</v>
      </c>
      <c r="CP84" s="119">
        <f>IF(IFERROR(MATCH(_xlfn.CONCAT($B84,",",CP$4),'25 SpcFunc &amp; VentSpcFunc combos'!$Q$8:$Q$354,0),0)&gt;0,1,0)</f>
        <v>0</v>
      </c>
      <c r="CQ84" s="119">
        <f>IF(IFERROR(MATCH(_xlfn.CONCAT($B84,",",CQ$4),'25 SpcFunc &amp; VentSpcFunc combos'!$Q$8:$Q$354,0),0)&gt;0,1,0)</f>
        <v>0</v>
      </c>
      <c r="CR84" s="119">
        <f>IF(IFERROR(MATCH(_xlfn.CONCAT($B84,",",CR$4),'25 SpcFunc &amp; VentSpcFunc combos'!$Q$8:$Q$354,0),0)&gt;0,1,0)</f>
        <v>0</v>
      </c>
      <c r="CS84" s="119">
        <f>IF(IFERROR(MATCH(_xlfn.CONCAT($B84,",",CS$4),'25 SpcFunc &amp; VentSpcFunc combos'!$Q$8:$Q$354,0),0)&gt;0,1,0)</f>
        <v>0</v>
      </c>
      <c r="CT84" s="119">
        <f>IF(IFERROR(MATCH(_xlfn.CONCAT($B84,",",CT$4),'25 SpcFunc &amp; VentSpcFunc combos'!$Q$8:$Q$354,0),0)&gt;0,1,0)</f>
        <v>0</v>
      </c>
      <c r="CU84" s="98" t="s">
        <v>938</v>
      </c>
      <c r="CV84">
        <f t="shared" si="5"/>
        <v>0</v>
      </c>
    </row>
    <row r="85" spans="2:100" x14ac:dyDescent="0.25">
      <c r="B85" t="str">
        <f>'For CSV - 2025 SpcFuncData'!B85</f>
        <v>Storage</v>
      </c>
      <c r="C85" s="119">
        <f ca="1">IF(IFERROR(MATCH(_xlfn.CONCAT($B85,",",C$4),'25 SpcFunc &amp; VentSpcFunc combos'!$Q$8:$Q$354,0),0)&gt;0,1,0)</f>
        <v>0</v>
      </c>
      <c r="D85" s="119">
        <f ca="1">IF(IFERROR(MATCH(_xlfn.CONCAT($B85,",",D$4),'25 SpcFunc &amp; VentSpcFunc combos'!$Q$8:$Q$354,0),0)&gt;0,1,0)</f>
        <v>0</v>
      </c>
      <c r="E85" s="119">
        <f ca="1">IF(IFERROR(MATCH(_xlfn.CONCAT($B85,",",E$4),'25 SpcFunc &amp; VentSpcFunc combos'!$Q$8:$Q$354,0),0)&gt;0,1,0)</f>
        <v>0</v>
      </c>
      <c r="F85" s="119">
        <f ca="1">IF(IFERROR(MATCH(_xlfn.CONCAT($B85,",",F$4),'25 SpcFunc &amp; VentSpcFunc combos'!$Q$8:$Q$354,0),0)&gt;0,1,0)</f>
        <v>0</v>
      </c>
      <c r="G85" s="119">
        <f ca="1">IF(IFERROR(MATCH(_xlfn.CONCAT($B85,",",G$4),'25 SpcFunc &amp; VentSpcFunc combos'!$Q$8:$Q$354,0),0)&gt;0,1,0)</f>
        <v>0</v>
      </c>
      <c r="H85" s="119">
        <f ca="1">IF(IFERROR(MATCH(_xlfn.CONCAT($B85,",",H$4),'25 SpcFunc &amp; VentSpcFunc combos'!$Q$8:$Q$354,0),0)&gt;0,1,0)</f>
        <v>0</v>
      </c>
      <c r="I85" s="119">
        <f ca="1">IF(IFERROR(MATCH(_xlfn.CONCAT($B85,",",I$4),'25 SpcFunc &amp; VentSpcFunc combos'!$Q$8:$Q$354,0),0)&gt;0,1,0)</f>
        <v>0</v>
      </c>
      <c r="J85" s="119">
        <f ca="1">IF(IFERROR(MATCH(_xlfn.CONCAT($B85,",",J$4),'25 SpcFunc &amp; VentSpcFunc combos'!$Q$8:$Q$354,0),0)&gt;0,1,0)</f>
        <v>0</v>
      </c>
      <c r="K85" s="119">
        <f ca="1">IF(IFERROR(MATCH(_xlfn.CONCAT($B85,",",K$4),'25 SpcFunc &amp; VentSpcFunc combos'!$Q$8:$Q$354,0),0)&gt;0,1,0)</f>
        <v>0</v>
      </c>
      <c r="L85" s="119">
        <f ca="1">IF(IFERROR(MATCH(_xlfn.CONCAT($B85,",",L$4),'25 SpcFunc &amp; VentSpcFunc combos'!$Q$8:$Q$354,0),0)&gt;0,1,0)</f>
        <v>0</v>
      </c>
      <c r="M85" s="119">
        <f ca="1">IF(IFERROR(MATCH(_xlfn.CONCAT($B85,",",M$4),'25 SpcFunc &amp; VentSpcFunc combos'!$Q$8:$Q$354,0),0)&gt;0,1,0)</f>
        <v>0</v>
      </c>
      <c r="N85" s="119">
        <f ca="1">IF(IFERROR(MATCH(_xlfn.CONCAT($B85,",",N$4),'25 SpcFunc &amp; VentSpcFunc combos'!$Q$8:$Q$354,0),0)&gt;0,1,0)</f>
        <v>0</v>
      </c>
      <c r="O85" s="119">
        <f ca="1">IF(IFERROR(MATCH(_xlfn.CONCAT($B85,",",O$4),'25 SpcFunc &amp; VentSpcFunc combos'!$Q$8:$Q$354,0),0)&gt;0,1,0)</f>
        <v>0</v>
      </c>
      <c r="P85" s="119">
        <f ca="1">IF(IFERROR(MATCH(_xlfn.CONCAT($B85,",",P$4),'25 SpcFunc &amp; VentSpcFunc combos'!$Q$8:$Q$354,0),0)&gt;0,1,0)</f>
        <v>0</v>
      </c>
      <c r="Q85" s="119">
        <f ca="1">IF(IFERROR(MATCH(_xlfn.CONCAT($B85,",",Q$4),'25 SpcFunc &amp; VentSpcFunc combos'!$Q$8:$Q$354,0),0)&gt;0,1,0)</f>
        <v>0</v>
      </c>
      <c r="R85" s="119">
        <f ca="1">IF(IFERROR(MATCH(_xlfn.CONCAT($B85,",",R$4),'25 SpcFunc &amp; VentSpcFunc combos'!$Q$8:$Q$354,0),0)&gt;0,1,0)</f>
        <v>0</v>
      </c>
      <c r="S85" s="119">
        <f ca="1">IF(IFERROR(MATCH(_xlfn.CONCAT($B85,",",S$4),'25 SpcFunc &amp; VentSpcFunc combos'!$Q$8:$Q$354,0),0)&gt;0,1,0)</f>
        <v>0</v>
      </c>
      <c r="T85" s="119">
        <f ca="1">IF(IFERROR(MATCH(_xlfn.CONCAT($B85,",",T$4),'25 SpcFunc &amp; VentSpcFunc combos'!$Q$8:$Q$354,0),0)&gt;0,1,0)</f>
        <v>0</v>
      </c>
      <c r="U85" s="119">
        <f ca="1">IF(IFERROR(MATCH(_xlfn.CONCAT($B85,",",U$4),'25 SpcFunc &amp; VentSpcFunc combos'!$Q$8:$Q$354,0),0)&gt;0,1,0)</f>
        <v>0</v>
      </c>
      <c r="V85" s="119">
        <f ca="1">IF(IFERROR(MATCH(_xlfn.CONCAT($B85,",",V$4),'25 SpcFunc &amp; VentSpcFunc combos'!$Q$8:$Q$354,0),0)&gt;0,1,0)</f>
        <v>0</v>
      </c>
      <c r="W85" s="119">
        <f ca="1">IF(IFERROR(MATCH(_xlfn.CONCAT($B85,",",W$4),'25 SpcFunc &amp; VentSpcFunc combos'!$Q$8:$Q$354,0),0)&gt;0,1,0)</f>
        <v>0</v>
      </c>
      <c r="X85" s="119">
        <f ca="1">IF(IFERROR(MATCH(_xlfn.CONCAT($B85,",",X$4),'25 SpcFunc &amp; VentSpcFunc combos'!$Q$8:$Q$354,0),0)&gt;0,1,0)</f>
        <v>0</v>
      </c>
      <c r="Y85" s="119">
        <f ca="1">IF(IFERROR(MATCH(_xlfn.CONCAT($B85,",",Y$4),'25 SpcFunc &amp; VentSpcFunc combos'!$Q$8:$Q$354,0),0)&gt;0,1,0)</f>
        <v>0</v>
      </c>
      <c r="Z85" s="119">
        <f ca="1">IF(IFERROR(MATCH(_xlfn.CONCAT($B85,",",Z$4),'25 SpcFunc &amp; VentSpcFunc combos'!$Q$8:$Q$354,0),0)&gt;0,1,0)</f>
        <v>0</v>
      </c>
      <c r="AA85" s="119">
        <f ca="1">IF(IFERROR(MATCH(_xlfn.CONCAT($B85,",",AA$4),'25 SpcFunc &amp; VentSpcFunc combos'!$Q$8:$Q$354,0),0)&gt;0,1,0)</f>
        <v>0</v>
      </c>
      <c r="AB85" s="119">
        <f ca="1">IF(IFERROR(MATCH(_xlfn.CONCAT($B85,",",AB$4),'25 SpcFunc &amp; VentSpcFunc combos'!$Q$8:$Q$354,0),0)&gt;0,1,0)</f>
        <v>0</v>
      </c>
      <c r="AC85" s="119">
        <f ca="1">IF(IFERROR(MATCH(_xlfn.CONCAT($B85,",",AC$4),'25 SpcFunc &amp; VentSpcFunc combos'!$Q$8:$Q$354,0),0)&gt;0,1,0)</f>
        <v>0</v>
      </c>
      <c r="AD85" s="119">
        <f ca="1">IF(IFERROR(MATCH(_xlfn.CONCAT($B85,",",AD$4),'25 SpcFunc &amp; VentSpcFunc combos'!$Q$8:$Q$354,0),0)&gt;0,1,0)</f>
        <v>0</v>
      </c>
      <c r="AE85" s="119">
        <f ca="1">IF(IFERROR(MATCH(_xlfn.CONCAT($B85,",",AE$4),'25 SpcFunc &amp; VentSpcFunc combos'!$Q$8:$Q$354,0),0)&gt;0,1,0)</f>
        <v>0</v>
      </c>
      <c r="AF85" s="119">
        <f ca="1">IF(IFERROR(MATCH(_xlfn.CONCAT($B85,",",AF$4),'25 SpcFunc &amp; VentSpcFunc combos'!$Q$8:$Q$354,0),0)&gt;0,1,0)</f>
        <v>0</v>
      </c>
      <c r="AG85" s="119">
        <f ca="1">IF(IFERROR(MATCH(_xlfn.CONCAT($B85,",",AG$4),'25 SpcFunc &amp; VentSpcFunc combos'!$Q$8:$Q$354,0),0)&gt;0,1,0)</f>
        <v>0</v>
      </c>
      <c r="AH85" s="119">
        <f ca="1">IF(IFERROR(MATCH(_xlfn.CONCAT($B85,",",AH$4),'25 SpcFunc &amp; VentSpcFunc combos'!$Q$8:$Q$354,0),0)&gt;0,1,0)</f>
        <v>0</v>
      </c>
      <c r="AI85" s="119">
        <f ca="1">IF(IFERROR(MATCH(_xlfn.CONCAT($B85,",",AI$4),'25 SpcFunc &amp; VentSpcFunc combos'!$Q$8:$Q$354,0),0)&gt;0,1,0)</f>
        <v>0</v>
      </c>
      <c r="AJ85" s="119">
        <f ca="1">IF(IFERROR(MATCH(_xlfn.CONCAT($B85,",",AJ$4),'25 SpcFunc &amp; VentSpcFunc combos'!$Q$8:$Q$354,0),0)&gt;0,1,0)</f>
        <v>0</v>
      </c>
      <c r="AK85" s="119">
        <f ca="1">IF(IFERROR(MATCH(_xlfn.CONCAT($B85,",",AK$4),'25 SpcFunc &amp; VentSpcFunc combos'!$Q$8:$Q$354,0),0)&gt;0,1,0)</f>
        <v>0</v>
      </c>
      <c r="AL85" s="119">
        <f ca="1">IF(IFERROR(MATCH(_xlfn.CONCAT($B85,",",AL$4),'25 SpcFunc &amp; VentSpcFunc combos'!$Q$8:$Q$354,0),0)&gt;0,1,0)</f>
        <v>0</v>
      </c>
      <c r="AM85" s="119">
        <f ca="1">IF(IFERROR(MATCH(_xlfn.CONCAT($B85,",",AM$4),'25 SpcFunc &amp; VentSpcFunc combos'!$Q$8:$Q$354,0),0)&gt;0,1,0)</f>
        <v>0</v>
      </c>
      <c r="AN85" s="119">
        <f ca="1">IF(IFERROR(MATCH(_xlfn.CONCAT($B85,",",AN$4),'25 SpcFunc &amp; VentSpcFunc combos'!$Q$8:$Q$354,0),0)&gt;0,1,0)</f>
        <v>0</v>
      </c>
      <c r="AO85" s="119">
        <f ca="1">IF(IFERROR(MATCH(_xlfn.CONCAT($B85,",",AO$4),'25 SpcFunc &amp; VentSpcFunc combos'!$Q$8:$Q$354,0),0)&gt;0,1,0)</f>
        <v>0</v>
      </c>
      <c r="AP85" s="119">
        <f ca="1">IF(IFERROR(MATCH(_xlfn.CONCAT($B85,",",AP$4),'25 SpcFunc &amp; VentSpcFunc combos'!$Q$8:$Q$354,0),0)&gt;0,1,0)</f>
        <v>0</v>
      </c>
      <c r="AQ85" s="119">
        <f ca="1">IF(IFERROR(MATCH(_xlfn.CONCAT($B85,",",AQ$4),'25 SpcFunc &amp; VentSpcFunc combos'!$Q$8:$Q$354,0),0)&gt;0,1,0)</f>
        <v>0</v>
      </c>
      <c r="AR85" s="119">
        <f ca="1">IF(IFERROR(MATCH(_xlfn.CONCAT($B85,",",AR$4),'25 SpcFunc &amp; VentSpcFunc combos'!$Q$8:$Q$354,0),0)&gt;0,1,0)</f>
        <v>0</v>
      </c>
      <c r="AS85" s="119">
        <f ca="1">IF(IFERROR(MATCH(_xlfn.CONCAT($B85,",",AS$4),'25 SpcFunc &amp; VentSpcFunc combos'!$Q$8:$Q$354,0),0)&gt;0,1,0)</f>
        <v>0</v>
      </c>
      <c r="AT85" s="119">
        <f ca="1">IF(IFERROR(MATCH(_xlfn.CONCAT($B85,",",AT$4),'25 SpcFunc &amp; VentSpcFunc combos'!$Q$8:$Q$354,0),0)&gt;0,1,0)</f>
        <v>0</v>
      </c>
      <c r="AU85" s="119">
        <f ca="1">IF(IFERROR(MATCH(_xlfn.CONCAT($B85,",",AU$4),'25 SpcFunc &amp; VentSpcFunc combos'!$Q$8:$Q$354,0),0)&gt;0,1,0)</f>
        <v>0</v>
      </c>
      <c r="AV85" s="119">
        <f ca="1">IF(IFERROR(MATCH(_xlfn.CONCAT($B85,",",AV$4),'25 SpcFunc &amp; VentSpcFunc combos'!$Q$8:$Q$354,0),0)&gt;0,1,0)</f>
        <v>0</v>
      </c>
      <c r="AW85" s="119">
        <f ca="1">IF(IFERROR(MATCH(_xlfn.CONCAT($B85,",",AW$4),'25 SpcFunc &amp; VentSpcFunc combos'!$Q$8:$Q$354,0),0)&gt;0,1,0)</f>
        <v>0</v>
      </c>
      <c r="AX85" s="119">
        <f ca="1">IF(IFERROR(MATCH(_xlfn.CONCAT($B85,",",AX$4),'25 SpcFunc &amp; VentSpcFunc combos'!$Q$8:$Q$354,0),0)&gt;0,1,0)</f>
        <v>1</v>
      </c>
      <c r="AY85" s="119">
        <f ca="1">IF(IFERROR(MATCH(_xlfn.CONCAT($B85,",",AY$4),'25 SpcFunc &amp; VentSpcFunc combos'!$Q$8:$Q$354,0),0)&gt;0,1,0)</f>
        <v>0</v>
      </c>
      <c r="AZ85" s="119">
        <f ca="1">IF(IFERROR(MATCH(_xlfn.CONCAT($B85,",",AZ$4),'25 SpcFunc &amp; VentSpcFunc combos'!$Q$8:$Q$354,0),0)&gt;0,1,0)</f>
        <v>0</v>
      </c>
      <c r="BA85" s="119">
        <f ca="1">IF(IFERROR(MATCH(_xlfn.CONCAT($B85,",",BA$4),'25 SpcFunc &amp; VentSpcFunc combos'!$Q$8:$Q$354,0),0)&gt;0,1,0)</f>
        <v>0</v>
      </c>
      <c r="BB85" s="119">
        <f ca="1">IF(IFERROR(MATCH(_xlfn.CONCAT($B85,",",BB$4),'25 SpcFunc &amp; VentSpcFunc combos'!$Q$8:$Q$354,0),0)&gt;0,1,0)</f>
        <v>0</v>
      </c>
      <c r="BC85" s="119">
        <f ca="1">IF(IFERROR(MATCH(_xlfn.CONCAT($B85,",",BC$4),'25 SpcFunc &amp; VentSpcFunc combos'!$Q$8:$Q$354,0),0)&gt;0,1,0)</f>
        <v>0</v>
      </c>
      <c r="BD85" s="119">
        <f ca="1">IF(IFERROR(MATCH(_xlfn.CONCAT($B85,",",BD$4),'25 SpcFunc &amp; VentSpcFunc combos'!$Q$8:$Q$354,0),0)&gt;0,1,0)</f>
        <v>0</v>
      </c>
      <c r="BE85" s="119">
        <f ca="1">IF(IFERROR(MATCH(_xlfn.CONCAT($B85,",",BE$4),'25 SpcFunc &amp; VentSpcFunc combos'!$Q$8:$Q$354,0),0)&gt;0,1,0)</f>
        <v>0</v>
      </c>
      <c r="BF85" s="119">
        <f ca="1">IF(IFERROR(MATCH(_xlfn.CONCAT($B85,",",BF$4),'25 SpcFunc &amp; VentSpcFunc combos'!$Q$8:$Q$354,0),0)&gt;0,1,0)</f>
        <v>0</v>
      </c>
      <c r="BG85" s="119">
        <f ca="1">IF(IFERROR(MATCH(_xlfn.CONCAT($B85,",",BG$4),'25 SpcFunc &amp; VentSpcFunc combos'!$Q$8:$Q$354,0),0)&gt;0,1,0)</f>
        <v>0</v>
      </c>
      <c r="BH85" s="119">
        <f ca="1">IF(IFERROR(MATCH(_xlfn.CONCAT($B85,",",BH$4),'25 SpcFunc &amp; VentSpcFunc combos'!$Q$8:$Q$354,0),0)&gt;0,1,0)</f>
        <v>0</v>
      </c>
      <c r="BI85" s="119">
        <f ca="1">IF(IFERROR(MATCH(_xlfn.CONCAT($B85,",",BI$4),'25 SpcFunc &amp; VentSpcFunc combos'!$Q$8:$Q$354,0),0)&gt;0,1,0)</f>
        <v>0</v>
      </c>
      <c r="BJ85" s="119">
        <f ca="1">IF(IFERROR(MATCH(_xlfn.CONCAT($B85,",",BJ$4),'25 SpcFunc &amp; VentSpcFunc combos'!$Q$8:$Q$354,0),0)&gt;0,1,0)</f>
        <v>1</v>
      </c>
      <c r="BK85" s="119">
        <f ca="1">IF(IFERROR(MATCH(_xlfn.CONCAT($B85,",",BK$4),'25 SpcFunc &amp; VentSpcFunc combos'!$Q$8:$Q$354,0),0)&gt;0,1,0)</f>
        <v>0</v>
      </c>
      <c r="BL85" s="119">
        <f ca="1">IF(IFERROR(MATCH(_xlfn.CONCAT($B85,",",BL$4),'25 SpcFunc &amp; VentSpcFunc combos'!$Q$8:$Q$354,0),0)&gt;0,1,0)</f>
        <v>0</v>
      </c>
      <c r="BM85" s="119">
        <f ca="1">IF(IFERROR(MATCH(_xlfn.CONCAT($B85,",",BM$4),'25 SpcFunc &amp; VentSpcFunc combos'!$Q$8:$Q$354,0),0)&gt;0,1,0)</f>
        <v>0</v>
      </c>
      <c r="BN85" s="119">
        <f ca="1">IF(IFERROR(MATCH(_xlfn.CONCAT($B85,",",BN$4),'25 SpcFunc &amp; VentSpcFunc combos'!$Q$8:$Q$354,0),0)&gt;0,1,0)</f>
        <v>0</v>
      </c>
      <c r="BO85" s="119">
        <f ca="1">IF(IFERROR(MATCH(_xlfn.CONCAT($B85,",",BO$4),'25 SpcFunc &amp; VentSpcFunc combos'!$Q$8:$Q$354,0),0)&gt;0,1,0)</f>
        <v>0</v>
      </c>
      <c r="BP85" s="119">
        <f ca="1">IF(IFERROR(MATCH(_xlfn.CONCAT($B85,",",BP$4),'25 SpcFunc &amp; VentSpcFunc combos'!$Q$8:$Q$354,0),0)&gt;0,1,0)</f>
        <v>0</v>
      </c>
      <c r="BQ85" s="119">
        <f ca="1">IF(IFERROR(MATCH(_xlfn.CONCAT($B85,",",BQ$4),'25 SpcFunc &amp; VentSpcFunc combos'!$Q$8:$Q$354,0),0)&gt;0,1,0)</f>
        <v>0</v>
      </c>
      <c r="BR85" s="119">
        <f ca="1">IF(IFERROR(MATCH(_xlfn.CONCAT($B85,",",BR$4),'25 SpcFunc &amp; VentSpcFunc combos'!$Q$8:$Q$354,0),0)&gt;0,1,0)</f>
        <v>1</v>
      </c>
      <c r="BS85" s="119">
        <f ca="1">IF(IFERROR(MATCH(_xlfn.CONCAT($B85,",",BS$4),'25 SpcFunc &amp; VentSpcFunc combos'!$Q$8:$Q$354,0),0)&gt;0,1,0)</f>
        <v>0</v>
      </c>
      <c r="BT85" s="119">
        <f ca="1">IF(IFERROR(MATCH(_xlfn.CONCAT($B85,",",BT$4),'25 SpcFunc &amp; VentSpcFunc combos'!$Q$8:$Q$354,0),0)&gt;0,1,0)</f>
        <v>0</v>
      </c>
      <c r="BU85" s="119">
        <f ca="1">IF(IFERROR(MATCH(_xlfn.CONCAT($B85,",",BU$4),'25 SpcFunc &amp; VentSpcFunc combos'!$Q$8:$Q$354,0),0)&gt;0,1,0)</f>
        <v>0</v>
      </c>
      <c r="BV85" s="119">
        <f ca="1">IF(IFERROR(MATCH(_xlfn.CONCAT($B85,",",BV$4),'25 SpcFunc &amp; VentSpcFunc combos'!$Q$8:$Q$354,0),0)&gt;0,1,0)</f>
        <v>0</v>
      </c>
      <c r="BW85" s="119">
        <f ca="1">IF(IFERROR(MATCH(_xlfn.CONCAT($B85,",",BW$4),'25 SpcFunc &amp; VentSpcFunc combos'!$Q$8:$Q$354,0),0)&gt;0,1,0)</f>
        <v>0</v>
      </c>
      <c r="BX85" s="119">
        <f ca="1">IF(IFERROR(MATCH(_xlfn.CONCAT($B85,",",BX$4),'25 SpcFunc &amp; VentSpcFunc combos'!$Q$8:$Q$354,0),0)&gt;0,1,0)</f>
        <v>0</v>
      </c>
      <c r="BY85" s="119">
        <f ca="1">IF(IFERROR(MATCH(_xlfn.CONCAT($B85,",",BY$4),'25 SpcFunc &amp; VentSpcFunc combos'!$Q$8:$Q$354,0),0)&gt;0,1,0)</f>
        <v>0</v>
      </c>
      <c r="BZ85" s="119">
        <f ca="1">IF(IFERROR(MATCH(_xlfn.CONCAT($B85,",",BZ$4),'25 SpcFunc &amp; VentSpcFunc combos'!$Q$8:$Q$354,0),0)&gt;0,1,0)</f>
        <v>0</v>
      </c>
      <c r="CA85" s="119">
        <f ca="1">IF(IFERROR(MATCH(_xlfn.CONCAT($B85,",",CA$4),'25 SpcFunc &amp; VentSpcFunc combos'!$Q$8:$Q$354,0),0)&gt;0,1,0)</f>
        <v>0</v>
      </c>
      <c r="CB85" s="119">
        <f ca="1">IF(IFERROR(MATCH(_xlfn.CONCAT($B85,",",CB$4),'25 SpcFunc &amp; VentSpcFunc combos'!$Q$8:$Q$354,0),0)&gt;0,1,0)</f>
        <v>0</v>
      </c>
      <c r="CC85" s="119">
        <f ca="1">IF(IFERROR(MATCH(_xlfn.CONCAT($B85,",",CC$4),'25 SpcFunc &amp; VentSpcFunc combos'!$Q$8:$Q$354,0),0)&gt;0,1,0)</f>
        <v>0</v>
      </c>
      <c r="CD85" s="119">
        <f ca="1">IF(IFERROR(MATCH(_xlfn.CONCAT($B85,",",CD$4),'25 SpcFunc &amp; VentSpcFunc combos'!$Q$8:$Q$354,0),0)&gt;0,1,0)</f>
        <v>0</v>
      </c>
      <c r="CE85" s="119">
        <f ca="1">IF(IFERROR(MATCH(_xlfn.CONCAT($B85,",",CE$4),'25 SpcFunc &amp; VentSpcFunc combos'!$Q$8:$Q$354,0),0)&gt;0,1,0)</f>
        <v>0</v>
      </c>
      <c r="CF85" s="119">
        <f ca="1">IF(IFERROR(MATCH(_xlfn.CONCAT($B85,",",CF$4),'25 SpcFunc &amp; VentSpcFunc combos'!$Q$8:$Q$354,0),0)&gt;0,1,0)</f>
        <v>0</v>
      </c>
      <c r="CG85" s="119">
        <f ca="1">IF(IFERROR(MATCH(_xlfn.CONCAT($B85,",",CG$4),'25 SpcFunc &amp; VentSpcFunc combos'!$Q$8:$Q$354,0),0)&gt;0,1,0)</f>
        <v>0</v>
      </c>
      <c r="CH85" s="119">
        <f ca="1">IF(IFERROR(MATCH(_xlfn.CONCAT($B85,",",CH$4),'25 SpcFunc &amp; VentSpcFunc combos'!$Q$8:$Q$354,0),0)&gt;0,1,0)</f>
        <v>0</v>
      </c>
      <c r="CI85" s="119">
        <f ca="1">IF(IFERROR(MATCH(_xlfn.CONCAT($B85,",",CI$4),'25 SpcFunc &amp; VentSpcFunc combos'!$Q$8:$Q$354,0),0)&gt;0,1,0)</f>
        <v>0</v>
      </c>
      <c r="CJ85" s="119">
        <f ca="1">IF(IFERROR(MATCH(_xlfn.CONCAT($B85,",",CJ$4),'25 SpcFunc &amp; VentSpcFunc combos'!$Q$8:$Q$354,0),0)&gt;0,1,0)</f>
        <v>0</v>
      </c>
      <c r="CK85" s="119">
        <f ca="1">IF(IFERROR(MATCH(_xlfn.CONCAT($B85,",",CK$4),'25 SpcFunc &amp; VentSpcFunc combos'!$Q$8:$Q$354,0),0)&gt;0,1,0)</f>
        <v>0</v>
      </c>
      <c r="CL85" s="119">
        <f ca="1">IF(IFERROR(MATCH(_xlfn.CONCAT($B85,",",CL$4),'25 SpcFunc &amp; VentSpcFunc combos'!$Q$8:$Q$354,0),0)&gt;0,1,0)</f>
        <v>0</v>
      </c>
      <c r="CM85" s="119">
        <f ca="1">IF(IFERROR(MATCH(_xlfn.CONCAT($B85,",",CM$4),'25 SpcFunc &amp; VentSpcFunc combos'!$Q$8:$Q$354,0),0)&gt;0,1,0)</f>
        <v>0</v>
      </c>
      <c r="CN85" s="119">
        <f ca="1">IF(IFERROR(MATCH(_xlfn.CONCAT($B85,",",CN$4),'25 SpcFunc &amp; VentSpcFunc combos'!$Q$8:$Q$354,0),0)&gt;0,1,0)</f>
        <v>0</v>
      </c>
      <c r="CO85" s="119">
        <f ca="1">IF(IFERROR(MATCH(_xlfn.CONCAT($B85,",",CO$4),'25 SpcFunc &amp; VentSpcFunc combos'!$Q$8:$Q$354,0),0)&gt;0,1,0)</f>
        <v>0</v>
      </c>
      <c r="CP85" s="119">
        <f ca="1">IF(IFERROR(MATCH(_xlfn.CONCAT($B85,",",CP$4),'25 SpcFunc &amp; VentSpcFunc combos'!$Q$8:$Q$354,0),0)&gt;0,1,0)</f>
        <v>0</v>
      </c>
      <c r="CQ85" s="119">
        <f ca="1">IF(IFERROR(MATCH(_xlfn.CONCAT($B85,",",CQ$4),'25 SpcFunc &amp; VentSpcFunc combos'!$Q$8:$Q$354,0),0)&gt;0,1,0)</f>
        <v>0</v>
      </c>
      <c r="CR85" s="119">
        <f ca="1">IF(IFERROR(MATCH(_xlfn.CONCAT($B85,",",CR$4),'25 SpcFunc &amp; VentSpcFunc combos'!$Q$8:$Q$354,0),0)&gt;0,1,0)</f>
        <v>0</v>
      </c>
      <c r="CS85" s="119">
        <f ca="1">IF(IFERROR(MATCH(_xlfn.CONCAT($B85,",",CS$4),'25 SpcFunc &amp; VentSpcFunc combos'!$Q$8:$Q$354,0),0)&gt;0,1,0)</f>
        <v>0</v>
      </c>
      <c r="CT85" s="119">
        <f ca="1">IF(IFERROR(MATCH(_xlfn.CONCAT($B85,",",CT$4),'25 SpcFunc &amp; VentSpcFunc combos'!$Q$8:$Q$354,0),0)&gt;0,1,0)</f>
        <v>0</v>
      </c>
      <c r="CU85" s="98" t="s">
        <v>938</v>
      </c>
      <c r="CV85">
        <f t="shared" ca="1" si="5"/>
        <v>3</v>
      </c>
    </row>
    <row r="86" spans="2:100" x14ac:dyDescent="0.25">
      <c r="B86" t="str">
        <f>'For CSV - 2025 SpcFuncData'!B86</f>
        <v>Health Care / Assisted Living (Nurse's Station)</v>
      </c>
      <c r="C86" s="119">
        <f ca="1">IF(IFERROR(MATCH(_xlfn.CONCAT($B86,",",C$4),'25 SpcFunc &amp; VentSpcFunc combos'!$Q$8:$Q$354,0),0)&gt;0,1,0)</f>
        <v>0</v>
      </c>
      <c r="D86" s="119">
        <f ca="1">IF(IFERROR(MATCH(_xlfn.CONCAT($B86,",",D$4),'25 SpcFunc &amp; VentSpcFunc combos'!$Q$8:$Q$354,0),0)&gt;0,1,0)</f>
        <v>0</v>
      </c>
      <c r="E86" s="119">
        <f ca="1">IF(IFERROR(MATCH(_xlfn.CONCAT($B86,",",E$4),'25 SpcFunc &amp; VentSpcFunc combos'!$Q$8:$Q$354,0),0)&gt;0,1,0)</f>
        <v>0</v>
      </c>
      <c r="F86" s="119">
        <f ca="1">IF(IFERROR(MATCH(_xlfn.CONCAT($B86,",",F$4),'25 SpcFunc &amp; VentSpcFunc combos'!$Q$8:$Q$354,0),0)&gt;0,1,0)</f>
        <v>0</v>
      </c>
      <c r="G86" s="119">
        <f ca="1">IF(IFERROR(MATCH(_xlfn.CONCAT($B86,",",G$4),'25 SpcFunc &amp; VentSpcFunc combos'!$Q$8:$Q$354,0),0)&gt;0,1,0)</f>
        <v>0</v>
      </c>
      <c r="H86" s="119">
        <f ca="1">IF(IFERROR(MATCH(_xlfn.CONCAT($B86,",",H$4),'25 SpcFunc &amp; VentSpcFunc combos'!$Q$8:$Q$354,0),0)&gt;0,1,0)</f>
        <v>0</v>
      </c>
      <c r="I86" s="119">
        <f ca="1">IF(IFERROR(MATCH(_xlfn.CONCAT($B86,",",I$4),'25 SpcFunc &amp; VentSpcFunc combos'!$Q$8:$Q$354,0),0)&gt;0,1,0)</f>
        <v>0</v>
      </c>
      <c r="J86" s="119">
        <f ca="1">IF(IFERROR(MATCH(_xlfn.CONCAT($B86,",",J$4),'25 SpcFunc &amp; VentSpcFunc combos'!$Q$8:$Q$354,0),0)&gt;0,1,0)</f>
        <v>0</v>
      </c>
      <c r="K86" s="119">
        <f ca="1">IF(IFERROR(MATCH(_xlfn.CONCAT($B86,",",K$4),'25 SpcFunc &amp; VentSpcFunc combos'!$Q$8:$Q$354,0),0)&gt;0,1,0)</f>
        <v>0</v>
      </c>
      <c r="L86" s="119">
        <f ca="1">IF(IFERROR(MATCH(_xlfn.CONCAT($B86,",",L$4),'25 SpcFunc &amp; VentSpcFunc combos'!$Q$8:$Q$354,0),0)&gt;0,1,0)</f>
        <v>0</v>
      </c>
      <c r="M86" s="119">
        <f ca="1">IF(IFERROR(MATCH(_xlfn.CONCAT($B86,",",M$4),'25 SpcFunc &amp; VentSpcFunc combos'!$Q$8:$Q$354,0),0)&gt;0,1,0)</f>
        <v>0</v>
      </c>
      <c r="N86" s="119">
        <f ca="1">IF(IFERROR(MATCH(_xlfn.CONCAT($B86,",",N$4),'25 SpcFunc &amp; VentSpcFunc combos'!$Q$8:$Q$354,0),0)&gt;0,1,0)</f>
        <v>0</v>
      </c>
      <c r="O86" s="119">
        <f ca="1">IF(IFERROR(MATCH(_xlfn.CONCAT($B86,",",O$4),'25 SpcFunc &amp; VentSpcFunc combos'!$Q$8:$Q$354,0),0)&gt;0,1,0)</f>
        <v>0</v>
      </c>
      <c r="P86" s="119">
        <f ca="1">IF(IFERROR(MATCH(_xlfn.CONCAT($B86,",",P$4),'25 SpcFunc &amp; VentSpcFunc combos'!$Q$8:$Q$354,0),0)&gt;0,1,0)</f>
        <v>0</v>
      </c>
      <c r="Q86" s="119">
        <f ca="1">IF(IFERROR(MATCH(_xlfn.CONCAT($B86,",",Q$4),'25 SpcFunc &amp; VentSpcFunc combos'!$Q$8:$Q$354,0),0)&gt;0,1,0)</f>
        <v>0</v>
      </c>
      <c r="R86" s="119">
        <f ca="1">IF(IFERROR(MATCH(_xlfn.CONCAT($B86,",",R$4),'25 SpcFunc &amp; VentSpcFunc combos'!$Q$8:$Q$354,0),0)&gt;0,1,0)</f>
        <v>0</v>
      </c>
      <c r="S86" s="119">
        <f ca="1">IF(IFERROR(MATCH(_xlfn.CONCAT($B86,",",S$4),'25 SpcFunc &amp; VentSpcFunc combos'!$Q$8:$Q$354,0),0)&gt;0,1,0)</f>
        <v>0</v>
      </c>
      <c r="T86" s="119">
        <f ca="1">IF(IFERROR(MATCH(_xlfn.CONCAT($B86,",",T$4),'25 SpcFunc &amp; VentSpcFunc combos'!$Q$8:$Q$354,0),0)&gt;0,1,0)</f>
        <v>0</v>
      </c>
      <c r="U86" s="119">
        <f ca="1">IF(IFERROR(MATCH(_xlfn.CONCAT($B86,",",U$4),'25 SpcFunc &amp; VentSpcFunc combos'!$Q$8:$Q$354,0),0)&gt;0,1,0)</f>
        <v>0</v>
      </c>
      <c r="V86" s="119">
        <f ca="1">IF(IFERROR(MATCH(_xlfn.CONCAT($B86,",",V$4),'25 SpcFunc &amp; VentSpcFunc combos'!$Q$8:$Q$354,0),0)&gt;0,1,0)</f>
        <v>0</v>
      </c>
      <c r="W86" s="119">
        <f ca="1">IF(IFERROR(MATCH(_xlfn.CONCAT($B86,",",W$4),'25 SpcFunc &amp; VentSpcFunc combos'!$Q$8:$Q$354,0),0)&gt;0,1,0)</f>
        <v>0</v>
      </c>
      <c r="X86" s="119">
        <f ca="1">IF(IFERROR(MATCH(_xlfn.CONCAT($B86,",",X$4),'25 SpcFunc &amp; VentSpcFunc combos'!$Q$8:$Q$354,0),0)&gt;0,1,0)</f>
        <v>0</v>
      </c>
      <c r="Y86" s="119">
        <f ca="1">IF(IFERROR(MATCH(_xlfn.CONCAT($B86,",",Y$4),'25 SpcFunc &amp; VentSpcFunc combos'!$Q$8:$Q$354,0),0)&gt;0,1,0)</f>
        <v>0</v>
      </c>
      <c r="Z86" s="119">
        <f ca="1">IF(IFERROR(MATCH(_xlfn.CONCAT($B86,",",Z$4),'25 SpcFunc &amp; VentSpcFunc combos'!$Q$8:$Q$354,0),0)&gt;0,1,0)</f>
        <v>0</v>
      </c>
      <c r="AA86" s="119">
        <f ca="1">IF(IFERROR(MATCH(_xlfn.CONCAT($B86,",",AA$4),'25 SpcFunc &amp; VentSpcFunc combos'!$Q$8:$Q$354,0),0)&gt;0,1,0)</f>
        <v>0</v>
      </c>
      <c r="AB86" s="119">
        <f ca="1">IF(IFERROR(MATCH(_xlfn.CONCAT($B86,",",AB$4),'25 SpcFunc &amp; VentSpcFunc combos'!$Q$8:$Q$354,0),0)&gt;0,1,0)</f>
        <v>0</v>
      </c>
      <c r="AC86" s="119">
        <f ca="1">IF(IFERROR(MATCH(_xlfn.CONCAT($B86,",",AC$4),'25 SpcFunc &amp; VentSpcFunc combos'!$Q$8:$Q$354,0),0)&gt;0,1,0)</f>
        <v>0</v>
      </c>
      <c r="AD86" s="119">
        <f ca="1">IF(IFERROR(MATCH(_xlfn.CONCAT($B86,",",AD$4),'25 SpcFunc &amp; VentSpcFunc combos'!$Q$8:$Q$354,0),0)&gt;0,1,0)</f>
        <v>0</v>
      </c>
      <c r="AE86" s="119">
        <f ca="1">IF(IFERROR(MATCH(_xlfn.CONCAT($B86,",",AE$4),'25 SpcFunc &amp; VentSpcFunc combos'!$Q$8:$Q$354,0),0)&gt;0,1,0)</f>
        <v>0</v>
      </c>
      <c r="AF86" s="119">
        <f ca="1">IF(IFERROR(MATCH(_xlfn.CONCAT($B86,",",AF$4),'25 SpcFunc &amp; VentSpcFunc combos'!$Q$8:$Q$354,0),0)&gt;0,1,0)</f>
        <v>0</v>
      </c>
      <c r="AG86" s="119">
        <f ca="1">IF(IFERROR(MATCH(_xlfn.CONCAT($B86,",",AG$4),'25 SpcFunc &amp; VentSpcFunc combos'!$Q$8:$Q$354,0),0)&gt;0,1,0)</f>
        <v>0</v>
      </c>
      <c r="AH86" s="119">
        <f ca="1">IF(IFERROR(MATCH(_xlfn.CONCAT($B86,",",AH$4),'25 SpcFunc &amp; VentSpcFunc combos'!$Q$8:$Q$354,0),0)&gt;0,1,0)</f>
        <v>0</v>
      </c>
      <c r="AI86" s="119">
        <f ca="1">IF(IFERROR(MATCH(_xlfn.CONCAT($B86,",",AI$4),'25 SpcFunc &amp; VentSpcFunc combos'!$Q$8:$Q$354,0),0)&gt;0,1,0)</f>
        <v>0</v>
      </c>
      <c r="AJ86" s="119">
        <f ca="1">IF(IFERROR(MATCH(_xlfn.CONCAT($B86,",",AJ$4),'25 SpcFunc &amp; VentSpcFunc combos'!$Q$8:$Q$354,0),0)&gt;0,1,0)</f>
        <v>0</v>
      </c>
      <c r="AK86" s="119">
        <f ca="1">IF(IFERROR(MATCH(_xlfn.CONCAT($B86,",",AK$4),'25 SpcFunc &amp; VentSpcFunc combos'!$Q$8:$Q$354,0),0)&gt;0,1,0)</f>
        <v>0</v>
      </c>
      <c r="AL86" s="119">
        <f ca="1">IF(IFERROR(MATCH(_xlfn.CONCAT($B86,",",AL$4),'25 SpcFunc &amp; VentSpcFunc combos'!$Q$8:$Q$354,0),0)&gt;0,1,0)</f>
        <v>0</v>
      </c>
      <c r="AM86" s="119">
        <f ca="1">IF(IFERROR(MATCH(_xlfn.CONCAT($B86,",",AM$4),'25 SpcFunc &amp; VentSpcFunc combos'!$Q$8:$Q$354,0),0)&gt;0,1,0)</f>
        <v>0</v>
      </c>
      <c r="AN86" s="119">
        <f ca="1">IF(IFERROR(MATCH(_xlfn.CONCAT($B86,",",AN$4),'25 SpcFunc &amp; VentSpcFunc combos'!$Q$8:$Q$354,0),0)&gt;0,1,0)</f>
        <v>0</v>
      </c>
      <c r="AO86" s="119">
        <f ca="1">IF(IFERROR(MATCH(_xlfn.CONCAT($B86,",",AO$4),'25 SpcFunc &amp; VentSpcFunc combos'!$Q$8:$Q$354,0),0)&gt;0,1,0)</f>
        <v>0</v>
      </c>
      <c r="AP86" s="119">
        <f ca="1">IF(IFERROR(MATCH(_xlfn.CONCAT($B86,",",AP$4),'25 SpcFunc &amp; VentSpcFunc combos'!$Q$8:$Q$354,0),0)&gt;0,1,0)</f>
        <v>0</v>
      </c>
      <c r="AQ86" s="119">
        <f ca="1">IF(IFERROR(MATCH(_xlfn.CONCAT($B86,",",AQ$4),'25 SpcFunc &amp; VentSpcFunc combos'!$Q$8:$Q$354,0),0)&gt;0,1,0)</f>
        <v>0</v>
      </c>
      <c r="AR86" s="119">
        <f ca="1">IF(IFERROR(MATCH(_xlfn.CONCAT($B86,",",AR$4),'25 SpcFunc &amp; VentSpcFunc combos'!$Q$8:$Q$354,0),0)&gt;0,1,0)</f>
        <v>0</v>
      </c>
      <c r="AS86" s="119">
        <f ca="1">IF(IFERROR(MATCH(_xlfn.CONCAT($B86,",",AS$4),'25 SpcFunc &amp; VentSpcFunc combos'!$Q$8:$Q$354,0),0)&gt;0,1,0)</f>
        <v>0</v>
      </c>
      <c r="AT86" s="119">
        <f ca="1">IF(IFERROR(MATCH(_xlfn.CONCAT($B86,",",AT$4),'25 SpcFunc &amp; VentSpcFunc combos'!$Q$8:$Q$354,0),0)&gt;0,1,0)</f>
        <v>0</v>
      </c>
      <c r="AU86" s="119">
        <f ca="1">IF(IFERROR(MATCH(_xlfn.CONCAT($B86,",",AU$4),'25 SpcFunc &amp; VentSpcFunc combos'!$Q$8:$Q$354,0),0)&gt;0,1,0)</f>
        <v>0</v>
      </c>
      <c r="AV86" s="119">
        <f ca="1">IF(IFERROR(MATCH(_xlfn.CONCAT($B86,",",AV$4),'25 SpcFunc &amp; VentSpcFunc combos'!$Q$8:$Q$354,0),0)&gt;0,1,0)</f>
        <v>0</v>
      </c>
      <c r="AW86" s="119">
        <f ca="1">IF(IFERROR(MATCH(_xlfn.CONCAT($B86,",",AW$4),'25 SpcFunc &amp; VentSpcFunc combos'!$Q$8:$Q$354,0),0)&gt;0,1,0)</f>
        <v>0</v>
      </c>
      <c r="AX86" s="119">
        <f ca="1">IF(IFERROR(MATCH(_xlfn.CONCAT($B86,",",AX$4),'25 SpcFunc &amp; VentSpcFunc combos'!$Q$8:$Q$354,0),0)&gt;0,1,0)</f>
        <v>0</v>
      </c>
      <c r="AY86" s="119">
        <f ca="1">IF(IFERROR(MATCH(_xlfn.CONCAT($B86,",",AY$4),'25 SpcFunc &amp; VentSpcFunc combos'!$Q$8:$Q$354,0),0)&gt;0,1,0)</f>
        <v>0</v>
      </c>
      <c r="AZ86" s="119">
        <f ca="1">IF(IFERROR(MATCH(_xlfn.CONCAT($B86,",",AZ$4),'25 SpcFunc &amp; VentSpcFunc combos'!$Q$8:$Q$354,0),0)&gt;0,1,0)</f>
        <v>0</v>
      </c>
      <c r="BA86" s="119">
        <f ca="1">IF(IFERROR(MATCH(_xlfn.CONCAT($B86,",",BA$4),'25 SpcFunc &amp; VentSpcFunc combos'!$Q$8:$Q$354,0),0)&gt;0,1,0)</f>
        <v>0</v>
      </c>
      <c r="BB86" s="119">
        <f ca="1">IF(IFERROR(MATCH(_xlfn.CONCAT($B86,",",BB$4),'25 SpcFunc &amp; VentSpcFunc combos'!$Q$8:$Q$354,0),0)&gt;0,1,0)</f>
        <v>0</v>
      </c>
      <c r="BC86" s="119">
        <f ca="1">IF(IFERROR(MATCH(_xlfn.CONCAT($B86,",",BC$4),'25 SpcFunc &amp; VentSpcFunc combos'!$Q$8:$Q$354,0),0)&gt;0,1,0)</f>
        <v>0</v>
      </c>
      <c r="BD86" s="119">
        <f ca="1">IF(IFERROR(MATCH(_xlfn.CONCAT($B86,",",BD$4),'25 SpcFunc &amp; VentSpcFunc combos'!$Q$8:$Q$354,0),0)&gt;0,1,0)</f>
        <v>0</v>
      </c>
      <c r="BE86" s="119">
        <f ca="1">IF(IFERROR(MATCH(_xlfn.CONCAT($B86,",",BE$4),'25 SpcFunc &amp; VentSpcFunc combos'!$Q$8:$Q$354,0),0)&gt;0,1,0)</f>
        <v>0</v>
      </c>
      <c r="BF86" s="119">
        <f ca="1">IF(IFERROR(MATCH(_xlfn.CONCAT($B86,",",BF$4),'25 SpcFunc &amp; VentSpcFunc combos'!$Q$8:$Q$354,0),0)&gt;0,1,0)</f>
        <v>0</v>
      </c>
      <c r="BG86" s="119">
        <f ca="1">IF(IFERROR(MATCH(_xlfn.CONCAT($B86,",",BG$4),'25 SpcFunc &amp; VentSpcFunc combos'!$Q$8:$Q$354,0),0)&gt;0,1,0)</f>
        <v>0</v>
      </c>
      <c r="BH86" s="119">
        <f ca="1">IF(IFERROR(MATCH(_xlfn.CONCAT($B86,",",BH$4),'25 SpcFunc &amp; VentSpcFunc combos'!$Q$8:$Q$354,0),0)&gt;0,1,0)</f>
        <v>0</v>
      </c>
      <c r="BI86" s="119">
        <f ca="1">IF(IFERROR(MATCH(_xlfn.CONCAT($B86,",",BI$4),'25 SpcFunc &amp; VentSpcFunc combos'!$Q$8:$Q$354,0),0)&gt;0,1,0)</f>
        <v>0</v>
      </c>
      <c r="BJ86" s="119">
        <f ca="1">IF(IFERROR(MATCH(_xlfn.CONCAT($B86,",",BJ$4),'25 SpcFunc &amp; VentSpcFunc combos'!$Q$8:$Q$354,0),0)&gt;0,1,0)</f>
        <v>0</v>
      </c>
      <c r="BK86" s="119">
        <f ca="1">IF(IFERROR(MATCH(_xlfn.CONCAT($B86,",",BK$4),'25 SpcFunc &amp; VentSpcFunc combos'!$Q$8:$Q$354,0),0)&gt;0,1,0)</f>
        <v>0</v>
      </c>
      <c r="BL86" s="119">
        <f ca="1">IF(IFERROR(MATCH(_xlfn.CONCAT($B86,",",BL$4),'25 SpcFunc &amp; VentSpcFunc combos'!$Q$8:$Q$354,0),0)&gt;0,1,0)</f>
        <v>0</v>
      </c>
      <c r="BM86" s="119">
        <f ca="1">IF(IFERROR(MATCH(_xlfn.CONCAT($B86,",",BM$4),'25 SpcFunc &amp; VentSpcFunc combos'!$Q$8:$Q$354,0),0)&gt;0,1,0)</f>
        <v>0</v>
      </c>
      <c r="BN86" s="119">
        <f ca="1">IF(IFERROR(MATCH(_xlfn.CONCAT($B86,",",BN$4),'25 SpcFunc &amp; VentSpcFunc combos'!$Q$8:$Q$354,0),0)&gt;0,1,0)</f>
        <v>0</v>
      </c>
      <c r="BO86" s="119">
        <f ca="1">IF(IFERROR(MATCH(_xlfn.CONCAT($B86,",",BO$4),'25 SpcFunc &amp; VentSpcFunc combos'!$Q$8:$Q$354,0),0)&gt;0,1,0)</f>
        <v>0</v>
      </c>
      <c r="BP86" s="119">
        <f ca="1">IF(IFERROR(MATCH(_xlfn.CONCAT($B86,",",BP$4),'25 SpcFunc &amp; VentSpcFunc combos'!$Q$8:$Q$354,0),0)&gt;0,1,0)</f>
        <v>0</v>
      </c>
      <c r="BQ86" s="119">
        <f ca="1">IF(IFERROR(MATCH(_xlfn.CONCAT($B86,",",BQ$4),'25 SpcFunc &amp; VentSpcFunc combos'!$Q$8:$Q$354,0),0)&gt;0,1,0)</f>
        <v>0</v>
      </c>
      <c r="BR86" s="119">
        <f ca="1">IF(IFERROR(MATCH(_xlfn.CONCAT($B86,",",BR$4),'25 SpcFunc &amp; VentSpcFunc combos'!$Q$8:$Q$354,0),0)&gt;0,1,0)</f>
        <v>1</v>
      </c>
      <c r="BS86" s="119">
        <f ca="1">IF(IFERROR(MATCH(_xlfn.CONCAT($B86,",",BS$4),'25 SpcFunc &amp; VentSpcFunc combos'!$Q$8:$Q$354,0),0)&gt;0,1,0)</f>
        <v>0</v>
      </c>
      <c r="BT86" s="119">
        <f ca="1">IF(IFERROR(MATCH(_xlfn.CONCAT($B86,",",BT$4),'25 SpcFunc &amp; VentSpcFunc combos'!$Q$8:$Q$354,0),0)&gt;0,1,0)</f>
        <v>0</v>
      </c>
      <c r="BU86" s="119">
        <f ca="1">IF(IFERROR(MATCH(_xlfn.CONCAT($B86,",",BU$4),'25 SpcFunc &amp; VentSpcFunc combos'!$Q$8:$Q$354,0),0)&gt;0,1,0)</f>
        <v>0</v>
      </c>
      <c r="BV86" s="119">
        <f ca="1">IF(IFERROR(MATCH(_xlfn.CONCAT($B86,",",BV$4),'25 SpcFunc &amp; VentSpcFunc combos'!$Q$8:$Q$354,0),0)&gt;0,1,0)</f>
        <v>0</v>
      </c>
      <c r="BW86" s="119">
        <f ca="1">IF(IFERROR(MATCH(_xlfn.CONCAT($B86,",",BW$4),'25 SpcFunc &amp; VentSpcFunc combos'!$Q$8:$Q$354,0),0)&gt;0,1,0)</f>
        <v>0</v>
      </c>
      <c r="BX86" s="119">
        <f ca="1">IF(IFERROR(MATCH(_xlfn.CONCAT($B86,",",BX$4),'25 SpcFunc &amp; VentSpcFunc combos'!$Q$8:$Q$354,0),0)&gt;0,1,0)</f>
        <v>0</v>
      </c>
      <c r="BY86" s="119">
        <f ca="1">IF(IFERROR(MATCH(_xlfn.CONCAT($B86,",",BY$4),'25 SpcFunc &amp; VentSpcFunc combos'!$Q$8:$Q$354,0),0)&gt;0,1,0)</f>
        <v>0</v>
      </c>
      <c r="BZ86" s="119">
        <f ca="1">IF(IFERROR(MATCH(_xlfn.CONCAT($B86,",",BZ$4),'25 SpcFunc &amp; VentSpcFunc combos'!$Q$8:$Q$354,0),0)&gt;0,1,0)</f>
        <v>0</v>
      </c>
      <c r="CA86" s="119">
        <f ca="1">IF(IFERROR(MATCH(_xlfn.CONCAT($B86,",",CA$4),'25 SpcFunc &amp; VentSpcFunc combos'!$Q$8:$Q$354,0),0)&gt;0,1,0)</f>
        <v>0</v>
      </c>
      <c r="CB86" s="119">
        <f ca="1">IF(IFERROR(MATCH(_xlfn.CONCAT($B86,",",CB$4),'25 SpcFunc &amp; VentSpcFunc combos'!$Q$8:$Q$354,0),0)&gt;0,1,0)</f>
        <v>0</v>
      </c>
      <c r="CC86" s="119">
        <f ca="1">IF(IFERROR(MATCH(_xlfn.CONCAT($B86,",",CC$4),'25 SpcFunc &amp; VentSpcFunc combos'!$Q$8:$Q$354,0),0)&gt;0,1,0)</f>
        <v>0</v>
      </c>
      <c r="CD86" s="119">
        <f ca="1">IF(IFERROR(MATCH(_xlfn.CONCAT($B86,",",CD$4),'25 SpcFunc &amp; VentSpcFunc combos'!$Q$8:$Q$354,0),0)&gt;0,1,0)</f>
        <v>0</v>
      </c>
      <c r="CE86" s="119">
        <f ca="1">IF(IFERROR(MATCH(_xlfn.CONCAT($B86,",",CE$4),'25 SpcFunc &amp; VentSpcFunc combos'!$Q$8:$Q$354,0),0)&gt;0,1,0)</f>
        <v>0</v>
      </c>
      <c r="CF86" s="119">
        <f ca="1">IF(IFERROR(MATCH(_xlfn.CONCAT($B86,",",CF$4),'25 SpcFunc &amp; VentSpcFunc combos'!$Q$8:$Q$354,0),0)&gt;0,1,0)</f>
        <v>0</v>
      </c>
      <c r="CG86" s="119">
        <f ca="1">IF(IFERROR(MATCH(_xlfn.CONCAT($B86,",",CG$4),'25 SpcFunc &amp; VentSpcFunc combos'!$Q$8:$Q$354,0),0)&gt;0,1,0)</f>
        <v>0</v>
      </c>
      <c r="CH86" s="119">
        <f ca="1">IF(IFERROR(MATCH(_xlfn.CONCAT($B86,",",CH$4),'25 SpcFunc &amp; VentSpcFunc combos'!$Q$8:$Q$354,0),0)&gt;0,1,0)</f>
        <v>0</v>
      </c>
      <c r="CI86" s="119">
        <f ca="1">IF(IFERROR(MATCH(_xlfn.CONCAT($B86,",",CI$4),'25 SpcFunc &amp; VentSpcFunc combos'!$Q$8:$Q$354,0),0)&gt;0,1,0)</f>
        <v>0</v>
      </c>
      <c r="CJ86" s="119">
        <f ca="1">IF(IFERROR(MATCH(_xlfn.CONCAT($B86,",",CJ$4),'25 SpcFunc &amp; VentSpcFunc combos'!$Q$8:$Q$354,0),0)&gt;0,1,0)</f>
        <v>0</v>
      </c>
      <c r="CK86" s="119">
        <f ca="1">IF(IFERROR(MATCH(_xlfn.CONCAT($B86,",",CK$4),'25 SpcFunc &amp; VentSpcFunc combos'!$Q$8:$Q$354,0),0)&gt;0,1,0)</f>
        <v>0</v>
      </c>
      <c r="CL86" s="119">
        <f ca="1">IF(IFERROR(MATCH(_xlfn.CONCAT($B86,",",CL$4),'25 SpcFunc &amp; VentSpcFunc combos'!$Q$8:$Q$354,0),0)&gt;0,1,0)</f>
        <v>0</v>
      </c>
      <c r="CM86" s="119">
        <f ca="1">IF(IFERROR(MATCH(_xlfn.CONCAT($B86,",",CM$4),'25 SpcFunc &amp; VentSpcFunc combos'!$Q$8:$Q$354,0),0)&gt;0,1,0)</f>
        <v>0</v>
      </c>
      <c r="CN86" s="119">
        <f ca="1">IF(IFERROR(MATCH(_xlfn.CONCAT($B86,",",CN$4),'25 SpcFunc &amp; VentSpcFunc combos'!$Q$8:$Q$354,0),0)&gt;0,1,0)</f>
        <v>0</v>
      </c>
      <c r="CO86" s="119">
        <f ca="1">IF(IFERROR(MATCH(_xlfn.CONCAT($B86,",",CO$4),'25 SpcFunc &amp; VentSpcFunc combos'!$Q$8:$Q$354,0),0)&gt;0,1,0)</f>
        <v>0</v>
      </c>
      <c r="CP86" s="119">
        <f ca="1">IF(IFERROR(MATCH(_xlfn.CONCAT($B86,",",CP$4),'25 SpcFunc &amp; VentSpcFunc combos'!$Q$8:$Q$354,0),0)&gt;0,1,0)</f>
        <v>0</v>
      </c>
      <c r="CQ86" s="119">
        <f ca="1">IF(IFERROR(MATCH(_xlfn.CONCAT($B86,",",CQ$4),'25 SpcFunc &amp; VentSpcFunc combos'!$Q$8:$Q$354,0),0)&gt;0,1,0)</f>
        <v>0</v>
      </c>
      <c r="CR86" s="119">
        <f ca="1">IF(IFERROR(MATCH(_xlfn.CONCAT($B86,",",CR$4),'25 SpcFunc &amp; VentSpcFunc combos'!$Q$8:$Q$354,0),0)&gt;0,1,0)</f>
        <v>0</v>
      </c>
      <c r="CS86" s="119">
        <f ca="1">IF(IFERROR(MATCH(_xlfn.CONCAT($B86,",",CS$4),'25 SpcFunc &amp; VentSpcFunc combos'!$Q$8:$Q$354,0),0)&gt;0,1,0)</f>
        <v>0</v>
      </c>
      <c r="CT86" s="119">
        <f ca="1">IF(IFERROR(MATCH(_xlfn.CONCAT($B86,",",CT$4),'25 SpcFunc &amp; VentSpcFunc combos'!$Q$8:$Q$354,0),0)&gt;0,1,0)</f>
        <v>0</v>
      </c>
      <c r="CU86" s="98" t="s">
        <v>938</v>
      </c>
      <c r="CV86">
        <f t="shared" ca="1" si="5"/>
        <v>1</v>
      </c>
    </row>
    <row r="87" spans="2:100" x14ac:dyDescent="0.25">
      <c r="B87" t="str">
        <f>'For CSV - 2025 SpcFuncData'!B87</f>
        <v>Health Care / Assisted Living (Physical Therapy Room)</v>
      </c>
      <c r="C87" s="119">
        <f ca="1">IF(IFERROR(MATCH(_xlfn.CONCAT($B87,",",C$4),'25 SpcFunc &amp; VentSpcFunc combos'!$Q$8:$Q$354,0),0)&gt;0,1,0)</f>
        <v>0</v>
      </c>
      <c r="D87" s="119">
        <f ca="1">IF(IFERROR(MATCH(_xlfn.CONCAT($B87,",",D$4),'25 SpcFunc &amp; VentSpcFunc combos'!$Q$8:$Q$354,0),0)&gt;0,1,0)</f>
        <v>0</v>
      </c>
      <c r="E87" s="119">
        <f ca="1">IF(IFERROR(MATCH(_xlfn.CONCAT($B87,",",E$4),'25 SpcFunc &amp; VentSpcFunc combos'!$Q$8:$Q$354,0),0)&gt;0,1,0)</f>
        <v>0</v>
      </c>
      <c r="F87" s="119">
        <f ca="1">IF(IFERROR(MATCH(_xlfn.CONCAT($B87,",",F$4),'25 SpcFunc &amp; VentSpcFunc combos'!$Q$8:$Q$354,0),0)&gt;0,1,0)</f>
        <v>0</v>
      </c>
      <c r="G87" s="119">
        <f ca="1">IF(IFERROR(MATCH(_xlfn.CONCAT($B87,",",G$4),'25 SpcFunc &amp; VentSpcFunc combos'!$Q$8:$Q$354,0),0)&gt;0,1,0)</f>
        <v>0</v>
      </c>
      <c r="H87" s="119">
        <f ca="1">IF(IFERROR(MATCH(_xlfn.CONCAT($B87,",",H$4),'25 SpcFunc &amp; VentSpcFunc combos'!$Q$8:$Q$354,0),0)&gt;0,1,0)</f>
        <v>0</v>
      </c>
      <c r="I87" s="119">
        <f ca="1">IF(IFERROR(MATCH(_xlfn.CONCAT($B87,",",I$4),'25 SpcFunc &amp; VentSpcFunc combos'!$Q$8:$Q$354,0),0)&gt;0,1,0)</f>
        <v>0</v>
      </c>
      <c r="J87" s="119">
        <f ca="1">IF(IFERROR(MATCH(_xlfn.CONCAT($B87,",",J$4),'25 SpcFunc &amp; VentSpcFunc combos'!$Q$8:$Q$354,0),0)&gt;0,1,0)</f>
        <v>0</v>
      </c>
      <c r="K87" s="119">
        <f ca="1">IF(IFERROR(MATCH(_xlfn.CONCAT($B87,",",K$4),'25 SpcFunc &amp; VentSpcFunc combos'!$Q$8:$Q$354,0),0)&gt;0,1,0)</f>
        <v>0</v>
      </c>
      <c r="L87" s="119">
        <f ca="1">IF(IFERROR(MATCH(_xlfn.CONCAT($B87,",",L$4),'25 SpcFunc &amp; VentSpcFunc combos'!$Q$8:$Q$354,0),0)&gt;0,1,0)</f>
        <v>0</v>
      </c>
      <c r="M87" s="119">
        <f ca="1">IF(IFERROR(MATCH(_xlfn.CONCAT($B87,",",M$4),'25 SpcFunc &amp; VentSpcFunc combos'!$Q$8:$Q$354,0),0)&gt;0,1,0)</f>
        <v>0</v>
      </c>
      <c r="N87" s="119">
        <f ca="1">IF(IFERROR(MATCH(_xlfn.CONCAT($B87,",",N$4),'25 SpcFunc &amp; VentSpcFunc combos'!$Q$8:$Q$354,0),0)&gt;0,1,0)</f>
        <v>0</v>
      </c>
      <c r="O87" s="119">
        <f ca="1">IF(IFERROR(MATCH(_xlfn.CONCAT($B87,",",O$4),'25 SpcFunc &amp; VentSpcFunc combos'!$Q$8:$Q$354,0),0)&gt;0,1,0)</f>
        <v>0</v>
      </c>
      <c r="P87" s="119">
        <f ca="1">IF(IFERROR(MATCH(_xlfn.CONCAT($B87,",",P$4),'25 SpcFunc &amp; VentSpcFunc combos'!$Q$8:$Q$354,0),0)&gt;0,1,0)</f>
        <v>0</v>
      </c>
      <c r="Q87" s="119">
        <f ca="1">IF(IFERROR(MATCH(_xlfn.CONCAT($B87,",",Q$4),'25 SpcFunc &amp; VentSpcFunc combos'!$Q$8:$Q$354,0),0)&gt;0,1,0)</f>
        <v>0</v>
      </c>
      <c r="R87" s="119">
        <f ca="1">IF(IFERROR(MATCH(_xlfn.CONCAT($B87,",",R$4),'25 SpcFunc &amp; VentSpcFunc combos'!$Q$8:$Q$354,0),0)&gt;0,1,0)</f>
        <v>0</v>
      </c>
      <c r="S87" s="119">
        <f ca="1">IF(IFERROR(MATCH(_xlfn.CONCAT($B87,",",S$4),'25 SpcFunc &amp; VentSpcFunc combos'!$Q$8:$Q$354,0),0)&gt;0,1,0)</f>
        <v>0</v>
      </c>
      <c r="T87" s="119">
        <f ca="1">IF(IFERROR(MATCH(_xlfn.CONCAT($B87,",",T$4),'25 SpcFunc &amp; VentSpcFunc combos'!$Q$8:$Q$354,0),0)&gt;0,1,0)</f>
        <v>0</v>
      </c>
      <c r="U87" s="119">
        <f ca="1">IF(IFERROR(MATCH(_xlfn.CONCAT($B87,",",U$4),'25 SpcFunc &amp; VentSpcFunc combos'!$Q$8:$Q$354,0),0)&gt;0,1,0)</f>
        <v>0</v>
      </c>
      <c r="V87" s="119">
        <f ca="1">IF(IFERROR(MATCH(_xlfn.CONCAT($B87,",",V$4),'25 SpcFunc &amp; VentSpcFunc combos'!$Q$8:$Q$354,0),0)&gt;0,1,0)</f>
        <v>0</v>
      </c>
      <c r="W87" s="119">
        <f ca="1">IF(IFERROR(MATCH(_xlfn.CONCAT($B87,",",W$4),'25 SpcFunc &amp; VentSpcFunc combos'!$Q$8:$Q$354,0),0)&gt;0,1,0)</f>
        <v>0</v>
      </c>
      <c r="X87" s="119">
        <f ca="1">IF(IFERROR(MATCH(_xlfn.CONCAT($B87,",",X$4),'25 SpcFunc &amp; VentSpcFunc combos'!$Q$8:$Q$354,0),0)&gt;0,1,0)</f>
        <v>0</v>
      </c>
      <c r="Y87" s="119">
        <f ca="1">IF(IFERROR(MATCH(_xlfn.CONCAT($B87,",",Y$4),'25 SpcFunc &amp; VentSpcFunc combos'!$Q$8:$Q$354,0),0)&gt;0,1,0)</f>
        <v>0</v>
      </c>
      <c r="Z87" s="119">
        <f ca="1">IF(IFERROR(MATCH(_xlfn.CONCAT($B87,",",Z$4),'25 SpcFunc &amp; VentSpcFunc combos'!$Q$8:$Q$354,0),0)&gt;0,1,0)</f>
        <v>0</v>
      </c>
      <c r="AA87" s="119">
        <f ca="1">IF(IFERROR(MATCH(_xlfn.CONCAT($B87,",",AA$4),'25 SpcFunc &amp; VentSpcFunc combos'!$Q$8:$Q$354,0),0)&gt;0,1,0)</f>
        <v>0</v>
      </c>
      <c r="AB87" s="119">
        <f ca="1">IF(IFERROR(MATCH(_xlfn.CONCAT($B87,",",AB$4),'25 SpcFunc &amp; VentSpcFunc combos'!$Q$8:$Q$354,0),0)&gt;0,1,0)</f>
        <v>0</v>
      </c>
      <c r="AC87" s="119">
        <f ca="1">IF(IFERROR(MATCH(_xlfn.CONCAT($B87,",",AC$4),'25 SpcFunc &amp; VentSpcFunc combos'!$Q$8:$Q$354,0),0)&gt;0,1,0)</f>
        <v>0</v>
      </c>
      <c r="AD87" s="119">
        <f ca="1">IF(IFERROR(MATCH(_xlfn.CONCAT($B87,",",AD$4),'25 SpcFunc &amp; VentSpcFunc combos'!$Q$8:$Q$354,0),0)&gt;0,1,0)</f>
        <v>0</v>
      </c>
      <c r="AE87" s="119">
        <f ca="1">IF(IFERROR(MATCH(_xlfn.CONCAT($B87,",",AE$4),'25 SpcFunc &amp; VentSpcFunc combos'!$Q$8:$Q$354,0),0)&gt;0,1,0)</f>
        <v>0</v>
      </c>
      <c r="AF87" s="119">
        <f ca="1">IF(IFERROR(MATCH(_xlfn.CONCAT($B87,",",AF$4),'25 SpcFunc &amp; VentSpcFunc combos'!$Q$8:$Q$354,0),0)&gt;0,1,0)</f>
        <v>0</v>
      </c>
      <c r="AG87" s="119">
        <f ca="1">IF(IFERROR(MATCH(_xlfn.CONCAT($B87,",",AG$4),'25 SpcFunc &amp; VentSpcFunc combos'!$Q$8:$Q$354,0),0)&gt;0,1,0)</f>
        <v>0</v>
      </c>
      <c r="AH87" s="119">
        <f ca="1">IF(IFERROR(MATCH(_xlfn.CONCAT($B87,",",AH$4),'25 SpcFunc &amp; VentSpcFunc combos'!$Q$8:$Q$354,0),0)&gt;0,1,0)</f>
        <v>0</v>
      </c>
      <c r="AI87" s="119">
        <f ca="1">IF(IFERROR(MATCH(_xlfn.CONCAT($B87,",",AI$4),'25 SpcFunc &amp; VentSpcFunc combos'!$Q$8:$Q$354,0),0)&gt;0,1,0)</f>
        <v>0</v>
      </c>
      <c r="AJ87" s="119">
        <f ca="1">IF(IFERROR(MATCH(_xlfn.CONCAT($B87,",",AJ$4),'25 SpcFunc &amp; VentSpcFunc combos'!$Q$8:$Q$354,0),0)&gt;0,1,0)</f>
        <v>0</v>
      </c>
      <c r="AK87" s="119">
        <f ca="1">IF(IFERROR(MATCH(_xlfn.CONCAT($B87,",",AK$4),'25 SpcFunc &amp; VentSpcFunc combos'!$Q$8:$Q$354,0),0)&gt;0,1,0)</f>
        <v>0</v>
      </c>
      <c r="AL87" s="119">
        <f ca="1">IF(IFERROR(MATCH(_xlfn.CONCAT($B87,",",AL$4),'25 SpcFunc &amp; VentSpcFunc combos'!$Q$8:$Q$354,0),0)&gt;0,1,0)</f>
        <v>0</v>
      </c>
      <c r="AM87" s="119">
        <f ca="1">IF(IFERROR(MATCH(_xlfn.CONCAT($B87,",",AM$4),'25 SpcFunc &amp; VentSpcFunc combos'!$Q$8:$Q$354,0),0)&gt;0,1,0)</f>
        <v>0</v>
      </c>
      <c r="AN87" s="119">
        <f ca="1">IF(IFERROR(MATCH(_xlfn.CONCAT($B87,",",AN$4),'25 SpcFunc &amp; VentSpcFunc combos'!$Q$8:$Q$354,0),0)&gt;0,1,0)</f>
        <v>0</v>
      </c>
      <c r="AO87" s="119">
        <f ca="1">IF(IFERROR(MATCH(_xlfn.CONCAT($B87,",",AO$4),'25 SpcFunc &amp; VentSpcFunc combos'!$Q$8:$Q$354,0),0)&gt;0,1,0)</f>
        <v>0</v>
      </c>
      <c r="AP87" s="119">
        <f ca="1">IF(IFERROR(MATCH(_xlfn.CONCAT($B87,",",AP$4),'25 SpcFunc &amp; VentSpcFunc combos'!$Q$8:$Q$354,0),0)&gt;0,1,0)</f>
        <v>0</v>
      </c>
      <c r="AQ87" s="119">
        <f ca="1">IF(IFERROR(MATCH(_xlfn.CONCAT($B87,",",AQ$4),'25 SpcFunc &amp; VentSpcFunc combos'!$Q$8:$Q$354,0),0)&gt;0,1,0)</f>
        <v>0</v>
      </c>
      <c r="AR87" s="119">
        <f ca="1">IF(IFERROR(MATCH(_xlfn.CONCAT($B87,",",AR$4),'25 SpcFunc &amp; VentSpcFunc combos'!$Q$8:$Q$354,0),0)&gt;0,1,0)</f>
        <v>0</v>
      </c>
      <c r="AS87" s="119">
        <f ca="1">IF(IFERROR(MATCH(_xlfn.CONCAT($B87,",",AS$4),'25 SpcFunc &amp; VentSpcFunc combos'!$Q$8:$Q$354,0),0)&gt;0,1,0)</f>
        <v>0</v>
      </c>
      <c r="AT87" s="119">
        <f ca="1">IF(IFERROR(MATCH(_xlfn.CONCAT($B87,",",AT$4),'25 SpcFunc &amp; VentSpcFunc combos'!$Q$8:$Q$354,0),0)&gt;0,1,0)</f>
        <v>0</v>
      </c>
      <c r="AU87" s="119">
        <f ca="1">IF(IFERROR(MATCH(_xlfn.CONCAT($B87,",",AU$4),'25 SpcFunc &amp; VentSpcFunc combos'!$Q$8:$Q$354,0),0)&gt;0,1,0)</f>
        <v>0</v>
      </c>
      <c r="AV87" s="119">
        <f ca="1">IF(IFERROR(MATCH(_xlfn.CONCAT($B87,",",AV$4),'25 SpcFunc &amp; VentSpcFunc combos'!$Q$8:$Q$354,0),0)&gt;0,1,0)</f>
        <v>0</v>
      </c>
      <c r="AW87" s="119">
        <f ca="1">IF(IFERROR(MATCH(_xlfn.CONCAT($B87,",",AW$4),'25 SpcFunc &amp; VentSpcFunc combos'!$Q$8:$Q$354,0),0)&gt;0,1,0)</f>
        <v>0</v>
      </c>
      <c r="AX87" s="119">
        <f ca="1">IF(IFERROR(MATCH(_xlfn.CONCAT($B87,",",AX$4),'25 SpcFunc &amp; VentSpcFunc combos'!$Q$8:$Q$354,0),0)&gt;0,1,0)</f>
        <v>0</v>
      </c>
      <c r="AY87" s="119">
        <f ca="1">IF(IFERROR(MATCH(_xlfn.CONCAT($B87,",",AY$4),'25 SpcFunc &amp; VentSpcFunc combos'!$Q$8:$Q$354,0),0)&gt;0,1,0)</f>
        <v>0</v>
      </c>
      <c r="AZ87" s="119">
        <f ca="1">IF(IFERROR(MATCH(_xlfn.CONCAT($B87,",",AZ$4),'25 SpcFunc &amp; VentSpcFunc combos'!$Q$8:$Q$354,0),0)&gt;0,1,0)</f>
        <v>0</v>
      </c>
      <c r="BA87" s="119">
        <f ca="1">IF(IFERROR(MATCH(_xlfn.CONCAT($B87,",",BA$4),'25 SpcFunc &amp; VentSpcFunc combos'!$Q$8:$Q$354,0),0)&gt;0,1,0)</f>
        <v>0</v>
      </c>
      <c r="BB87" s="119">
        <f ca="1">IF(IFERROR(MATCH(_xlfn.CONCAT($B87,",",BB$4),'25 SpcFunc &amp; VentSpcFunc combos'!$Q$8:$Q$354,0),0)&gt;0,1,0)</f>
        <v>0</v>
      </c>
      <c r="BC87" s="119">
        <f ca="1">IF(IFERROR(MATCH(_xlfn.CONCAT($B87,",",BC$4),'25 SpcFunc &amp; VentSpcFunc combos'!$Q$8:$Q$354,0),0)&gt;0,1,0)</f>
        <v>0</v>
      </c>
      <c r="BD87" s="119">
        <f ca="1">IF(IFERROR(MATCH(_xlfn.CONCAT($B87,",",BD$4),'25 SpcFunc &amp; VentSpcFunc combos'!$Q$8:$Q$354,0),0)&gt;0,1,0)</f>
        <v>0</v>
      </c>
      <c r="BE87" s="119">
        <f ca="1">IF(IFERROR(MATCH(_xlfn.CONCAT($B87,",",BE$4),'25 SpcFunc &amp; VentSpcFunc combos'!$Q$8:$Q$354,0),0)&gt;0,1,0)</f>
        <v>0</v>
      </c>
      <c r="BF87" s="119">
        <f ca="1">IF(IFERROR(MATCH(_xlfn.CONCAT($B87,",",BF$4),'25 SpcFunc &amp; VentSpcFunc combos'!$Q$8:$Q$354,0),0)&gt;0,1,0)</f>
        <v>0</v>
      </c>
      <c r="BG87" s="119">
        <f ca="1">IF(IFERROR(MATCH(_xlfn.CONCAT($B87,",",BG$4),'25 SpcFunc &amp; VentSpcFunc combos'!$Q$8:$Q$354,0),0)&gt;0,1,0)</f>
        <v>0</v>
      </c>
      <c r="BH87" s="119">
        <f ca="1">IF(IFERROR(MATCH(_xlfn.CONCAT($B87,",",BH$4),'25 SpcFunc &amp; VentSpcFunc combos'!$Q$8:$Q$354,0),0)&gt;0,1,0)</f>
        <v>0</v>
      </c>
      <c r="BI87" s="119">
        <f ca="1">IF(IFERROR(MATCH(_xlfn.CONCAT($B87,",",BI$4),'25 SpcFunc &amp; VentSpcFunc combos'!$Q$8:$Q$354,0),0)&gt;0,1,0)</f>
        <v>0</v>
      </c>
      <c r="BJ87" s="119">
        <f ca="1">IF(IFERROR(MATCH(_xlfn.CONCAT($B87,",",BJ$4),'25 SpcFunc &amp; VentSpcFunc combos'!$Q$8:$Q$354,0),0)&gt;0,1,0)</f>
        <v>0</v>
      </c>
      <c r="BK87" s="119">
        <f ca="1">IF(IFERROR(MATCH(_xlfn.CONCAT($B87,",",BK$4),'25 SpcFunc &amp; VentSpcFunc combos'!$Q$8:$Q$354,0),0)&gt;0,1,0)</f>
        <v>0</v>
      </c>
      <c r="BL87" s="119">
        <f ca="1">IF(IFERROR(MATCH(_xlfn.CONCAT($B87,",",BL$4),'25 SpcFunc &amp; VentSpcFunc combos'!$Q$8:$Q$354,0),0)&gt;0,1,0)</f>
        <v>0</v>
      </c>
      <c r="BM87" s="119">
        <f ca="1">IF(IFERROR(MATCH(_xlfn.CONCAT($B87,",",BM$4),'25 SpcFunc &amp; VentSpcFunc combos'!$Q$8:$Q$354,0),0)&gt;0,1,0)</f>
        <v>0</v>
      </c>
      <c r="BN87" s="119">
        <f ca="1">IF(IFERROR(MATCH(_xlfn.CONCAT($B87,",",BN$4),'25 SpcFunc &amp; VentSpcFunc combos'!$Q$8:$Q$354,0),0)&gt;0,1,0)</f>
        <v>0</v>
      </c>
      <c r="BO87" s="119">
        <f ca="1">IF(IFERROR(MATCH(_xlfn.CONCAT($B87,",",BO$4),'25 SpcFunc &amp; VentSpcFunc combos'!$Q$8:$Q$354,0),0)&gt;0,1,0)</f>
        <v>0</v>
      </c>
      <c r="BP87" s="119">
        <f ca="1">IF(IFERROR(MATCH(_xlfn.CONCAT($B87,",",BP$4),'25 SpcFunc &amp; VentSpcFunc combos'!$Q$8:$Q$354,0),0)&gt;0,1,0)</f>
        <v>0</v>
      </c>
      <c r="BQ87" s="119">
        <f ca="1">IF(IFERROR(MATCH(_xlfn.CONCAT($B87,",",BQ$4),'25 SpcFunc &amp; VentSpcFunc combos'!$Q$8:$Q$354,0),0)&gt;0,1,0)</f>
        <v>0</v>
      </c>
      <c r="BR87" s="119">
        <f ca="1">IF(IFERROR(MATCH(_xlfn.CONCAT($B87,",",BR$4),'25 SpcFunc &amp; VentSpcFunc combos'!$Q$8:$Q$354,0),0)&gt;0,1,0)</f>
        <v>1</v>
      </c>
      <c r="BS87" s="119">
        <f ca="1">IF(IFERROR(MATCH(_xlfn.CONCAT($B87,",",BS$4),'25 SpcFunc &amp; VentSpcFunc combos'!$Q$8:$Q$354,0),0)&gt;0,1,0)</f>
        <v>0</v>
      </c>
      <c r="BT87" s="119">
        <f ca="1">IF(IFERROR(MATCH(_xlfn.CONCAT($B87,",",BT$4),'25 SpcFunc &amp; VentSpcFunc combos'!$Q$8:$Q$354,0),0)&gt;0,1,0)</f>
        <v>0</v>
      </c>
      <c r="BU87" s="119">
        <f ca="1">IF(IFERROR(MATCH(_xlfn.CONCAT($B87,",",BU$4),'25 SpcFunc &amp; VentSpcFunc combos'!$Q$8:$Q$354,0),0)&gt;0,1,0)</f>
        <v>0</v>
      </c>
      <c r="BV87" s="119">
        <f ca="1">IF(IFERROR(MATCH(_xlfn.CONCAT($B87,",",BV$4),'25 SpcFunc &amp; VentSpcFunc combos'!$Q$8:$Q$354,0),0)&gt;0,1,0)</f>
        <v>0</v>
      </c>
      <c r="BW87" s="119">
        <f ca="1">IF(IFERROR(MATCH(_xlfn.CONCAT($B87,",",BW$4),'25 SpcFunc &amp; VentSpcFunc combos'!$Q$8:$Q$354,0),0)&gt;0,1,0)</f>
        <v>0</v>
      </c>
      <c r="BX87" s="119">
        <f ca="1">IF(IFERROR(MATCH(_xlfn.CONCAT($B87,",",BX$4),'25 SpcFunc &amp; VentSpcFunc combos'!$Q$8:$Q$354,0),0)&gt;0,1,0)</f>
        <v>0</v>
      </c>
      <c r="BY87" s="119">
        <f ca="1">IF(IFERROR(MATCH(_xlfn.CONCAT($B87,",",BY$4),'25 SpcFunc &amp; VentSpcFunc combos'!$Q$8:$Q$354,0),0)&gt;0,1,0)</f>
        <v>0</v>
      </c>
      <c r="BZ87" s="119">
        <f ca="1">IF(IFERROR(MATCH(_xlfn.CONCAT($B87,",",BZ$4),'25 SpcFunc &amp; VentSpcFunc combos'!$Q$8:$Q$354,0),0)&gt;0,1,0)</f>
        <v>0</v>
      </c>
      <c r="CA87" s="119">
        <f ca="1">IF(IFERROR(MATCH(_xlfn.CONCAT($B87,",",CA$4),'25 SpcFunc &amp; VentSpcFunc combos'!$Q$8:$Q$354,0),0)&gt;0,1,0)</f>
        <v>0</v>
      </c>
      <c r="CB87" s="119">
        <f ca="1">IF(IFERROR(MATCH(_xlfn.CONCAT($B87,",",CB$4),'25 SpcFunc &amp; VentSpcFunc combos'!$Q$8:$Q$354,0),0)&gt;0,1,0)</f>
        <v>0</v>
      </c>
      <c r="CC87" s="119">
        <f ca="1">IF(IFERROR(MATCH(_xlfn.CONCAT($B87,",",CC$4),'25 SpcFunc &amp; VentSpcFunc combos'!$Q$8:$Q$354,0),0)&gt;0,1,0)</f>
        <v>0</v>
      </c>
      <c r="CD87" s="119">
        <f ca="1">IF(IFERROR(MATCH(_xlfn.CONCAT($B87,",",CD$4),'25 SpcFunc &amp; VentSpcFunc combos'!$Q$8:$Q$354,0),0)&gt;0,1,0)</f>
        <v>0</v>
      </c>
      <c r="CE87" s="119">
        <f ca="1">IF(IFERROR(MATCH(_xlfn.CONCAT($B87,",",CE$4),'25 SpcFunc &amp; VentSpcFunc combos'!$Q$8:$Q$354,0),0)&gt;0,1,0)</f>
        <v>0</v>
      </c>
      <c r="CF87" s="119">
        <f ca="1">IF(IFERROR(MATCH(_xlfn.CONCAT($B87,",",CF$4),'25 SpcFunc &amp; VentSpcFunc combos'!$Q$8:$Q$354,0),0)&gt;0,1,0)</f>
        <v>0</v>
      </c>
      <c r="CG87" s="119">
        <f ca="1">IF(IFERROR(MATCH(_xlfn.CONCAT($B87,",",CG$4),'25 SpcFunc &amp; VentSpcFunc combos'!$Q$8:$Q$354,0),0)&gt;0,1,0)</f>
        <v>0</v>
      </c>
      <c r="CH87" s="119">
        <f ca="1">IF(IFERROR(MATCH(_xlfn.CONCAT($B87,",",CH$4),'25 SpcFunc &amp; VentSpcFunc combos'!$Q$8:$Q$354,0),0)&gt;0,1,0)</f>
        <v>0</v>
      </c>
      <c r="CI87" s="119">
        <f ca="1">IF(IFERROR(MATCH(_xlfn.CONCAT($B87,",",CI$4),'25 SpcFunc &amp; VentSpcFunc combos'!$Q$8:$Q$354,0),0)&gt;0,1,0)</f>
        <v>0</v>
      </c>
      <c r="CJ87" s="119">
        <f ca="1">IF(IFERROR(MATCH(_xlfn.CONCAT($B87,",",CJ$4),'25 SpcFunc &amp; VentSpcFunc combos'!$Q$8:$Q$354,0),0)&gt;0,1,0)</f>
        <v>0</v>
      </c>
      <c r="CK87" s="119">
        <f ca="1">IF(IFERROR(MATCH(_xlfn.CONCAT($B87,",",CK$4),'25 SpcFunc &amp; VentSpcFunc combos'!$Q$8:$Q$354,0),0)&gt;0,1,0)</f>
        <v>0</v>
      </c>
      <c r="CL87" s="119">
        <f ca="1">IF(IFERROR(MATCH(_xlfn.CONCAT($B87,",",CL$4),'25 SpcFunc &amp; VentSpcFunc combos'!$Q$8:$Q$354,0),0)&gt;0,1,0)</f>
        <v>0</v>
      </c>
      <c r="CM87" s="119">
        <f ca="1">IF(IFERROR(MATCH(_xlfn.CONCAT($B87,",",CM$4),'25 SpcFunc &amp; VentSpcFunc combos'!$Q$8:$Q$354,0),0)&gt;0,1,0)</f>
        <v>0</v>
      </c>
      <c r="CN87" s="119">
        <f ca="1">IF(IFERROR(MATCH(_xlfn.CONCAT($B87,",",CN$4),'25 SpcFunc &amp; VentSpcFunc combos'!$Q$8:$Q$354,0),0)&gt;0,1,0)</f>
        <v>0</v>
      </c>
      <c r="CO87" s="119">
        <f ca="1">IF(IFERROR(MATCH(_xlfn.CONCAT($B87,",",CO$4),'25 SpcFunc &amp; VentSpcFunc combos'!$Q$8:$Q$354,0),0)&gt;0,1,0)</f>
        <v>0</v>
      </c>
      <c r="CP87" s="119">
        <f ca="1">IF(IFERROR(MATCH(_xlfn.CONCAT($B87,",",CP$4),'25 SpcFunc &amp; VentSpcFunc combos'!$Q$8:$Q$354,0),0)&gt;0,1,0)</f>
        <v>0</v>
      </c>
      <c r="CQ87" s="119">
        <f ca="1">IF(IFERROR(MATCH(_xlfn.CONCAT($B87,",",CQ$4),'25 SpcFunc &amp; VentSpcFunc combos'!$Q$8:$Q$354,0),0)&gt;0,1,0)</f>
        <v>0</v>
      </c>
      <c r="CR87" s="119">
        <f ca="1">IF(IFERROR(MATCH(_xlfn.CONCAT($B87,",",CR$4),'25 SpcFunc &amp; VentSpcFunc combos'!$Q$8:$Q$354,0),0)&gt;0,1,0)</f>
        <v>0</v>
      </c>
      <c r="CS87" s="119">
        <f ca="1">IF(IFERROR(MATCH(_xlfn.CONCAT($B87,",",CS$4),'25 SpcFunc &amp; VentSpcFunc combos'!$Q$8:$Q$354,0),0)&gt;0,1,0)</f>
        <v>0</v>
      </c>
      <c r="CT87" s="119">
        <f ca="1">IF(IFERROR(MATCH(_xlfn.CONCAT($B87,",",CT$4),'25 SpcFunc &amp; VentSpcFunc combos'!$Q$8:$Q$354,0),0)&gt;0,1,0)</f>
        <v>0</v>
      </c>
      <c r="CU87" s="98" t="s">
        <v>938</v>
      </c>
      <c r="CV87">
        <f t="shared" ca="1" si="5"/>
        <v>1</v>
      </c>
    </row>
    <row r="88" spans="2:100" x14ac:dyDescent="0.25">
      <c r="B88" t="e">
        <f>'For CSV - 2025 SpcFuncData'!#REF!</f>
        <v>#REF!</v>
      </c>
      <c r="C88" s="119">
        <f>IF(IFERROR(MATCH(_xlfn.CONCAT($B88,",",C$4),'25 SpcFunc &amp; VentSpcFunc combos'!$Q$8:$Q$354,0),0)&gt;0,1,0)</f>
        <v>0</v>
      </c>
      <c r="D88" s="119">
        <f>IF(IFERROR(MATCH(_xlfn.CONCAT($B88,",",D$4),'25 SpcFunc &amp; VentSpcFunc combos'!$Q$8:$Q$354,0),0)&gt;0,1,0)</f>
        <v>0</v>
      </c>
      <c r="E88" s="119">
        <f>IF(IFERROR(MATCH(_xlfn.CONCAT($B88,",",E$4),'25 SpcFunc &amp; VentSpcFunc combos'!$Q$8:$Q$354,0),0)&gt;0,1,0)</f>
        <v>0</v>
      </c>
      <c r="F88" s="119">
        <f>IF(IFERROR(MATCH(_xlfn.CONCAT($B88,",",F$4),'25 SpcFunc &amp; VentSpcFunc combos'!$Q$8:$Q$354,0),0)&gt;0,1,0)</f>
        <v>0</v>
      </c>
      <c r="G88" s="119">
        <f>IF(IFERROR(MATCH(_xlfn.CONCAT($B88,",",G$4),'25 SpcFunc &amp; VentSpcFunc combos'!$Q$8:$Q$354,0),0)&gt;0,1,0)</f>
        <v>0</v>
      </c>
      <c r="H88" s="119">
        <f>IF(IFERROR(MATCH(_xlfn.CONCAT($B88,",",H$4),'25 SpcFunc &amp; VentSpcFunc combos'!$Q$8:$Q$354,0),0)&gt;0,1,0)</f>
        <v>0</v>
      </c>
      <c r="I88" s="119">
        <f>IF(IFERROR(MATCH(_xlfn.CONCAT($B88,",",I$4),'25 SpcFunc &amp; VentSpcFunc combos'!$Q$8:$Q$354,0),0)&gt;0,1,0)</f>
        <v>0</v>
      </c>
      <c r="J88" s="119">
        <f>IF(IFERROR(MATCH(_xlfn.CONCAT($B88,",",J$4),'25 SpcFunc &amp; VentSpcFunc combos'!$Q$8:$Q$354,0),0)&gt;0,1,0)</f>
        <v>0</v>
      </c>
      <c r="K88" s="119">
        <f>IF(IFERROR(MATCH(_xlfn.CONCAT($B88,",",K$4),'25 SpcFunc &amp; VentSpcFunc combos'!$Q$8:$Q$354,0),0)&gt;0,1,0)</f>
        <v>0</v>
      </c>
      <c r="L88" s="119">
        <f>IF(IFERROR(MATCH(_xlfn.CONCAT($B88,",",L$4),'25 SpcFunc &amp; VentSpcFunc combos'!$Q$8:$Q$354,0),0)&gt;0,1,0)</f>
        <v>0</v>
      </c>
      <c r="M88" s="119">
        <f>IF(IFERROR(MATCH(_xlfn.CONCAT($B88,",",M$4),'25 SpcFunc &amp; VentSpcFunc combos'!$Q$8:$Q$354,0),0)&gt;0,1,0)</f>
        <v>0</v>
      </c>
      <c r="N88" s="119">
        <f>IF(IFERROR(MATCH(_xlfn.CONCAT($B88,",",N$4),'25 SpcFunc &amp; VentSpcFunc combos'!$Q$8:$Q$354,0),0)&gt;0,1,0)</f>
        <v>0</v>
      </c>
      <c r="O88" s="119">
        <f>IF(IFERROR(MATCH(_xlfn.CONCAT($B88,",",O$4),'25 SpcFunc &amp; VentSpcFunc combos'!$Q$8:$Q$354,0),0)&gt;0,1,0)</f>
        <v>0</v>
      </c>
      <c r="P88" s="119">
        <f>IF(IFERROR(MATCH(_xlfn.CONCAT($B88,",",P$4),'25 SpcFunc &amp; VentSpcFunc combos'!$Q$8:$Q$354,0),0)&gt;0,1,0)</f>
        <v>0</v>
      </c>
      <c r="Q88" s="119">
        <f>IF(IFERROR(MATCH(_xlfn.CONCAT($B88,",",Q$4),'25 SpcFunc &amp; VentSpcFunc combos'!$Q$8:$Q$354,0),0)&gt;0,1,0)</f>
        <v>0</v>
      </c>
      <c r="R88" s="119">
        <f>IF(IFERROR(MATCH(_xlfn.CONCAT($B88,",",R$4),'25 SpcFunc &amp; VentSpcFunc combos'!$Q$8:$Q$354,0),0)&gt;0,1,0)</f>
        <v>0</v>
      </c>
      <c r="S88" s="119">
        <f>IF(IFERROR(MATCH(_xlfn.CONCAT($B88,",",S$4),'25 SpcFunc &amp; VentSpcFunc combos'!$Q$8:$Q$354,0),0)&gt;0,1,0)</f>
        <v>0</v>
      </c>
      <c r="T88" s="119">
        <f>IF(IFERROR(MATCH(_xlfn.CONCAT($B88,",",T$4),'25 SpcFunc &amp; VentSpcFunc combos'!$Q$8:$Q$354,0),0)&gt;0,1,0)</f>
        <v>0</v>
      </c>
      <c r="U88" s="119">
        <f>IF(IFERROR(MATCH(_xlfn.CONCAT($B88,",",U$4),'25 SpcFunc &amp; VentSpcFunc combos'!$Q$8:$Q$354,0),0)&gt;0,1,0)</f>
        <v>0</v>
      </c>
      <c r="V88" s="119">
        <f>IF(IFERROR(MATCH(_xlfn.CONCAT($B88,",",V$4),'25 SpcFunc &amp; VentSpcFunc combos'!$Q$8:$Q$354,0),0)&gt;0,1,0)</f>
        <v>0</v>
      </c>
      <c r="W88" s="119">
        <f>IF(IFERROR(MATCH(_xlfn.CONCAT($B88,",",W$4),'25 SpcFunc &amp; VentSpcFunc combos'!$Q$8:$Q$354,0),0)&gt;0,1,0)</f>
        <v>0</v>
      </c>
      <c r="X88" s="119">
        <f>IF(IFERROR(MATCH(_xlfn.CONCAT($B88,",",X$4),'25 SpcFunc &amp; VentSpcFunc combos'!$Q$8:$Q$354,0),0)&gt;0,1,0)</f>
        <v>0</v>
      </c>
      <c r="Y88" s="119">
        <f>IF(IFERROR(MATCH(_xlfn.CONCAT($B88,",",Y$4),'25 SpcFunc &amp; VentSpcFunc combos'!$Q$8:$Q$354,0),0)&gt;0,1,0)</f>
        <v>0</v>
      </c>
      <c r="Z88" s="119">
        <f>IF(IFERROR(MATCH(_xlfn.CONCAT($B88,",",Z$4),'25 SpcFunc &amp; VentSpcFunc combos'!$Q$8:$Q$354,0),0)&gt;0,1,0)</f>
        <v>0</v>
      </c>
      <c r="AA88" s="119">
        <f>IF(IFERROR(MATCH(_xlfn.CONCAT($B88,",",AA$4),'25 SpcFunc &amp; VentSpcFunc combos'!$Q$8:$Q$354,0),0)&gt;0,1,0)</f>
        <v>0</v>
      </c>
      <c r="AB88" s="119">
        <f>IF(IFERROR(MATCH(_xlfn.CONCAT($B88,",",AB$4),'25 SpcFunc &amp; VentSpcFunc combos'!$Q$8:$Q$354,0),0)&gt;0,1,0)</f>
        <v>0</v>
      </c>
      <c r="AC88" s="119">
        <f>IF(IFERROR(MATCH(_xlfn.CONCAT($B88,",",AC$4),'25 SpcFunc &amp; VentSpcFunc combos'!$Q$8:$Q$354,0),0)&gt;0,1,0)</f>
        <v>0</v>
      </c>
      <c r="AD88" s="119">
        <f>IF(IFERROR(MATCH(_xlfn.CONCAT($B88,",",AD$4),'25 SpcFunc &amp; VentSpcFunc combos'!$Q$8:$Q$354,0),0)&gt;0,1,0)</f>
        <v>0</v>
      </c>
      <c r="AE88" s="119">
        <f>IF(IFERROR(MATCH(_xlfn.CONCAT($B88,",",AE$4),'25 SpcFunc &amp; VentSpcFunc combos'!$Q$8:$Q$354,0),0)&gt;0,1,0)</f>
        <v>0</v>
      </c>
      <c r="AF88" s="119">
        <f>IF(IFERROR(MATCH(_xlfn.CONCAT($B88,",",AF$4),'25 SpcFunc &amp; VentSpcFunc combos'!$Q$8:$Q$354,0),0)&gt;0,1,0)</f>
        <v>0</v>
      </c>
      <c r="AG88" s="119">
        <f>IF(IFERROR(MATCH(_xlfn.CONCAT($B88,",",AG$4),'25 SpcFunc &amp; VentSpcFunc combos'!$Q$8:$Q$354,0),0)&gt;0,1,0)</f>
        <v>0</v>
      </c>
      <c r="AH88" s="119">
        <f>IF(IFERROR(MATCH(_xlfn.CONCAT($B88,",",AH$4),'25 SpcFunc &amp; VentSpcFunc combos'!$Q$8:$Q$354,0),0)&gt;0,1,0)</f>
        <v>0</v>
      </c>
      <c r="AI88" s="119">
        <f>IF(IFERROR(MATCH(_xlfn.CONCAT($B88,",",AI$4),'25 SpcFunc &amp; VentSpcFunc combos'!$Q$8:$Q$354,0),0)&gt;0,1,0)</f>
        <v>0</v>
      </c>
      <c r="AJ88" s="119">
        <f>IF(IFERROR(MATCH(_xlfn.CONCAT($B88,",",AJ$4),'25 SpcFunc &amp; VentSpcFunc combos'!$Q$8:$Q$354,0),0)&gt;0,1,0)</f>
        <v>0</v>
      </c>
      <c r="AK88" s="119">
        <f>IF(IFERROR(MATCH(_xlfn.CONCAT($B88,",",AK$4),'25 SpcFunc &amp; VentSpcFunc combos'!$Q$8:$Q$354,0),0)&gt;0,1,0)</f>
        <v>0</v>
      </c>
      <c r="AL88" s="119">
        <f>IF(IFERROR(MATCH(_xlfn.CONCAT($B88,",",AL$4),'25 SpcFunc &amp; VentSpcFunc combos'!$Q$8:$Q$354,0),0)&gt;0,1,0)</f>
        <v>0</v>
      </c>
      <c r="AM88" s="119">
        <f>IF(IFERROR(MATCH(_xlfn.CONCAT($B88,",",AM$4),'25 SpcFunc &amp; VentSpcFunc combos'!$Q$8:$Q$354,0),0)&gt;0,1,0)</f>
        <v>0</v>
      </c>
      <c r="AN88" s="119">
        <f>IF(IFERROR(MATCH(_xlfn.CONCAT($B88,",",AN$4),'25 SpcFunc &amp; VentSpcFunc combos'!$Q$8:$Q$354,0),0)&gt;0,1,0)</f>
        <v>0</v>
      </c>
      <c r="AO88" s="119">
        <f>IF(IFERROR(MATCH(_xlfn.CONCAT($B88,",",AO$4),'25 SpcFunc &amp; VentSpcFunc combos'!$Q$8:$Q$354,0),0)&gt;0,1,0)</f>
        <v>0</v>
      </c>
      <c r="AP88" s="119">
        <f>IF(IFERROR(MATCH(_xlfn.CONCAT($B88,",",AP$4),'25 SpcFunc &amp; VentSpcFunc combos'!$Q$8:$Q$354,0),0)&gt;0,1,0)</f>
        <v>0</v>
      </c>
      <c r="AQ88" s="119">
        <f>IF(IFERROR(MATCH(_xlfn.CONCAT($B88,",",AQ$4),'25 SpcFunc &amp; VentSpcFunc combos'!$Q$8:$Q$354,0),0)&gt;0,1,0)</f>
        <v>0</v>
      </c>
      <c r="AR88" s="119">
        <f>IF(IFERROR(MATCH(_xlfn.CONCAT($B88,",",AR$4),'25 SpcFunc &amp; VentSpcFunc combos'!$Q$8:$Q$354,0),0)&gt;0,1,0)</f>
        <v>0</v>
      </c>
      <c r="AS88" s="119">
        <f>IF(IFERROR(MATCH(_xlfn.CONCAT($B88,",",AS$4),'25 SpcFunc &amp; VentSpcFunc combos'!$Q$8:$Q$354,0),0)&gt;0,1,0)</f>
        <v>0</v>
      </c>
      <c r="AT88" s="119">
        <f>IF(IFERROR(MATCH(_xlfn.CONCAT($B88,",",AT$4),'25 SpcFunc &amp; VentSpcFunc combos'!$Q$8:$Q$354,0),0)&gt;0,1,0)</f>
        <v>0</v>
      </c>
      <c r="AU88" s="119">
        <f>IF(IFERROR(MATCH(_xlfn.CONCAT($B88,",",AU$4),'25 SpcFunc &amp; VentSpcFunc combos'!$Q$8:$Q$354,0),0)&gt;0,1,0)</f>
        <v>0</v>
      </c>
      <c r="AV88" s="119">
        <f>IF(IFERROR(MATCH(_xlfn.CONCAT($B88,",",AV$4),'25 SpcFunc &amp; VentSpcFunc combos'!$Q$8:$Q$354,0),0)&gt;0,1,0)</f>
        <v>0</v>
      </c>
      <c r="AW88" s="119">
        <f>IF(IFERROR(MATCH(_xlfn.CONCAT($B88,",",AW$4),'25 SpcFunc &amp; VentSpcFunc combos'!$Q$8:$Q$354,0),0)&gt;0,1,0)</f>
        <v>0</v>
      </c>
      <c r="AX88" s="119">
        <f>IF(IFERROR(MATCH(_xlfn.CONCAT($B88,",",AX$4),'25 SpcFunc &amp; VentSpcFunc combos'!$Q$8:$Q$354,0),0)&gt;0,1,0)</f>
        <v>0</v>
      </c>
      <c r="AY88" s="119">
        <f>IF(IFERROR(MATCH(_xlfn.CONCAT($B88,",",AY$4),'25 SpcFunc &amp; VentSpcFunc combos'!$Q$8:$Q$354,0),0)&gt;0,1,0)</f>
        <v>0</v>
      </c>
      <c r="AZ88" s="119">
        <f>IF(IFERROR(MATCH(_xlfn.CONCAT($B88,",",AZ$4),'25 SpcFunc &amp; VentSpcFunc combos'!$Q$8:$Q$354,0),0)&gt;0,1,0)</f>
        <v>0</v>
      </c>
      <c r="BA88" s="119">
        <f>IF(IFERROR(MATCH(_xlfn.CONCAT($B88,",",BA$4),'25 SpcFunc &amp; VentSpcFunc combos'!$Q$8:$Q$354,0),0)&gt;0,1,0)</f>
        <v>0</v>
      </c>
      <c r="BB88" s="119">
        <f>IF(IFERROR(MATCH(_xlfn.CONCAT($B88,",",BB$4),'25 SpcFunc &amp; VentSpcFunc combos'!$Q$8:$Q$354,0),0)&gt;0,1,0)</f>
        <v>0</v>
      </c>
      <c r="BC88" s="119">
        <f>IF(IFERROR(MATCH(_xlfn.CONCAT($B88,",",BC$4),'25 SpcFunc &amp; VentSpcFunc combos'!$Q$8:$Q$354,0),0)&gt;0,1,0)</f>
        <v>0</v>
      </c>
      <c r="BD88" s="119">
        <f>IF(IFERROR(MATCH(_xlfn.CONCAT($B88,",",BD$4),'25 SpcFunc &amp; VentSpcFunc combos'!$Q$8:$Q$354,0),0)&gt;0,1,0)</f>
        <v>0</v>
      </c>
      <c r="BE88" s="119">
        <f>IF(IFERROR(MATCH(_xlfn.CONCAT($B88,",",BE$4),'25 SpcFunc &amp; VentSpcFunc combos'!$Q$8:$Q$354,0),0)&gt;0,1,0)</f>
        <v>0</v>
      </c>
      <c r="BF88" s="119">
        <f>IF(IFERROR(MATCH(_xlfn.CONCAT($B88,",",BF$4),'25 SpcFunc &amp; VentSpcFunc combos'!$Q$8:$Q$354,0),0)&gt;0,1,0)</f>
        <v>0</v>
      </c>
      <c r="BG88" s="119">
        <f>IF(IFERROR(MATCH(_xlfn.CONCAT($B88,",",BG$4),'25 SpcFunc &amp; VentSpcFunc combos'!$Q$8:$Q$354,0),0)&gt;0,1,0)</f>
        <v>0</v>
      </c>
      <c r="BH88" s="119">
        <f>IF(IFERROR(MATCH(_xlfn.CONCAT($B88,",",BH$4),'25 SpcFunc &amp; VentSpcFunc combos'!$Q$8:$Q$354,0),0)&gt;0,1,0)</f>
        <v>0</v>
      </c>
      <c r="BI88" s="119">
        <f>IF(IFERROR(MATCH(_xlfn.CONCAT($B88,",",BI$4),'25 SpcFunc &amp; VentSpcFunc combos'!$Q$8:$Q$354,0),0)&gt;0,1,0)</f>
        <v>0</v>
      </c>
      <c r="BJ88" s="119">
        <f>IF(IFERROR(MATCH(_xlfn.CONCAT($B88,",",BJ$4),'25 SpcFunc &amp; VentSpcFunc combos'!$Q$8:$Q$354,0),0)&gt;0,1,0)</f>
        <v>0</v>
      </c>
      <c r="BK88" s="119">
        <f>IF(IFERROR(MATCH(_xlfn.CONCAT($B88,",",BK$4),'25 SpcFunc &amp; VentSpcFunc combos'!$Q$8:$Q$354,0),0)&gt;0,1,0)</f>
        <v>0</v>
      </c>
      <c r="BL88" s="119">
        <f>IF(IFERROR(MATCH(_xlfn.CONCAT($B88,",",BL$4),'25 SpcFunc &amp; VentSpcFunc combos'!$Q$8:$Q$354,0),0)&gt;0,1,0)</f>
        <v>0</v>
      </c>
      <c r="BM88" s="119">
        <f>IF(IFERROR(MATCH(_xlfn.CONCAT($B88,",",BM$4),'25 SpcFunc &amp; VentSpcFunc combos'!$Q$8:$Q$354,0),0)&gt;0,1,0)</f>
        <v>0</v>
      </c>
      <c r="BN88" s="119">
        <f>IF(IFERROR(MATCH(_xlfn.CONCAT($B88,",",BN$4),'25 SpcFunc &amp; VentSpcFunc combos'!$Q$8:$Q$354,0),0)&gt;0,1,0)</f>
        <v>0</v>
      </c>
      <c r="BO88" s="119">
        <f>IF(IFERROR(MATCH(_xlfn.CONCAT($B88,",",BO$4),'25 SpcFunc &amp; VentSpcFunc combos'!$Q$8:$Q$354,0),0)&gt;0,1,0)</f>
        <v>0</v>
      </c>
      <c r="BP88" s="119">
        <f>IF(IFERROR(MATCH(_xlfn.CONCAT($B88,",",BP$4),'25 SpcFunc &amp; VentSpcFunc combos'!$Q$8:$Q$354,0),0)&gt;0,1,0)</f>
        <v>0</v>
      </c>
      <c r="BQ88" s="119">
        <f>IF(IFERROR(MATCH(_xlfn.CONCAT($B88,",",BQ$4),'25 SpcFunc &amp; VentSpcFunc combos'!$Q$8:$Q$354,0),0)&gt;0,1,0)</f>
        <v>0</v>
      </c>
      <c r="BR88" s="119">
        <f>IF(IFERROR(MATCH(_xlfn.CONCAT($B88,",",BR$4),'25 SpcFunc &amp; VentSpcFunc combos'!$Q$8:$Q$354,0),0)&gt;0,1,0)</f>
        <v>0</v>
      </c>
      <c r="BS88" s="119">
        <f>IF(IFERROR(MATCH(_xlfn.CONCAT($B88,",",BS$4),'25 SpcFunc &amp; VentSpcFunc combos'!$Q$8:$Q$354,0),0)&gt;0,1,0)</f>
        <v>0</v>
      </c>
      <c r="BT88" s="119">
        <f>IF(IFERROR(MATCH(_xlfn.CONCAT($B88,",",BT$4),'25 SpcFunc &amp; VentSpcFunc combos'!$Q$8:$Q$354,0),0)&gt;0,1,0)</f>
        <v>0</v>
      </c>
      <c r="BU88" s="119">
        <f>IF(IFERROR(MATCH(_xlfn.CONCAT($B88,",",BU$4),'25 SpcFunc &amp; VentSpcFunc combos'!$Q$8:$Q$354,0),0)&gt;0,1,0)</f>
        <v>0</v>
      </c>
      <c r="BV88" s="119">
        <f>IF(IFERROR(MATCH(_xlfn.CONCAT($B88,",",BV$4),'25 SpcFunc &amp; VentSpcFunc combos'!$Q$8:$Q$354,0),0)&gt;0,1,0)</f>
        <v>0</v>
      </c>
      <c r="BW88" s="119">
        <f>IF(IFERROR(MATCH(_xlfn.CONCAT($B88,",",BW$4),'25 SpcFunc &amp; VentSpcFunc combos'!$Q$8:$Q$354,0),0)&gt;0,1,0)</f>
        <v>0</v>
      </c>
      <c r="BX88" s="119">
        <f>IF(IFERROR(MATCH(_xlfn.CONCAT($B88,",",BX$4),'25 SpcFunc &amp; VentSpcFunc combos'!$Q$8:$Q$354,0),0)&gt;0,1,0)</f>
        <v>0</v>
      </c>
      <c r="BY88" s="119">
        <f>IF(IFERROR(MATCH(_xlfn.CONCAT($B88,",",BY$4),'25 SpcFunc &amp; VentSpcFunc combos'!$Q$8:$Q$354,0),0)&gt;0,1,0)</f>
        <v>0</v>
      </c>
      <c r="BZ88" s="119">
        <f>IF(IFERROR(MATCH(_xlfn.CONCAT($B88,",",BZ$4),'25 SpcFunc &amp; VentSpcFunc combos'!$Q$8:$Q$354,0),0)&gt;0,1,0)</f>
        <v>0</v>
      </c>
      <c r="CA88" s="119">
        <f>IF(IFERROR(MATCH(_xlfn.CONCAT($B88,",",CA$4),'25 SpcFunc &amp; VentSpcFunc combos'!$Q$8:$Q$354,0),0)&gt;0,1,0)</f>
        <v>0</v>
      </c>
      <c r="CB88" s="119">
        <f>IF(IFERROR(MATCH(_xlfn.CONCAT($B88,",",CB$4),'25 SpcFunc &amp; VentSpcFunc combos'!$Q$8:$Q$354,0),0)&gt;0,1,0)</f>
        <v>0</v>
      </c>
      <c r="CC88" s="119">
        <f>IF(IFERROR(MATCH(_xlfn.CONCAT($B88,",",CC$4),'25 SpcFunc &amp; VentSpcFunc combos'!$Q$8:$Q$354,0),0)&gt;0,1,0)</f>
        <v>0</v>
      </c>
      <c r="CD88" s="119">
        <f>IF(IFERROR(MATCH(_xlfn.CONCAT($B88,",",CD$4),'25 SpcFunc &amp; VentSpcFunc combos'!$Q$8:$Q$354,0),0)&gt;0,1,0)</f>
        <v>0</v>
      </c>
      <c r="CE88" s="119">
        <f>IF(IFERROR(MATCH(_xlfn.CONCAT($B88,",",CE$4),'25 SpcFunc &amp; VentSpcFunc combos'!$Q$8:$Q$354,0),0)&gt;0,1,0)</f>
        <v>0</v>
      </c>
      <c r="CF88" s="119">
        <f>IF(IFERROR(MATCH(_xlfn.CONCAT($B88,",",CF$4),'25 SpcFunc &amp; VentSpcFunc combos'!$Q$8:$Q$354,0),0)&gt;0,1,0)</f>
        <v>0</v>
      </c>
      <c r="CG88" s="119">
        <f>IF(IFERROR(MATCH(_xlfn.CONCAT($B88,",",CG$4),'25 SpcFunc &amp; VentSpcFunc combos'!$Q$8:$Q$354,0),0)&gt;0,1,0)</f>
        <v>0</v>
      </c>
      <c r="CH88" s="119">
        <f>IF(IFERROR(MATCH(_xlfn.CONCAT($B88,",",CH$4),'25 SpcFunc &amp; VentSpcFunc combos'!$Q$8:$Q$354,0),0)&gt;0,1,0)</f>
        <v>0</v>
      </c>
      <c r="CI88" s="119">
        <f>IF(IFERROR(MATCH(_xlfn.CONCAT($B88,",",CI$4),'25 SpcFunc &amp; VentSpcFunc combos'!$Q$8:$Q$354,0),0)&gt;0,1,0)</f>
        <v>0</v>
      </c>
      <c r="CJ88" s="119">
        <f>IF(IFERROR(MATCH(_xlfn.CONCAT($B88,",",CJ$4),'25 SpcFunc &amp; VentSpcFunc combos'!$Q$8:$Q$354,0),0)&gt;0,1,0)</f>
        <v>0</v>
      </c>
      <c r="CK88" s="119">
        <f>IF(IFERROR(MATCH(_xlfn.CONCAT($B88,",",CK$4),'25 SpcFunc &amp; VentSpcFunc combos'!$Q$8:$Q$354,0),0)&gt;0,1,0)</f>
        <v>0</v>
      </c>
      <c r="CL88" s="119">
        <f>IF(IFERROR(MATCH(_xlfn.CONCAT($B88,",",CL$4),'25 SpcFunc &amp; VentSpcFunc combos'!$Q$8:$Q$354,0),0)&gt;0,1,0)</f>
        <v>0</v>
      </c>
      <c r="CM88" s="119">
        <f>IF(IFERROR(MATCH(_xlfn.CONCAT($B88,",",CM$4),'25 SpcFunc &amp; VentSpcFunc combos'!$Q$8:$Q$354,0),0)&gt;0,1,0)</f>
        <v>0</v>
      </c>
      <c r="CN88" s="119">
        <f>IF(IFERROR(MATCH(_xlfn.CONCAT($B88,",",CN$4),'25 SpcFunc &amp; VentSpcFunc combos'!$Q$8:$Q$354,0),0)&gt;0,1,0)</f>
        <v>0</v>
      </c>
      <c r="CO88" s="119">
        <f>IF(IFERROR(MATCH(_xlfn.CONCAT($B88,",",CO$4),'25 SpcFunc &amp; VentSpcFunc combos'!$Q$8:$Q$354,0),0)&gt;0,1,0)</f>
        <v>0</v>
      </c>
      <c r="CP88" s="119">
        <f>IF(IFERROR(MATCH(_xlfn.CONCAT($B88,",",CP$4),'25 SpcFunc &amp; VentSpcFunc combos'!$Q$8:$Q$354,0),0)&gt;0,1,0)</f>
        <v>0</v>
      </c>
      <c r="CQ88" s="119">
        <f>IF(IFERROR(MATCH(_xlfn.CONCAT($B88,",",CQ$4),'25 SpcFunc &amp; VentSpcFunc combos'!$Q$8:$Q$354,0),0)&gt;0,1,0)</f>
        <v>0</v>
      </c>
      <c r="CR88" s="119">
        <f>IF(IFERROR(MATCH(_xlfn.CONCAT($B88,",",CR$4),'25 SpcFunc &amp; VentSpcFunc combos'!$Q$8:$Q$354,0),0)&gt;0,1,0)</f>
        <v>0</v>
      </c>
      <c r="CS88" s="119">
        <f>IF(IFERROR(MATCH(_xlfn.CONCAT($B88,",",CS$4),'25 SpcFunc &amp; VentSpcFunc combos'!$Q$8:$Q$354,0),0)&gt;0,1,0)</f>
        <v>0</v>
      </c>
      <c r="CT88" s="119">
        <f>IF(IFERROR(MATCH(_xlfn.CONCAT($B88,",",CT$4),'25 SpcFunc &amp; VentSpcFunc combos'!$Q$8:$Q$354,0),0)&gt;0,1,0)</f>
        <v>0</v>
      </c>
      <c r="CU88" s="98" t="s">
        <v>938</v>
      </c>
      <c r="CV88">
        <f t="shared" si="5"/>
        <v>0</v>
      </c>
    </row>
    <row r="89" spans="2:100" x14ac:dyDescent="0.25">
      <c r="B89">
        <f>'For CSV - 2025 SpcFuncData'!B88</f>
        <v>0</v>
      </c>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c r="AF89" s="119"/>
      <c r="AG89" s="119"/>
      <c r="AH89" s="119"/>
      <c r="AI89" s="119"/>
      <c r="AJ89" s="119"/>
      <c r="AK89" s="119"/>
      <c r="AL89" s="119"/>
      <c r="AM89" s="119"/>
      <c r="AN89" s="119"/>
      <c r="AO89" s="119"/>
      <c r="AP89" s="119"/>
      <c r="AQ89" s="119"/>
      <c r="AR89" s="119"/>
      <c r="AS89" s="119"/>
      <c r="AT89" s="119"/>
      <c r="AU89" s="119"/>
      <c r="AV89" s="119"/>
      <c r="AW89" s="119"/>
      <c r="AX89" s="119"/>
      <c r="AY89" s="119"/>
      <c r="AZ89" s="119"/>
      <c r="BA89" s="119"/>
      <c r="BB89" s="119"/>
      <c r="BC89" s="119"/>
      <c r="BD89" s="119"/>
      <c r="BE89" s="119"/>
      <c r="BF89" s="119"/>
      <c r="BG89" s="119"/>
      <c r="BH89" s="119"/>
      <c r="BI89" s="119"/>
      <c r="BJ89" s="119"/>
      <c r="BK89" s="119"/>
      <c r="BL89" s="119"/>
      <c r="BM89" s="119"/>
      <c r="BN89" s="119"/>
      <c r="BO89" s="119"/>
      <c r="BP89" s="119"/>
      <c r="BQ89" s="119"/>
      <c r="BR89" s="119"/>
      <c r="BS89" s="119"/>
      <c r="BT89" s="119"/>
      <c r="BU89" s="119"/>
      <c r="BV89" s="119"/>
      <c r="BW89" s="119"/>
      <c r="BX89" s="119"/>
      <c r="BY89" s="119"/>
      <c r="BZ89" s="119"/>
      <c r="CA89" s="119"/>
      <c r="CB89" s="119"/>
      <c r="CC89" s="119"/>
      <c r="CD89" s="119"/>
      <c r="CE89" s="119"/>
      <c r="CF89" s="119"/>
      <c r="CG89" s="119"/>
      <c r="CH89" s="119"/>
      <c r="CI89" s="119"/>
      <c r="CJ89" s="119"/>
      <c r="CK89" s="119"/>
      <c r="CL89" s="119"/>
      <c r="CM89" s="119"/>
      <c r="CN89" s="119"/>
      <c r="CO89" s="119"/>
      <c r="CP89" s="119"/>
      <c r="CQ89" s="119"/>
      <c r="CR89" s="119"/>
      <c r="CS89" s="119"/>
      <c r="CT89" s="119"/>
    </row>
    <row r="90" spans="2:100" x14ac:dyDescent="0.25">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119"/>
      <c r="BD90" s="119"/>
      <c r="BE90" s="119"/>
      <c r="BF90" s="119"/>
      <c r="BG90" s="119"/>
      <c r="BH90" s="119"/>
      <c r="BI90" s="119"/>
      <c r="BJ90" s="119"/>
      <c r="BK90" s="119"/>
      <c r="BL90" s="119"/>
      <c r="BM90" s="119"/>
      <c r="BN90" s="119"/>
      <c r="BO90" s="119"/>
      <c r="BP90" s="119"/>
      <c r="BQ90" s="119"/>
      <c r="BR90" s="119"/>
      <c r="BS90" s="119"/>
      <c r="BT90" s="119"/>
      <c r="BU90" s="119"/>
      <c r="BV90" s="119"/>
      <c r="BW90" s="119"/>
      <c r="BX90" s="119"/>
      <c r="BY90" s="119"/>
      <c r="BZ90" s="119"/>
      <c r="CA90" s="119"/>
      <c r="CB90" s="119"/>
      <c r="CC90" s="119"/>
      <c r="CD90" s="119"/>
      <c r="CE90" s="119"/>
      <c r="CF90" s="119"/>
      <c r="CG90" s="119"/>
      <c r="CH90" s="119"/>
      <c r="CI90" s="119"/>
      <c r="CJ90" s="119"/>
      <c r="CK90" s="119"/>
      <c r="CL90" s="119"/>
      <c r="CM90" s="119"/>
      <c r="CN90" s="119"/>
      <c r="CO90" s="119"/>
      <c r="CP90" s="119"/>
      <c r="CQ90" s="119"/>
      <c r="CR90" s="119"/>
      <c r="CS90" s="119"/>
      <c r="CT90" s="119"/>
    </row>
    <row r="91" spans="2:100" x14ac:dyDescent="0.25">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c r="AF91" s="119"/>
      <c r="AG91" s="119"/>
      <c r="AH91" s="119"/>
      <c r="AI91" s="119"/>
      <c r="AJ91" s="119"/>
      <c r="AK91" s="119"/>
      <c r="AL91" s="119"/>
      <c r="AM91" s="119"/>
      <c r="AN91" s="119"/>
      <c r="AO91" s="119"/>
      <c r="AP91" s="119"/>
      <c r="AQ91" s="119"/>
      <c r="AR91" s="119"/>
      <c r="AS91" s="119"/>
      <c r="AT91" s="119"/>
      <c r="AU91" s="119"/>
      <c r="AV91" s="119"/>
      <c r="AW91" s="119"/>
      <c r="AX91" s="119"/>
      <c r="AY91" s="119"/>
      <c r="AZ91" s="119"/>
      <c r="BA91" s="119"/>
      <c r="BB91" s="119"/>
      <c r="BC91" s="119"/>
      <c r="BD91" s="119"/>
      <c r="BE91" s="119"/>
      <c r="BF91" s="119"/>
      <c r="BG91" s="119"/>
      <c r="BH91" s="119"/>
      <c r="BI91" s="119"/>
      <c r="BJ91" s="119"/>
      <c r="BK91" s="119"/>
      <c r="BL91" s="119"/>
      <c r="BM91" s="119"/>
      <c r="BN91" s="119"/>
      <c r="BO91" s="119"/>
      <c r="BP91" s="119"/>
      <c r="BQ91" s="119"/>
      <c r="BR91" s="119"/>
      <c r="BS91" s="119"/>
      <c r="BT91" s="119"/>
      <c r="BU91" s="119"/>
      <c r="BV91" s="119"/>
      <c r="BW91" s="119"/>
      <c r="BX91" s="119"/>
      <c r="BY91" s="119"/>
      <c r="BZ91" s="119"/>
      <c r="CA91" s="119"/>
      <c r="CB91" s="119"/>
      <c r="CC91" s="119"/>
      <c r="CD91" s="119"/>
      <c r="CE91" s="119"/>
      <c r="CF91" s="119"/>
      <c r="CG91" s="119"/>
      <c r="CH91" s="119"/>
      <c r="CI91" s="119"/>
      <c r="CJ91" s="119"/>
      <c r="CK91" s="119"/>
      <c r="CL91" s="119"/>
      <c r="CM91" s="119"/>
      <c r="CN91" s="119"/>
      <c r="CO91" s="119"/>
      <c r="CP91" s="119"/>
      <c r="CQ91" s="119"/>
      <c r="CR91" s="119"/>
      <c r="CS91" s="119"/>
      <c r="CT91" s="119"/>
    </row>
    <row r="92" spans="2:100" x14ac:dyDescent="0.25">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19"/>
      <c r="AC92" s="119"/>
      <c r="AD92" s="119"/>
      <c r="AE92" s="119"/>
      <c r="AF92" s="119"/>
      <c r="AG92" s="119"/>
      <c r="AH92" s="119"/>
      <c r="AI92" s="119"/>
      <c r="AJ92" s="119"/>
      <c r="AK92" s="119"/>
      <c r="AL92" s="119"/>
      <c r="AM92" s="119"/>
      <c r="AN92" s="119"/>
      <c r="AO92" s="119"/>
      <c r="AP92" s="119"/>
      <c r="AQ92" s="119"/>
      <c r="AR92" s="119"/>
      <c r="AS92" s="119"/>
      <c r="AT92" s="119"/>
      <c r="AU92" s="119"/>
      <c r="AV92" s="119"/>
      <c r="AW92" s="119"/>
      <c r="AX92" s="119"/>
      <c r="AY92" s="119"/>
      <c r="AZ92" s="119"/>
      <c r="BA92" s="119"/>
      <c r="BB92" s="119"/>
      <c r="BC92" s="119"/>
      <c r="BD92" s="119"/>
      <c r="BE92" s="119"/>
      <c r="BF92" s="119"/>
      <c r="BG92" s="119"/>
      <c r="BH92" s="119"/>
      <c r="BI92" s="119"/>
      <c r="BJ92" s="119"/>
      <c r="BK92" s="119"/>
      <c r="BL92" s="119"/>
      <c r="BM92" s="119"/>
      <c r="BN92" s="119"/>
      <c r="BO92" s="119"/>
      <c r="BP92" s="119"/>
      <c r="BQ92" s="119"/>
      <c r="BR92" s="119"/>
      <c r="BS92" s="119"/>
      <c r="BT92" s="119"/>
      <c r="BU92" s="119"/>
      <c r="BV92" s="119"/>
      <c r="BW92" s="119"/>
      <c r="BX92" s="119"/>
      <c r="BY92" s="119"/>
      <c r="BZ92" s="119"/>
      <c r="CA92" s="119"/>
      <c r="CB92" s="119"/>
      <c r="CC92" s="119"/>
      <c r="CD92" s="119"/>
      <c r="CE92" s="119"/>
      <c r="CF92" s="119"/>
      <c r="CG92" s="119"/>
      <c r="CH92" s="119"/>
      <c r="CI92" s="119"/>
      <c r="CJ92" s="119"/>
      <c r="CK92" s="119"/>
      <c r="CL92" s="119"/>
      <c r="CM92" s="119"/>
      <c r="CN92" s="119"/>
      <c r="CO92" s="119"/>
      <c r="CP92" s="119"/>
      <c r="CQ92" s="119"/>
      <c r="CR92" s="119"/>
      <c r="CS92" s="119"/>
      <c r="CT92" s="119"/>
    </row>
  </sheetData>
  <conditionalFormatting sqref="C5:CT88">
    <cfRule type="cellIs" dxfId="7" priority="1" operator="equal">
      <formula>0</formula>
    </cfRule>
  </conditionalFormatting>
  <conditionalFormatting sqref="C2:CU2 CV5:CV88">
    <cfRule type="cellIs" dxfId="6" priority="3" operator="equal">
      <formula>0</formula>
    </cfRule>
  </conditionalFormatting>
  <conditionalFormatting sqref="CT82:CT92">
    <cfRule type="cellIs" dxfId="5" priority="2" operator="greaterThan">
      <formula>0</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O45"/>
  <sheetViews>
    <sheetView zoomScale="55" zoomScaleNormal="55" workbookViewId="0">
      <selection activeCell="K51" sqref="K51"/>
    </sheetView>
  </sheetViews>
  <sheetFormatPr defaultColWidth="9.08984375" defaultRowHeight="14.5" x14ac:dyDescent="0.35"/>
  <cols>
    <col min="1" max="1" width="4.90625" style="14" customWidth="1"/>
    <col min="2" max="2" width="49" style="14" customWidth="1"/>
    <col min="3" max="3" width="36.453125" style="14" customWidth="1"/>
    <col min="4" max="4" width="32.453125" style="14" customWidth="1"/>
    <col min="5" max="5" width="30.453125" style="14" customWidth="1"/>
    <col min="6" max="12" width="36.453125" style="14" customWidth="1"/>
    <col min="13" max="15" width="28.54296875" style="14" customWidth="1"/>
    <col min="16" max="16384" width="9.08984375" style="14"/>
  </cols>
  <sheetData>
    <row r="1" spans="1:15" x14ac:dyDescent="0.35">
      <c r="A1" s="14" t="s">
        <v>261</v>
      </c>
    </row>
    <row r="2" spans="1:15" x14ac:dyDescent="0.35">
      <c r="A2" s="13" t="s">
        <v>264</v>
      </c>
      <c r="C2" s="13"/>
      <c r="D2" s="13"/>
      <c r="E2" s="13"/>
      <c r="F2" s="13"/>
      <c r="G2" s="13"/>
      <c r="H2" s="13"/>
      <c r="I2" s="13"/>
      <c r="J2" s="13"/>
      <c r="K2" s="13"/>
      <c r="L2" s="13"/>
    </row>
    <row r="3" spans="1:15" s="17" customFormat="1" x14ac:dyDescent="0.35">
      <c r="B3" s="18" t="s">
        <v>266</v>
      </c>
      <c r="C3" s="18" t="s">
        <v>113</v>
      </c>
      <c r="D3" s="18" t="s">
        <v>112</v>
      </c>
      <c r="E3" s="18" t="s">
        <v>111</v>
      </c>
      <c r="F3" s="18" t="s">
        <v>265</v>
      </c>
      <c r="G3" s="19" t="s">
        <v>110</v>
      </c>
      <c r="H3" s="19" t="s">
        <v>109</v>
      </c>
      <c r="I3" s="20" t="s">
        <v>108</v>
      </c>
      <c r="J3" s="20" t="s">
        <v>107</v>
      </c>
      <c r="K3" s="20" t="s">
        <v>106</v>
      </c>
      <c r="L3" s="20" t="s">
        <v>105</v>
      </c>
      <c r="M3" s="19" t="s">
        <v>123</v>
      </c>
      <c r="N3" s="19" t="s">
        <v>124</v>
      </c>
      <c r="O3" s="18" t="s">
        <v>129</v>
      </c>
    </row>
    <row r="4" spans="1:15" s="15" customFormat="1" x14ac:dyDescent="0.35">
      <c r="A4" s="15" t="s">
        <v>96</v>
      </c>
      <c r="B4" s="16" t="s">
        <v>257</v>
      </c>
      <c r="C4" s="16" t="s">
        <v>133</v>
      </c>
      <c r="D4" s="16" t="s">
        <v>134</v>
      </c>
      <c r="E4" s="16" t="s">
        <v>135</v>
      </c>
      <c r="F4" s="16" t="s">
        <v>136</v>
      </c>
      <c r="G4" s="16" t="s">
        <v>137</v>
      </c>
      <c r="H4" s="16" t="s">
        <v>101</v>
      </c>
      <c r="I4" s="16" t="s">
        <v>100</v>
      </c>
      <c r="J4" s="16" t="s">
        <v>99</v>
      </c>
      <c r="K4" s="16" t="s">
        <v>98</v>
      </c>
      <c r="L4" s="16" t="s">
        <v>97</v>
      </c>
      <c r="M4" s="16" t="s">
        <v>122</v>
      </c>
      <c r="N4" s="16" t="s">
        <v>125</v>
      </c>
      <c r="O4" s="16" t="s">
        <v>130</v>
      </c>
    </row>
    <row r="5" spans="1:15" x14ac:dyDescent="0.35">
      <c r="B5" s="14" t="s">
        <v>55</v>
      </c>
      <c r="C5" s="14" t="s">
        <v>138</v>
      </c>
      <c r="D5" s="14" t="s">
        <v>139</v>
      </c>
      <c r="E5" s="14" t="s">
        <v>198</v>
      </c>
      <c r="F5" s="14" t="s">
        <v>140</v>
      </c>
      <c r="G5" s="14" t="s">
        <v>199</v>
      </c>
      <c r="H5" s="14" t="s">
        <v>141</v>
      </c>
      <c r="I5" s="14" t="s">
        <v>142</v>
      </c>
      <c r="J5" s="14" t="s">
        <v>200</v>
      </c>
      <c r="K5" s="14" t="s">
        <v>293</v>
      </c>
      <c r="L5" s="14" t="s">
        <v>294</v>
      </c>
      <c r="M5" s="14" t="s">
        <v>201</v>
      </c>
      <c r="N5" s="14" t="s">
        <v>202</v>
      </c>
      <c r="O5" s="14" t="s">
        <v>295</v>
      </c>
    </row>
    <row r="6" spans="1:15" x14ac:dyDescent="0.35">
      <c r="B6" s="14" t="s">
        <v>80</v>
      </c>
      <c r="C6" s="14" t="s">
        <v>143</v>
      </c>
      <c r="D6" s="14" t="s">
        <v>144</v>
      </c>
      <c r="E6" s="14" t="s">
        <v>213</v>
      </c>
      <c r="F6" s="14" t="s">
        <v>145</v>
      </c>
      <c r="G6" s="14" t="s">
        <v>214</v>
      </c>
      <c r="H6" s="14" t="s">
        <v>146</v>
      </c>
      <c r="I6" s="14" t="s">
        <v>147</v>
      </c>
      <c r="J6" s="14" t="s">
        <v>215</v>
      </c>
      <c r="K6" s="14" t="s">
        <v>296</v>
      </c>
      <c r="L6" s="14" t="s">
        <v>297</v>
      </c>
      <c r="M6" s="14" t="s">
        <v>216</v>
      </c>
      <c r="N6" s="14" t="s">
        <v>217</v>
      </c>
      <c r="O6" s="14" t="s">
        <v>298</v>
      </c>
    </row>
    <row r="7" spans="1:15" x14ac:dyDescent="0.35">
      <c r="B7" s="14" t="s">
        <v>59</v>
      </c>
      <c r="C7" s="14" t="s">
        <v>148</v>
      </c>
      <c r="D7" s="14" t="s">
        <v>149</v>
      </c>
      <c r="E7" s="14" t="s">
        <v>232</v>
      </c>
      <c r="F7" s="14" t="s">
        <v>150</v>
      </c>
      <c r="G7" s="14" t="s">
        <v>233</v>
      </c>
      <c r="H7" s="14" t="s">
        <v>151</v>
      </c>
      <c r="I7" s="14" t="s">
        <v>152</v>
      </c>
      <c r="J7" s="14" t="s">
        <v>234</v>
      </c>
      <c r="K7" s="14" t="s">
        <v>299</v>
      </c>
      <c r="L7" s="14" t="s">
        <v>300</v>
      </c>
      <c r="M7" s="14" t="s">
        <v>235</v>
      </c>
      <c r="N7" s="14" t="s">
        <v>236</v>
      </c>
      <c r="O7" s="14" t="s">
        <v>301</v>
      </c>
    </row>
    <row r="8" spans="1:15" x14ac:dyDescent="0.35">
      <c r="B8" s="14" t="s">
        <v>84</v>
      </c>
      <c r="C8" s="13" t="s">
        <v>329</v>
      </c>
      <c r="D8" s="13" t="s">
        <v>330</v>
      </c>
      <c r="E8" s="13" t="s">
        <v>331</v>
      </c>
      <c r="F8" s="13" t="s">
        <v>332</v>
      </c>
      <c r="G8" s="13" t="s">
        <v>333</v>
      </c>
      <c r="H8" s="13" t="s">
        <v>334</v>
      </c>
      <c r="I8" s="13" t="s">
        <v>335</v>
      </c>
      <c r="J8" s="13" t="s">
        <v>336</v>
      </c>
      <c r="K8" s="13" t="s">
        <v>337</v>
      </c>
      <c r="L8" s="13" t="s">
        <v>338</v>
      </c>
      <c r="M8" s="13" t="s">
        <v>339</v>
      </c>
      <c r="N8" s="14" t="s">
        <v>340</v>
      </c>
      <c r="O8" s="14" t="s">
        <v>341</v>
      </c>
    </row>
    <row r="9" spans="1:15" x14ac:dyDescent="0.35">
      <c r="B9" s="14" t="s">
        <v>81</v>
      </c>
      <c r="C9" s="14" t="s">
        <v>153</v>
      </c>
      <c r="D9" s="14" t="s">
        <v>154</v>
      </c>
      <c r="E9" s="14" t="s">
        <v>222</v>
      </c>
      <c r="F9" s="14" t="s">
        <v>155</v>
      </c>
      <c r="G9" s="14" t="s">
        <v>223</v>
      </c>
      <c r="H9" s="14" t="s">
        <v>156</v>
      </c>
      <c r="I9" s="14" t="s">
        <v>157</v>
      </c>
      <c r="J9" s="14" t="s">
        <v>224</v>
      </c>
      <c r="K9" s="14" t="s">
        <v>302</v>
      </c>
      <c r="L9" s="14" t="s">
        <v>303</v>
      </c>
      <c r="M9" s="14" t="s">
        <v>225</v>
      </c>
      <c r="N9" s="14" t="s">
        <v>226</v>
      </c>
      <c r="O9" s="14" t="s">
        <v>304</v>
      </c>
    </row>
    <row r="10" spans="1:15" x14ac:dyDescent="0.35">
      <c r="B10" s="14" t="s">
        <v>58</v>
      </c>
      <c r="C10" s="14" t="s">
        <v>158</v>
      </c>
      <c r="D10" s="14" t="s">
        <v>159</v>
      </c>
      <c r="E10" s="14" t="s">
        <v>218</v>
      </c>
      <c r="F10" s="14" t="s">
        <v>160</v>
      </c>
      <c r="G10" s="14" t="s">
        <v>219</v>
      </c>
      <c r="H10" s="14" t="s">
        <v>161</v>
      </c>
      <c r="I10" s="14" t="s">
        <v>162</v>
      </c>
      <c r="J10" s="14" t="s">
        <v>220</v>
      </c>
      <c r="K10" s="14" t="s">
        <v>305</v>
      </c>
      <c r="L10" s="14" t="s">
        <v>306</v>
      </c>
      <c r="M10" s="14" t="s">
        <v>127</v>
      </c>
      <c r="N10" s="14" t="s">
        <v>221</v>
      </c>
      <c r="O10" s="14" t="s">
        <v>307</v>
      </c>
    </row>
    <row r="11" spans="1:15" x14ac:dyDescent="0.35">
      <c r="B11" s="14" t="s">
        <v>60</v>
      </c>
      <c r="C11" s="14" t="s">
        <v>163</v>
      </c>
      <c r="D11" s="14" t="s">
        <v>164</v>
      </c>
      <c r="E11" s="14" t="s">
        <v>237</v>
      </c>
      <c r="F11" s="14" t="s">
        <v>165</v>
      </c>
      <c r="G11" s="14" t="s">
        <v>238</v>
      </c>
      <c r="H11" s="14" t="s">
        <v>166</v>
      </c>
      <c r="I11" s="14" t="s">
        <v>167</v>
      </c>
      <c r="J11" s="14" t="s">
        <v>239</v>
      </c>
      <c r="K11" s="14" t="s">
        <v>308</v>
      </c>
      <c r="L11" s="14" t="s">
        <v>309</v>
      </c>
      <c r="M11" s="14" t="s">
        <v>240</v>
      </c>
      <c r="N11" s="14" t="s">
        <v>241</v>
      </c>
      <c r="O11" s="14" t="s">
        <v>310</v>
      </c>
    </row>
    <row r="12" spans="1:15" x14ac:dyDescent="0.35">
      <c r="B12" s="14" t="s">
        <v>82</v>
      </c>
      <c r="C12" s="13" t="s">
        <v>173</v>
      </c>
      <c r="D12" s="13" t="s">
        <v>174</v>
      </c>
      <c r="E12" s="13" t="s">
        <v>247</v>
      </c>
      <c r="F12" s="13" t="s">
        <v>175</v>
      </c>
      <c r="G12" s="13" t="s">
        <v>248</v>
      </c>
      <c r="H12" s="13" t="s">
        <v>176</v>
      </c>
      <c r="I12" s="13" t="s">
        <v>177</v>
      </c>
      <c r="J12" s="13" t="s">
        <v>249</v>
      </c>
      <c r="K12" s="13" t="s">
        <v>311</v>
      </c>
      <c r="L12" s="13" t="s">
        <v>312</v>
      </c>
      <c r="M12" s="14" t="s">
        <v>250</v>
      </c>
      <c r="N12" s="14" t="s">
        <v>251</v>
      </c>
      <c r="O12" s="14" t="s">
        <v>313</v>
      </c>
    </row>
    <row r="13" spans="1:15" x14ac:dyDescent="0.35">
      <c r="B13" s="14" t="s">
        <v>83</v>
      </c>
      <c r="C13" s="13" t="s">
        <v>168</v>
      </c>
      <c r="D13" s="13" t="s">
        <v>169</v>
      </c>
      <c r="E13" s="13" t="s">
        <v>252</v>
      </c>
      <c r="F13" s="13" t="s">
        <v>170</v>
      </c>
      <c r="G13" s="13" t="s">
        <v>253</v>
      </c>
      <c r="H13" s="13" t="s">
        <v>171</v>
      </c>
      <c r="I13" s="13" t="s">
        <v>172</v>
      </c>
      <c r="J13" s="13" t="s">
        <v>254</v>
      </c>
      <c r="K13" s="13" t="s">
        <v>314</v>
      </c>
      <c r="L13" s="13" t="s">
        <v>315</v>
      </c>
      <c r="M13" s="14" t="s">
        <v>255</v>
      </c>
      <c r="N13" s="14" t="s">
        <v>256</v>
      </c>
      <c r="O13" s="14" t="s">
        <v>316</v>
      </c>
    </row>
    <row r="14" spans="1:15" x14ac:dyDescent="0.35">
      <c r="B14" s="14" t="s">
        <v>61</v>
      </c>
      <c r="C14" s="14" t="s">
        <v>178</v>
      </c>
      <c r="D14" s="14" t="s">
        <v>179</v>
      </c>
      <c r="E14" s="14" t="s">
        <v>242</v>
      </c>
      <c r="F14" s="14" t="s">
        <v>180</v>
      </c>
      <c r="G14" s="14" t="s">
        <v>243</v>
      </c>
      <c r="H14" s="14" t="s">
        <v>181</v>
      </c>
      <c r="I14" s="14" t="s">
        <v>182</v>
      </c>
      <c r="J14" s="14" t="s">
        <v>244</v>
      </c>
      <c r="K14" s="14" t="s">
        <v>317</v>
      </c>
      <c r="L14" s="14" t="s">
        <v>318</v>
      </c>
      <c r="M14" s="14" t="s">
        <v>245</v>
      </c>
      <c r="N14" s="14" t="s">
        <v>246</v>
      </c>
      <c r="O14" s="14" t="s">
        <v>319</v>
      </c>
    </row>
    <row r="15" spans="1:15" x14ac:dyDescent="0.35">
      <c r="B15" s="14" t="s">
        <v>62</v>
      </c>
      <c r="C15" s="14" t="s">
        <v>183</v>
      </c>
      <c r="D15" s="14" t="s">
        <v>184</v>
      </c>
      <c r="E15" s="14" t="s">
        <v>227</v>
      </c>
      <c r="F15" s="14" t="s">
        <v>185</v>
      </c>
      <c r="G15" s="14" t="s">
        <v>228</v>
      </c>
      <c r="H15" s="14" t="s">
        <v>186</v>
      </c>
      <c r="I15" s="14" t="s">
        <v>187</v>
      </c>
      <c r="J15" s="14" t="s">
        <v>229</v>
      </c>
      <c r="K15" s="14" t="s">
        <v>320</v>
      </c>
      <c r="L15" s="14" t="s">
        <v>321</v>
      </c>
      <c r="M15" s="14" t="s">
        <v>230</v>
      </c>
      <c r="N15" s="14" t="s">
        <v>231</v>
      </c>
      <c r="O15" s="14" t="s">
        <v>322</v>
      </c>
    </row>
    <row r="16" spans="1:15" x14ac:dyDescent="0.35">
      <c r="B16" s="14" t="s">
        <v>56</v>
      </c>
      <c r="C16" s="14" t="s">
        <v>188</v>
      </c>
      <c r="D16" s="14" t="s">
        <v>189</v>
      </c>
      <c r="E16" s="14" t="s">
        <v>203</v>
      </c>
      <c r="F16" s="14" t="s">
        <v>190</v>
      </c>
      <c r="G16" s="14" t="s">
        <v>204</v>
      </c>
      <c r="H16" s="14" t="s">
        <v>191</v>
      </c>
      <c r="I16" s="14" t="s">
        <v>192</v>
      </c>
      <c r="J16" s="14" t="s">
        <v>205</v>
      </c>
      <c r="K16" s="14" t="s">
        <v>323</v>
      </c>
      <c r="L16" s="14" t="s">
        <v>324</v>
      </c>
      <c r="M16" s="14" t="s">
        <v>206</v>
      </c>
      <c r="N16" s="14" t="s">
        <v>207</v>
      </c>
      <c r="O16" s="14" t="s">
        <v>325</v>
      </c>
    </row>
    <row r="17" spans="1:15" x14ac:dyDescent="0.35">
      <c r="B17" s="14" t="s">
        <v>57</v>
      </c>
      <c r="C17" s="14" t="s">
        <v>193</v>
      </c>
      <c r="D17" s="14" t="s">
        <v>194</v>
      </c>
      <c r="E17" s="14" t="s">
        <v>208</v>
      </c>
      <c r="F17" s="14" t="s">
        <v>195</v>
      </c>
      <c r="G17" s="14" t="s">
        <v>209</v>
      </c>
      <c r="H17" s="14" t="s">
        <v>196</v>
      </c>
      <c r="I17" s="14" t="s">
        <v>197</v>
      </c>
      <c r="J17" s="14" t="s">
        <v>210</v>
      </c>
      <c r="K17" s="14" t="s">
        <v>326</v>
      </c>
      <c r="L17" s="14" t="s">
        <v>327</v>
      </c>
      <c r="M17" s="14" t="s">
        <v>211</v>
      </c>
      <c r="N17" s="14" t="s">
        <v>212</v>
      </c>
      <c r="O17" s="14" t="s">
        <v>328</v>
      </c>
    </row>
    <row r="18" spans="1:15" x14ac:dyDescent="0.35">
      <c r="A18" s="14" t="s">
        <v>95</v>
      </c>
      <c r="B18" s="13"/>
    </row>
    <row r="19" spans="1:15" x14ac:dyDescent="0.35">
      <c r="A19" s="54"/>
      <c r="B19" s="13"/>
    </row>
    <row r="20" spans="1:15" x14ac:dyDescent="0.35">
      <c r="A20" s="54"/>
      <c r="B20" s="18"/>
    </row>
    <row r="21" spans="1:15" x14ac:dyDescent="0.35">
      <c r="A21" s="54"/>
      <c r="B21" s="16"/>
    </row>
    <row r="22" spans="1:15" x14ac:dyDescent="0.35">
      <c r="A22" s="54"/>
      <c r="B22" s="54"/>
      <c r="C22" s="13"/>
      <c r="D22" s="13"/>
      <c r="E22" s="13"/>
      <c r="F22" s="13"/>
      <c r="G22" s="13"/>
      <c r="H22" s="13"/>
      <c r="I22" s="13"/>
      <c r="J22" s="13"/>
      <c r="K22" s="13"/>
      <c r="L22" s="13"/>
      <c r="M22" s="13"/>
      <c r="N22" s="13"/>
      <c r="O22" s="13"/>
    </row>
    <row r="23" spans="1:15" x14ac:dyDescent="0.35">
      <c r="A23" s="54"/>
      <c r="B23" s="54"/>
      <c r="C23" s="13"/>
      <c r="D23" s="13"/>
      <c r="E23" s="13"/>
      <c r="F23" s="13"/>
      <c r="G23" s="13"/>
      <c r="H23" s="13"/>
      <c r="I23" s="13"/>
      <c r="J23" s="13"/>
      <c r="K23" s="13"/>
      <c r="L23" s="13"/>
      <c r="M23" s="13"/>
      <c r="N23" s="13"/>
      <c r="O23" s="13"/>
    </row>
    <row r="24" spans="1:15" x14ac:dyDescent="0.35">
      <c r="A24" s="54"/>
      <c r="B24" s="54"/>
      <c r="C24" s="13"/>
      <c r="D24" s="13"/>
      <c r="E24" s="13"/>
      <c r="F24" s="13"/>
      <c r="G24" s="13"/>
      <c r="H24" s="13"/>
      <c r="I24" s="13"/>
      <c r="J24" s="13"/>
      <c r="K24" s="13"/>
      <c r="L24" s="13"/>
      <c r="M24" s="13"/>
      <c r="N24" s="13"/>
      <c r="O24" s="13"/>
    </row>
    <row r="25" spans="1:15" x14ac:dyDescent="0.35">
      <c r="A25" s="54"/>
      <c r="B25" s="54"/>
      <c r="C25" s="13"/>
      <c r="D25" s="13"/>
      <c r="E25" s="13"/>
      <c r="F25" s="13"/>
      <c r="G25" s="13"/>
      <c r="H25" s="13"/>
      <c r="I25" s="13"/>
      <c r="J25" s="13"/>
      <c r="K25" s="13"/>
      <c r="L25" s="13"/>
      <c r="M25" s="13"/>
      <c r="N25" s="13"/>
      <c r="O25" s="13"/>
    </row>
    <row r="26" spans="1:15" x14ac:dyDescent="0.35">
      <c r="B26" s="13"/>
      <c r="C26" s="13"/>
      <c r="D26" s="13"/>
      <c r="E26" s="13"/>
      <c r="F26" s="13"/>
      <c r="G26" s="13"/>
      <c r="H26" s="13"/>
      <c r="I26" s="13"/>
      <c r="J26" s="13"/>
      <c r="K26" s="13"/>
      <c r="L26" s="13"/>
      <c r="M26" s="13"/>
      <c r="N26" s="13"/>
      <c r="O26" s="13"/>
    </row>
    <row r="27" spans="1:15" x14ac:dyDescent="0.35">
      <c r="B27" s="13"/>
      <c r="C27" s="13"/>
      <c r="D27" s="13"/>
      <c r="E27" s="13"/>
      <c r="F27" s="13"/>
      <c r="G27" s="13"/>
      <c r="H27" s="13"/>
      <c r="I27" s="13"/>
      <c r="J27" s="13"/>
      <c r="K27" s="13"/>
      <c r="L27" s="13"/>
      <c r="M27" s="13"/>
      <c r="N27" s="13"/>
      <c r="O27" s="13"/>
    </row>
    <row r="28" spans="1:15" x14ac:dyDescent="0.35">
      <c r="B28" s="13"/>
      <c r="C28" s="13"/>
      <c r="D28" s="13"/>
      <c r="E28" s="13"/>
      <c r="F28" s="13"/>
      <c r="G28" s="13"/>
      <c r="H28" s="13"/>
      <c r="I28" s="13"/>
      <c r="J28" s="13"/>
      <c r="K28" s="13"/>
      <c r="L28" s="13"/>
      <c r="M28" s="13"/>
      <c r="N28" s="13"/>
      <c r="O28" s="13"/>
    </row>
    <row r="29" spans="1:15" x14ac:dyDescent="0.35">
      <c r="B29" s="13"/>
    </row>
    <row r="30" spans="1:15" x14ac:dyDescent="0.35">
      <c r="B30" s="13"/>
    </row>
    <row r="31" spans="1:15" x14ac:dyDescent="0.35">
      <c r="B31" s="13"/>
    </row>
    <row r="32" spans="1:15" x14ac:dyDescent="0.35">
      <c r="B32" s="13"/>
    </row>
    <row r="33" spans="2:2" x14ac:dyDescent="0.35">
      <c r="B33" s="13"/>
    </row>
    <row r="34" spans="2:2" x14ac:dyDescent="0.35">
      <c r="B34" s="13"/>
    </row>
    <row r="35" spans="2:2" x14ac:dyDescent="0.35">
      <c r="B35" s="13"/>
    </row>
    <row r="36" spans="2:2" x14ac:dyDescent="0.35">
      <c r="B36" s="13"/>
    </row>
    <row r="37" spans="2:2" x14ac:dyDescent="0.35">
      <c r="B37" s="13"/>
    </row>
    <row r="38" spans="2:2" x14ac:dyDescent="0.35">
      <c r="B38" s="13"/>
    </row>
    <row r="39" spans="2:2" x14ac:dyDescent="0.35">
      <c r="B39" s="13"/>
    </row>
    <row r="40" spans="2:2" x14ac:dyDescent="0.35">
      <c r="B40" s="13"/>
    </row>
    <row r="41" spans="2:2" x14ac:dyDescent="0.35">
      <c r="B41" s="13"/>
    </row>
    <row r="42" spans="2:2" x14ac:dyDescent="0.35">
      <c r="B42" s="13"/>
    </row>
    <row r="43" spans="2:2" x14ac:dyDescent="0.35">
      <c r="B43" s="13"/>
    </row>
    <row r="44" spans="2:2" x14ac:dyDescent="0.35">
      <c r="B44" s="13"/>
    </row>
    <row r="45" spans="2:2" x14ac:dyDescent="0.35">
      <c r="B45" s="1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2:M76"/>
  <sheetViews>
    <sheetView workbookViewId="0">
      <selection activeCell="B1" sqref="B1"/>
    </sheetView>
  </sheetViews>
  <sheetFormatPr defaultRowHeight="12.5" x14ac:dyDescent="0.25"/>
  <cols>
    <col min="5" max="5" width="27.08984375" customWidth="1"/>
  </cols>
  <sheetData>
    <row r="2" spans="2:13" ht="13" thickBot="1" x14ac:dyDescent="0.3"/>
    <row r="3" spans="2:13" ht="33.75" customHeight="1" x14ac:dyDescent="0.25">
      <c r="B3" s="240"/>
      <c r="C3" s="242" t="s">
        <v>94</v>
      </c>
      <c r="D3" s="242"/>
      <c r="E3" s="242" t="s">
        <v>348</v>
      </c>
      <c r="F3" s="236" t="s">
        <v>349</v>
      </c>
      <c r="G3" s="236"/>
      <c r="H3" s="24" t="s">
        <v>350</v>
      </c>
      <c r="I3" s="236" t="s">
        <v>351</v>
      </c>
      <c r="J3" s="236" t="s">
        <v>352</v>
      </c>
    </row>
    <row r="4" spans="2:13" ht="22" thickBot="1" x14ac:dyDescent="0.35">
      <c r="B4" s="241"/>
      <c r="C4" s="243"/>
      <c r="D4" s="243"/>
      <c r="E4" s="243"/>
      <c r="F4" s="237"/>
      <c r="G4" s="237"/>
      <c r="H4" s="25" t="s">
        <v>353</v>
      </c>
      <c r="I4" s="237"/>
      <c r="J4" s="237"/>
      <c r="M4" s="1" t="s">
        <v>480</v>
      </c>
    </row>
    <row r="5" spans="2:13" ht="13" thickBot="1" x14ac:dyDescent="0.3">
      <c r="B5" s="26" t="s">
        <v>354</v>
      </c>
      <c r="C5" s="238" t="s">
        <v>355</v>
      </c>
      <c r="D5" s="238"/>
      <c r="E5" s="238"/>
      <c r="F5" s="239">
        <v>500</v>
      </c>
      <c r="G5" s="239"/>
      <c r="H5" s="27">
        <f>1000/F5</f>
        <v>2</v>
      </c>
      <c r="I5" s="28">
        <f>+(H5/1000/2)*15</f>
        <v>1.4999999999999999E-2</v>
      </c>
      <c r="J5" s="28">
        <v>0.15</v>
      </c>
    </row>
    <row r="6" spans="2:13" ht="16" thickBot="1" x14ac:dyDescent="0.4">
      <c r="B6" s="26" t="s">
        <v>356</v>
      </c>
      <c r="C6" s="238" t="s">
        <v>357</v>
      </c>
      <c r="D6" s="238"/>
      <c r="E6" s="238"/>
      <c r="F6" s="239" t="s">
        <v>358</v>
      </c>
      <c r="G6" s="239"/>
      <c r="H6" s="27"/>
      <c r="I6" s="28"/>
      <c r="J6" s="28">
        <v>0.15</v>
      </c>
      <c r="M6" s="33" t="s">
        <v>472</v>
      </c>
    </row>
    <row r="7" spans="2:13" ht="16" thickBot="1" x14ac:dyDescent="0.4">
      <c r="B7" s="26" t="s">
        <v>359</v>
      </c>
      <c r="C7" s="238" t="s">
        <v>360</v>
      </c>
      <c r="D7" s="238"/>
      <c r="E7" s="238"/>
      <c r="F7" s="239"/>
      <c r="G7" s="239"/>
      <c r="H7" s="27"/>
      <c r="I7" s="28"/>
      <c r="J7" s="28"/>
      <c r="M7" s="33" t="s">
        <v>473</v>
      </c>
    </row>
    <row r="8" spans="2:13" ht="16" thickBot="1" x14ac:dyDescent="0.4">
      <c r="B8" s="26"/>
      <c r="C8" s="29"/>
      <c r="D8" s="238" t="s">
        <v>361</v>
      </c>
      <c r="E8" s="238"/>
      <c r="F8" s="239" t="s">
        <v>358</v>
      </c>
      <c r="G8" s="239"/>
      <c r="H8" s="27"/>
      <c r="I8" s="28"/>
      <c r="J8" s="28">
        <v>0.15</v>
      </c>
      <c r="M8" s="33" t="s">
        <v>474</v>
      </c>
    </row>
    <row r="9" spans="2:13" ht="16" thickBot="1" x14ac:dyDescent="0.4">
      <c r="B9" s="26"/>
      <c r="C9" s="29"/>
      <c r="D9" s="238" t="s">
        <v>362</v>
      </c>
      <c r="E9" s="238"/>
      <c r="F9" s="239" t="s">
        <v>363</v>
      </c>
      <c r="G9" s="239"/>
      <c r="H9" s="27"/>
      <c r="I9" s="28"/>
      <c r="J9" s="28">
        <v>0.15</v>
      </c>
      <c r="M9" s="33" t="s">
        <v>475</v>
      </c>
    </row>
    <row r="10" spans="2:13" ht="16" thickBot="1" x14ac:dyDescent="0.4">
      <c r="B10" s="26"/>
      <c r="C10" s="29"/>
      <c r="D10" s="238" t="s">
        <v>364</v>
      </c>
      <c r="E10" s="238"/>
      <c r="F10" s="239">
        <v>7</v>
      </c>
      <c r="G10" s="239"/>
      <c r="H10" s="27">
        <f>1000/F10</f>
        <v>142.85714285714286</v>
      </c>
      <c r="I10" s="28">
        <f>+(H10/1000/2)*15</f>
        <v>1.0714285714285714</v>
      </c>
      <c r="J10" s="28">
        <v>0.15</v>
      </c>
      <c r="M10" s="33" t="s">
        <v>481</v>
      </c>
    </row>
    <row r="11" spans="2:13" ht="16" thickBot="1" x14ac:dyDescent="0.4">
      <c r="B11" s="26"/>
      <c r="C11" s="29"/>
      <c r="D11" s="238" t="s">
        <v>365</v>
      </c>
      <c r="E11" s="238"/>
      <c r="F11" s="239">
        <v>5</v>
      </c>
      <c r="G11" s="239"/>
      <c r="H11" s="27">
        <f>1000/F11</f>
        <v>200</v>
      </c>
      <c r="I11" s="28">
        <f>+(H11/1000/2)*15</f>
        <v>1.5</v>
      </c>
      <c r="J11" s="28">
        <v>1.1499999999999999</v>
      </c>
      <c r="M11" s="33" t="s">
        <v>476</v>
      </c>
    </row>
    <row r="12" spans="2:13" ht="16" thickBot="1" x14ac:dyDescent="0.4">
      <c r="B12" s="26"/>
      <c r="C12" s="29"/>
      <c r="D12" s="238" t="s">
        <v>347</v>
      </c>
      <c r="E12" s="238"/>
      <c r="F12" s="239">
        <v>15</v>
      </c>
      <c r="G12" s="239"/>
      <c r="H12" s="27">
        <f>1000/F12</f>
        <v>66.666666666666671</v>
      </c>
      <c r="I12" s="28">
        <f>+(H12/1000/2)*15</f>
        <v>0.5</v>
      </c>
      <c r="J12" s="28">
        <v>2.15</v>
      </c>
      <c r="M12" s="33" t="s">
        <v>477</v>
      </c>
    </row>
    <row r="13" spans="2:13" ht="16" thickBot="1" x14ac:dyDescent="0.4">
      <c r="B13" s="26"/>
      <c r="C13" s="29"/>
      <c r="D13" s="238" t="s">
        <v>366</v>
      </c>
      <c r="E13" s="238"/>
      <c r="F13" s="239">
        <v>7</v>
      </c>
      <c r="G13" s="239"/>
      <c r="H13" s="27">
        <f>1000/F13</f>
        <v>142.85714285714286</v>
      </c>
      <c r="I13" s="28">
        <f>+(H13/1000/2)*15</f>
        <v>1.0714285714285714</v>
      </c>
      <c r="J13" s="28">
        <v>3.15</v>
      </c>
      <c r="M13" s="33" t="s">
        <v>478</v>
      </c>
    </row>
    <row r="14" spans="2:13" ht="16" thickBot="1" x14ac:dyDescent="0.4">
      <c r="B14" s="26"/>
      <c r="C14" s="29"/>
      <c r="D14" s="238" t="s">
        <v>367</v>
      </c>
      <c r="E14" s="238"/>
      <c r="F14" s="239">
        <v>15</v>
      </c>
      <c r="G14" s="239"/>
      <c r="H14" s="27">
        <f>1000/F14</f>
        <v>66.666666666666671</v>
      </c>
      <c r="I14" s="28">
        <f>+(H14/1000/2)*15</f>
        <v>0.5</v>
      </c>
      <c r="J14" s="28">
        <v>4.1500000000000004</v>
      </c>
      <c r="M14" s="33" t="s">
        <v>479</v>
      </c>
    </row>
    <row r="15" spans="2:13" ht="13" thickBot="1" x14ac:dyDescent="0.3">
      <c r="B15" s="26"/>
      <c r="C15" s="29"/>
      <c r="D15" s="238" t="s">
        <v>368</v>
      </c>
      <c r="E15" s="238"/>
      <c r="F15" s="239" t="s">
        <v>358</v>
      </c>
      <c r="G15" s="239"/>
      <c r="H15" s="27"/>
      <c r="I15" s="28"/>
      <c r="J15" s="28">
        <v>0.15</v>
      </c>
    </row>
    <row r="16" spans="2:13" ht="13" thickBot="1" x14ac:dyDescent="0.3">
      <c r="B16" s="26"/>
      <c r="C16" s="29"/>
      <c r="D16" s="238" t="s">
        <v>369</v>
      </c>
      <c r="E16" s="238"/>
      <c r="F16" s="239" t="s">
        <v>358</v>
      </c>
      <c r="G16" s="239"/>
      <c r="H16" s="27"/>
      <c r="I16" s="28"/>
      <c r="J16" s="28">
        <v>0.15</v>
      </c>
    </row>
    <row r="17" spans="2:10" ht="13" thickBot="1" x14ac:dyDescent="0.3">
      <c r="B17" s="26"/>
      <c r="C17" s="29"/>
      <c r="D17" s="238" t="s">
        <v>370</v>
      </c>
      <c r="E17" s="238"/>
      <c r="F17" s="239">
        <v>15</v>
      </c>
      <c r="G17" s="239"/>
      <c r="H17" s="27">
        <f t="shared" ref="H17:H40" si="0">1000/F17</f>
        <v>66.666666666666671</v>
      </c>
      <c r="I17" s="28">
        <f t="shared" ref="I17:I40" si="1">+(H17/1000/2)*15</f>
        <v>0.5</v>
      </c>
      <c r="J17" s="28">
        <v>4.1500000000000004</v>
      </c>
    </row>
    <row r="18" spans="2:10" ht="13" thickBot="1" x14ac:dyDescent="0.3">
      <c r="B18" s="26" t="s">
        <v>371</v>
      </c>
      <c r="C18" s="238" t="s">
        <v>372</v>
      </c>
      <c r="D18" s="238"/>
      <c r="E18" s="238"/>
      <c r="F18" s="239">
        <v>15</v>
      </c>
      <c r="G18" s="239"/>
      <c r="H18" s="27">
        <f t="shared" si="0"/>
        <v>66.666666666666671</v>
      </c>
      <c r="I18" s="28">
        <f t="shared" si="1"/>
        <v>0.5</v>
      </c>
      <c r="J18" s="28">
        <v>4.1500000000000004</v>
      </c>
    </row>
    <row r="19" spans="2:10" ht="13" thickBot="1" x14ac:dyDescent="0.3">
      <c r="B19" s="26"/>
      <c r="C19" s="29"/>
      <c r="D19" s="238" t="s">
        <v>373</v>
      </c>
      <c r="E19" s="238"/>
      <c r="F19" s="239">
        <v>15</v>
      </c>
      <c r="G19" s="239"/>
      <c r="H19" s="27">
        <f t="shared" si="0"/>
        <v>66.666666666666671</v>
      </c>
      <c r="I19" s="28">
        <f t="shared" si="1"/>
        <v>0.5</v>
      </c>
      <c r="J19" s="28">
        <v>4.1500000000000004</v>
      </c>
    </row>
    <row r="20" spans="2:10" ht="13" thickBot="1" x14ac:dyDescent="0.3">
      <c r="B20" s="26"/>
      <c r="C20" s="29"/>
      <c r="D20" s="238" t="s">
        <v>374</v>
      </c>
      <c r="E20" s="238"/>
      <c r="F20" s="239">
        <v>15</v>
      </c>
      <c r="G20" s="239"/>
      <c r="H20" s="27">
        <f t="shared" si="0"/>
        <v>66.666666666666671</v>
      </c>
      <c r="I20" s="28">
        <f t="shared" si="1"/>
        <v>0.5</v>
      </c>
      <c r="J20" s="28">
        <v>4.1500000000000004</v>
      </c>
    </row>
    <row r="21" spans="2:10" ht="13" thickBot="1" x14ac:dyDescent="0.3">
      <c r="B21" s="26"/>
      <c r="C21" s="29"/>
      <c r="D21" s="238" t="s">
        <v>375</v>
      </c>
      <c r="E21" s="238"/>
      <c r="F21" s="239">
        <v>15</v>
      </c>
      <c r="G21" s="239"/>
      <c r="H21" s="27">
        <f t="shared" si="0"/>
        <v>66.666666666666671</v>
      </c>
      <c r="I21" s="28">
        <f t="shared" si="1"/>
        <v>0.5</v>
      </c>
      <c r="J21" s="28">
        <v>4.1500000000000004</v>
      </c>
    </row>
    <row r="22" spans="2:10" ht="13" thickBot="1" x14ac:dyDescent="0.3">
      <c r="B22" s="26"/>
      <c r="C22" s="29"/>
      <c r="D22" s="238" t="s">
        <v>376</v>
      </c>
      <c r="E22" s="238"/>
      <c r="F22" s="239">
        <v>15</v>
      </c>
      <c r="G22" s="239"/>
      <c r="H22" s="27">
        <f t="shared" si="0"/>
        <v>66.666666666666671</v>
      </c>
      <c r="I22" s="28">
        <f t="shared" si="1"/>
        <v>0.5</v>
      </c>
      <c r="J22" s="28">
        <v>4.1500000000000004</v>
      </c>
    </row>
    <row r="23" spans="2:10" ht="13" thickBot="1" x14ac:dyDescent="0.3">
      <c r="B23" s="26"/>
      <c r="C23" s="29"/>
      <c r="D23" s="238" t="s">
        <v>377</v>
      </c>
      <c r="E23" s="238"/>
      <c r="F23" s="239">
        <v>15</v>
      </c>
      <c r="G23" s="239"/>
      <c r="H23" s="27">
        <f t="shared" si="0"/>
        <v>66.666666666666671</v>
      </c>
      <c r="I23" s="28">
        <f t="shared" si="1"/>
        <v>0.5</v>
      </c>
      <c r="J23" s="28">
        <v>4.1500000000000004</v>
      </c>
    </row>
    <row r="24" spans="2:10" ht="13" thickBot="1" x14ac:dyDescent="0.3">
      <c r="B24" s="26"/>
      <c r="C24" s="29"/>
      <c r="D24" s="238" t="s">
        <v>378</v>
      </c>
      <c r="E24" s="238"/>
      <c r="F24" s="239">
        <v>15</v>
      </c>
      <c r="G24" s="239"/>
      <c r="H24" s="27">
        <f t="shared" si="0"/>
        <v>66.666666666666671</v>
      </c>
      <c r="I24" s="28">
        <f t="shared" si="1"/>
        <v>0.5</v>
      </c>
      <c r="J24" s="28">
        <v>4.1500000000000004</v>
      </c>
    </row>
    <row r="25" spans="2:10" ht="13" thickBot="1" x14ac:dyDescent="0.3">
      <c r="B25" s="26"/>
      <c r="C25" s="29"/>
      <c r="D25" s="238" t="s">
        <v>379</v>
      </c>
      <c r="E25" s="238"/>
      <c r="F25" s="239">
        <v>15</v>
      </c>
      <c r="G25" s="239"/>
      <c r="H25" s="27">
        <f t="shared" si="0"/>
        <v>66.666666666666671</v>
      </c>
      <c r="I25" s="28">
        <f t="shared" si="1"/>
        <v>0.5</v>
      </c>
      <c r="J25" s="28">
        <v>4.1500000000000004</v>
      </c>
    </row>
    <row r="26" spans="2:10" ht="13" thickBot="1" x14ac:dyDescent="0.3">
      <c r="B26" s="26"/>
      <c r="C26" s="29"/>
      <c r="D26" s="238" t="s">
        <v>380</v>
      </c>
      <c r="E26" s="238"/>
      <c r="F26" s="239">
        <v>11</v>
      </c>
      <c r="G26" s="239"/>
      <c r="H26" s="27">
        <f t="shared" si="0"/>
        <v>90.909090909090907</v>
      </c>
      <c r="I26" s="28">
        <f t="shared" si="1"/>
        <v>0.68181818181818188</v>
      </c>
      <c r="J26" s="28">
        <v>4.1500000000000004</v>
      </c>
    </row>
    <row r="27" spans="2:10" ht="13" thickBot="1" x14ac:dyDescent="0.3">
      <c r="B27" s="26" t="s">
        <v>381</v>
      </c>
      <c r="C27" s="238" t="s">
        <v>382</v>
      </c>
      <c r="D27" s="238"/>
      <c r="E27" s="238"/>
      <c r="F27" s="239">
        <v>100</v>
      </c>
      <c r="G27" s="239"/>
      <c r="H27" s="27">
        <f t="shared" si="0"/>
        <v>10</v>
      </c>
      <c r="I27" s="28">
        <f t="shared" si="1"/>
        <v>7.4999999999999997E-2</v>
      </c>
      <c r="J27" s="28">
        <v>4.1500000000000004</v>
      </c>
    </row>
    <row r="28" spans="2:10" ht="13" thickBot="1" x14ac:dyDescent="0.3">
      <c r="B28" s="26" t="s">
        <v>383</v>
      </c>
      <c r="C28" s="238" t="s">
        <v>384</v>
      </c>
      <c r="D28" s="238"/>
      <c r="E28" s="238"/>
      <c r="F28" s="239">
        <v>100</v>
      </c>
      <c r="G28" s="239"/>
      <c r="H28" s="27">
        <f t="shared" si="0"/>
        <v>10</v>
      </c>
      <c r="I28" s="28">
        <f t="shared" si="1"/>
        <v>7.4999999999999997E-2</v>
      </c>
      <c r="J28" s="28">
        <v>4.1500000000000004</v>
      </c>
    </row>
    <row r="29" spans="2:10" ht="13" thickBot="1" x14ac:dyDescent="0.3">
      <c r="B29" s="26" t="s">
        <v>385</v>
      </c>
      <c r="C29" s="238" t="s">
        <v>386</v>
      </c>
      <c r="D29" s="238"/>
      <c r="E29" s="238"/>
      <c r="F29" s="239">
        <v>120</v>
      </c>
      <c r="G29" s="239"/>
      <c r="H29" s="27">
        <f t="shared" si="0"/>
        <v>8.3333333333333339</v>
      </c>
      <c r="I29" s="28">
        <f t="shared" si="1"/>
        <v>6.25E-2</v>
      </c>
      <c r="J29" s="28">
        <v>4.1500000000000004</v>
      </c>
    </row>
    <row r="30" spans="2:10" ht="13" thickBot="1" x14ac:dyDescent="0.3">
      <c r="B30" s="26" t="s">
        <v>387</v>
      </c>
      <c r="C30" s="238" t="s">
        <v>388</v>
      </c>
      <c r="D30" s="238"/>
      <c r="E30" s="238"/>
      <c r="F30" s="239">
        <v>20</v>
      </c>
      <c r="G30" s="239"/>
      <c r="H30" s="27">
        <f t="shared" si="0"/>
        <v>50</v>
      </c>
      <c r="I30" s="28">
        <f t="shared" si="1"/>
        <v>0.375</v>
      </c>
      <c r="J30" s="28">
        <v>4.1500000000000004</v>
      </c>
    </row>
    <row r="31" spans="2:10" ht="13" thickBot="1" x14ac:dyDescent="0.3">
      <c r="B31" s="26" t="s">
        <v>389</v>
      </c>
      <c r="C31" s="244" t="s">
        <v>346</v>
      </c>
      <c r="D31" s="244"/>
      <c r="E31" s="30"/>
      <c r="F31" s="239">
        <v>40</v>
      </c>
      <c r="G31" s="239"/>
      <c r="H31" s="27">
        <f t="shared" si="0"/>
        <v>25</v>
      </c>
      <c r="I31" s="28">
        <f t="shared" si="1"/>
        <v>0.1875</v>
      </c>
      <c r="J31" s="28">
        <v>4.1500000000000004</v>
      </c>
    </row>
    <row r="32" spans="2:10" ht="13" thickBot="1" x14ac:dyDescent="0.3">
      <c r="B32" s="26" t="s">
        <v>390</v>
      </c>
      <c r="C32" s="244" t="s">
        <v>391</v>
      </c>
      <c r="D32" s="244"/>
      <c r="E32" s="30"/>
      <c r="F32" s="239">
        <v>50</v>
      </c>
      <c r="G32" s="239"/>
      <c r="H32" s="27">
        <f t="shared" si="0"/>
        <v>20</v>
      </c>
      <c r="I32" s="28">
        <f t="shared" si="1"/>
        <v>0.15</v>
      </c>
      <c r="J32" s="28">
        <v>4.1500000000000004</v>
      </c>
    </row>
    <row r="33" spans="2:10" ht="13" thickBot="1" x14ac:dyDescent="0.3">
      <c r="B33" s="26" t="s">
        <v>392</v>
      </c>
      <c r="C33" s="238" t="s">
        <v>393</v>
      </c>
      <c r="D33" s="238"/>
      <c r="E33" s="238"/>
      <c r="F33" s="239">
        <v>100</v>
      </c>
      <c r="G33" s="239"/>
      <c r="H33" s="27">
        <f t="shared" si="0"/>
        <v>10</v>
      </c>
      <c r="I33" s="28">
        <f t="shared" si="1"/>
        <v>7.4999999999999997E-2</v>
      </c>
      <c r="J33" s="28">
        <v>4.1500000000000004</v>
      </c>
    </row>
    <row r="34" spans="2:10" ht="13" thickBot="1" x14ac:dyDescent="0.3">
      <c r="B34" s="26" t="s">
        <v>394</v>
      </c>
      <c r="C34" s="238" t="s">
        <v>395</v>
      </c>
      <c r="D34" s="238"/>
      <c r="E34" s="238"/>
      <c r="F34" s="239">
        <v>100</v>
      </c>
      <c r="G34" s="239"/>
      <c r="H34" s="27">
        <f t="shared" si="0"/>
        <v>10</v>
      </c>
      <c r="I34" s="28">
        <f t="shared" si="1"/>
        <v>7.4999999999999997E-2</v>
      </c>
      <c r="J34" s="28">
        <v>4.1500000000000004</v>
      </c>
    </row>
    <row r="35" spans="2:10" ht="13" thickBot="1" x14ac:dyDescent="0.3">
      <c r="B35" s="26" t="s">
        <v>396</v>
      </c>
      <c r="C35" s="238" t="s">
        <v>397</v>
      </c>
      <c r="D35" s="238"/>
      <c r="E35" s="238"/>
      <c r="F35" s="239">
        <v>200</v>
      </c>
      <c r="G35" s="239"/>
      <c r="H35" s="27">
        <f t="shared" si="0"/>
        <v>5</v>
      </c>
      <c r="I35" s="28">
        <f t="shared" si="1"/>
        <v>3.7499999999999999E-2</v>
      </c>
      <c r="J35" s="28">
        <v>4.1500000000000004</v>
      </c>
    </row>
    <row r="36" spans="2:10" ht="13" thickBot="1" x14ac:dyDescent="0.3">
      <c r="B36" s="26" t="s">
        <v>398</v>
      </c>
      <c r="C36" s="244" t="s">
        <v>399</v>
      </c>
      <c r="D36" s="244"/>
      <c r="E36" s="30" t="s">
        <v>400</v>
      </c>
      <c r="F36" s="239">
        <v>120</v>
      </c>
      <c r="G36" s="239"/>
      <c r="H36" s="27">
        <f t="shared" si="0"/>
        <v>8.3333333333333339</v>
      </c>
      <c r="I36" s="28">
        <f t="shared" si="1"/>
        <v>6.25E-2</v>
      </c>
      <c r="J36" s="28">
        <v>4.1500000000000004</v>
      </c>
    </row>
    <row r="37" spans="2:10" ht="13" thickBot="1" x14ac:dyDescent="0.3">
      <c r="B37" s="26"/>
      <c r="C37" s="244"/>
      <c r="D37" s="244"/>
      <c r="E37" s="30" t="s">
        <v>401</v>
      </c>
      <c r="F37" s="239">
        <v>240</v>
      </c>
      <c r="G37" s="239"/>
      <c r="H37" s="27">
        <f t="shared" si="0"/>
        <v>4.166666666666667</v>
      </c>
      <c r="I37" s="28">
        <f t="shared" si="1"/>
        <v>3.125E-2</v>
      </c>
      <c r="J37" s="28">
        <v>4.1500000000000004</v>
      </c>
    </row>
    <row r="38" spans="2:10" ht="13" thickBot="1" x14ac:dyDescent="0.3">
      <c r="B38" s="26" t="s">
        <v>402</v>
      </c>
      <c r="C38" s="238" t="s">
        <v>403</v>
      </c>
      <c r="D38" s="238"/>
      <c r="E38" s="238"/>
      <c r="F38" s="239">
        <v>200</v>
      </c>
      <c r="G38" s="239"/>
      <c r="H38" s="27">
        <f t="shared" si="0"/>
        <v>5</v>
      </c>
      <c r="I38" s="28">
        <f t="shared" si="1"/>
        <v>3.7499999999999999E-2</v>
      </c>
      <c r="J38" s="28">
        <v>4.1500000000000004</v>
      </c>
    </row>
    <row r="39" spans="2:10" ht="13" thickBot="1" x14ac:dyDescent="0.3">
      <c r="B39" s="26"/>
      <c r="C39" s="244"/>
      <c r="D39" s="244"/>
      <c r="E39" s="30" t="s">
        <v>404</v>
      </c>
      <c r="F39" s="239">
        <v>7</v>
      </c>
      <c r="G39" s="239"/>
      <c r="H39" s="27">
        <f t="shared" si="0"/>
        <v>142.85714285714286</v>
      </c>
      <c r="I39" s="28">
        <f t="shared" si="1"/>
        <v>1.0714285714285714</v>
      </c>
      <c r="J39" s="28">
        <v>4.1500000000000004</v>
      </c>
    </row>
    <row r="40" spans="2:10" ht="13" thickBot="1" x14ac:dyDescent="0.3">
      <c r="B40" s="26"/>
      <c r="C40" s="244"/>
      <c r="D40" s="244"/>
      <c r="E40" s="30" t="s">
        <v>405</v>
      </c>
      <c r="F40" s="239">
        <v>100</v>
      </c>
      <c r="G40" s="239"/>
      <c r="H40" s="27">
        <f t="shared" si="0"/>
        <v>10</v>
      </c>
      <c r="I40" s="28">
        <f t="shared" si="1"/>
        <v>7.4999999999999997E-2</v>
      </c>
      <c r="J40" s="28">
        <v>4.1500000000000004</v>
      </c>
    </row>
    <row r="41" spans="2:10" ht="13" thickBot="1" x14ac:dyDescent="0.3">
      <c r="B41" s="26"/>
      <c r="C41" s="244"/>
      <c r="D41" s="244"/>
      <c r="E41" s="30" t="s">
        <v>406</v>
      </c>
      <c r="F41" s="239">
        <v>200</v>
      </c>
      <c r="G41" s="239"/>
      <c r="H41" s="27">
        <v>5</v>
      </c>
      <c r="I41" s="28">
        <v>0.04</v>
      </c>
      <c r="J41" s="28" t="s">
        <v>407</v>
      </c>
    </row>
    <row r="42" spans="2:10" ht="13" thickBot="1" x14ac:dyDescent="0.3">
      <c r="B42" s="26"/>
      <c r="C42" s="244"/>
      <c r="D42" s="244"/>
      <c r="E42" s="30" t="s">
        <v>408</v>
      </c>
      <c r="F42" s="239">
        <v>200</v>
      </c>
      <c r="G42" s="239"/>
      <c r="H42" s="27">
        <f>1000/F42</f>
        <v>5</v>
      </c>
      <c r="I42" s="28">
        <f>+(H42/1000/2)*15</f>
        <v>3.7499999999999999E-2</v>
      </c>
      <c r="J42" s="28">
        <v>4.1500000000000004</v>
      </c>
    </row>
    <row r="43" spans="2:10" ht="33.75" customHeight="1" x14ac:dyDescent="0.25">
      <c r="B43" s="240"/>
      <c r="C43" s="242" t="s">
        <v>94</v>
      </c>
      <c r="D43" s="242"/>
      <c r="E43" s="242" t="s">
        <v>348</v>
      </c>
      <c r="F43" s="236" t="s">
        <v>349</v>
      </c>
      <c r="G43" s="236"/>
      <c r="H43" s="31" t="s">
        <v>350</v>
      </c>
      <c r="I43" s="245" t="s">
        <v>351</v>
      </c>
      <c r="J43" s="245" t="s">
        <v>352</v>
      </c>
    </row>
    <row r="44" spans="2:10" ht="21.5" thickBot="1" x14ac:dyDescent="0.3">
      <c r="B44" s="241"/>
      <c r="C44" s="243"/>
      <c r="D44" s="243"/>
      <c r="E44" s="243"/>
      <c r="F44" s="237"/>
      <c r="G44" s="237"/>
      <c r="H44" s="32" t="s">
        <v>353</v>
      </c>
      <c r="I44" s="246"/>
      <c r="J44" s="246"/>
    </row>
    <row r="45" spans="2:10" ht="13" thickBot="1" x14ac:dyDescent="0.3">
      <c r="B45" s="26"/>
      <c r="C45" s="244"/>
      <c r="D45" s="244"/>
      <c r="E45" s="30" t="s">
        <v>409</v>
      </c>
      <c r="F45" s="239">
        <v>200</v>
      </c>
      <c r="G45" s="239"/>
      <c r="H45" s="27">
        <v>5</v>
      </c>
      <c r="I45" s="28">
        <v>0.04</v>
      </c>
      <c r="J45" s="28" t="s">
        <v>410</v>
      </c>
    </row>
    <row r="46" spans="2:10" ht="13" thickBot="1" x14ac:dyDescent="0.3">
      <c r="B46" s="26" t="s">
        <v>411</v>
      </c>
      <c r="C46" s="244" t="s">
        <v>412</v>
      </c>
      <c r="D46" s="244"/>
      <c r="E46" s="30"/>
      <c r="F46" s="239">
        <v>200</v>
      </c>
      <c r="G46" s="239"/>
      <c r="H46" s="27">
        <f t="shared" ref="H46:H55" si="2">1000/F46</f>
        <v>5</v>
      </c>
      <c r="I46" s="28">
        <f t="shared" ref="I46:I55" si="3">+(H46/1000/2)*15</f>
        <v>3.7499999999999999E-2</v>
      </c>
      <c r="J46" s="28">
        <v>4.1500000000000004</v>
      </c>
    </row>
    <row r="47" spans="2:10" ht="13" thickBot="1" x14ac:dyDescent="0.3">
      <c r="B47" s="26" t="s">
        <v>413</v>
      </c>
      <c r="C47" s="244" t="s">
        <v>414</v>
      </c>
      <c r="D47" s="244"/>
      <c r="E47" s="30" t="s">
        <v>415</v>
      </c>
      <c r="F47" s="239">
        <v>50</v>
      </c>
      <c r="G47" s="239"/>
      <c r="H47" s="27">
        <f t="shared" si="2"/>
        <v>20</v>
      </c>
      <c r="I47" s="28">
        <f t="shared" si="3"/>
        <v>0.15</v>
      </c>
      <c r="J47" s="28">
        <v>4.1500000000000004</v>
      </c>
    </row>
    <row r="48" spans="2:10" ht="13" thickBot="1" x14ac:dyDescent="0.3">
      <c r="B48" s="26"/>
      <c r="C48" s="244"/>
      <c r="D48" s="244"/>
      <c r="E48" s="30" t="s">
        <v>416</v>
      </c>
      <c r="F48" s="239">
        <v>100</v>
      </c>
      <c r="G48" s="239"/>
      <c r="H48" s="27">
        <f t="shared" si="2"/>
        <v>10</v>
      </c>
      <c r="I48" s="28">
        <f t="shared" si="3"/>
        <v>7.4999999999999997E-2</v>
      </c>
      <c r="J48" s="28">
        <v>4.1500000000000004</v>
      </c>
    </row>
    <row r="49" spans="2:10" ht="13" thickBot="1" x14ac:dyDescent="0.3">
      <c r="B49" s="26" t="s">
        <v>417</v>
      </c>
      <c r="C49" s="238" t="s">
        <v>418</v>
      </c>
      <c r="D49" s="238"/>
      <c r="E49" s="238"/>
      <c r="F49" s="239">
        <v>50</v>
      </c>
      <c r="G49" s="239"/>
      <c r="H49" s="27">
        <f t="shared" si="2"/>
        <v>20</v>
      </c>
      <c r="I49" s="28">
        <f t="shared" si="3"/>
        <v>0.15</v>
      </c>
      <c r="J49" s="28">
        <v>4.1500000000000004</v>
      </c>
    </row>
    <row r="50" spans="2:10" ht="13" thickBot="1" x14ac:dyDescent="0.3">
      <c r="B50" s="26" t="s">
        <v>419</v>
      </c>
      <c r="C50" s="238" t="s">
        <v>81</v>
      </c>
      <c r="D50" s="238"/>
      <c r="E50" s="238"/>
      <c r="F50" s="239">
        <v>200</v>
      </c>
      <c r="G50" s="239"/>
      <c r="H50" s="27">
        <f t="shared" si="2"/>
        <v>5</v>
      </c>
      <c r="I50" s="28">
        <f t="shared" si="3"/>
        <v>3.7499999999999999E-2</v>
      </c>
      <c r="J50" s="28">
        <v>4.1500000000000004</v>
      </c>
    </row>
    <row r="51" spans="2:10" ht="13" thickBot="1" x14ac:dyDescent="0.3">
      <c r="B51" s="26" t="s">
        <v>420</v>
      </c>
      <c r="C51" s="238" t="s">
        <v>421</v>
      </c>
      <c r="D51" s="238"/>
      <c r="E51" s="238"/>
      <c r="F51" s="239">
        <v>300</v>
      </c>
      <c r="G51" s="239"/>
      <c r="H51" s="27">
        <f t="shared" si="2"/>
        <v>3.3333333333333335</v>
      </c>
      <c r="I51" s="28">
        <f t="shared" si="3"/>
        <v>2.5000000000000001E-2</v>
      </c>
      <c r="J51" s="28">
        <v>4.1500000000000004</v>
      </c>
    </row>
    <row r="52" spans="2:10" ht="13" thickBot="1" x14ac:dyDescent="0.3">
      <c r="B52" s="26" t="s">
        <v>422</v>
      </c>
      <c r="C52" s="238" t="s">
        <v>423</v>
      </c>
      <c r="D52" s="238"/>
      <c r="E52" s="238"/>
      <c r="F52" s="239">
        <v>35</v>
      </c>
      <c r="G52" s="239"/>
      <c r="H52" s="27">
        <f t="shared" si="2"/>
        <v>28.571428571428573</v>
      </c>
      <c r="I52" s="28">
        <f t="shared" si="3"/>
        <v>0.2142857142857143</v>
      </c>
      <c r="J52" s="28">
        <v>4.1500000000000004</v>
      </c>
    </row>
    <row r="53" spans="2:10" ht="13" thickBot="1" x14ac:dyDescent="0.3">
      <c r="B53" s="26" t="s">
        <v>424</v>
      </c>
      <c r="C53" s="244" t="s">
        <v>425</v>
      </c>
      <c r="D53" s="244"/>
      <c r="E53" s="30" t="s">
        <v>58</v>
      </c>
      <c r="F53" s="239">
        <v>100</v>
      </c>
      <c r="G53" s="239"/>
      <c r="H53" s="27">
        <f t="shared" si="2"/>
        <v>10</v>
      </c>
      <c r="I53" s="28">
        <f t="shared" si="3"/>
        <v>7.4999999999999997E-2</v>
      </c>
      <c r="J53" s="28">
        <v>4.1500000000000004</v>
      </c>
    </row>
    <row r="54" spans="2:10" ht="13" thickBot="1" x14ac:dyDescent="0.3">
      <c r="B54" s="26"/>
      <c r="C54" s="244"/>
      <c r="D54" s="244"/>
      <c r="E54" s="30" t="s">
        <v>426</v>
      </c>
      <c r="F54" s="239">
        <v>100</v>
      </c>
      <c r="G54" s="239"/>
      <c r="H54" s="27">
        <f t="shared" si="2"/>
        <v>10</v>
      </c>
      <c r="I54" s="28">
        <f t="shared" si="3"/>
        <v>7.4999999999999997E-2</v>
      </c>
      <c r="J54" s="28">
        <v>4.1500000000000004</v>
      </c>
    </row>
    <row r="55" spans="2:10" ht="13" thickBot="1" x14ac:dyDescent="0.3">
      <c r="B55" s="26"/>
      <c r="C55" s="244"/>
      <c r="D55" s="244"/>
      <c r="E55" s="30" t="s">
        <v>427</v>
      </c>
      <c r="F55" s="239">
        <v>100</v>
      </c>
      <c r="G55" s="239"/>
      <c r="H55" s="27">
        <f t="shared" si="2"/>
        <v>10</v>
      </c>
      <c r="I55" s="28">
        <f t="shared" si="3"/>
        <v>7.4999999999999997E-2</v>
      </c>
      <c r="J55" s="28">
        <v>4.1500000000000004</v>
      </c>
    </row>
    <row r="56" spans="2:10" ht="13" thickBot="1" x14ac:dyDescent="0.3">
      <c r="B56" s="26" t="s">
        <v>428</v>
      </c>
      <c r="C56" s="238" t="s">
        <v>429</v>
      </c>
      <c r="D56" s="238"/>
      <c r="E56" s="238"/>
      <c r="F56" s="239"/>
      <c r="G56" s="239"/>
      <c r="H56" s="27"/>
      <c r="I56" s="28"/>
      <c r="J56" s="28"/>
    </row>
    <row r="57" spans="2:10" ht="13" thickBot="1" x14ac:dyDescent="0.3">
      <c r="B57" s="26" t="s">
        <v>430</v>
      </c>
      <c r="C57" s="238" t="s">
        <v>431</v>
      </c>
      <c r="D57" s="238"/>
      <c r="E57" s="238"/>
      <c r="F57" s="239">
        <v>50</v>
      </c>
      <c r="G57" s="239"/>
      <c r="H57" s="27">
        <f t="shared" ref="H57:H70" si="4">1000/F57</f>
        <v>20</v>
      </c>
      <c r="I57" s="28">
        <f t="shared" ref="I57:I70" si="5">+(H57/1000/2)*15</f>
        <v>0.15</v>
      </c>
      <c r="J57" s="28">
        <v>4.1500000000000004</v>
      </c>
    </row>
    <row r="58" spans="2:10" ht="13" thickBot="1" x14ac:dyDescent="0.3">
      <c r="B58" s="26" t="s">
        <v>432</v>
      </c>
      <c r="C58" s="244" t="s">
        <v>433</v>
      </c>
      <c r="D58" s="244"/>
      <c r="E58" s="30" t="s">
        <v>434</v>
      </c>
      <c r="F58" s="239">
        <v>50</v>
      </c>
      <c r="G58" s="239"/>
      <c r="H58" s="27">
        <f t="shared" si="4"/>
        <v>20</v>
      </c>
      <c r="I58" s="28">
        <f t="shared" si="5"/>
        <v>0.15</v>
      </c>
      <c r="J58" s="28">
        <v>4.1500000000000004</v>
      </c>
    </row>
    <row r="59" spans="2:10" ht="13" thickBot="1" x14ac:dyDescent="0.3">
      <c r="B59" s="26"/>
      <c r="C59" s="244"/>
      <c r="D59" s="244"/>
      <c r="E59" s="30" t="s">
        <v>435</v>
      </c>
      <c r="F59" s="239">
        <v>15</v>
      </c>
      <c r="G59" s="239"/>
      <c r="H59" s="27">
        <f t="shared" si="4"/>
        <v>66.666666666666671</v>
      </c>
      <c r="I59" s="28">
        <f t="shared" si="5"/>
        <v>0.5</v>
      </c>
      <c r="J59" s="28">
        <v>4.1500000000000004</v>
      </c>
    </row>
    <row r="60" spans="2:10" ht="13" thickBot="1" x14ac:dyDescent="0.3">
      <c r="B60" s="26" t="s">
        <v>436</v>
      </c>
      <c r="C60" s="244" t="s">
        <v>437</v>
      </c>
      <c r="D60" s="244"/>
      <c r="E60" s="30" t="s">
        <v>438</v>
      </c>
      <c r="F60" s="239">
        <v>30</v>
      </c>
      <c r="G60" s="239"/>
      <c r="H60" s="27">
        <f t="shared" si="4"/>
        <v>33.333333333333336</v>
      </c>
      <c r="I60" s="28">
        <f t="shared" si="5"/>
        <v>0.25</v>
      </c>
      <c r="J60" s="28">
        <v>4.1500000000000004</v>
      </c>
    </row>
    <row r="61" spans="2:10" ht="13" thickBot="1" x14ac:dyDescent="0.3">
      <c r="B61" s="26"/>
      <c r="C61" s="244"/>
      <c r="D61" s="244"/>
      <c r="E61" s="30" t="s">
        <v>439</v>
      </c>
      <c r="F61" s="239">
        <v>30</v>
      </c>
      <c r="G61" s="239"/>
      <c r="H61" s="27">
        <f t="shared" si="4"/>
        <v>33.333333333333336</v>
      </c>
      <c r="I61" s="28">
        <f t="shared" si="5"/>
        <v>0.25</v>
      </c>
      <c r="J61" s="28">
        <v>4.1500000000000004</v>
      </c>
    </row>
    <row r="62" spans="2:10" ht="13" thickBot="1" x14ac:dyDescent="0.3">
      <c r="B62" s="26"/>
      <c r="C62" s="244"/>
      <c r="D62" s="244"/>
      <c r="E62" s="30" t="s">
        <v>440</v>
      </c>
      <c r="F62" s="239">
        <v>60</v>
      </c>
      <c r="G62" s="239"/>
      <c r="H62" s="27">
        <f t="shared" si="4"/>
        <v>16.666666666666668</v>
      </c>
      <c r="I62" s="28">
        <f t="shared" si="5"/>
        <v>0.125</v>
      </c>
      <c r="J62" s="28">
        <v>4.1500000000000004</v>
      </c>
    </row>
    <row r="63" spans="2:10" ht="13" thickBot="1" x14ac:dyDescent="0.3">
      <c r="B63" s="26"/>
      <c r="C63" s="244"/>
      <c r="D63" s="244"/>
      <c r="E63" s="30" t="s">
        <v>441</v>
      </c>
      <c r="F63" s="239">
        <v>30</v>
      </c>
      <c r="G63" s="239"/>
      <c r="H63" s="27">
        <f t="shared" si="4"/>
        <v>33.333333333333336</v>
      </c>
      <c r="I63" s="28">
        <f t="shared" si="5"/>
        <v>0.25</v>
      </c>
      <c r="J63" s="28">
        <v>4.1500000000000004</v>
      </c>
    </row>
    <row r="64" spans="2:10" ht="13" thickBot="1" x14ac:dyDescent="0.3">
      <c r="B64" s="26"/>
      <c r="C64" s="244"/>
      <c r="D64" s="244"/>
      <c r="E64" s="30" t="s">
        <v>442</v>
      </c>
      <c r="F64" s="239">
        <v>30</v>
      </c>
      <c r="G64" s="239"/>
      <c r="H64" s="27">
        <f t="shared" si="4"/>
        <v>33.333333333333336</v>
      </c>
      <c r="I64" s="28">
        <f t="shared" si="5"/>
        <v>0.25</v>
      </c>
      <c r="J64" s="28">
        <v>4.1500000000000004</v>
      </c>
    </row>
    <row r="65" spans="2:10" ht="13" thickBot="1" x14ac:dyDescent="0.3">
      <c r="B65" s="26" t="s">
        <v>443</v>
      </c>
      <c r="C65" s="244" t="s">
        <v>444</v>
      </c>
      <c r="D65" s="244"/>
      <c r="E65" s="30" t="s">
        <v>445</v>
      </c>
      <c r="F65" s="239">
        <v>50</v>
      </c>
      <c r="G65" s="239"/>
      <c r="H65" s="27">
        <f t="shared" si="4"/>
        <v>20</v>
      </c>
      <c r="I65" s="28">
        <f t="shared" si="5"/>
        <v>0.15</v>
      </c>
      <c r="J65" s="28">
        <v>4.1500000000000004</v>
      </c>
    </row>
    <row r="66" spans="2:10" ht="13" thickBot="1" x14ac:dyDescent="0.3">
      <c r="B66" s="26"/>
      <c r="C66" s="244"/>
      <c r="D66" s="244"/>
      <c r="E66" s="30" t="s">
        <v>435</v>
      </c>
      <c r="F66" s="239">
        <v>15</v>
      </c>
      <c r="G66" s="239"/>
      <c r="H66" s="27">
        <f t="shared" si="4"/>
        <v>66.666666666666671</v>
      </c>
      <c r="I66" s="28">
        <f t="shared" si="5"/>
        <v>0.5</v>
      </c>
      <c r="J66" s="28">
        <v>4.1500000000000004</v>
      </c>
    </row>
    <row r="67" spans="2:10" ht="13" thickBot="1" x14ac:dyDescent="0.3">
      <c r="B67" s="26" t="s">
        <v>446</v>
      </c>
      <c r="C67" s="238" t="s">
        <v>447</v>
      </c>
      <c r="D67" s="238"/>
      <c r="E67" s="238"/>
      <c r="F67" s="239">
        <v>500</v>
      </c>
      <c r="G67" s="239"/>
      <c r="H67" s="27">
        <f t="shared" si="4"/>
        <v>2</v>
      </c>
      <c r="I67" s="28">
        <f t="shared" si="5"/>
        <v>1.4999999999999999E-2</v>
      </c>
      <c r="J67" s="28">
        <v>4.1500000000000004</v>
      </c>
    </row>
    <row r="68" spans="2:10" ht="13" thickBot="1" x14ac:dyDescent="0.3">
      <c r="B68" s="26" t="s">
        <v>448</v>
      </c>
      <c r="C68" s="238" t="s">
        <v>449</v>
      </c>
      <c r="D68" s="238"/>
      <c r="E68" s="238"/>
      <c r="F68" s="239">
        <v>100</v>
      </c>
      <c r="G68" s="239"/>
      <c r="H68" s="27">
        <f t="shared" si="4"/>
        <v>10</v>
      </c>
      <c r="I68" s="28">
        <f t="shared" si="5"/>
        <v>7.4999999999999997E-2</v>
      </c>
      <c r="J68" s="28">
        <v>4.1500000000000004</v>
      </c>
    </row>
    <row r="69" spans="2:10" ht="13" thickBot="1" x14ac:dyDescent="0.3">
      <c r="B69" s="26"/>
      <c r="C69" s="244"/>
      <c r="D69" s="244"/>
      <c r="E69" s="30" t="s">
        <v>450</v>
      </c>
      <c r="F69" s="239">
        <v>100</v>
      </c>
      <c r="G69" s="239"/>
      <c r="H69" s="27">
        <f t="shared" si="4"/>
        <v>10</v>
      </c>
      <c r="I69" s="28">
        <f t="shared" si="5"/>
        <v>7.4999999999999997E-2</v>
      </c>
      <c r="J69" s="28">
        <v>4.1500000000000004</v>
      </c>
    </row>
    <row r="70" spans="2:10" ht="13" thickBot="1" x14ac:dyDescent="0.3">
      <c r="B70" s="26"/>
      <c r="C70" s="244"/>
      <c r="D70" s="244"/>
      <c r="E70" s="30" t="s">
        <v>451</v>
      </c>
      <c r="F70" s="239">
        <v>100</v>
      </c>
      <c r="G70" s="239"/>
      <c r="H70" s="27">
        <f t="shared" si="4"/>
        <v>10</v>
      </c>
      <c r="I70" s="28">
        <f t="shared" si="5"/>
        <v>7.4999999999999997E-2</v>
      </c>
      <c r="J70" s="28">
        <v>4.1500000000000004</v>
      </c>
    </row>
    <row r="71" spans="2:10" ht="13" thickBot="1" x14ac:dyDescent="0.3">
      <c r="B71" s="247" t="s">
        <v>452</v>
      </c>
      <c r="C71" s="244"/>
      <c r="D71" s="244"/>
      <c r="E71" s="244"/>
      <c r="F71" s="244"/>
      <c r="G71" s="248" t="s">
        <v>453</v>
      </c>
      <c r="H71" s="248"/>
      <c r="I71" s="248"/>
      <c r="J71" s="248"/>
    </row>
    <row r="72" spans="2:10" x14ac:dyDescent="0.25">
      <c r="B72" s="249" t="s">
        <v>454</v>
      </c>
      <c r="C72" s="250"/>
      <c r="D72" s="250"/>
      <c r="E72" s="250"/>
      <c r="F72" s="250"/>
      <c r="G72" s="251"/>
      <c r="H72" s="251"/>
      <c r="I72" s="251"/>
      <c r="J72" s="251"/>
    </row>
    <row r="73" spans="2:10" ht="13" thickBot="1" x14ac:dyDescent="0.3">
      <c r="B73" s="253" t="s">
        <v>455</v>
      </c>
      <c r="C73" s="254"/>
      <c r="D73" s="254"/>
      <c r="E73" s="254"/>
      <c r="F73" s="254"/>
      <c r="G73" s="252"/>
      <c r="H73" s="252"/>
      <c r="I73" s="252"/>
      <c r="J73" s="252"/>
    </row>
    <row r="74" spans="2:10" x14ac:dyDescent="0.25">
      <c r="B74" s="249" t="s">
        <v>456</v>
      </c>
      <c r="C74" s="250"/>
      <c r="D74" s="250"/>
      <c r="E74" s="250"/>
      <c r="F74" s="250"/>
      <c r="G74" s="251"/>
      <c r="H74" s="251"/>
      <c r="I74" s="251"/>
      <c r="J74" s="251"/>
    </row>
    <row r="75" spans="2:10" x14ac:dyDescent="0.25">
      <c r="B75" s="256" t="s">
        <v>457</v>
      </c>
      <c r="C75" s="257"/>
      <c r="D75" s="257"/>
      <c r="E75" s="257"/>
      <c r="F75" s="257"/>
      <c r="G75" s="255"/>
      <c r="H75" s="255"/>
      <c r="I75" s="255"/>
      <c r="J75" s="255"/>
    </row>
    <row r="76" spans="2:10" ht="13" thickBot="1" x14ac:dyDescent="0.3">
      <c r="B76" s="253" t="s">
        <v>458</v>
      </c>
      <c r="C76" s="254"/>
      <c r="D76" s="254"/>
      <c r="E76" s="254"/>
      <c r="F76" s="254"/>
      <c r="G76" s="252"/>
      <c r="H76" s="252"/>
      <c r="I76" s="252"/>
      <c r="J76" s="252"/>
    </row>
  </sheetData>
  <mergeCells count="149">
    <mergeCell ref="B71:F71"/>
    <mergeCell ref="G71:J71"/>
    <mergeCell ref="B72:F72"/>
    <mergeCell ref="G72:J73"/>
    <mergeCell ref="B73:F73"/>
    <mergeCell ref="B74:F74"/>
    <mergeCell ref="G74:J76"/>
    <mergeCell ref="B75:F75"/>
    <mergeCell ref="B76:F76"/>
    <mergeCell ref="C68:E68"/>
    <mergeCell ref="F68:G68"/>
    <mergeCell ref="C69:D69"/>
    <mergeCell ref="F69:G69"/>
    <mergeCell ref="C70:D70"/>
    <mergeCell ref="F70:G70"/>
    <mergeCell ref="C65:D65"/>
    <mergeCell ref="F65:G65"/>
    <mergeCell ref="C66:D66"/>
    <mergeCell ref="F66:G66"/>
    <mergeCell ref="C67:E67"/>
    <mergeCell ref="F67:G67"/>
    <mergeCell ref="C62:D62"/>
    <mergeCell ref="F62:G62"/>
    <mergeCell ref="C63:D63"/>
    <mergeCell ref="F63:G63"/>
    <mergeCell ref="C64:D64"/>
    <mergeCell ref="F64:G64"/>
    <mergeCell ref="C59:D59"/>
    <mergeCell ref="F59:G59"/>
    <mergeCell ref="C60:D60"/>
    <mergeCell ref="F60:G60"/>
    <mergeCell ref="C61:D61"/>
    <mergeCell ref="F61:G61"/>
    <mergeCell ref="C56:E56"/>
    <mergeCell ref="F56:G56"/>
    <mergeCell ref="C57:E57"/>
    <mergeCell ref="F57:G57"/>
    <mergeCell ref="C58:D58"/>
    <mergeCell ref="F58:G58"/>
    <mergeCell ref="C53:D53"/>
    <mergeCell ref="F53:G53"/>
    <mergeCell ref="C54:D54"/>
    <mergeCell ref="F54:G54"/>
    <mergeCell ref="C55:D55"/>
    <mergeCell ref="F55:G55"/>
    <mergeCell ref="C50:E50"/>
    <mergeCell ref="F50:G50"/>
    <mergeCell ref="C51:E51"/>
    <mergeCell ref="F51:G51"/>
    <mergeCell ref="C52:E52"/>
    <mergeCell ref="F52:G52"/>
    <mergeCell ref="C47:D47"/>
    <mergeCell ref="F47:G47"/>
    <mergeCell ref="C48:D48"/>
    <mergeCell ref="F48:G48"/>
    <mergeCell ref="C49:E49"/>
    <mergeCell ref="F49:G49"/>
    <mergeCell ref="I43:I44"/>
    <mergeCell ref="J43:J44"/>
    <mergeCell ref="C45:D45"/>
    <mergeCell ref="F45:G45"/>
    <mergeCell ref="C46:D46"/>
    <mergeCell ref="F46:G46"/>
    <mergeCell ref="C41:D41"/>
    <mergeCell ref="F41:G41"/>
    <mergeCell ref="C42:D42"/>
    <mergeCell ref="F42:G42"/>
    <mergeCell ref="B43:B44"/>
    <mergeCell ref="C43:D44"/>
    <mergeCell ref="E43:E44"/>
    <mergeCell ref="F43:G44"/>
    <mergeCell ref="C38:E38"/>
    <mergeCell ref="F38:G38"/>
    <mergeCell ref="C39:D39"/>
    <mergeCell ref="F39:G39"/>
    <mergeCell ref="C40:D40"/>
    <mergeCell ref="F40:G40"/>
    <mergeCell ref="C35:E35"/>
    <mergeCell ref="F35:G35"/>
    <mergeCell ref="C36:D36"/>
    <mergeCell ref="F36:G36"/>
    <mergeCell ref="C37:D37"/>
    <mergeCell ref="F37:G37"/>
    <mergeCell ref="C32:D32"/>
    <mergeCell ref="F32:G32"/>
    <mergeCell ref="C33:E33"/>
    <mergeCell ref="F33:G33"/>
    <mergeCell ref="C34:E34"/>
    <mergeCell ref="F34:G34"/>
    <mergeCell ref="C29:E29"/>
    <mergeCell ref="F29:G29"/>
    <mergeCell ref="C30:E30"/>
    <mergeCell ref="F30:G30"/>
    <mergeCell ref="C31:D31"/>
    <mergeCell ref="F31:G31"/>
    <mergeCell ref="D26:E26"/>
    <mergeCell ref="F26:G26"/>
    <mergeCell ref="C27:E27"/>
    <mergeCell ref="F27:G27"/>
    <mergeCell ref="C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C18:E18"/>
    <mergeCell ref="F18:G18"/>
    <mergeCell ref="D19:E19"/>
    <mergeCell ref="F19:G19"/>
    <mergeCell ref="D14:E14"/>
    <mergeCell ref="F14:G14"/>
    <mergeCell ref="D15:E15"/>
    <mergeCell ref="F15:G15"/>
    <mergeCell ref="D16:E16"/>
    <mergeCell ref="F16:G16"/>
    <mergeCell ref="D11:E11"/>
    <mergeCell ref="F11:G11"/>
    <mergeCell ref="D12:E12"/>
    <mergeCell ref="F12:G12"/>
    <mergeCell ref="D13:E13"/>
    <mergeCell ref="F13:G13"/>
    <mergeCell ref="D8:E8"/>
    <mergeCell ref="F8:G8"/>
    <mergeCell ref="D9:E9"/>
    <mergeCell ref="F9:G9"/>
    <mergeCell ref="D10:E10"/>
    <mergeCell ref="F10:G10"/>
    <mergeCell ref="I3:I4"/>
    <mergeCell ref="J3:J4"/>
    <mergeCell ref="C5:E5"/>
    <mergeCell ref="F5:G5"/>
    <mergeCell ref="C6:E6"/>
    <mergeCell ref="F6:G6"/>
    <mergeCell ref="C7:E7"/>
    <mergeCell ref="F7:G7"/>
    <mergeCell ref="B3:B4"/>
    <mergeCell ref="C3:D4"/>
    <mergeCell ref="E3:E4"/>
    <mergeCell ref="F3:G4"/>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T73"/>
  <sheetViews>
    <sheetView workbookViewId="0">
      <pane xSplit="1" ySplit="2" topLeftCell="B3" activePane="bottomRight" state="frozen"/>
      <selection pane="topRight" activeCell="B1" sqref="B1"/>
      <selection pane="bottomLeft" activeCell="A3" sqref="A3"/>
      <selection pane="bottomRight" activeCell="F3" sqref="F3:F59"/>
    </sheetView>
  </sheetViews>
  <sheetFormatPr defaultRowHeight="14.5" x14ac:dyDescent="0.35"/>
  <cols>
    <col min="1" max="1" width="48.36328125" customWidth="1"/>
    <col min="2" max="2" width="9.6328125" customWidth="1"/>
    <col min="3" max="3" width="6.90625" hidden="1" customWidth="1"/>
    <col min="4" max="4" width="0" hidden="1" customWidth="1"/>
    <col min="5" max="5" width="9.08984375" style="3"/>
    <col min="6" max="6" width="13.08984375" customWidth="1"/>
    <col min="7" max="7" width="13.08984375" style="36" customWidth="1"/>
    <col min="8" max="8" width="51.36328125" bestFit="1" customWidth="1"/>
    <col min="9" max="9" width="6.54296875" customWidth="1"/>
    <col min="10" max="11" width="14.54296875" customWidth="1"/>
  </cols>
  <sheetData>
    <row r="1" spans="1:20" ht="51.75" customHeight="1" x14ac:dyDescent="0.3">
      <c r="A1" s="1" t="s">
        <v>49</v>
      </c>
      <c r="B1" s="5" t="s">
        <v>493</v>
      </c>
      <c r="D1" s="5" t="s">
        <v>342</v>
      </c>
      <c r="E1" s="37" t="s">
        <v>459</v>
      </c>
      <c r="F1" s="5" t="s">
        <v>490</v>
      </c>
      <c r="G1" s="5" t="s">
        <v>482</v>
      </c>
      <c r="H1" s="34" t="s">
        <v>492</v>
      </c>
      <c r="I1" s="40"/>
      <c r="J1" s="5" t="s">
        <v>491</v>
      </c>
      <c r="K1" s="5" t="s">
        <v>514</v>
      </c>
      <c r="L1" s="5" t="s">
        <v>494</v>
      </c>
      <c r="M1" s="5" t="s">
        <v>496</v>
      </c>
      <c r="N1" s="5" t="s">
        <v>498</v>
      </c>
      <c r="O1" s="5" t="s">
        <v>497</v>
      </c>
      <c r="Q1" s="5" t="s">
        <v>500</v>
      </c>
      <c r="R1" s="5" t="s">
        <v>501</v>
      </c>
      <c r="T1" s="5" t="s">
        <v>502</v>
      </c>
    </row>
    <row r="2" spans="1:20" ht="26" x14ac:dyDescent="0.35">
      <c r="A2" t="s">
        <v>63</v>
      </c>
      <c r="B2" s="5" t="s">
        <v>51</v>
      </c>
      <c r="E2" s="37" t="s">
        <v>51</v>
      </c>
      <c r="F2" s="5"/>
      <c r="G2" s="35"/>
      <c r="I2" s="40"/>
      <c r="J2" s="5" t="s">
        <v>51</v>
      </c>
      <c r="K2" s="5"/>
    </row>
    <row r="3" spans="1:20" x14ac:dyDescent="0.35">
      <c r="A3" s="8" t="s">
        <v>460</v>
      </c>
      <c r="B3">
        <v>143</v>
      </c>
      <c r="E3" s="38" t="s">
        <v>345</v>
      </c>
      <c r="F3">
        <v>1</v>
      </c>
      <c r="G3" s="36">
        <f>IF(E3="n/a",999,E3*F3)</f>
        <v>999</v>
      </c>
      <c r="H3" s="8" t="s">
        <v>345</v>
      </c>
      <c r="I3" s="40"/>
      <c r="J3" s="3">
        <f t="shared" ref="J3:J20" si="0">ROUND(IF(ISNUMBER(G3),IF(G3&lt;999,G3,B3),B3),1)</f>
        <v>143</v>
      </c>
      <c r="K3" s="3"/>
      <c r="L3">
        <v>143</v>
      </c>
      <c r="M3" s="7">
        <f>F3*15*L3/1000</f>
        <v>2.145</v>
      </c>
      <c r="O3" s="7">
        <f>MAX(M3,0.15)</f>
        <v>2.145</v>
      </c>
      <c r="Q3">
        <v>7</v>
      </c>
      <c r="R3" s="43">
        <f t="shared" ref="R3:R12" si="1">1000/Q3</f>
        <v>142.85714285714286</v>
      </c>
      <c r="T3">
        <f>MAX(B3,E3)</f>
        <v>143</v>
      </c>
    </row>
    <row r="4" spans="1:20" x14ac:dyDescent="0.35">
      <c r="A4" t="s">
        <v>28</v>
      </c>
      <c r="B4">
        <v>10</v>
      </c>
      <c r="E4" s="38">
        <v>10</v>
      </c>
      <c r="F4">
        <v>0.5</v>
      </c>
      <c r="G4" s="36">
        <f t="shared" ref="G4:G57" si="2">IF(E4="n/a",999,E4*F4)</f>
        <v>5</v>
      </c>
      <c r="H4" s="8" t="s">
        <v>463</v>
      </c>
      <c r="I4" s="40"/>
      <c r="J4" s="3">
        <f t="shared" si="0"/>
        <v>5</v>
      </c>
      <c r="K4" s="3"/>
      <c r="L4">
        <v>10</v>
      </c>
      <c r="M4" s="7">
        <f t="shared" ref="M4:M59" si="3">F4*15*L4/1000</f>
        <v>7.4999999999999997E-2</v>
      </c>
      <c r="N4" s="42">
        <v>1.5</v>
      </c>
      <c r="O4" s="7">
        <v>1.5</v>
      </c>
      <c r="Q4">
        <v>100</v>
      </c>
      <c r="R4" s="43">
        <f t="shared" si="1"/>
        <v>10</v>
      </c>
      <c r="T4">
        <f t="shared" ref="T4:T59" si="4">MAX(B4,E4)</f>
        <v>10</v>
      </c>
    </row>
    <row r="5" spans="1:20" x14ac:dyDescent="0.35">
      <c r="A5" s="8" t="s">
        <v>461</v>
      </c>
      <c r="B5">
        <v>67</v>
      </c>
      <c r="E5" s="38">
        <v>67</v>
      </c>
      <c r="F5">
        <v>0.5</v>
      </c>
      <c r="G5" s="36">
        <f t="shared" si="2"/>
        <v>33.5</v>
      </c>
      <c r="H5" s="8" t="s">
        <v>464</v>
      </c>
      <c r="I5" s="40"/>
      <c r="J5" s="3">
        <f t="shared" si="0"/>
        <v>33.5</v>
      </c>
      <c r="K5" s="3"/>
      <c r="L5">
        <v>67</v>
      </c>
      <c r="M5" s="7">
        <f t="shared" si="3"/>
        <v>0.50249999999999995</v>
      </c>
      <c r="N5">
        <v>0.2</v>
      </c>
      <c r="O5" s="7">
        <f t="shared" ref="O5:O59" si="5">MAX(M5,0.15)</f>
        <v>0.50249999999999995</v>
      </c>
      <c r="Q5">
        <v>15</v>
      </c>
      <c r="R5" s="43">
        <f t="shared" si="1"/>
        <v>66.666666666666671</v>
      </c>
      <c r="T5">
        <f t="shared" si="4"/>
        <v>67</v>
      </c>
    </row>
    <row r="6" spans="1:20" x14ac:dyDescent="0.35">
      <c r="A6" t="s">
        <v>29</v>
      </c>
      <c r="B6">
        <v>10</v>
      </c>
      <c r="E6" s="38">
        <v>10</v>
      </c>
      <c r="F6">
        <v>0.5</v>
      </c>
      <c r="G6" s="36">
        <f t="shared" si="2"/>
        <v>5</v>
      </c>
      <c r="H6" s="8" t="s">
        <v>384</v>
      </c>
      <c r="I6" s="40"/>
      <c r="J6" s="3">
        <f t="shared" si="0"/>
        <v>5</v>
      </c>
      <c r="K6" s="3"/>
      <c r="L6">
        <v>10</v>
      </c>
      <c r="M6" s="7">
        <f t="shared" si="3"/>
        <v>7.4999999999999997E-2</v>
      </c>
      <c r="N6" s="42">
        <v>0.4</v>
      </c>
      <c r="O6" s="7">
        <v>0.4</v>
      </c>
      <c r="Q6">
        <v>100</v>
      </c>
      <c r="R6" s="43">
        <f t="shared" si="1"/>
        <v>10</v>
      </c>
      <c r="T6">
        <f t="shared" si="4"/>
        <v>10</v>
      </c>
    </row>
    <row r="7" spans="1:20" x14ac:dyDescent="0.35">
      <c r="A7" t="s">
        <v>30</v>
      </c>
      <c r="B7">
        <v>50</v>
      </c>
      <c r="E7" s="38">
        <v>50</v>
      </c>
      <c r="F7">
        <v>0.5</v>
      </c>
      <c r="G7" s="36">
        <f t="shared" si="2"/>
        <v>25</v>
      </c>
      <c r="H7" s="8" t="s">
        <v>388</v>
      </c>
      <c r="I7" s="40"/>
      <c r="J7" s="3">
        <f t="shared" si="0"/>
        <v>25</v>
      </c>
      <c r="K7" s="3"/>
      <c r="L7">
        <v>50</v>
      </c>
      <c r="M7" s="7">
        <f t="shared" si="3"/>
        <v>0.375</v>
      </c>
      <c r="O7" s="7">
        <f t="shared" si="5"/>
        <v>0.375</v>
      </c>
      <c r="Q7">
        <v>20</v>
      </c>
      <c r="R7" s="43">
        <f t="shared" si="1"/>
        <v>50</v>
      </c>
      <c r="T7">
        <f t="shared" si="4"/>
        <v>50</v>
      </c>
    </row>
    <row r="8" spans="1:20" x14ac:dyDescent="0.35">
      <c r="A8" t="s">
        <v>31</v>
      </c>
      <c r="B8">
        <v>25</v>
      </c>
      <c r="E8" s="38">
        <v>67</v>
      </c>
      <c r="F8">
        <v>0.5</v>
      </c>
      <c r="G8" s="36">
        <f t="shared" si="2"/>
        <v>33.5</v>
      </c>
      <c r="H8" s="8" t="s">
        <v>347</v>
      </c>
      <c r="I8" s="40"/>
      <c r="J8" s="3">
        <f t="shared" si="0"/>
        <v>33.5</v>
      </c>
      <c r="K8" s="3"/>
      <c r="L8">
        <v>25</v>
      </c>
      <c r="M8" s="7">
        <f t="shared" si="3"/>
        <v>0.1875</v>
      </c>
      <c r="O8" s="7">
        <f t="shared" si="5"/>
        <v>0.1875</v>
      </c>
      <c r="Q8">
        <v>40</v>
      </c>
      <c r="R8" s="43">
        <f t="shared" si="1"/>
        <v>25</v>
      </c>
      <c r="T8">
        <f t="shared" si="4"/>
        <v>67</v>
      </c>
    </row>
    <row r="9" spans="1:20" x14ac:dyDescent="0.35">
      <c r="A9" t="s">
        <v>32</v>
      </c>
      <c r="B9">
        <v>3</v>
      </c>
      <c r="E9" s="38">
        <v>2</v>
      </c>
      <c r="F9">
        <v>0.5</v>
      </c>
      <c r="G9" s="36">
        <f t="shared" si="2"/>
        <v>1</v>
      </c>
      <c r="H9" s="8" t="s">
        <v>447</v>
      </c>
      <c r="I9" s="40"/>
      <c r="J9" s="3">
        <f t="shared" si="0"/>
        <v>1</v>
      </c>
      <c r="K9" s="3"/>
      <c r="L9">
        <v>3</v>
      </c>
      <c r="M9" s="7">
        <f t="shared" si="3"/>
        <v>2.2499999999999999E-2</v>
      </c>
      <c r="O9" s="7">
        <f t="shared" si="5"/>
        <v>0.15</v>
      </c>
      <c r="Q9">
        <v>300</v>
      </c>
      <c r="R9" s="43">
        <f t="shared" si="1"/>
        <v>3.3333333333333335</v>
      </c>
      <c r="T9">
        <f t="shared" si="4"/>
        <v>3</v>
      </c>
    </row>
    <row r="10" spans="1:20" x14ac:dyDescent="0.35">
      <c r="A10" t="s">
        <v>33</v>
      </c>
      <c r="B10">
        <v>0</v>
      </c>
      <c r="E10" s="39" t="s">
        <v>345</v>
      </c>
      <c r="F10" s="8"/>
      <c r="G10" s="36">
        <f t="shared" si="2"/>
        <v>999</v>
      </c>
      <c r="H10" s="8"/>
      <c r="I10" s="40"/>
      <c r="J10" s="3">
        <f t="shared" si="0"/>
        <v>0</v>
      </c>
      <c r="K10" s="3"/>
      <c r="L10" s="41">
        <v>1</v>
      </c>
      <c r="M10" s="7">
        <f t="shared" si="3"/>
        <v>0</v>
      </c>
      <c r="O10" s="7">
        <f t="shared" si="5"/>
        <v>0.15</v>
      </c>
      <c r="Q10">
        <v>500</v>
      </c>
      <c r="R10" s="43">
        <f t="shared" si="1"/>
        <v>2</v>
      </c>
      <c r="T10">
        <f t="shared" si="4"/>
        <v>0</v>
      </c>
    </row>
    <row r="11" spans="1:20" x14ac:dyDescent="0.35">
      <c r="A11" s="8" t="s">
        <v>462</v>
      </c>
      <c r="B11">
        <v>3</v>
      </c>
      <c r="D11" t="s">
        <v>343</v>
      </c>
      <c r="E11" s="39" t="s">
        <v>345</v>
      </c>
      <c r="F11" s="8"/>
      <c r="G11" s="36">
        <f t="shared" si="2"/>
        <v>999</v>
      </c>
      <c r="H11" s="8"/>
      <c r="I11" s="40"/>
      <c r="J11" s="3">
        <f t="shared" si="0"/>
        <v>3</v>
      </c>
      <c r="K11" s="3"/>
      <c r="L11">
        <v>20</v>
      </c>
      <c r="M11" s="7">
        <f t="shared" si="3"/>
        <v>0</v>
      </c>
      <c r="O11" s="7">
        <f t="shared" si="5"/>
        <v>0.15</v>
      </c>
      <c r="Q11">
        <v>50</v>
      </c>
      <c r="R11" s="43">
        <f t="shared" si="1"/>
        <v>20</v>
      </c>
      <c r="T11">
        <f t="shared" si="4"/>
        <v>3</v>
      </c>
    </row>
    <row r="12" spans="1:20" x14ac:dyDescent="0.35">
      <c r="A12" s="8" t="s">
        <v>465</v>
      </c>
      <c r="B12">
        <v>67</v>
      </c>
      <c r="E12" s="39">
        <v>67</v>
      </c>
      <c r="F12" s="8">
        <v>0.5</v>
      </c>
      <c r="G12" s="36">
        <f t="shared" si="2"/>
        <v>33.5</v>
      </c>
      <c r="H12" s="8" t="s">
        <v>372</v>
      </c>
      <c r="I12" s="40"/>
      <c r="J12" s="3">
        <f t="shared" si="0"/>
        <v>33.5</v>
      </c>
      <c r="K12" s="3"/>
      <c r="L12">
        <v>67</v>
      </c>
      <c r="M12" s="7">
        <f t="shared" si="3"/>
        <v>0.50249999999999995</v>
      </c>
      <c r="O12" s="7">
        <f t="shared" si="5"/>
        <v>0.50249999999999995</v>
      </c>
      <c r="Q12">
        <v>15</v>
      </c>
      <c r="R12" s="43">
        <f t="shared" si="1"/>
        <v>66.666666666666671</v>
      </c>
      <c r="T12">
        <f t="shared" si="4"/>
        <v>67</v>
      </c>
    </row>
    <row r="13" spans="1:20" x14ac:dyDescent="0.35">
      <c r="A13" t="s">
        <v>3</v>
      </c>
      <c r="B13">
        <v>10</v>
      </c>
      <c r="E13" s="39" t="s">
        <v>345</v>
      </c>
      <c r="F13" s="8"/>
      <c r="G13" s="36">
        <f t="shared" si="2"/>
        <v>999</v>
      </c>
      <c r="H13" s="8"/>
      <c r="I13" s="40"/>
      <c r="J13" s="3">
        <f t="shared" si="0"/>
        <v>10</v>
      </c>
      <c r="K13" s="3"/>
      <c r="L13">
        <v>10</v>
      </c>
      <c r="M13" s="7">
        <f t="shared" si="3"/>
        <v>0</v>
      </c>
      <c r="N13" s="42"/>
      <c r="O13" s="7">
        <f t="shared" si="5"/>
        <v>0.15</v>
      </c>
      <c r="T13">
        <f t="shared" si="4"/>
        <v>10</v>
      </c>
    </row>
    <row r="14" spans="1:20" x14ac:dyDescent="0.35">
      <c r="A14" s="8" t="s">
        <v>466</v>
      </c>
      <c r="B14">
        <v>67</v>
      </c>
      <c r="E14" s="39" t="s">
        <v>345</v>
      </c>
      <c r="G14" s="36">
        <f t="shared" si="2"/>
        <v>999</v>
      </c>
      <c r="H14" s="8"/>
      <c r="I14" s="40"/>
      <c r="J14" s="3">
        <f t="shared" si="0"/>
        <v>67</v>
      </c>
      <c r="K14" s="3"/>
      <c r="L14">
        <v>67</v>
      </c>
      <c r="M14" s="7">
        <f t="shared" si="3"/>
        <v>0</v>
      </c>
      <c r="O14" s="7">
        <f t="shared" si="5"/>
        <v>0.15</v>
      </c>
      <c r="Q14">
        <v>15</v>
      </c>
      <c r="R14" s="43">
        <f t="shared" ref="R14:R23" si="6">1000/Q14</f>
        <v>66.666666666666671</v>
      </c>
      <c r="T14">
        <f t="shared" si="4"/>
        <v>67</v>
      </c>
    </row>
    <row r="15" spans="1:20" x14ac:dyDescent="0.35">
      <c r="A15" s="2" t="s">
        <v>4</v>
      </c>
      <c r="B15">
        <v>10</v>
      </c>
      <c r="E15" s="38">
        <v>10</v>
      </c>
      <c r="F15">
        <v>0.5</v>
      </c>
      <c r="G15" s="36">
        <f t="shared" si="2"/>
        <v>5</v>
      </c>
      <c r="H15" s="8" t="s">
        <v>393</v>
      </c>
      <c r="I15" s="40"/>
      <c r="J15" s="3">
        <f t="shared" si="0"/>
        <v>5</v>
      </c>
      <c r="K15" s="3"/>
      <c r="L15">
        <v>10</v>
      </c>
      <c r="M15" s="7">
        <f t="shared" si="3"/>
        <v>7.4999999999999997E-2</v>
      </c>
      <c r="N15" s="42">
        <v>0.3</v>
      </c>
      <c r="O15" s="7">
        <v>0.3</v>
      </c>
      <c r="Q15">
        <v>100</v>
      </c>
      <c r="R15" s="43">
        <f t="shared" si="6"/>
        <v>10</v>
      </c>
      <c r="T15">
        <f t="shared" si="4"/>
        <v>10</v>
      </c>
    </row>
    <row r="16" spans="1:20" x14ac:dyDescent="0.35">
      <c r="A16" t="s">
        <v>5</v>
      </c>
      <c r="B16">
        <v>10</v>
      </c>
      <c r="E16" s="38">
        <v>10</v>
      </c>
      <c r="F16">
        <v>0.5</v>
      </c>
      <c r="G16" s="36">
        <f t="shared" si="2"/>
        <v>5</v>
      </c>
      <c r="H16" s="8" t="s">
        <v>395</v>
      </c>
      <c r="I16" s="40"/>
      <c r="J16" s="3">
        <f t="shared" si="0"/>
        <v>5</v>
      </c>
      <c r="K16" s="3"/>
      <c r="L16">
        <v>10</v>
      </c>
      <c r="M16" s="7">
        <f t="shared" si="3"/>
        <v>7.4999999999999997E-2</v>
      </c>
      <c r="N16" s="42">
        <v>0.45</v>
      </c>
      <c r="O16" s="7">
        <v>0.45</v>
      </c>
      <c r="Q16">
        <v>100</v>
      </c>
      <c r="R16" s="43">
        <f t="shared" si="6"/>
        <v>10</v>
      </c>
      <c r="T16">
        <f t="shared" si="4"/>
        <v>10</v>
      </c>
    </row>
    <row r="17" spans="1:20" x14ac:dyDescent="0.35">
      <c r="A17" s="8" t="s">
        <v>34</v>
      </c>
      <c r="B17">
        <v>3</v>
      </c>
      <c r="E17" s="38">
        <v>3</v>
      </c>
      <c r="F17">
        <v>0.5</v>
      </c>
      <c r="G17" s="36">
        <f t="shared" si="2"/>
        <v>1.5</v>
      </c>
      <c r="H17" s="8" t="s">
        <v>421</v>
      </c>
      <c r="I17" s="40"/>
      <c r="J17" s="3">
        <f t="shared" si="0"/>
        <v>1.5</v>
      </c>
      <c r="K17" s="3"/>
      <c r="L17">
        <v>3</v>
      </c>
      <c r="M17" s="7">
        <f t="shared" si="3"/>
        <v>2.2499999999999999E-2</v>
      </c>
      <c r="O17" s="7">
        <f t="shared" si="5"/>
        <v>0.15</v>
      </c>
      <c r="Q17">
        <v>300</v>
      </c>
      <c r="R17" s="43">
        <f t="shared" si="6"/>
        <v>3.3333333333333335</v>
      </c>
      <c r="T17">
        <f t="shared" si="4"/>
        <v>3</v>
      </c>
    </row>
    <row r="18" spans="1:20" x14ac:dyDescent="0.35">
      <c r="A18" t="s">
        <v>35</v>
      </c>
      <c r="B18">
        <v>67</v>
      </c>
      <c r="E18" s="38">
        <v>67</v>
      </c>
      <c r="F18">
        <v>0.5</v>
      </c>
      <c r="G18" s="36">
        <f t="shared" si="2"/>
        <v>33.5</v>
      </c>
      <c r="H18" s="8" t="s">
        <v>377</v>
      </c>
      <c r="I18" s="40"/>
      <c r="J18" s="3">
        <f t="shared" si="0"/>
        <v>33.5</v>
      </c>
      <c r="K18" s="3"/>
      <c r="L18" s="41">
        <v>20</v>
      </c>
      <c r="M18" s="7">
        <f t="shared" si="3"/>
        <v>0.15</v>
      </c>
      <c r="O18" s="7">
        <f t="shared" si="5"/>
        <v>0.15</v>
      </c>
      <c r="Q18">
        <v>50</v>
      </c>
      <c r="R18" s="43">
        <f t="shared" si="6"/>
        <v>20</v>
      </c>
      <c r="T18">
        <f t="shared" si="4"/>
        <v>67</v>
      </c>
    </row>
    <row r="19" spans="1:20" x14ac:dyDescent="0.35">
      <c r="A19" s="8" t="s">
        <v>467</v>
      </c>
      <c r="B19">
        <v>67</v>
      </c>
      <c r="E19" s="38">
        <v>67</v>
      </c>
      <c r="F19">
        <v>0.5</v>
      </c>
      <c r="G19" s="36">
        <f t="shared" si="2"/>
        <v>33.5</v>
      </c>
      <c r="H19" s="8" t="s">
        <v>376</v>
      </c>
      <c r="I19" s="40"/>
      <c r="J19" s="3">
        <f t="shared" si="0"/>
        <v>33.5</v>
      </c>
      <c r="K19" s="3"/>
      <c r="L19">
        <v>67</v>
      </c>
      <c r="M19" s="7">
        <f t="shared" si="3"/>
        <v>0.50249999999999995</v>
      </c>
      <c r="O19" s="7">
        <f t="shared" si="5"/>
        <v>0.50249999999999995</v>
      </c>
      <c r="Q19">
        <v>15</v>
      </c>
      <c r="R19" s="43">
        <f t="shared" si="6"/>
        <v>66.666666666666671</v>
      </c>
      <c r="T19">
        <f t="shared" si="4"/>
        <v>67</v>
      </c>
    </row>
    <row r="20" spans="1:20" x14ac:dyDescent="0.35">
      <c r="A20" s="2" t="s">
        <v>45</v>
      </c>
      <c r="B20">
        <v>10</v>
      </c>
      <c r="E20" s="38">
        <v>10</v>
      </c>
      <c r="F20">
        <v>0.5</v>
      </c>
      <c r="G20" s="36">
        <f t="shared" si="2"/>
        <v>5</v>
      </c>
      <c r="H20" s="8" t="s">
        <v>426</v>
      </c>
      <c r="I20" s="40"/>
      <c r="J20" s="3">
        <f t="shared" si="0"/>
        <v>5</v>
      </c>
      <c r="K20" s="3"/>
      <c r="L20">
        <v>10</v>
      </c>
      <c r="M20" s="7">
        <f t="shared" si="3"/>
        <v>7.4999999999999997E-2</v>
      </c>
      <c r="O20" s="7">
        <f t="shared" si="5"/>
        <v>0.15</v>
      </c>
      <c r="Q20">
        <v>100</v>
      </c>
      <c r="R20" s="43">
        <f t="shared" si="6"/>
        <v>10</v>
      </c>
      <c r="T20">
        <f t="shared" si="4"/>
        <v>10</v>
      </c>
    </row>
    <row r="21" spans="1:20" x14ac:dyDescent="0.35">
      <c r="A21" s="2" t="s">
        <v>47</v>
      </c>
      <c r="B21">
        <v>10</v>
      </c>
      <c r="E21" s="38">
        <v>5</v>
      </c>
      <c r="F21">
        <v>0.5</v>
      </c>
      <c r="G21" s="36">
        <f t="shared" si="2"/>
        <v>2.5</v>
      </c>
      <c r="H21" s="8" t="s">
        <v>81</v>
      </c>
      <c r="I21" s="40"/>
      <c r="J21" s="3">
        <f>ROUND(IF(ISNUMBER(G21),IF(G21&lt;999,G21,B21),B21),1)</f>
        <v>2.5</v>
      </c>
      <c r="K21" s="3"/>
      <c r="L21">
        <v>10</v>
      </c>
      <c r="M21" s="7">
        <f t="shared" si="3"/>
        <v>7.4999999999999997E-2</v>
      </c>
      <c r="N21" s="42"/>
      <c r="O21" s="7">
        <f t="shared" si="5"/>
        <v>0.15</v>
      </c>
      <c r="Q21">
        <v>100</v>
      </c>
      <c r="R21" s="43">
        <f t="shared" si="6"/>
        <v>10</v>
      </c>
      <c r="T21">
        <f t="shared" si="4"/>
        <v>10</v>
      </c>
    </row>
    <row r="22" spans="1:20" x14ac:dyDescent="0.35">
      <c r="A22" s="2" t="s">
        <v>46</v>
      </c>
      <c r="B22">
        <v>10</v>
      </c>
      <c r="E22" s="38">
        <v>5</v>
      </c>
      <c r="F22">
        <v>0.5</v>
      </c>
      <c r="G22" s="36">
        <f t="shared" si="2"/>
        <v>2.5</v>
      </c>
      <c r="H22" s="8" t="s">
        <v>81</v>
      </c>
      <c r="I22" s="40"/>
      <c r="J22" s="3">
        <f t="shared" ref="J22:J59" si="7">ROUND(IF(ISNUMBER(G22),IF(G22&lt;999,G22,B22),B22),1)</f>
        <v>2.5</v>
      </c>
      <c r="K22" s="3"/>
      <c r="L22">
        <v>10</v>
      </c>
      <c r="M22" s="7">
        <f t="shared" si="3"/>
        <v>7.4999999999999997E-2</v>
      </c>
      <c r="N22" s="42"/>
      <c r="O22" s="7">
        <f t="shared" si="5"/>
        <v>0.15</v>
      </c>
      <c r="Q22">
        <v>100</v>
      </c>
      <c r="R22" s="43">
        <f t="shared" si="6"/>
        <v>10</v>
      </c>
      <c r="T22">
        <f t="shared" si="4"/>
        <v>10</v>
      </c>
    </row>
    <row r="23" spans="1:20" x14ac:dyDescent="0.35">
      <c r="A23" s="2" t="s">
        <v>48</v>
      </c>
      <c r="B23">
        <v>10</v>
      </c>
      <c r="E23" s="38">
        <v>5</v>
      </c>
      <c r="F23">
        <v>0.5</v>
      </c>
      <c r="G23" s="36">
        <f t="shared" si="2"/>
        <v>2.5</v>
      </c>
      <c r="H23" s="8" t="s">
        <v>81</v>
      </c>
      <c r="I23" s="40"/>
      <c r="J23" s="3">
        <f t="shared" si="7"/>
        <v>2.5</v>
      </c>
      <c r="K23" s="3"/>
      <c r="L23">
        <v>10</v>
      </c>
      <c r="M23" s="7">
        <f t="shared" si="3"/>
        <v>7.4999999999999997E-2</v>
      </c>
      <c r="N23" s="42"/>
      <c r="O23" s="7">
        <f t="shared" si="5"/>
        <v>0.15</v>
      </c>
      <c r="Q23">
        <v>100</v>
      </c>
      <c r="R23" s="43">
        <f t="shared" si="6"/>
        <v>10</v>
      </c>
      <c r="T23">
        <f t="shared" si="4"/>
        <v>10</v>
      </c>
    </row>
    <row r="24" spans="1:20" x14ac:dyDescent="0.35">
      <c r="A24" s="8" t="s">
        <v>471</v>
      </c>
      <c r="B24">
        <v>33</v>
      </c>
      <c r="E24" s="38">
        <v>33</v>
      </c>
      <c r="F24">
        <v>0.5</v>
      </c>
      <c r="G24" s="36">
        <f t="shared" si="2"/>
        <v>16.5</v>
      </c>
      <c r="H24" s="8" t="s">
        <v>441</v>
      </c>
      <c r="I24" s="40"/>
      <c r="J24" s="3">
        <f t="shared" si="7"/>
        <v>16.5</v>
      </c>
      <c r="K24" s="3"/>
      <c r="L24">
        <v>33</v>
      </c>
      <c r="M24" s="7">
        <f t="shared" si="3"/>
        <v>0.2475</v>
      </c>
      <c r="N24">
        <v>0.2</v>
      </c>
      <c r="O24" s="7">
        <f t="shared" si="5"/>
        <v>0.2475</v>
      </c>
      <c r="T24">
        <f t="shared" si="4"/>
        <v>33</v>
      </c>
    </row>
    <row r="25" spans="1:20" x14ac:dyDescent="0.35">
      <c r="A25" t="s">
        <v>88</v>
      </c>
      <c r="B25">
        <v>5</v>
      </c>
      <c r="E25" s="38">
        <v>5</v>
      </c>
      <c r="F25">
        <v>1</v>
      </c>
      <c r="G25" s="36">
        <f t="shared" si="2"/>
        <v>5</v>
      </c>
      <c r="H25" s="8" t="s">
        <v>468</v>
      </c>
      <c r="I25" s="40"/>
      <c r="J25" s="3">
        <f t="shared" si="7"/>
        <v>5</v>
      </c>
      <c r="K25" s="3"/>
      <c r="L25">
        <v>5</v>
      </c>
      <c r="M25" s="7">
        <f t="shared" si="3"/>
        <v>7.4999999999999997E-2</v>
      </c>
      <c r="N25" s="41" t="s">
        <v>495</v>
      </c>
      <c r="O25" s="7">
        <f t="shared" si="5"/>
        <v>0.15</v>
      </c>
      <c r="Q25">
        <v>200</v>
      </c>
      <c r="R25" s="43">
        <f>1000/Q25</f>
        <v>5</v>
      </c>
      <c r="T25">
        <f t="shared" si="4"/>
        <v>5</v>
      </c>
    </row>
    <row r="26" spans="1:20" x14ac:dyDescent="0.35">
      <c r="A26" s="8" t="s">
        <v>470</v>
      </c>
      <c r="B26">
        <v>67</v>
      </c>
      <c r="E26" s="38">
        <v>143</v>
      </c>
      <c r="F26">
        <v>0.5</v>
      </c>
      <c r="G26" s="36">
        <f t="shared" si="2"/>
        <v>71.5</v>
      </c>
      <c r="H26" s="8" t="s">
        <v>469</v>
      </c>
      <c r="I26" s="40"/>
      <c r="J26" s="3">
        <f t="shared" si="7"/>
        <v>71.5</v>
      </c>
      <c r="K26" s="3"/>
      <c r="L26">
        <v>67</v>
      </c>
      <c r="M26" s="7">
        <f t="shared" si="3"/>
        <v>0.50249999999999995</v>
      </c>
      <c r="O26" s="7">
        <f t="shared" si="5"/>
        <v>0.50249999999999995</v>
      </c>
      <c r="T26">
        <f t="shared" si="4"/>
        <v>143</v>
      </c>
    </row>
    <row r="27" spans="1:20" x14ac:dyDescent="0.35">
      <c r="A27" t="s">
        <v>87</v>
      </c>
      <c r="B27">
        <v>5</v>
      </c>
      <c r="E27" s="38">
        <v>5</v>
      </c>
      <c r="F27">
        <v>1</v>
      </c>
      <c r="G27" s="36">
        <f t="shared" si="2"/>
        <v>5</v>
      </c>
      <c r="H27" s="8" t="s">
        <v>468</v>
      </c>
      <c r="I27" s="40"/>
      <c r="J27" s="3">
        <f t="shared" si="7"/>
        <v>5</v>
      </c>
      <c r="K27" s="3"/>
      <c r="L27">
        <v>5</v>
      </c>
      <c r="M27" s="7">
        <f t="shared" si="3"/>
        <v>7.4999999999999997E-2</v>
      </c>
      <c r="N27" s="41" t="s">
        <v>499</v>
      </c>
      <c r="O27" s="7">
        <f t="shared" si="5"/>
        <v>0.15</v>
      </c>
      <c r="Q27">
        <v>200</v>
      </c>
      <c r="R27" s="43">
        <f>1000/Q27</f>
        <v>5</v>
      </c>
      <c r="T27">
        <f t="shared" si="4"/>
        <v>5</v>
      </c>
    </row>
    <row r="28" spans="1:20" x14ac:dyDescent="0.35">
      <c r="A28" t="s">
        <v>6</v>
      </c>
      <c r="B28">
        <v>10</v>
      </c>
      <c r="E28" s="38">
        <v>20</v>
      </c>
      <c r="F28">
        <v>0.5</v>
      </c>
      <c r="G28" s="36">
        <f t="shared" si="2"/>
        <v>10</v>
      </c>
      <c r="H28" s="8" t="s">
        <v>391</v>
      </c>
      <c r="I28" s="40"/>
      <c r="J28" s="3">
        <f t="shared" si="7"/>
        <v>10</v>
      </c>
      <c r="K28" s="3"/>
      <c r="L28">
        <v>10</v>
      </c>
      <c r="M28" s="7">
        <f t="shared" si="3"/>
        <v>7.4999999999999997E-2</v>
      </c>
      <c r="O28" s="7">
        <f t="shared" si="5"/>
        <v>0.15</v>
      </c>
      <c r="T28">
        <f t="shared" si="4"/>
        <v>20</v>
      </c>
    </row>
    <row r="29" spans="1:20" x14ac:dyDescent="0.35">
      <c r="A29" s="8" t="s">
        <v>267</v>
      </c>
      <c r="B29">
        <v>10</v>
      </c>
      <c r="E29" s="38">
        <v>8</v>
      </c>
      <c r="F29">
        <v>1</v>
      </c>
      <c r="G29" s="36">
        <f t="shared" si="2"/>
        <v>8</v>
      </c>
      <c r="H29" s="8" t="s">
        <v>386</v>
      </c>
      <c r="I29" s="40"/>
      <c r="J29" s="3">
        <f t="shared" si="7"/>
        <v>8</v>
      </c>
      <c r="K29" s="3"/>
      <c r="L29">
        <v>10</v>
      </c>
      <c r="M29" s="7">
        <f t="shared" si="3"/>
        <v>0.15</v>
      </c>
      <c r="O29" s="7">
        <f t="shared" si="5"/>
        <v>0.15</v>
      </c>
      <c r="T29">
        <f t="shared" si="4"/>
        <v>10</v>
      </c>
    </row>
    <row r="30" spans="1:20" x14ac:dyDescent="0.35">
      <c r="A30" t="s">
        <v>274</v>
      </c>
      <c r="B30">
        <v>5</v>
      </c>
      <c r="D30" t="s">
        <v>344</v>
      </c>
      <c r="E30" s="38">
        <v>5</v>
      </c>
      <c r="F30">
        <v>0.5</v>
      </c>
      <c r="G30" s="36">
        <f t="shared" si="2"/>
        <v>2.5</v>
      </c>
      <c r="H30" s="8" t="s">
        <v>412</v>
      </c>
      <c r="I30" s="40"/>
      <c r="J30" s="3">
        <f t="shared" si="7"/>
        <v>2.5</v>
      </c>
      <c r="K30" s="3"/>
      <c r="L30">
        <v>5</v>
      </c>
      <c r="M30" s="7">
        <f t="shared" si="3"/>
        <v>3.7499999999999999E-2</v>
      </c>
      <c r="O30" s="7">
        <f t="shared" si="5"/>
        <v>0.15</v>
      </c>
      <c r="Q30">
        <v>200</v>
      </c>
      <c r="R30" s="43">
        <f t="shared" ref="R30:R53" si="8">1000/Q30</f>
        <v>5</v>
      </c>
      <c r="T30">
        <f t="shared" si="4"/>
        <v>5</v>
      </c>
    </row>
    <row r="31" spans="1:20" x14ac:dyDescent="0.35">
      <c r="A31" s="8" t="s">
        <v>273</v>
      </c>
      <c r="B31">
        <v>5</v>
      </c>
      <c r="E31" s="38">
        <v>5</v>
      </c>
      <c r="F31">
        <v>0.5</v>
      </c>
      <c r="G31" s="36">
        <f t="shared" si="2"/>
        <v>2.5</v>
      </c>
      <c r="H31" s="8" t="s">
        <v>412</v>
      </c>
      <c r="I31" s="40"/>
      <c r="J31" s="3">
        <f t="shared" si="7"/>
        <v>2.5</v>
      </c>
      <c r="K31" s="3"/>
      <c r="L31">
        <v>5</v>
      </c>
      <c r="M31" s="7">
        <f t="shared" si="3"/>
        <v>3.7499999999999999E-2</v>
      </c>
      <c r="O31" s="7">
        <f t="shared" si="5"/>
        <v>0.15</v>
      </c>
      <c r="Q31">
        <v>200</v>
      </c>
      <c r="R31" s="43">
        <f t="shared" si="8"/>
        <v>5</v>
      </c>
      <c r="T31">
        <f t="shared" si="4"/>
        <v>5</v>
      </c>
    </row>
    <row r="32" spans="1:20" x14ac:dyDescent="0.35">
      <c r="A32" t="s">
        <v>7</v>
      </c>
      <c r="B32">
        <v>10</v>
      </c>
      <c r="E32" s="39" t="s">
        <v>345</v>
      </c>
      <c r="G32" s="36">
        <f t="shared" si="2"/>
        <v>999</v>
      </c>
      <c r="H32" s="8"/>
      <c r="I32" s="40"/>
      <c r="J32" s="3">
        <f t="shared" si="7"/>
        <v>10</v>
      </c>
      <c r="K32" s="3"/>
      <c r="L32">
        <v>10</v>
      </c>
      <c r="M32" s="7">
        <f t="shared" si="3"/>
        <v>0</v>
      </c>
      <c r="N32">
        <v>0.38</v>
      </c>
      <c r="O32" s="7">
        <f t="shared" si="5"/>
        <v>0.15</v>
      </c>
      <c r="Q32">
        <v>100</v>
      </c>
      <c r="R32" s="43">
        <f t="shared" si="8"/>
        <v>10</v>
      </c>
      <c r="T32">
        <f t="shared" si="4"/>
        <v>10</v>
      </c>
    </row>
    <row r="33" spans="1:20" x14ac:dyDescent="0.35">
      <c r="A33" s="8" t="s">
        <v>75</v>
      </c>
      <c r="B33" s="8">
        <v>5</v>
      </c>
      <c r="E33" s="39" t="s">
        <v>345</v>
      </c>
      <c r="G33" s="36">
        <f t="shared" si="2"/>
        <v>999</v>
      </c>
      <c r="H33" s="8"/>
      <c r="I33" s="40"/>
      <c r="J33" s="3">
        <f t="shared" si="7"/>
        <v>5</v>
      </c>
      <c r="K33" s="3"/>
      <c r="L33">
        <v>5</v>
      </c>
      <c r="M33" s="7">
        <f t="shared" si="3"/>
        <v>0</v>
      </c>
      <c r="O33" s="7">
        <f t="shared" si="5"/>
        <v>0.15</v>
      </c>
      <c r="Q33">
        <v>200</v>
      </c>
      <c r="R33" s="43">
        <f t="shared" si="8"/>
        <v>5</v>
      </c>
      <c r="T33">
        <f t="shared" si="4"/>
        <v>5</v>
      </c>
    </row>
    <row r="34" spans="1:20" x14ac:dyDescent="0.35">
      <c r="A34" t="s">
        <v>8</v>
      </c>
      <c r="B34">
        <v>10</v>
      </c>
      <c r="E34" s="39" t="s">
        <v>345</v>
      </c>
      <c r="G34" s="36">
        <f t="shared" si="2"/>
        <v>999</v>
      </c>
      <c r="H34" s="8"/>
      <c r="I34" s="40"/>
      <c r="J34" s="3">
        <f t="shared" si="7"/>
        <v>10</v>
      </c>
      <c r="K34" s="3"/>
      <c r="L34">
        <v>10</v>
      </c>
      <c r="M34" s="7">
        <f t="shared" si="3"/>
        <v>0</v>
      </c>
      <c r="O34" s="7">
        <f t="shared" si="5"/>
        <v>0.15</v>
      </c>
      <c r="Q34">
        <v>100</v>
      </c>
      <c r="R34" s="43">
        <f t="shared" si="8"/>
        <v>10</v>
      </c>
      <c r="T34">
        <f t="shared" si="4"/>
        <v>10</v>
      </c>
    </row>
    <row r="35" spans="1:20" x14ac:dyDescent="0.35">
      <c r="A35" t="s">
        <v>9</v>
      </c>
      <c r="B35">
        <v>20</v>
      </c>
      <c r="E35" s="38">
        <v>20</v>
      </c>
      <c r="F35">
        <v>0.5</v>
      </c>
      <c r="G35" s="36">
        <f t="shared" si="2"/>
        <v>10</v>
      </c>
      <c r="H35" s="8" t="s">
        <v>9</v>
      </c>
      <c r="I35" s="40"/>
      <c r="J35" s="3">
        <f t="shared" si="7"/>
        <v>10</v>
      </c>
      <c r="K35" s="3"/>
      <c r="L35">
        <v>20</v>
      </c>
      <c r="M35" s="7">
        <f t="shared" si="3"/>
        <v>0.15</v>
      </c>
      <c r="O35" s="7">
        <f t="shared" si="5"/>
        <v>0.15</v>
      </c>
      <c r="Q35">
        <v>50</v>
      </c>
      <c r="R35" s="43">
        <f t="shared" si="8"/>
        <v>20</v>
      </c>
      <c r="T35">
        <f t="shared" si="4"/>
        <v>20</v>
      </c>
    </row>
    <row r="36" spans="1:20" x14ac:dyDescent="0.35">
      <c r="A36" s="8" t="s">
        <v>10</v>
      </c>
      <c r="B36">
        <v>10</v>
      </c>
      <c r="E36" s="38">
        <v>10</v>
      </c>
      <c r="F36">
        <v>0.5</v>
      </c>
      <c r="G36" s="36">
        <f t="shared" si="2"/>
        <v>5</v>
      </c>
      <c r="H36" s="8" t="s">
        <v>10</v>
      </c>
      <c r="I36" s="40"/>
      <c r="J36" s="3">
        <f t="shared" si="7"/>
        <v>5</v>
      </c>
      <c r="K36" s="3"/>
      <c r="L36">
        <v>10</v>
      </c>
      <c r="M36" s="7">
        <f t="shared" si="3"/>
        <v>7.4999999999999997E-2</v>
      </c>
      <c r="O36" s="7">
        <f t="shared" si="5"/>
        <v>0.15</v>
      </c>
      <c r="Q36">
        <v>100</v>
      </c>
      <c r="R36" s="43">
        <f t="shared" si="8"/>
        <v>10</v>
      </c>
      <c r="T36">
        <f t="shared" si="4"/>
        <v>10</v>
      </c>
    </row>
    <row r="37" spans="1:20" x14ac:dyDescent="0.35">
      <c r="A37" t="s">
        <v>11</v>
      </c>
      <c r="B37">
        <v>10</v>
      </c>
      <c r="E37" s="38">
        <v>67</v>
      </c>
      <c r="F37">
        <v>0.5</v>
      </c>
      <c r="G37" s="36">
        <f t="shared" si="2"/>
        <v>33.5</v>
      </c>
      <c r="H37" s="8" t="s">
        <v>483</v>
      </c>
      <c r="I37" s="40"/>
      <c r="J37" s="3">
        <f t="shared" si="7"/>
        <v>33.5</v>
      </c>
      <c r="K37" s="3"/>
      <c r="L37">
        <v>10</v>
      </c>
      <c r="M37" s="7">
        <f t="shared" si="3"/>
        <v>7.4999999999999997E-2</v>
      </c>
      <c r="O37" s="7">
        <f t="shared" si="5"/>
        <v>0.15</v>
      </c>
      <c r="Q37">
        <v>100</v>
      </c>
      <c r="R37" s="43">
        <f t="shared" si="8"/>
        <v>10</v>
      </c>
      <c r="T37">
        <f t="shared" si="4"/>
        <v>67</v>
      </c>
    </row>
    <row r="38" spans="1:20" x14ac:dyDescent="0.35">
      <c r="A38" t="s">
        <v>12</v>
      </c>
      <c r="B38">
        <v>10</v>
      </c>
      <c r="E38" s="38">
        <v>67</v>
      </c>
      <c r="F38">
        <v>0.5</v>
      </c>
      <c r="G38" s="36">
        <f t="shared" si="2"/>
        <v>33.5</v>
      </c>
      <c r="H38" s="8"/>
      <c r="I38" s="40"/>
      <c r="J38" s="3">
        <f t="shared" si="7"/>
        <v>33.5</v>
      </c>
      <c r="K38" s="3"/>
      <c r="L38">
        <v>10</v>
      </c>
      <c r="M38" s="7">
        <f t="shared" si="3"/>
        <v>7.4999999999999997E-2</v>
      </c>
      <c r="O38" s="7">
        <f t="shared" si="5"/>
        <v>0.15</v>
      </c>
      <c r="Q38">
        <v>100</v>
      </c>
      <c r="R38" s="43">
        <f t="shared" si="8"/>
        <v>10</v>
      </c>
      <c r="T38">
        <f t="shared" si="4"/>
        <v>67</v>
      </c>
    </row>
    <row r="39" spans="1:20" x14ac:dyDescent="0.35">
      <c r="A39" s="8" t="s">
        <v>13</v>
      </c>
      <c r="B39">
        <v>20</v>
      </c>
      <c r="E39" s="38">
        <v>20</v>
      </c>
      <c r="F39">
        <v>0.5</v>
      </c>
      <c r="G39" s="36">
        <f t="shared" si="2"/>
        <v>10</v>
      </c>
      <c r="H39" s="8" t="s">
        <v>418</v>
      </c>
      <c r="I39" s="40"/>
      <c r="J39" s="3">
        <f t="shared" si="7"/>
        <v>10</v>
      </c>
      <c r="K39" s="3"/>
      <c r="L39">
        <v>20</v>
      </c>
      <c r="M39" s="7">
        <f t="shared" si="3"/>
        <v>0.15</v>
      </c>
      <c r="O39" s="7">
        <f t="shared" si="5"/>
        <v>0.15</v>
      </c>
      <c r="Q39">
        <v>50</v>
      </c>
      <c r="R39" s="43">
        <f t="shared" si="8"/>
        <v>20</v>
      </c>
      <c r="T39">
        <f t="shared" si="4"/>
        <v>20</v>
      </c>
    </row>
    <row r="40" spans="1:20" x14ac:dyDescent="0.35">
      <c r="A40" s="8" t="s">
        <v>484</v>
      </c>
      <c r="B40">
        <v>67</v>
      </c>
      <c r="E40" s="38">
        <v>67</v>
      </c>
      <c r="F40">
        <v>0.5</v>
      </c>
      <c r="G40" s="36">
        <f t="shared" si="2"/>
        <v>33.5</v>
      </c>
      <c r="H40" s="8" t="s">
        <v>485</v>
      </c>
      <c r="I40" s="40"/>
      <c r="J40" s="3">
        <f t="shared" si="7"/>
        <v>33.5</v>
      </c>
      <c r="K40" s="3"/>
      <c r="L40">
        <v>67</v>
      </c>
      <c r="M40" s="7">
        <f t="shared" si="3"/>
        <v>0.50249999999999995</v>
      </c>
      <c r="O40" s="7">
        <f t="shared" si="5"/>
        <v>0.50249999999999995</v>
      </c>
      <c r="Q40">
        <v>15</v>
      </c>
      <c r="R40" s="43">
        <f t="shared" si="8"/>
        <v>66.666666666666671</v>
      </c>
      <c r="T40">
        <f t="shared" si="4"/>
        <v>67</v>
      </c>
    </row>
    <row r="41" spans="1:20" x14ac:dyDescent="0.35">
      <c r="A41" s="8" t="s">
        <v>486</v>
      </c>
      <c r="B41">
        <v>33</v>
      </c>
      <c r="E41" s="38">
        <v>33.333333333333336</v>
      </c>
      <c r="F41">
        <v>0.5</v>
      </c>
      <c r="G41" s="36">
        <f t="shared" si="2"/>
        <v>16.666666666666668</v>
      </c>
      <c r="H41" s="8" t="s">
        <v>487</v>
      </c>
      <c r="I41" s="40"/>
      <c r="J41" s="3">
        <f t="shared" si="7"/>
        <v>16.7</v>
      </c>
      <c r="K41" s="3"/>
      <c r="L41">
        <v>33</v>
      </c>
      <c r="M41" s="7">
        <f t="shared" si="3"/>
        <v>0.2475</v>
      </c>
      <c r="O41" s="7">
        <f t="shared" si="5"/>
        <v>0.2475</v>
      </c>
      <c r="Q41">
        <v>30</v>
      </c>
      <c r="R41" s="43">
        <f t="shared" si="8"/>
        <v>33.333333333333336</v>
      </c>
      <c r="T41" s="43">
        <f t="shared" si="4"/>
        <v>33.333333333333336</v>
      </c>
    </row>
    <row r="42" spans="1:20" x14ac:dyDescent="0.35">
      <c r="A42" t="s">
        <v>14</v>
      </c>
      <c r="B42">
        <v>10</v>
      </c>
      <c r="E42" s="38">
        <v>10</v>
      </c>
      <c r="F42">
        <v>0.5</v>
      </c>
      <c r="G42" s="36">
        <f t="shared" si="2"/>
        <v>5</v>
      </c>
      <c r="H42" s="8" t="s">
        <v>488</v>
      </c>
      <c r="I42" s="40"/>
      <c r="J42" s="3">
        <f t="shared" si="7"/>
        <v>5</v>
      </c>
      <c r="K42" s="3"/>
      <c r="L42">
        <v>10</v>
      </c>
      <c r="M42" s="7">
        <f t="shared" si="3"/>
        <v>7.4999999999999997E-2</v>
      </c>
      <c r="O42" s="7">
        <f t="shared" si="5"/>
        <v>0.15</v>
      </c>
      <c r="Q42">
        <v>100</v>
      </c>
      <c r="R42" s="43">
        <f t="shared" si="8"/>
        <v>10</v>
      </c>
      <c r="T42">
        <f t="shared" si="4"/>
        <v>10</v>
      </c>
    </row>
    <row r="43" spans="1:20" x14ac:dyDescent="0.35">
      <c r="A43" s="8" t="s">
        <v>284</v>
      </c>
      <c r="B43">
        <v>10</v>
      </c>
      <c r="E43" s="38">
        <v>10</v>
      </c>
      <c r="F43">
        <v>0.5</v>
      </c>
      <c r="G43" s="36">
        <f t="shared" si="2"/>
        <v>5</v>
      </c>
      <c r="H43" s="8" t="s">
        <v>58</v>
      </c>
      <c r="I43" s="40"/>
      <c r="J43" s="3">
        <f t="shared" si="7"/>
        <v>5</v>
      </c>
      <c r="K43" s="3"/>
      <c r="L43">
        <v>10</v>
      </c>
      <c r="M43" s="7">
        <f t="shared" si="3"/>
        <v>7.4999999999999997E-2</v>
      </c>
      <c r="O43" s="7">
        <f t="shared" si="5"/>
        <v>0.15</v>
      </c>
      <c r="Q43">
        <v>100</v>
      </c>
      <c r="R43" s="43">
        <f t="shared" si="8"/>
        <v>10</v>
      </c>
      <c r="T43">
        <f t="shared" si="4"/>
        <v>10</v>
      </c>
    </row>
    <row r="44" spans="1:20" x14ac:dyDescent="0.35">
      <c r="A44" s="8" t="s">
        <v>285</v>
      </c>
      <c r="B44">
        <v>10</v>
      </c>
      <c r="E44" s="38">
        <v>10</v>
      </c>
      <c r="F44">
        <v>0.5</v>
      </c>
      <c r="G44" s="36">
        <f t="shared" si="2"/>
        <v>5</v>
      </c>
      <c r="H44" s="8" t="s">
        <v>58</v>
      </c>
      <c r="I44" s="40"/>
      <c r="J44" s="3">
        <f t="shared" si="7"/>
        <v>5</v>
      </c>
      <c r="K44" s="3"/>
      <c r="L44">
        <v>10</v>
      </c>
      <c r="M44" s="7">
        <f t="shared" si="3"/>
        <v>7.4999999999999997E-2</v>
      </c>
      <c r="O44" s="7">
        <f t="shared" si="5"/>
        <v>0.15</v>
      </c>
      <c r="Q44">
        <v>100</v>
      </c>
      <c r="R44" s="43">
        <f t="shared" si="8"/>
        <v>10</v>
      </c>
      <c r="T44">
        <f t="shared" si="4"/>
        <v>10</v>
      </c>
    </row>
    <row r="45" spans="1:20" x14ac:dyDescent="0.35">
      <c r="A45" s="8" t="s">
        <v>64</v>
      </c>
      <c r="B45">
        <v>10</v>
      </c>
      <c r="E45" s="38">
        <v>5</v>
      </c>
      <c r="F45">
        <v>0.5</v>
      </c>
      <c r="G45" s="36">
        <f t="shared" si="2"/>
        <v>2.5</v>
      </c>
      <c r="H45" s="8" t="s">
        <v>397</v>
      </c>
      <c r="I45" s="40"/>
      <c r="J45" s="3">
        <f t="shared" si="7"/>
        <v>2.5</v>
      </c>
      <c r="K45" s="3"/>
      <c r="L45">
        <v>5</v>
      </c>
      <c r="M45" s="7">
        <f t="shared" si="3"/>
        <v>3.7499999999999999E-2</v>
      </c>
      <c r="O45" s="7">
        <f t="shared" si="5"/>
        <v>0.15</v>
      </c>
      <c r="Q45">
        <v>200</v>
      </c>
      <c r="R45" s="43">
        <f t="shared" si="8"/>
        <v>5</v>
      </c>
      <c r="T45">
        <f t="shared" si="4"/>
        <v>10</v>
      </c>
    </row>
    <row r="46" spans="1:20" x14ac:dyDescent="0.35">
      <c r="A46" s="8" t="s">
        <v>283</v>
      </c>
      <c r="B46">
        <v>10</v>
      </c>
      <c r="E46" s="38">
        <v>5</v>
      </c>
      <c r="F46">
        <v>0.5</v>
      </c>
      <c r="G46" s="36">
        <f t="shared" si="2"/>
        <v>2.5</v>
      </c>
      <c r="H46" s="8" t="s">
        <v>397</v>
      </c>
      <c r="I46" s="40"/>
      <c r="J46" s="3">
        <f t="shared" si="7"/>
        <v>2.5</v>
      </c>
      <c r="K46" s="3"/>
      <c r="L46">
        <v>5</v>
      </c>
      <c r="M46" s="7">
        <f t="shared" si="3"/>
        <v>3.7499999999999999E-2</v>
      </c>
      <c r="O46" s="7">
        <f t="shared" si="5"/>
        <v>0.15</v>
      </c>
      <c r="Q46">
        <v>200</v>
      </c>
      <c r="R46" s="43">
        <f t="shared" si="8"/>
        <v>5</v>
      </c>
      <c r="T46">
        <f t="shared" si="4"/>
        <v>10</v>
      </c>
    </row>
    <row r="47" spans="1:20" x14ac:dyDescent="0.35">
      <c r="A47" s="8" t="s">
        <v>53</v>
      </c>
      <c r="B47">
        <v>10</v>
      </c>
      <c r="E47" s="38">
        <v>5</v>
      </c>
      <c r="F47">
        <v>0.5</v>
      </c>
      <c r="G47" s="36">
        <f t="shared" si="2"/>
        <v>2.5</v>
      </c>
      <c r="H47" s="8" t="s">
        <v>397</v>
      </c>
      <c r="I47" s="40"/>
      <c r="J47" s="3">
        <f t="shared" si="7"/>
        <v>2.5</v>
      </c>
      <c r="K47" s="3"/>
      <c r="L47">
        <v>5</v>
      </c>
      <c r="M47" s="7">
        <f t="shared" si="3"/>
        <v>3.7499999999999999E-2</v>
      </c>
      <c r="O47" s="7">
        <f t="shared" si="5"/>
        <v>0.15</v>
      </c>
      <c r="Q47">
        <v>200</v>
      </c>
      <c r="R47" s="43">
        <f t="shared" si="8"/>
        <v>5</v>
      </c>
      <c r="T47">
        <f t="shared" si="4"/>
        <v>10</v>
      </c>
    </row>
    <row r="48" spans="1:20" x14ac:dyDescent="0.35">
      <c r="A48" t="s">
        <v>15</v>
      </c>
      <c r="B48">
        <v>10</v>
      </c>
      <c r="E48" s="39" t="s">
        <v>345</v>
      </c>
      <c r="G48" s="36">
        <f t="shared" si="2"/>
        <v>999</v>
      </c>
      <c r="H48" s="8"/>
      <c r="I48" s="40"/>
      <c r="J48" s="3">
        <f t="shared" si="7"/>
        <v>10</v>
      </c>
      <c r="K48" s="3"/>
      <c r="L48">
        <v>10</v>
      </c>
      <c r="M48" s="7">
        <f t="shared" si="3"/>
        <v>0</v>
      </c>
      <c r="O48" s="7">
        <f t="shared" si="5"/>
        <v>0.15</v>
      </c>
      <c r="Q48">
        <v>100</v>
      </c>
      <c r="R48" s="43">
        <f t="shared" si="8"/>
        <v>10</v>
      </c>
      <c r="T48">
        <f t="shared" si="4"/>
        <v>10</v>
      </c>
    </row>
    <row r="49" spans="1:20" x14ac:dyDescent="0.35">
      <c r="A49" t="s">
        <v>27</v>
      </c>
      <c r="B49">
        <v>143</v>
      </c>
      <c r="E49" s="39">
        <v>143</v>
      </c>
      <c r="F49">
        <v>1</v>
      </c>
      <c r="G49" s="36">
        <f t="shared" si="2"/>
        <v>143</v>
      </c>
      <c r="H49" s="8" t="s">
        <v>364</v>
      </c>
      <c r="I49" s="40"/>
      <c r="J49" s="3">
        <f t="shared" si="7"/>
        <v>143</v>
      </c>
      <c r="K49" s="3"/>
      <c r="L49">
        <v>143</v>
      </c>
      <c r="M49" s="7">
        <f t="shared" si="3"/>
        <v>2.145</v>
      </c>
      <c r="O49" s="7">
        <f t="shared" si="5"/>
        <v>2.145</v>
      </c>
      <c r="Q49">
        <v>7</v>
      </c>
      <c r="R49" s="43">
        <f t="shared" si="8"/>
        <v>142.85714285714286</v>
      </c>
      <c r="T49">
        <f t="shared" si="4"/>
        <v>143</v>
      </c>
    </row>
    <row r="50" spans="1:20" x14ac:dyDescent="0.35">
      <c r="A50" t="s">
        <v>16</v>
      </c>
      <c r="B50">
        <v>33</v>
      </c>
      <c r="E50" s="39">
        <v>33</v>
      </c>
      <c r="F50">
        <v>0.5</v>
      </c>
      <c r="G50" s="36">
        <f t="shared" si="2"/>
        <v>16.5</v>
      </c>
      <c r="H50" s="8" t="s">
        <v>438</v>
      </c>
      <c r="I50" s="40"/>
      <c r="J50" s="3">
        <f t="shared" si="7"/>
        <v>16.5</v>
      </c>
      <c r="K50" s="3"/>
      <c r="L50">
        <v>33</v>
      </c>
      <c r="M50" s="7">
        <f t="shared" si="3"/>
        <v>0.2475</v>
      </c>
      <c r="N50">
        <v>0.2</v>
      </c>
      <c r="O50" s="7">
        <f t="shared" si="5"/>
        <v>0.2475</v>
      </c>
      <c r="Q50">
        <v>30</v>
      </c>
      <c r="R50" s="43">
        <f t="shared" si="8"/>
        <v>33.333333333333336</v>
      </c>
      <c r="T50">
        <f t="shared" si="4"/>
        <v>33</v>
      </c>
    </row>
    <row r="51" spans="1:20" x14ac:dyDescent="0.35">
      <c r="A51" t="s">
        <v>20</v>
      </c>
      <c r="B51">
        <v>143</v>
      </c>
      <c r="E51" s="39">
        <v>67</v>
      </c>
      <c r="F51">
        <v>0.5</v>
      </c>
      <c r="G51" s="36">
        <f t="shared" si="2"/>
        <v>33.5</v>
      </c>
      <c r="H51" s="8" t="s">
        <v>377</v>
      </c>
      <c r="I51" s="40"/>
      <c r="J51" s="3">
        <f t="shared" si="7"/>
        <v>33.5</v>
      </c>
      <c r="K51" s="3"/>
      <c r="M51" s="7">
        <f t="shared" si="3"/>
        <v>0</v>
      </c>
      <c r="O51" s="7">
        <f t="shared" si="5"/>
        <v>0.15</v>
      </c>
      <c r="R51" s="43"/>
      <c r="T51">
        <f t="shared" si="4"/>
        <v>143</v>
      </c>
    </row>
    <row r="52" spans="1:20" x14ac:dyDescent="0.35">
      <c r="A52" s="8" t="s">
        <v>259</v>
      </c>
      <c r="B52">
        <v>143</v>
      </c>
      <c r="E52" s="39" t="s">
        <v>345</v>
      </c>
      <c r="G52" s="36">
        <f t="shared" si="2"/>
        <v>999</v>
      </c>
      <c r="H52" s="8"/>
      <c r="I52" s="40"/>
      <c r="J52" s="3">
        <f t="shared" si="7"/>
        <v>143</v>
      </c>
      <c r="K52" s="3"/>
      <c r="L52">
        <v>143</v>
      </c>
      <c r="M52" s="7">
        <f t="shared" si="3"/>
        <v>0</v>
      </c>
      <c r="O52" s="7">
        <f t="shared" si="5"/>
        <v>0.15</v>
      </c>
      <c r="Q52">
        <v>7</v>
      </c>
      <c r="R52" s="43">
        <f t="shared" si="8"/>
        <v>142.85714285714286</v>
      </c>
      <c r="T52">
        <f t="shared" si="4"/>
        <v>143</v>
      </c>
    </row>
    <row r="53" spans="1:20" x14ac:dyDescent="0.35">
      <c r="A53" s="8" t="s">
        <v>260</v>
      </c>
      <c r="B53">
        <v>143</v>
      </c>
      <c r="E53" s="39" t="s">
        <v>345</v>
      </c>
      <c r="G53" s="36">
        <f t="shared" si="2"/>
        <v>999</v>
      </c>
      <c r="H53" s="8"/>
      <c r="I53" s="40"/>
      <c r="J53" s="3">
        <f t="shared" si="7"/>
        <v>143</v>
      </c>
      <c r="K53" s="3"/>
      <c r="L53">
        <v>143</v>
      </c>
      <c r="M53" s="7">
        <f t="shared" si="3"/>
        <v>0</v>
      </c>
      <c r="O53" s="7">
        <f t="shared" si="5"/>
        <v>0.15</v>
      </c>
      <c r="Q53">
        <v>7</v>
      </c>
      <c r="R53" s="43">
        <f t="shared" si="8"/>
        <v>142.85714285714286</v>
      </c>
      <c r="T53">
        <f t="shared" si="4"/>
        <v>143</v>
      </c>
    </row>
    <row r="54" spans="1:20" x14ac:dyDescent="0.35">
      <c r="A54" t="s">
        <v>17</v>
      </c>
      <c r="B54">
        <v>33</v>
      </c>
      <c r="E54" s="39" t="s">
        <v>345</v>
      </c>
      <c r="G54" s="36">
        <f t="shared" si="2"/>
        <v>999</v>
      </c>
      <c r="H54" s="8"/>
      <c r="I54" s="40"/>
      <c r="J54" s="3">
        <f t="shared" si="7"/>
        <v>33</v>
      </c>
      <c r="K54" s="3"/>
      <c r="L54">
        <v>33</v>
      </c>
      <c r="M54" s="7">
        <f t="shared" si="3"/>
        <v>0</v>
      </c>
      <c r="O54" s="7">
        <f t="shared" si="5"/>
        <v>0.15</v>
      </c>
      <c r="R54" s="43"/>
      <c r="T54">
        <f t="shared" si="4"/>
        <v>33</v>
      </c>
    </row>
    <row r="55" spans="1:20" x14ac:dyDescent="0.35">
      <c r="A55" t="s">
        <v>277</v>
      </c>
      <c r="B55">
        <v>0</v>
      </c>
      <c r="E55" s="39" t="s">
        <v>345</v>
      </c>
      <c r="G55" s="36">
        <f t="shared" si="2"/>
        <v>999</v>
      </c>
      <c r="H55" s="8"/>
      <c r="I55" s="40"/>
      <c r="J55" s="3">
        <f t="shared" si="7"/>
        <v>0</v>
      </c>
      <c r="K55" s="3"/>
      <c r="M55" s="7">
        <f t="shared" si="3"/>
        <v>0</v>
      </c>
      <c r="O55" s="7">
        <f t="shared" si="5"/>
        <v>0.15</v>
      </c>
      <c r="R55" s="43"/>
      <c r="T55">
        <f t="shared" si="4"/>
        <v>0</v>
      </c>
    </row>
    <row r="56" spans="1:20" x14ac:dyDescent="0.35">
      <c r="A56" s="8" t="s">
        <v>276</v>
      </c>
      <c r="B56">
        <v>0</v>
      </c>
      <c r="E56" s="38" t="s">
        <v>345</v>
      </c>
      <c r="G56" s="36">
        <f t="shared" si="2"/>
        <v>999</v>
      </c>
      <c r="H56" s="8"/>
      <c r="I56" s="40"/>
      <c r="J56" s="3">
        <f t="shared" si="7"/>
        <v>0</v>
      </c>
      <c r="K56" s="3"/>
      <c r="M56" s="7">
        <f t="shared" si="3"/>
        <v>0</v>
      </c>
      <c r="O56" s="7">
        <f t="shared" si="5"/>
        <v>0.15</v>
      </c>
      <c r="R56" s="43"/>
      <c r="T56">
        <f t="shared" si="4"/>
        <v>0</v>
      </c>
    </row>
    <row r="57" spans="1:20" x14ac:dyDescent="0.35">
      <c r="A57" s="8" t="s">
        <v>66</v>
      </c>
      <c r="B57" s="8">
        <v>10</v>
      </c>
      <c r="E57" s="38" t="s">
        <v>345</v>
      </c>
      <c r="G57" s="36">
        <f t="shared" si="2"/>
        <v>999</v>
      </c>
      <c r="H57" s="8"/>
      <c r="I57" s="40"/>
      <c r="J57" s="3">
        <f t="shared" si="7"/>
        <v>10</v>
      </c>
      <c r="K57" s="3"/>
      <c r="M57" s="7">
        <f t="shared" si="3"/>
        <v>0</v>
      </c>
      <c r="O57" s="7">
        <f t="shared" si="5"/>
        <v>0.15</v>
      </c>
      <c r="R57" s="43"/>
      <c r="T57">
        <f t="shared" si="4"/>
        <v>10</v>
      </c>
    </row>
    <row r="58" spans="1:20" x14ac:dyDescent="0.35">
      <c r="A58" t="s">
        <v>18</v>
      </c>
      <c r="B58">
        <v>10</v>
      </c>
      <c r="E58" s="38" t="s">
        <v>489</v>
      </c>
      <c r="H58" s="8"/>
      <c r="I58" s="40"/>
      <c r="J58" s="3">
        <f t="shared" si="7"/>
        <v>10</v>
      </c>
      <c r="K58" s="3"/>
      <c r="L58">
        <v>10</v>
      </c>
      <c r="M58" s="7">
        <f t="shared" si="3"/>
        <v>0</v>
      </c>
      <c r="O58" s="7">
        <f t="shared" si="5"/>
        <v>0.15</v>
      </c>
      <c r="R58" s="43"/>
      <c r="T58">
        <f t="shared" si="4"/>
        <v>10</v>
      </c>
    </row>
    <row r="59" spans="1:20" x14ac:dyDescent="0.35">
      <c r="A59" t="s">
        <v>65</v>
      </c>
      <c r="B59">
        <v>10</v>
      </c>
      <c r="E59" s="38"/>
      <c r="H59" s="8"/>
      <c r="I59" s="40"/>
      <c r="J59" s="3">
        <f t="shared" si="7"/>
        <v>10</v>
      </c>
      <c r="K59" s="3"/>
      <c r="L59">
        <v>10</v>
      </c>
      <c r="M59" s="7">
        <f t="shared" si="3"/>
        <v>0</v>
      </c>
      <c r="O59" s="7">
        <f t="shared" si="5"/>
        <v>0.15</v>
      </c>
      <c r="T59">
        <f t="shared" si="4"/>
        <v>10</v>
      </c>
    </row>
    <row r="60" spans="1:20" x14ac:dyDescent="0.35">
      <c r="H60" s="8"/>
      <c r="J60" s="3"/>
      <c r="K60" s="3"/>
    </row>
    <row r="61" spans="1:20" x14ac:dyDescent="0.35">
      <c r="H61" s="8"/>
    </row>
    <row r="72" spans="2:2" x14ac:dyDescent="0.35">
      <c r="B72" t="s">
        <v>63</v>
      </c>
    </row>
    <row r="73" spans="2:2" x14ac:dyDescent="0.35">
      <c r="B73" s="10"/>
    </row>
  </sheetData>
  <conditionalFormatting sqref="J3:K59">
    <cfRule type="cellIs" dxfId="4" priority="1" stopIfTrue="1" operator="equal">
      <formula>"N/A"</formula>
    </cfRule>
    <cfRule type="expression" priority="122">
      <formula>$J$3&lt;$B$3</formula>
    </cfRule>
    <cfRule type="cellIs" dxfId="3" priority="123" stopIfTrue="1" operator="equal">
      <formula>"N/A"</formula>
    </cfRule>
    <cfRule type="expression" dxfId="2" priority="138">
      <formula>$J3&lt;$B3</formula>
    </cfRule>
  </conditionalFormatting>
  <printOptions gridLines="1"/>
  <pageMargins left="0.26" right="0.21" top="0.43" bottom="0.37" header="0.3" footer="0.3"/>
  <pageSetup scale="49" orientation="landscape" r:id="rId1"/>
  <headerFooter>
    <oddHeader>&amp;F</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2:F149"/>
  <sheetViews>
    <sheetView topLeftCell="A4" workbookViewId="0">
      <selection activeCell="B15" sqref="B15"/>
    </sheetView>
  </sheetViews>
  <sheetFormatPr defaultColWidth="9.08984375" defaultRowHeight="12.5" x14ac:dyDescent="0.25"/>
  <cols>
    <col min="1" max="1" width="4" customWidth="1"/>
    <col min="2" max="2" width="62.90625" customWidth="1"/>
    <col min="3" max="4" width="14.54296875" customWidth="1"/>
  </cols>
  <sheetData>
    <row r="2" spans="1:6" ht="15.5" x14ac:dyDescent="0.35">
      <c r="A2" s="91" t="s">
        <v>904</v>
      </c>
    </row>
    <row r="3" spans="1:6" ht="15.5" x14ac:dyDescent="0.25">
      <c r="B3" s="86" t="s">
        <v>713</v>
      </c>
      <c r="C3" s="87" t="s">
        <v>714</v>
      </c>
      <c r="D3" s="87" t="s">
        <v>715</v>
      </c>
      <c r="E3" s="260" t="s">
        <v>716</v>
      </c>
      <c r="F3" s="260" t="s">
        <v>342</v>
      </c>
    </row>
    <row r="4" spans="1:6" ht="15.5" x14ac:dyDescent="0.25">
      <c r="B4" s="86"/>
      <c r="C4" s="87" t="s">
        <v>717</v>
      </c>
      <c r="D4" s="87" t="s">
        <v>717</v>
      </c>
      <c r="E4" s="260"/>
      <c r="F4" s="260"/>
    </row>
    <row r="5" spans="1:6" ht="13" x14ac:dyDescent="0.25">
      <c r="A5" s="85" t="s">
        <v>624</v>
      </c>
      <c r="B5" s="85"/>
      <c r="C5" s="85"/>
      <c r="D5" s="85"/>
      <c r="E5" s="85"/>
    </row>
    <row r="6" spans="1:6" ht="13" x14ac:dyDescent="0.25">
      <c r="B6" s="86" t="s">
        <v>625</v>
      </c>
      <c r="C6" s="87">
        <v>0.21</v>
      </c>
      <c r="D6" s="87">
        <v>0.15</v>
      </c>
      <c r="E6" s="87">
        <v>2</v>
      </c>
      <c r="F6" s="87"/>
    </row>
    <row r="7" spans="1:6" ht="13" x14ac:dyDescent="0.25">
      <c r="B7" s="86" t="s">
        <v>626</v>
      </c>
      <c r="C7" s="87">
        <v>0.15</v>
      </c>
      <c r="D7" s="87"/>
      <c r="E7" s="87">
        <v>3</v>
      </c>
      <c r="F7" s="87"/>
    </row>
    <row r="8" spans="1:6" ht="13" x14ac:dyDescent="0.25">
      <c r="B8" s="86" t="s">
        <v>627</v>
      </c>
      <c r="C8" s="87">
        <v>0.38</v>
      </c>
      <c r="D8" s="87">
        <v>0.15</v>
      </c>
      <c r="E8" s="87">
        <v>1</v>
      </c>
      <c r="F8" s="87"/>
    </row>
    <row r="9" spans="1:6" ht="13" x14ac:dyDescent="0.25">
      <c r="B9" s="86" t="s">
        <v>932</v>
      </c>
      <c r="C9" s="87">
        <v>0.38</v>
      </c>
      <c r="D9" s="87">
        <v>0.15</v>
      </c>
      <c r="E9" s="87">
        <v>1</v>
      </c>
      <c r="F9" s="87"/>
    </row>
    <row r="10" spans="1:6" ht="13" x14ac:dyDescent="0.25">
      <c r="B10" s="86" t="s">
        <v>628</v>
      </c>
      <c r="C10" s="87">
        <v>0.38</v>
      </c>
      <c r="D10" s="87">
        <v>0.15</v>
      </c>
      <c r="E10" s="87">
        <v>1</v>
      </c>
      <c r="F10" s="87" t="s">
        <v>629</v>
      </c>
    </row>
    <row r="11" spans="1:6" ht="13" x14ac:dyDescent="0.25">
      <c r="B11" s="86" t="s">
        <v>630</v>
      </c>
      <c r="C11" s="87" t="s">
        <v>631</v>
      </c>
      <c r="D11" s="87"/>
      <c r="E11" s="87">
        <v>1</v>
      </c>
      <c r="F11" s="87" t="s">
        <v>629</v>
      </c>
    </row>
    <row r="12" spans="1:6" ht="13" x14ac:dyDescent="0.25">
      <c r="B12" s="86" t="s">
        <v>632</v>
      </c>
      <c r="C12" s="87">
        <v>0.15</v>
      </c>
      <c r="D12" s="87"/>
      <c r="E12" s="87">
        <v>2</v>
      </c>
      <c r="F12" s="87"/>
    </row>
    <row r="13" spans="1:6" ht="13" x14ac:dyDescent="0.25">
      <c r="B13" s="86" t="s">
        <v>633</v>
      </c>
      <c r="C13" s="87">
        <v>0.15</v>
      </c>
      <c r="D13" s="87"/>
      <c r="E13" s="87">
        <v>2</v>
      </c>
      <c r="F13" s="87"/>
    </row>
    <row r="14" spans="1:6" ht="13" x14ac:dyDescent="0.25">
      <c r="B14" s="86" t="s">
        <v>634</v>
      </c>
      <c r="C14" s="87">
        <v>0.15</v>
      </c>
      <c r="D14" s="87"/>
      <c r="E14" s="87">
        <v>2</v>
      </c>
      <c r="F14" s="87"/>
    </row>
    <row r="15" spans="1:6" ht="13" x14ac:dyDescent="0.25">
      <c r="B15" s="86" t="s">
        <v>635</v>
      </c>
      <c r="C15" s="87">
        <v>0.15</v>
      </c>
      <c r="D15" s="87"/>
      <c r="E15" s="87">
        <v>2</v>
      </c>
      <c r="F15" s="87"/>
    </row>
    <row r="16" spans="1:6" ht="13" x14ac:dyDescent="0.25">
      <c r="B16" s="86" t="s">
        <v>636</v>
      </c>
      <c r="C16" s="87">
        <v>0.15</v>
      </c>
      <c r="D16" s="87"/>
      <c r="E16" s="87">
        <v>1</v>
      </c>
      <c r="F16" s="87"/>
    </row>
    <row r="17" spans="1:6" ht="13" x14ac:dyDescent="0.25">
      <c r="B17" s="86" t="s">
        <v>637</v>
      </c>
      <c r="C17" s="87">
        <v>0.15</v>
      </c>
      <c r="D17" s="87"/>
      <c r="E17" s="87">
        <v>1</v>
      </c>
      <c r="F17" s="87" t="s">
        <v>638</v>
      </c>
    </row>
    <row r="18" spans="1:6" ht="15.5" x14ac:dyDescent="0.25">
      <c r="B18" s="86" t="s">
        <v>991</v>
      </c>
      <c r="C18" s="87" t="s">
        <v>639</v>
      </c>
      <c r="D18" s="87">
        <v>0.15</v>
      </c>
      <c r="E18" s="87">
        <v>1</v>
      </c>
      <c r="F18" s="87" t="s">
        <v>629</v>
      </c>
    </row>
    <row r="19" spans="1:6" ht="13" x14ac:dyDescent="0.25">
      <c r="B19" s="86" t="s">
        <v>640</v>
      </c>
      <c r="C19" s="87">
        <v>0.5</v>
      </c>
      <c r="D19" s="87">
        <v>0.15</v>
      </c>
      <c r="E19" s="87">
        <v>1</v>
      </c>
      <c r="F19" s="87" t="s">
        <v>629</v>
      </c>
    </row>
    <row r="20" spans="1:6" ht="13" x14ac:dyDescent="0.25">
      <c r="A20" s="85" t="s">
        <v>641</v>
      </c>
      <c r="B20" s="85"/>
      <c r="C20" s="85"/>
      <c r="D20" s="85"/>
      <c r="E20" s="85"/>
    </row>
    <row r="21" spans="1:6" ht="13" x14ac:dyDescent="0.25">
      <c r="B21" s="86" t="s">
        <v>642</v>
      </c>
      <c r="C21" s="87">
        <v>0.5</v>
      </c>
      <c r="D21" s="87">
        <v>0.15</v>
      </c>
      <c r="E21" s="87">
        <v>2</v>
      </c>
      <c r="F21" s="87"/>
    </row>
    <row r="22" spans="1:6" ht="13" x14ac:dyDescent="0.25">
      <c r="B22" s="86" t="s">
        <v>643</v>
      </c>
      <c r="C22" s="87">
        <v>0.5</v>
      </c>
      <c r="D22" s="87">
        <v>0.15</v>
      </c>
      <c r="E22" s="87">
        <v>2</v>
      </c>
      <c r="F22" s="87"/>
    </row>
    <row r="23" spans="1:6" ht="13" x14ac:dyDescent="0.25">
      <c r="B23" s="86" t="s">
        <v>644</v>
      </c>
      <c r="C23" s="87">
        <v>0.5</v>
      </c>
      <c r="D23" s="87">
        <v>0.2</v>
      </c>
      <c r="E23" s="87">
        <v>2</v>
      </c>
      <c r="F23" s="87"/>
    </row>
    <row r="24" spans="1:6" ht="13" x14ac:dyDescent="0.25">
      <c r="B24" s="86" t="s">
        <v>645</v>
      </c>
      <c r="C24" s="87">
        <v>0.15</v>
      </c>
      <c r="D24" s="87"/>
      <c r="E24" s="87">
        <v>2</v>
      </c>
      <c r="F24" s="87"/>
    </row>
    <row r="25" spans="1:6" ht="13" x14ac:dyDescent="0.25">
      <c r="A25" s="85" t="s">
        <v>646</v>
      </c>
      <c r="C25" s="85"/>
      <c r="D25" s="85"/>
      <c r="E25" s="85"/>
      <c r="F25" s="85"/>
    </row>
    <row r="26" spans="1:6" ht="13" x14ac:dyDescent="0.25">
      <c r="B26" s="86" t="s">
        <v>647</v>
      </c>
      <c r="C26" s="87">
        <v>0.5</v>
      </c>
      <c r="D26" s="87">
        <v>0.15</v>
      </c>
      <c r="E26" s="87">
        <v>1</v>
      </c>
      <c r="F26" s="87" t="s">
        <v>629</v>
      </c>
    </row>
    <row r="27" spans="1:6" ht="13" x14ac:dyDescent="0.25">
      <c r="B27" s="86" t="s">
        <v>648</v>
      </c>
      <c r="C27" s="87">
        <v>0.5</v>
      </c>
      <c r="D27" s="87">
        <v>0.15</v>
      </c>
      <c r="E27" s="87">
        <v>1</v>
      </c>
      <c r="F27" s="87" t="s">
        <v>629</v>
      </c>
    </row>
    <row r="28" spans="1:6" ht="13" x14ac:dyDescent="0.25">
      <c r="B28" s="86" t="s">
        <v>649</v>
      </c>
      <c r="C28" s="87">
        <v>0.5</v>
      </c>
      <c r="D28" s="87">
        <v>0.15</v>
      </c>
      <c r="E28" s="87">
        <v>1</v>
      </c>
      <c r="F28" s="87" t="s">
        <v>629</v>
      </c>
    </row>
    <row r="29" spans="1:6" ht="13" x14ac:dyDescent="0.25">
      <c r="B29" s="86" t="s">
        <v>650</v>
      </c>
      <c r="C29" s="87">
        <v>0.15</v>
      </c>
      <c r="D29" s="87"/>
      <c r="E29" s="87">
        <v>1</v>
      </c>
      <c r="F29" s="87" t="s">
        <v>629</v>
      </c>
    </row>
    <row r="30" spans="1:6" ht="13" x14ac:dyDescent="0.25">
      <c r="B30" s="86" t="s">
        <v>651</v>
      </c>
      <c r="C30" s="87">
        <v>0.15</v>
      </c>
      <c r="D30" s="87"/>
      <c r="E30" s="87">
        <v>2</v>
      </c>
      <c r="F30" s="87" t="s">
        <v>652</v>
      </c>
    </row>
    <row r="31" spans="1:6" ht="13" x14ac:dyDescent="0.25">
      <c r="A31" s="85" t="s">
        <v>653</v>
      </c>
      <c r="B31" s="85"/>
      <c r="C31" s="85"/>
      <c r="D31" s="85"/>
      <c r="E31" s="85"/>
    </row>
    <row r="32" spans="1:6" ht="13" x14ac:dyDescent="0.25">
      <c r="B32" s="86" t="s">
        <v>654</v>
      </c>
      <c r="C32" s="87">
        <v>0.15</v>
      </c>
      <c r="D32" s="87"/>
      <c r="E32" s="87">
        <v>1</v>
      </c>
      <c r="F32" s="87" t="s">
        <v>629</v>
      </c>
    </row>
    <row r="33" spans="1:6" ht="13" x14ac:dyDescent="0.25">
      <c r="B33" s="86" t="s">
        <v>655</v>
      </c>
      <c r="C33" s="87">
        <v>0.15</v>
      </c>
      <c r="D33" s="87"/>
      <c r="E33" s="87">
        <v>1</v>
      </c>
      <c r="F33" s="87" t="s">
        <v>629</v>
      </c>
    </row>
    <row r="34" spans="1:6" ht="13" x14ac:dyDescent="0.25">
      <c r="B34" s="86" t="s">
        <v>656</v>
      </c>
      <c r="C34" s="87">
        <v>0.15</v>
      </c>
      <c r="D34" s="87"/>
      <c r="E34" s="87">
        <v>2</v>
      </c>
      <c r="F34" s="87"/>
    </row>
    <row r="35" spans="1:6" ht="13" x14ac:dyDescent="0.25">
      <c r="B35" s="86" t="s">
        <v>657</v>
      </c>
      <c r="C35" s="87">
        <v>0.15</v>
      </c>
      <c r="D35" s="87"/>
      <c r="E35" s="87">
        <v>1</v>
      </c>
      <c r="F35" s="87"/>
    </row>
    <row r="36" spans="1:6" ht="13" x14ac:dyDescent="0.25">
      <c r="B36" s="86" t="s">
        <v>658</v>
      </c>
      <c r="C36" s="87">
        <v>0.5</v>
      </c>
      <c r="D36" s="87">
        <v>0.15</v>
      </c>
      <c r="E36" s="87">
        <v>1</v>
      </c>
      <c r="F36" s="87" t="s">
        <v>629</v>
      </c>
    </row>
    <row r="37" spans="1:6" ht="13" x14ac:dyDescent="0.25">
      <c r="B37" s="86" t="s">
        <v>659</v>
      </c>
      <c r="C37" s="87">
        <v>0.5</v>
      </c>
      <c r="D37" s="87"/>
      <c r="E37" s="87">
        <v>1</v>
      </c>
      <c r="F37" s="87" t="s">
        <v>629</v>
      </c>
    </row>
    <row r="38" spans="1:6" ht="13" x14ac:dyDescent="0.25">
      <c r="A38" s="85" t="s">
        <v>660</v>
      </c>
      <c r="B38" s="85"/>
      <c r="C38" s="85"/>
      <c r="D38" s="85"/>
      <c r="E38" s="85"/>
    </row>
    <row r="39" spans="1:6" ht="13" x14ac:dyDescent="0.25">
      <c r="B39" s="86" t="s">
        <v>661</v>
      </c>
      <c r="C39" s="87">
        <v>0.5</v>
      </c>
      <c r="D39" s="87">
        <v>0.15</v>
      </c>
      <c r="E39" s="87">
        <v>1</v>
      </c>
      <c r="F39" s="87"/>
    </row>
    <row r="40" spans="1:6" ht="13" x14ac:dyDescent="0.25">
      <c r="B40" s="86" t="s">
        <v>662</v>
      </c>
      <c r="C40" s="87">
        <v>0.5</v>
      </c>
      <c r="D40" s="87">
        <v>0.15</v>
      </c>
      <c r="E40" s="87">
        <v>1</v>
      </c>
      <c r="F40" s="87" t="s">
        <v>629</v>
      </c>
    </row>
    <row r="41" spans="1:6" ht="13" x14ac:dyDescent="0.25">
      <c r="B41" s="86" t="s">
        <v>663</v>
      </c>
      <c r="C41" s="87">
        <v>0.15</v>
      </c>
      <c r="D41" s="87"/>
      <c r="E41" s="87">
        <v>1</v>
      </c>
      <c r="F41" s="87"/>
    </row>
    <row r="42" spans="1:6" ht="13" x14ac:dyDescent="0.25">
      <c r="B42" s="86" t="s">
        <v>664</v>
      </c>
      <c r="C42" s="87">
        <v>0.15</v>
      </c>
      <c r="D42" s="87"/>
      <c r="E42" s="87">
        <v>1</v>
      </c>
      <c r="F42" s="87" t="s">
        <v>629</v>
      </c>
    </row>
    <row r="43" spans="1:6" ht="13" x14ac:dyDescent="0.25">
      <c r="B43" s="86" t="s">
        <v>665</v>
      </c>
      <c r="C43" s="87">
        <v>0.15</v>
      </c>
      <c r="D43" s="87"/>
      <c r="E43" s="87">
        <v>1</v>
      </c>
      <c r="F43" s="87" t="s">
        <v>629</v>
      </c>
    </row>
    <row r="44" spans="1:6" ht="13" x14ac:dyDescent="0.25">
      <c r="B44" s="86" t="s">
        <v>666</v>
      </c>
      <c r="C44" s="87">
        <v>0.15</v>
      </c>
      <c r="D44" s="87"/>
      <c r="E44" s="87">
        <v>1</v>
      </c>
      <c r="F44" s="87" t="s">
        <v>629</v>
      </c>
    </row>
    <row r="45" spans="1:6" ht="13" x14ac:dyDescent="0.25">
      <c r="A45" s="85" t="s">
        <v>667</v>
      </c>
      <c r="B45" s="85"/>
      <c r="C45" s="85"/>
      <c r="D45" s="85"/>
      <c r="E45" s="85"/>
    </row>
    <row r="46" spans="1:6" ht="13" x14ac:dyDescent="0.25">
      <c r="B46" s="86" t="s">
        <v>668</v>
      </c>
      <c r="C46" s="87">
        <v>0.15</v>
      </c>
      <c r="D46" s="87"/>
      <c r="E46" s="87">
        <v>2</v>
      </c>
      <c r="F46" s="87" t="s">
        <v>629</v>
      </c>
    </row>
    <row r="47" spans="1:6" ht="13" x14ac:dyDescent="0.25">
      <c r="B47" s="86" t="s">
        <v>669</v>
      </c>
      <c r="C47" s="87">
        <v>0.15</v>
      </c>
      <c r="D47" s="87"/>
      <c r="E47" s="87">
        <v>1</v>
      </c>
      <c r="F47" s="87" t="s">
        <v>629</v>
      </c>
    </row>
    <row r="48" spans="1:6" ht="13" x14ac:dyDescent="0.25">
      <c r="B48" s="86" t="s">
        <v>670</v>
      </c>
      <c r="C48" s="87">
        <v>0.15</v>
      </c>
      <c r="D48" s="87"/>
      <c r="E48" s="87">
        <v>1</v>
      </c>
      <c r="F48" s="87" t="s">
        <v>629</v>
      </c>
    </row>
    <row r="49" spans="1:6" ht="15.5" x14ac:dyDescent="0.25">
      <c r="B49" s="86" t="s">
        <v>671</v>
      </c>
      <c r="C49" s="87" t="s">
        <v>631</v>
      </c>
      <c r="D49" s="87"/>
      <c r="E49" s="87">
        <v>2</v>
      </c>
      <c r="F49" s="87" t="s">
        <v>672</v>
      </c>
    </row>
    <row r="50" spans="1:6" ht="13" x14ac:dyDescent="0.25">
      <c r="B50" s="86" t="s">
        <v>673</v>
      </c>
      <c r="C50" s="87">
        <v>0.15</v>
      </c>
      <c r="D50" s="87"/>
      <c r="E50" s="87">
        <v>3</v>
      </c>
      <c r="F50" s="87"/>
    </row>
    <row r="51" spans="1:6" ht="13" x14ac:dyDescent="0.25">
      <c r="B51" s="86" t="s">
        <v>888</v>
      </c>
      <c r="C51" s="87">
        <v>0.15</v>
      </c>
      <c r="D51" s="87"/>
      <c r="E51" s="87">
        <v>2</v>
      </c>
      <c r="F51" s="87"/>
    </row>
    <row r="52" spans="1:6" ht="13" x14ac:dyDescent="0.25">
      <c r="B52" s="86" t="s">
        <v>674</v>
      </c>
      <c r="C52" s="87">
        <v>0.15</v>
      </c>
      <c r="D52" s="87"/>
      <c r="E52" s="87">
        <v>1</v>
      </c>
      <c r="F52" s="87"/>
    </row>
    <row r="53" spans="1:6" ht="13" x14ac:dyDescent="0.25">
      <c r="B53" s="86" t="s">
        <v>675</v>
      </c>
      <c r="C53" s="87">
        <v>0.15</v>
      </c>
      <c r="D53" s="87"/>
      <c r="E53" s="87">
        <v>2</v>
      </c>
      <c r="F53" s="87" t="s">
        <v>652</v>
      </c>
    </row>
    <row r="54" spans="1:6" ht="13" x14ac:dyDescent="0.25">
      <c r="B54" s="86" t="s">
        <v>676</v>
      </c>
      <c r="C54" s="87">
        <v>0.15</v>
      </c>
      <c r="D54" s="87"/>
      <c r="E54" s="87">
        <v>2</v>
      </c>
      <c r="F54" s="87"/>
    </row>
    <row r="55" spans="1:6" ht="13" x14ac:dyDescent="0.25">
      <c r="B55" s="86" t="s">
        <v>677</v>
      </c>
      <c r="C55" s="87">
        <v>0.15</v>
      </c>
      <c r="D55" s="87"/>
      <c r="E55" s="87">
        <v>1</v>
      </c>
      <c r="F55" s="87"/>
    </row>
    <row r="56" spans="1:6" ht="13" x14ac:dyDescent="0.25">
      <c r="B56" s="86" t="s">
        <v>678</v>
      </c>
      <c r="C56" s="87">
        <v>0.5</v>
      </c>
      <c r="D56" s="87">
        <v>0.15</v>
      </c>
      <c r="E56" s="87">
        <v>1</v>
      </c>
      <c r="F56" s="87" t="s">
        <v>629</v>
      </c>
    </row>
    <row r="57" spans="1:6" ht="13" x14ac:dyDescent="0.25">
      <c r="B57" s="86" t="s">
        <v>679</v>
      </c>
      <c r="C57" s="87">
        <v>0.15</v>
      </c>
      <c r="D57" s="87"/>
      <c r="E57" s="87">
        <v>2</v>
      </c>
      <c r="F57" s="87" t="s">
        <v>652</v>
      </c>
    </row>
    <row r="58" spans="1:6" ht="13" x14ac:dyDescent="0.25">
      <c r="B58" s="86" t="s">
        <v>680</v>
      </c>
      <c r="C58" s="87">
        <v>0.15</v>
      </c>
      <c r="D58" s="87"/>
      <c r="E58" s="87">
        <v>2</v>
      </c>
      <c r="F58" s="87"/>
    </row>
    <row r="59" spans="1:6" ht="13" x14ac:dyDescent="0.25">
      <c r="A59" s="85" t="s">
        <v>681</v>
      </c>
      <c r="B59" s="85"/>
      <c r="C59" s="85"/>
      <c r="D59" s="85"/>
      <c r="E59" s="85"/>
    </row>
    <row r="60" spans="1:6" ht="15.5" x14ac:dyDescent="0.25">
      <c r="B60" s="86" t="s">
        <v>682</v>
      </c>
      <c r="C60" s="87" t="s">
        <v>683</v>
      </c>
      <c r="D60" s="87">
        <v>0.15</v>
      </c>
      <c r="E60" s="87">
        <v>1</v>
      </c>
      <c r="F60" s="87" t="s">
        <v>629</v>
      </c>
    </row>
    <row r="61" spans="1:6" ht="15.5" x14ac:dyDescent="0.25">
      <c r="B61" s="86" t="s">
        <v>684</v>
      </c>
      <c r="C61" s="87" t="s">
        <v>683</v>
      </c>
      <c r="D61" s="87">
        <v>0.15</v>
      </c>
      <c r="E61" s="87">
        <v>1</v>
      </c>
      <c r="F61" s="87" t="s">
        <v>629</v>
      </c>
    </row>
    <row r="62" spans="1:6" ht="15.5" x14ac:dyDescent="0.25">
      <c r="B62" s="86" t="s">
        <v>685</v>
      </c>
      <c r="C62" s="87" t="s">
        <v>686</v>
      </c>
      <c r="D62" s="87">
        <v>0.15</v>
      </c>
      <c r="E62" s="87">
        <v>1</v>
      </c>
      <c r="F62" s="87" t="s">
        <v>629</v>
      </c>
    </row>
    <row r="63" spans="1:6" ht="15.5" x14ac:dyDescent="0.25">
      <c r="B63" s="86" t="s">
        <v>687</v>
      </c>
      <c r="C63" s="87" t="s">
        <v>686</v>
      </c>
      <c r="D63" s="87">
        <v>0.15</v>
      </c>
      <c r="E63" s="87">
        <v>1</v>
      </c>
      <c r="F63" s="87" t="s">
        <v>629</v>
      </c>
    </row>
    <row r="64" spans="1:6" ht="13" x14ac:dyDescent="0.25">
      <c r="B64" s="86" t="s">
        <v>688</v>
      </c>
      <c r="C64" s="87">
        <v>0.15</v>
      </c>
      <c r="D64" s="87"/>
      <c r="E64" s="87">
        <v>1</v>
      </c>
      <c r="F64" s="87"/>
    </row>
    <row r="65" spans="1:6" ht="13" x14ac:dyDescent="0.25">
      <c r="B65" s="86" t="s">
        <v>347</v>
      </c>
      <c r="C65" s="87">
        <v>0.5</v>
      </c>
      <c r="D65" s="87">
        <v>0.15</v>
      </c>
      <c r="E65" s="87">
        <v>1</v>
      </c>
      <c r="F65" s="87" t="s">
        <v>629</v>
      </c>
    </row>
    <row r="66" spans="1:6" ht="13" x14ac:dyDescent="0.25">
      <c r="B66" s="86" t="s">
        <v>926</v>
      </c>
      <c r="C66" s="87">
        <v>0.25</v>
      </c>
      <c r="D66" s="87">
        <v>0.15</v>
      </c>
      <c r="E66" s="87">
        <v>1</v>
      </c>
      <c r="F66" s="87"/>
    </row>
    <row r="67" spans="1:6" ht="13" x14ac:dyDescent="0.25">
      <c r="B67" s="86" t="s">
        <v>689</v>
      </c>
      <c r="C67" s="87">
        <v>0.25</v>
      </c>
      <c r="D67" s="87">
        <v>0.15</v>
      </c>
      <c r="E67" s="87">
        <v>1</v>
      </c>
      <c r="F67" s="87" t="s">
        <v>629</v>
      </c>
    </row>
    <row r="68" spans="1:6" ht="13" x14ac:dyDescent="0.25">
      <c r="A68" s="85" t="s">
        <v>690</v>
      </c>
      <c r="B68" s="85"/>
      <c r="C68" s="85"/>
      <c r="D68" s="85"/>
      <c r="E68" s="85"/>
    </row>
    <row r="69" spans="1:6" ht="13" x14ac:dyDescent="0.25">
      <c r="B69" s="86" t="s">
        <v>691</v>
      </c>
      <c r="C69" s="87">
        <v>0.15</v>
      </c>
      <c r="D69" s="87"/>
      <c r="E69" s="87">
        <v>1</v>
      </c>
      <c r="F69" s="87" t="s">
        <v>629</v>
      </c>
    </row>
    <row r="70" spans="1:6" ht="13" x14ac:dyDescent="0.25">
      <c r="A70" s="85" t="s">
        <v>62</v>
      </c>
      <c r="C70" s="85"/>
      <c r="D70" s="85"/>
      <c r="E70" s="85"/>
      <c r="F70" s="85"/>
    </row>
    <row r="71" spans="1:6" ht="13" x14ac:dyDescent="0.25">
      <c r="B71" s="86" t="s">
        <v>692</v>
      </c>
      <c r="C71" s="87">
        <v>0.25</v>
      </c>
      <c r="D71" s="87">
        <v>0.2</v>
      </c>
      <c r="E71" s="87">
        <v>2</v>
      </c>
      <c r="F71" s="87"/>
    </row>
    <row r="72" spans="1:6" ht="13" x14ac:dyDescent="0.25">
      <c r="B72" s="86" t="s">
        <v>693</v>
      </c>
      <c r="C72" s="87">
        <v>0.25</v>
      </c>
      <c r="D72" s="87">
        <v>0.15</v>
      </c>
      <c r="E72" s="87">
        <v>1</v>
      </c>
      <c r="F72" s="87" t="s">
        <v>629</v>
      </c>
    </row>
    <row r="73" spans="1:6" ht="13" x14ac:dyDescent="0.25">
      <c r="B73" s="86" t="s">
        <v>694</v>
      </c>
      <c r="C73" s="87">
        <v>0.4</v>
      </c>
      <c r="D73" s="87"/>
      <c r="E73" s="87">
        <v>2</v>
      </c>
      <c r="F73" s="87" t="s">
        <v>629</v>
      </c>
    </row>
    <row r="74" spans="1:6" ht="13" x14ac:dyDescent="0.25">
      <c r="B74" s="86" t="s">
        <v>695</v>
      </c>
      <c r="C74" s="87">
        <v>0.4</v>
      </c>
      <c r="D74" s="87"/>
      <c r="E74" s="87">
        <v>2</v>
      </c>
      <c r="F74" s="87"/>
    </row>
    <row r="75" spans="1:6" ht="13" x14ac:dyDescent="0.25">
      <c r="B75" s="86" t="s">
        <v>696</v>
      </c>
      <c r="C75" s="87">
        <v>0.25</v>
      </c>
      <c r="D75" s="87">
        <v>0.15</v>
      </c>
      <c r="E75" s="87">
        <v>2</v>
      </c>
      <c r="F75" s="87"/>
    </row>
    <row r="76" spans="1:6" ht="13" x14ac:dyDescent="0.25">
      <c r="B76" s="86" t="s">
        <v>697</v>
      </c>
      <c r="C76" s="87">
        <v>0.25</v>
      </c>
      <c r="D76" s="87">
        <v>0.2</v>
      </c>
      <c r="E76" s="87">
        <v>1</v>
      </c>
      <c r="F76" s="87" t="s">
        <v>629</v>
      </c>
    </row>
    <row r="77" spans="1:6" ht="13" x14ac:dyDescent="0.25">
      <c r="B77" s="86" t="s">
        <v>698</v>
      </c>
      <c r="C77" s="87">
        <v>0.3</v>
      </c>
      <c r="D77" s="87"/>
      <c r="E77" s="87">
        <v>2</v>
      </c>
      <c r="F77" s="87"/>
    </row>
    <row r="78" spans="1:6" ht="13" x14ac:dyDescent="0.25">
      <c r="A78" s="85" t="s">
        <v>699</v>
      </c>
      <c r="C78" s="85"/>
      <c r="D78" s="85"/>
      <c r="E78" s="85"/>
      <c r="F78" s="85"/>
    </row>
    <row r="79" spans="1:6" ht="13" x14ac:dyDescent="0.25">
      <c r="B79" s="86" t="s">
        <v>700</v>
      </c>
      <c r="C79" s="87">
        <v>0.5</v>
      </c>
      <c r="D79" s="87">
        <v>0.15</v>
      </c>
      <c r="E79" s="87">
        <v>2</v>
      </c>
      <c r="F79" s="87" t="s">
        <v>672</v>
      </c>
    </row>
    <row r="80" spans="1:6" ht="13" x14ac:dyDescent="0.25">
      <c r="B80" s="86" t="s">
        <v>701</v>
      </c>
      <c r="C80" s="87">
        <v>0.5</v>
      </c>
      <c r="D80" s="87">
        <v>0.15</v>
      </c>
      <c r="E80" s="87">
        <v>1</v>
      </c>
      <c r="F80" s="87" t="s">
        <v>629</v>
      </c>
    </row>
    <row r="81" spans="2:6" ht="13" x14ac:dyDescent="0.25">
      <c r="B81" s="86" t="s">
        <v>702</v>
      </c>
      <c r="C81" s="87">
        <v>0.15</v>
      </c>
      <c r="D81" s="87"/>
      <c r="E81" s="87">
        <v>2</v>
      </c>
      <c r="F81" s="87" t="s">
        <v>703</v>
      </c>
    </row>
    <row r="82" spans="2:6" ht="13" x14ac:dyDescent="0.25">
      <c r="B82" s="86" t="s">
        <v>704</v>
      </c>
      <c r="C82" s="87">
        <v>0.5</v>
      </c>
      <c r="D82" s="87">
        <v>0.15</v>
      </c>
      <c r="E82" s="87">
        <v>2</v>
      </c>
      <c r="F82" s="87" t="s">
        <v>703</v>
      </c>
    </row>
    <row r="83" spans="2:6" ht="13" x14ac:dyDescent="0.25">
      <c r="B83" s="86" t="s">
        <v>705</v>
      </c>
      <c r="C83" s="87">
        <v>1.5</v>
      </c>
      <c r="D83" s="87">
        <v>0.15</v>
      </c>
      <c r="E83" s="87">
        <v>2</v>
      </c>
      <c r="F83" s="87" t="s">
        <v>629</v>
      </c>
    </row>
    <row r="84" spans="2:6" ht="13" x14ac:dyDescent="0.25">
      <c r="B84" s="86" t="s">
        <v>706</v>
      </c>
      <c r="C84" s="87">
        <v>0.15</v>
      </c>
      <c r="D84" s="87"/>
      <c r="E84" s="87">
        <v>2</v>
      </c>
      <c r="F84" s="87"/>
    </row>
    <row r="85" spans="2:6" ht="13" x14ac:dyDescent="0.25">
      <c r="B85" s="86" t="s">
        <v>707</v>
      </c>
      <c r="C85" s="87">
        <v>0.15</v>
      </c>
      <c r="D85" s="87"/>
      <c r="E85" s="87">
        <v>2</v>
      </c>
      <c r="F85" s="87"/>
    </row>
    <row r="86" spans="2:6" ht="13" x14ac:dyDescent="0.25">
      <c r="B86" s="86" t="s">
        <v>708</v>
      </c>
      <c r="C86" s="87">
        <v>1.07</v>
      </c>
      <c r="D86" s="87">
        <v>0.15</v>
      </c>
      <c r="E86" s="87">
        <v>1</v>
      </c>
      <c r="F86" s="87"/>
    </row>
    <row r="87" spans="2:6" ht="13" x14ac:dyDescent="0.25">
      <c r="B87" s="86" t="s">
        <v>709</v>
      </c>
      <c r="C87" s="87">
        <v>0.68</v>
      </c>
      <c r="D87" s="87">
        <v>0.15</v>
      </c>
      <c r="E87" s="87">
        <v>1</v>
      </c>
      <c r="F87" s="87"/>
    </row>
    <row r="88" spans="2:6" ht="13" x14ac:dyDescent="0.25">
      <c r="B88" s="86" t="s">
        <v>710</v>
      </c>
      <c r="C88" s="87">
        <v>0.68</v>
      </c>
      <c r="D88" s="87">
        <v>0.15</v>
      </c>
      <c r="E88" s="87">
        <v>1</v>
      </c>
      <c r="F88" s="87"/>
    </row>
    <row r="89" spans="2:6" ht="13" x14ac:dyDescent="0.25">
      <c r="B89" s="86" t="s">
        <v>711</v>
      </c>
      <c r="C89" s="87">
        <v>0.5</v>
      </c>
      <c r="D89" s="87">
        <v>0.15</v>
      </c>
      <c r="E89" s="87">
        <v>1</v>
      </c>
      <c r="F89" s="87" t="s">
        <v>712</v>
      </c>
    </row>
    <row r="91" spans="2:6" x14ac:dyDescent="0.25">
      <c r="B91" s="84" t="s">
        <v>718</v>
      </c>
    </row>
    <row r="92" spans="2:6" x14ac:dyDescent="0.25">
      <c r="B92" s="90" t="s">
        <v>719</v>
      </c>
    </row>
    <row r="93" spans="2:6" x14ac:dyDescent="0.25">
      <c r="B93" s="90" t="s">
        <v>720</v>
      </c>
    </row>
    <row r="94" spans="2:6" x14ac:dyDescent="0.25">
      <c r="B94" s="84"/>
    </row>
    <row r="95" spans="2:6" x14ac:dyDescent="0.25">
      <c r="B95" s="84" t="s">
        <v>721</v>
      </c>
    </row>
    <row r="96" spans="2:6" x14ac:dyDescent="0.25">
      <c r="B96" s="84" t="s">
        <v>905</v>
      </c>
    </row>
    <row r="97" spans="1:6" x14ac:dyDescent="0.25">
      <c r="B97" s="84" t="s">
        <v>906</v>
      </c>
    </row>
    <row r="98" spans="1:6" x14ac:dyDescent="0.25">
      <c r="B98" s="84" t="s">
        <v>907</v>
      </c>
    </row>
    <row r="99" spans="1:6" x14ac:dyDescent="0.25">
      <c r="B99" s="84" t="s">
        <v>908</v>
      </c>
    </row>
    <row r="100" spans="1:6" x14ac:dyDescent="0.25">
      <c r="B100" s="84" t="s">
        <v>909</v>
      </c>
    </row>
    <row r="101" spans="1:6" x14ac:dyDescent="0.25">
      <c r="B101" s="84" t="s">
        <v>910</v>
      </c>
    </row>
    <row r="105" spans="1:6" ht="15.5" x14ac:dyDescent="0.25">
      <c r="A105" s="88" t="s">
        <v>911</v>
      </c>
    </row>
    <row r="106" spans="1:6" ht="13" x14ac:dyDescent="0.3">
      <c r="B106" s="92" t="s">
        <v>722</v>
      </c>
    </row>
    <row r="107" spans="1:6" ht="13" x14ac:dyDescent="0.25">
      <c r="B107" s="258" t="s">
        <v>713</v>
      </c>
      <c r="C107" s="89" t="s">
        <v>723</v>
      </c>
      <c r="D107" s="89" t="s">
        <v>725</v>
      </c>
      <c r="E107" s="259" t="s">
        <v>716</v>
      </c>
      <c r="F107" s="259" t="s">
        <v>342</v>
      </c>
    </row>
    <row r="108" spans="1:6" ht="15" x14ac:dyDescent="0.25">
      <c r="B108" s="258"/>
      <c r="C108" s="89" t="s">
        <v>724</v>
      </c>
      <c r="D108" s="89" t="s">
        <v>726</v>
      </c>
      <c r="E108" s="259"/>
      <c r="F108" s="259"/>
    </row>
    <row r="109" spans="1:6" ht="13" x14ac:dyDescent="0.25">
      <c r="B109" s="86" t="s">
        <v>727</v>
      </c>
      <c r="C109" s="87" t="s">
        <v>631</v>
      </c>
      <c r="D109" s="87">
        <v>0.5</v>
      </c>
      <c r="E109" s="87">
        <v>1</v>
      </c>
      <c r="F109" s="87" t="s">
        <v>652</v>
      </c>
    </row>
    <row r="110" spans="1:6" ht="13" x14ac:dyDescent="0.25">
      <c r="B110" s="86" t="s">
        <v>728</v>
      </c>
      <c r="C110" s="87" t="s">
        <v>631</v>
      </c>
      <c r="D110" s="87">
        <v>0.7</v>
      </c>
      <c r="E110" s="87">
        <v>2</v>
      </c>
      <c r="F110" s="87"/>
    </row>
    <row r="111" spans="1:6" ht="13" x14ac:dyDescent="0.25">
      <c r="B111" s="86" t="s">
        <v>729</v>
      </c>
      <c r="C111" s="87" t="s">
        <v>631</v>
      </c>
      <c r="D111" s="87">
        <v>1.5</v>
      </c>
      <c r="E111" s="87">
        <v>2</v>
      </c>
      <c r="F111" s="87" t="s">
        <v>638</v>
      </c>
    </row>
    <row r="112" spans="1:6" ht="13" x14ac:dyDescent="0.25">
      <c r="B112" s="86" t="s">
        <v>730</v>
      </c>
      <c r="C112" s="87" t="s">
        <v>631</v>
      </c>
      <c r="D112" s="87">
        <v>0.5</v>
      </c>
      <c r="E112" s="87">
        <v>2</v>
      </c>
      <c r="F112" s="87"/>
    </row>
    <row r="113" spans="2:6" ht="13" x14ac:dyDescent="0.25">
      <c r="B113" s="86" t="s">
        <v>695</v>
      </c>
      <c r="C113" s="87" t="s">
        <v>631</v>
      </c>
      <c r="D113" s="87">
        <v>0.6</v>
      </c>
      <c r="E113" s="87">
        <v>2</v>
      </c>
      <c r="F113" s="87"/>
    </row>
    <row r="114" spans="2:6" ht="13" x14ac:dyDescent="0.25">
      <c r="B114" s="86" t="s">
        <v>731</v>
      </c>
      <c r="C114" s="87" t="s">
        <v>631</v>
      </c>
      <c r="D114" s="87">
        <v>1</v>
      </c>
      <c r="E114" s="87">
        <v>2</v>
      </c>
      <c r="F114" s="87"/>
    </row>
    <row r="115" spans="2:6" ht="13" x14ac:dyDescent="0.25">
      <c r="B115" s="86" t="s">
        <v>732</v>
      </c>
      <c r="C115" s="87" t="s">
        <v>631</v>
      </c>
      <c r="D115" s="87">
        <v>0.5</v>
      </c>
      <c r="E115" s="87">
        <v>2</v>
      </c>
      <c r="F115" s="87"/>
    </row>
    <row r="116" spans="2:6" ht="13" x14ac:dyDescent="0.25">
      <c r="B116" s="86" t="s">
        <v>733</v>
      </c>
      <c r="C116" s="87" t="s">
        <v>631</v>
      </c>
      <c r="D116" s="87">
        <v>1</v>
      </c>
      <c r="E116" s="87">
        <v>2</v>
      </c>
      <c r="F116" s="87"/>
    </row>
    <row r="117" spans="2:6" ht="13" x14ac:dyDescent="0.25">
      <c r="B117" s="86" t="s">
        <v>734</v>
      </c>
      <c r="C117" s="87" t="s">
        <v>631</v>
      </c>
      <c r="D117" s="87">
        <v>1</v>
      </c>
      <c r="E117" s="87">
        <v>2</v>
      </c>
      <c r="F117" s="87"/>
    </row>
    <row r="118" spans="2:6" ht="13" x14ac:dyDescent="0.25">
      <c r="B118" s="86" t="s">
        <v>735</v>
      </c>
      <c r="C118" s="87" t="s">
        <v>631</v>
      </c>
      <c r="D118" s="87">
        <v>1</v>
      </c>
      <c r="E118" s="87">
        <v>3</v>
      </c>
      <c r="F118" s="87"/>
    </row>
    <row r="119" spans="2:6" ht="13" x14ac:dyDescent="0.25">
      <c r="B119" s="86" t="s">
        <v>736</v>
      </c>
      <c r="C119" s="87" t="s">
        <v>631</v>
      </c>
      <c r="D119" s="87">
        <v>0.3</v>
      </c>
      <c r="E119" s="87">
        <v>2</v>
      </c>
      <c r="F119" s="87"/>
    </row>
    <row r="120" spans="2:6" ht="13" x14ac:dyDescent="0.25">
      <c r="B120" s="86" t="s">
        <v>912</v>
      </c>
      <c r="C120" s="87" t="s">
        <v>631</v>
      </c>
      <c r="D120" s="87">
        <v>0.7</v>
      </c>
      <c r="E120" s="87">
        <v>2</v>
      </c>
      <c r="F120" s="87"/>
    </row>
    <row r="121" spans="2:6" ht="13" x14ac:dyDescent="0.25">
      <c r="B121" s="86" t="s">
        <v>737</v>
      </c>
      <c r="C121" s="87" t="s">
        <v>631</v>
      </c>
      <c r="D121" s="87">
        <v>0.5</v>
      </c>
      <c r="E121" s="87">
        <v>2</v>
      </c>
      <c r="F121" s="87"/>
    </row>
    <row r="122" spans="2:6" ht="13" x14ac:dyDescent="0.25">
      <c r="B122" s="86" t="s">
        <v>738</v>
      </c>
      <c r="C122" s="87" t="s">
        <v>631</v>
      </c>
      <c r="D122" s="87">
        <v>0.25</v>
      </c>
      <c r="E122" s="87">
        <v>2</v>
      </c>
      <c r="F122" s="87"/>
    </row>
    <row r="123" spans="2:6" ht="13" x14ac:dyDescent="0.25">
      <c r="B123" s="86" t="s">
        <v>739</v>
      </c>
      <c r="C123" s="87" t="s">
        <v>740</v>
      </c>
      <c r="D123" s="87" t="s">
        <v>631</v>
      </c>
      <c r="E123" s="87">
        <v>2</v>
      </c>
      <c r="F123" s="87" t="s">
        <v>741</v>
      </c>
    </row>
    <row r="124" spans="2:6" ht="13" x14ac:dyDescent="0.25">
      <c r="B124" s="86" t="s">
        <v>742</v>
      </c>
      <c r="C124" s="87" t="s">
        <v>631</v>
      </c>
      <c r="D124" s="87" t="s">
        <v>631</v>
      </c>
      <c r="E124" s="87">
        <v>4</v>
      </c>
      <c r="F124" s="87" t="s">
        <v>629</v>
      </c>
    </row>
    <row r="125" spans="2:6" ht="13" x14ac:dyDescent="0.25">
      <c r="B125" s="86" t="s">
        <v>743</v>
      </c>
      <c r="C125" s="87" t="s">
        <v>631</v>
      </c>
      <c r="D125" s="87">
        <v>0.75</v>
      </c>
      <c r="E125" s="87">
        <v>2</v>
      </c>
      <c r="F125" s="87" t="s">
        <v>703</v>
      </c>
    </row>
    <row r="126" spans="2:6" ht="13" x14ac:dyDescent="0.25">
      <c r="B126" s="86" t="s">
        <v>696</v>
      </c>
      <c r="C126" s="87" t="s">
        <v>631</v>
      </c>
      <c r="D126" s="87">
        <v>0.9</v>
      </c>
      <c r="E126" s="87">
        <v>2</v>
      </c>
      <c r="F126" s="87"/>
    </row>
    <row r="127" spans="2:6" ht="13" x14ac:dyDescent="0.25">
      <c r="B127" s="86" t="s">
        <v>744</v>
      </c>
      <c r="C127" s="87" t="s">
        <v>631</v>
      </c>
      <c r="D127" s="87" t="s">
        <v>631</v>
      </c>
      <c r="E127" s="87">
        <v>3</v>
      </c>
      <c r="F127" s="87" t="s">
        <v>629</v>
      </c>
    </row>
    <row r="128" spans="2:6" ht="13" x14ac:dyDescent="0.25">
      <c r="B128" s="86" t="s">
        <v>745</v>
      </c>
      <c r="C128" s="87" t="s">
        <v>631</v>
      </c>
      <c r="D128" s="87">
        <v>1</v>
      </c>
      <c r="E128" s="87">
        <v>3</v>
      </c>
      <c r="F128" s="87" t="s">
        <v>629</v>
      </c>
    </row>
    <row r="129" spans="2:6" ht="13" x14ac:dyDescent="0.25">
      <c r="B129" s="86" t="s">
        <v>746</v>
      </c>
      <c r="C129" s="87" t="s">
        <v>631</v>
      </c>
      <c r="D129" s="87">
        <v>1.5</v>
      </c>
      <c r="E129" s="87">
        <v>4</v>
      </c>
      <c r="F129" s="87" t="s">
        <v>629</v>
      </c>
    </row>
    <row r="130" spans="2:6" ht="13" x14ac:dyDescent="0.25">
      <c r="B130" s="86" t="s">
        <v>913</v>
      </c>
      <c r="C130" s="87" t="s">
        <v>747</v>
      </c>
      <c r="D130" s="87" t="s">
        <v>631</v>
      </c>
      <c r="E130" s="87">
        <v>2</v>
      </c>
      <c r="F130" s="87" t="s">
        <v>672</v>
      </c>
    </row>
    <row r="131" spans="2:6" ht="13" x14ac:dyDescent="0.25">
      <c r="B131" s="86" t="s">
        <v>886</v>
      </c>
      <c r="C131" s="87" t="s">
        <v>748</v>
      </c>
      <c r="D131" s="87" t="s">
        <v>631</v>
      </c>
      <c r="E131" s="87">
        <v>2</v>
      </c>
      <c r="F131" s="87" t="s">
        <v>749</v>
      </c>
    </row>
    <row r="132" spans="2:6" ht="13" x14ac:dyDescent="0.25">
      <c r="B132" s="86" t="s">
        <v>750</v>
      </c>
      <c r="C132" s="87" t="s">
        <v>631</v>
      </c>
      <c r="D132" s="87">
        <v>0.5</v>
      </c>
      <c r="E132" s="87">
        <v>2</v>
      </c>
      <c r="F132" s="87"/>
    </row>
    <row r="133" spans="2:6" x14ac:dyDescent="0.25">
      <c r="B133" s="84" t="s">
        <v>606</v>
      </c>
    </row>
    <row r="134" spans="2:6" x14ac:dyDescent="0.25">
      <c r="B134" s="84" t="s">
        <v>914</v>
      </c>
    </row>
    <row r="135" spans="2:6" x14ac:dyDescent="0.25">
      <c r="B135" s="84" t="s">
        <v>915</v>
      </c>
    </row>
    <row r="136" spans="2:6" x14ac:dyDescent="0.25">
      <c r="B136" s="84" t="s">
        <v>916</v>
      </c>
    </row>
    <row r="137" spans="2:6" x14ac:dyDescent="0.25">
      <c r="B137" s="84" t="s">
        <v>917</v>
      </c>
    </row>
    <row r="138" spans="2:6" x14ac:dyDescent="0.25">
      <c r="B138" s="84" t="s">
        <v>918</v>
      </c>
    </row>
    <row r="139" spans="2:6" x14ac:dyDescent="0.25">
      <c r="B139" s="84" t="s">
        <v>919</v>
      </c>
    </row>
    <row r="140" spans="2:6" x14ac:dyDescent="0.25">
      <c r="B140" s="84" t="s">
        <v>920</v>
      </c>
    </row>
    <row r="141" spans="2:6" x14ac:dyDescent="0.25">
      <c r="B141" s="93" t="s">
        <v>921</v>
      </c>
    </row>
    <row r="143" spans="2:6" x14ac:dyDescent="0.25">
      <c r="B143" s="106" t="s">
        <v>852</v>
      </c>
    </row>
    <row r="144" spans="2:6" ht="13" x14ac:dyDescent="0.25">
      <c r="B144" s="110" t="s">
        <v>854</v>
      </c>
    </row>
    <row r="145" spans="2:2" x14ac:dyDescent="0.25">
      <c r="B145" s="106" t="s">
        <v>853</v>
      </c>
    </row>
    <row r="146" spans="2:2" x14ac:dyDescent="0.25">
      <c r="B146" s="109" t="s">
        <v>849</v>
      </c>
    </row>
    <row r="147" spans="2:2" x14ac:dyDescent="0.25">
      <c r="B147" s="109" t="s">
        <v>850</v>
      </c>
    </row>
    <row r="148" spans="2:2" x14ac:dyDescent="0.25">
      <c r="B148" s="109" t="s">
        <v>851</v>
      </c>
    </row>
    <row r="149" spans="2:2" x14ac:dyDescent="0.25">
      <c r="B149" s="109" t="s">
        <v>855</v>
      </c>
    </row>
  </sheetData>
  <mergeCells count="5">
    <mergeCell ref="B107:B108"/>
    <mergeCell ref="E107:E108"/>
    <mergeCell ref="F107:F108"/>
    <mergeCell ref="E3:E4"/>
    <mergeCell ref="F3:F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3:I130"/>
  <sheetViews>
    <sheetView workbookViewId="0">
      <selection activeCell="A28" sqref="A28"/>
    </sheetView>
  </sheetViews>
  <sheetFormatPr defaultColWidth="9.08984375" defaultRowHeight="11.5" x14ac:dyDescent="0.25"/>
  <cols>
    <col min="1" max="1" width="68.54296875" style="98" bestFit="1" customWidth="1"/>
    <col min="2" max="3" width="9.08984375" style="98"/>
    <col min="4" max="4" width="10.36328125" style="98" customWidth="1"/>
    <col min="5" max="5" width="10.54296875" style="98" customWidth="1"/>
    <col min="6" max="7" width="9.08984375" style="98"/>
    <col min="8" max="8" width="13.36328125" style="98" bestFit="1" customWidth="1"/>
    <col min="9" max="9" width="11.54296875" style="98" customWidth="1"/>
    <col min="10" max="16384" width="9.08984375" style="98"/>
  </cols>
  <sheetData>
    <row r="3" spans="1:9" ht="36.5" x14ac:dyDescent="0.25">
      <c r="A3" s="96" t="s">
        <v>713</v>
      </c>
      <c r="B3" s="97" t="s">
        <v>844</v>
      </c>
      <c r="C3" s="97" t="s">
        <v>845</v>
      </c>
      <c r="D3" s="97" t="s">
        <v>847</v>
      </c>
      <c r="E3" s="97" t="s">
        <v>848</v>
      </c>
      <c r="F3" s="97" t="s">
        <v>725</v>
      </c>
      <c r="G3" s="261" t="s">
        <v>716</v>
      </c>
      <c r="H3" s="261" t="s">
        <v>342</v>
      </c>
      <c r="I3" s="261" t="s">
        <v>812</v>
      </c>
    </row>
    <row r="4" spans="1:9" x14ac:dyDescent="0.25">
      <c r="A4" s="96"/>
      <c r="B4" s="97" t="s">
        <v>751</v>
      </c>
      <c r="C4" s="97" t="s">
        <v>751</v>
      </c>
      <c r="D4" s="97" t="s">
        <v>724</v>
      </c>
      <c r="E4" s="97" t="s">
        <v>724</v>
      </c>
      <c r="F4" s="97" t="s">
        <v>751</v>
      </c>
      <c r="G4" s="261"/>
      <c r="H4" s="261"/>
      <c r="I4" s="261"/>
    </row>
    <row r="5" spans="1:9" x14ac:dyDescent="0.25">
      <c r="A5" s="99"/>
      <c r="B5" s="99"/>
      <c r="C5" s="99"/>
      <c r="I5" s="100"/>
    </row>
    <row r="6" spans="1:9" ht="12.75" customHeight="1" x14ac:dyDescent="0.25">
      <c r="A6" s="96" t="s">
        <v>882</v>
      </c>
      <c r="B6" s="100">
        <v>1.07</v>
      </c>
      <c r="C6" s="100">
        <v>0.15</v>
      </c>
      <c r="G6" s="100">
        <v>1</v>
      </c>
      <c r="H6" s="98" t="s">
        <v>629</v>
      </c>
      <c r="I6" s="100" t="s">
        <v>846</v>
      </c>
    </row>
    <row r="7" spans="1:9" ht="12.75" customHeight="1" x14ac:dyDescent="0.25">
      <c r="A7" s="96" t="s">
        <v>922</v>
      </c>
      <c r="B7" s="100">
        <v>0.19</v>
      </c>
      <c r="C7" s="100">
        <v>0.15</v>
      </c>
      <c r="G7" s="100">
        <v>1</v>
      </c>
      <c r="H7" s="98" t="s">
        <v>629</v>
      </c>
      <c r="I7" s="100" t="s">
        <v>846</v>
      </c>
    </row>
    <row r="8" spans="1:9" ht="12.75" customHeight="1" x14ac:dyDescent="0.25">
      <c r="A8" s="96" t="s">
        <v>883</v>
      </c>
      <c r="B8" s="100">
        <v>0.19</v>
      </c>
      <c r="C8" s="100">
        <v>0.15</v>
      </c>
      <c r="G8" s="100">
        <v>1</v>
      </c>
      <c r="H8" s="98" t="s">
        <v>629</v>
      </c>
      <c r="I8" s="100" t="s">
        <v>846</v>
      </c>
    </row>
    <row r="9" spans="1:9" ht="12.75" customHeight="1" x14ac:dyDescent="0.25">
      <c r="A9" s="96" t="s">
        <v>829</v>
      </c>
      <c r="B9" s="100">
        <v>0.15</v>
      </c>
      <c r="C9" s="100">
        <f>B9</f>
        <v>0.15</v>
      </c>
      <c r="G9" s="100">
        <v>1</v>
      </c>
      <c r="H9" s="98" t="s">
        <v>804</v>
      </c>
      <c r="I9" s="100" t="s">
        <v>846</v>
      </c>
    </row>
    <row r="10" spans="1:9" ht="12.75" customHeight="1" x14ac:dyDescent="0.25">
      <c r="A10" s="96" t="s">
        <v>830</v>
      </c>
      <c r="B10" s="100">
        <v>0.5</v>
      </c>
      <c r="C10" s="100">
        <v>0.15</v>
      </c>
      <c r="G10" s="100">
        <v>1</v>
      </c>
      <c r="H10" s="98" t="s">
        <v>629</v>
      </c>
      <c r="I10" s="100" t="s">
        <v>846</v>
      </c>
    </row>
    <row r="11" spans="1:9" ht="12.75" customHeight="1" x14ac:dyDescent="0.25">
      <c r="A11" s="96" t="s">
        <v>925</v>
      </c>
      <c r="B11" s="100">
        <v>0.25</v>
      </c>
      <c r="C11" s="100">
        <v>0.15</v>
      </c>
      <c r="G11" s="100">
        <v>1</v>
      </c>
      <c r="H11" s="98" t="s">
        <v>804</v>
      </c>
      <c r="I11" s="100" t="s">
        <v>846</v>
      </c>
    </row>
    <row r="12" spans="1:9" ht="12.75" customHeight="1" x14ac:dyDescent="0.25">
      <c r="A12" s="96" t="s">
        <v>831</v>
      </c>
      <c r="B12" s="100">
        <v>0.25</v>
      </c>
      <c r="C12" s="100">
        <v>0.15</v>
      </c>
      <c r="G12" s="100">
        <v>1</v>
      </c>
      <c r="H12" s="98" t="s">
        <v>629</v>
      </c>
      <c r="I12" s="100" t="s">
        <v>846</v>
      </c>
    </row>
    <row r="13" spans="1:9" ht="12.75" customHeight="1" x14ac:dyDescent="0.25">
      <c r="A13" s="96" t="s">
        <v>923</v>
      </c>
      <c r="B13" s="100">
        <v>1.07</v>
      </c>
      <c r="C13" s="100">
        <v>0.15</v>
      </c>
      <c r="G13" s="100">
        <v>1</v>
      </c>
      <c r="H13" s="98" t="s">
        <v>629</v>
      </c>
      <c r="I13" s="100" t="s">
        <v>846</v>
      </c>
    </row>
    <row r="14" spans="1:9" ht="12.75" customHeight="1" x14ac:dyDescent="0.25">
      <c r="A14" s="96" t="s">
        <v>816</v>
      </c>
      <c r="B14" s="100">
        <v>0.15</v>
      </c>
      <c r="C14" s="100">
        <f>B14</f>
        <v>0.15</v>
      </c>
      <c r="D14" s="100"/>
      <c r="E14" s="100"/>
      <c r="F14" s="100">
        <v>0.7</v>
      </c>
      <c r="G14" s="100">
        <v>2</v>
      </c>
      <c r="H14" s="98" t="s">
        <v>804</v>
      </c>
      <c r="I14" s="100" t="s">
        <v>846</v>
      </c>
    </row>
    <row r="15" spans="1:9" ht="12.75" customHeight="1" x14ac:dyDescent="0.25">
      <c r="A15" s="96" t="s">
        <v>931</v>
      </c>
      <c r="B15" s="100">
        <v>0.38</v>
      </c>
      <c r="C15" s="100">
        <v>0.15</v>
      </c>
      <c r="G15" s="100">
        <v>1</v>
      </c>
      <c r="H15" s="98" t="s">
        <v>804</v>
      </c>
      <c r="I15" s="100" t="s">
        <v>846</v>
      </c>
    </row>
    <row r="16" spans="1:9" ht="12.75" customHeight="1" x14ac:dyDescent="0.25">
      <c r="A16" s="96" t="s">
        <v>817</v>
      </c>
      <c r="B16" s="100">
        <v>0.38</v>
      </c>
      <c r="C16" s="100">
        <v>0.15</v>
      </c>
      <c r="G16" s="100">
        <v>1</v>
      </c>
      <c r="H16" s="98" t="s">
        <v>804</v>
      </c>
      <c r="I16" s="100" t="s">
        <v>846</v>
      </c>
    </row>
    <row r="17" spans="1:9" ht="12.75" customHeight="1" x14ac:dyDescent="0.25">
      <c r="A17" s="96" t="s">
        <v>818</v>
      </c>
      <c r="B17" s="100">
        <v>0.15</v>
      </c>
      <c r="C17" s="100">
        <f>B17</f>
        <v>0.15</v>
      </c>
      <c r="G17" s="100">
        <v>1</v>
      </c>
      <c r="H17" s="98" t="s">
        <v>804</v>
      </c>
      <c r="I17" s="100" t="s">
        <v>846</v>
      </c>
    </row>
    <row r="18" spans="1:9" ht="12.75" customHeight="1" x14ac:dyDescent="0.25">
      <c r="A18" s="96" t="s">
        <v>819</v>
      </c>
      <c r="B18" s="100">
        <v>0.21</v>
      </c>
      <c r="C18" s="100">
        <v>0.15</v>
      </c>
      <c r="G18" s="100">
        <v>2</v>
      </c>
      <c r="H18" s="98" t="s">
        <v>804</v>
      </c>
      <c r="I18" s="100" t="s">
        <v>846</v>
      </c>
    </row>
    <row r="19" spans="1:9" ht="12.75" customHeight="1" x14ac:dyDescent="0.25">
      <c r="A19" s="96" t="s">
        <v>820</v>
      </c>
      <c r="B19" s="100">
        <v>0.15</v>
      </c>
      <c r="C19" s="100">
        <f>B19</f>
        <v>0.15</v>
      </c>
      <c r="G19" s="100">
        <v>3</v>
      </c>
      <c r="H19" s="98" t="s">
        <v>804</v>
      </c>
      <c r="I19" s="100" t="s">
        <v>846</v>
      </c>
    </row>
    <row r="20" spans="1:9" ht="12.75" customHeight="1" x14ac:dyDescent="0.25">
      <c r="A20" s="96" t="s">
        <v>821</v>
      </c>
      <c r="B20" s="100"/>
      <c r="C20" s="121">
        <v>0.15</v>
      </c>
      <c r="G20" s="100">
        <v>1</v>
      </c>
      <c r="H20" s="98" t="s">
        <v>629</v>
      </c>
      <c r="I20" s="100" t="s">
        <v>846</v>
      </c>
    </row>
    <row r="21" spans="1:9" ht="12.75" customHeight="1" x14ac:dyDescent="0.25">
      <c r="A21" s="96" t="s">
        <v>822</v>
      </c>
      <c r="B21" s="100">
        <v>0.38</v>
      </c>
      <c r="C21" s="100">
        <v>0.15</v>
      </c>
      <c r="G21" s="100">
        <v>1</v>
      </c>
      <c r="H21" s="98" t="s">
        <v>629</v>
      </c>
      <c r="I21" s="100" t="s">
        <v>846</v>
      </c>
    </row>
    <row r="22" spans="1:9" ht="12.75" customHeight="1" x14ac:dyDescent="0.25">
      <c r="A22" s="96" t="s">
        <v>823</v>
      </c>
      <c r="B22" s="100">
        <v>0.15</v>
      </c>
      <c r="C22" s="100">
        <f>B22</f>
        <v>0.15</v>
      </c>
      <c r="G22" s="100">
        <v>1</v>
      </c>
      <c r="H22" s="98" t="s">
        <v>638</v>
      </c>
      <c r="I22" s="100" t="s">
        <v>846</v>
      </c>
    </row>
    <row r="23" spans="1:9" ht="12.75" customHeight="1" x14ac:dyDescent="0.25">
      <c r="A23" s="96" t="s">
        <v>827</v>
      </c>
      <c r="B23" s="100">
        <v>0.15</v>
      </c>
      <c r="C23" s="100">
        <f>B23</f>
        <v>0.15</v>
      </c>
      <c r="G23" s="100">
        <v>2</v>
      </c>
      <c r="I23" s="100" t="s">
        <v>846</v>
      </c>
    </row>
    <row r="24" spans="1:9" ht="12.75" customHeight="1" x14ac:dyDescent="0.25">
      <c r="A24" s="96" t="s">
        <v>927</v>
      </c>
      <c r="B24" s="100">
        <v>0.5</v>
      </c>
      <c r="C24" s="100">
        <v>0.15</v>
      </c>
      <c r="G24" s="100">
        <v>1</v>
      </c>
      <c r="H24" s="98" t="s">
        <v>629</v>
      </c>
      <c r="I24" s="100" t="s">
        <v>846</v>
      </c>
    </row>
    <row r="25" spans="1:9" ht="12.75" customHeight="1" x14ac:dyDescent="0.25">
      <c r="A25" s="96" t="s">
        <v>1017</v>
      </c>
      <c r="B25" s="100">
        <v>1.07</v>
      </c>
      <c r="C25" s="100">
        <v>0.15</v>
      </c>
      <c r="G25" s="100">
        <v>1</v>
      </c>
      <c r="H25" s="98" t="s">
        <v>629</v>
      </c>
      <c r="I25" s="100" t="s">
        <v>846</v>
      </c>
    </row>
    <row r="26" spans="1:9" ht="12.75" customHeight="1" x14ac:dyDescent="0.25">
      <c r="A26" s="96" t="s">
        <v>825</v>
      </c>
      <c r="B26" s="100">
        <v>0.15</v>
      </c>
      <c r="C26" s="100">
        <f>B26</f>
        <v>0.15</v>
      </c>
      <c r="D26" s="100"/>
      <c r="E26" s="100"/>
      <c r="F26" s="100">
        <v>1</v>
      </c>
      <c r="G26" s="100">
        <v>2</v>
      </c>
      <c r="H26" s="98" t="s">
        <v>804</v>
      </c>
      <c r="I26" s="100" t="s">
        <v>813</v>
      </c>
    </row>
    <row r="27" spans="1:9" ht="12.75" customHeight="1" x14ac:dyDescent="0.25">
      <c r="A27" s="96" t="s">
        <v>826</v>
      </c>
      <c r="B27" s="100">
        <v>0.15</v>
      </c>
      <c r="C27" s="100">
        <f>B27</f>
        <v>0.15</v>
      </c>
      <c r="D27" s="100"/>
      <c r="E27" s="100"/>
      <c r="F27" s="100">
        <v>1</v>
      </c>
      <c r="G27" s="100">
        <v>2</v>
      </c>
      <c r="H27" s="98" t="s">
        <v>804</v>
      </c>
      <c r="I27" s="100" t="s">
        <v>813</v>
      </c>
    </row>
    <row r="28" spans="1:9" ht="12.75" customHeight="1" x14ac:dyDescent="0.25">
      <c r="A28" s="96" t="s">
        <v>828</v>
      </c>
      <c r="B28" s="100">
        <v>0.15</v>
      </c>
      <c r="C28" s="100">
        <f>B28</f>
        <v>0.15</v>
      </c>
      <c r="D28" s="100"/>
      <c r="E28" s="100"/>
      <c r="F28" s="100">
        <v>0.5</v>
      </c>
      <c r="G28" s="100">
        <v>2</v>
      </c>
      <c r="H28" s="98" t="s">
        <v>804</v>
      </c>
      <c r="I28" s="100" t="s">
        <v>846</v>
      </c>
    </row>
    <row r="29" spans="1:9" ht="12.75" customHeight="1" x14ac:dyDescent="0.25">
      <c r="A29" s="96" t="s">
        <v>796</v>
      </c>
      <c r="B29" s="122">
        <v>0</v>
      </c>
      <c r="C29" s="122">
        <v>0</v>
      </c>
      <c r="D29" s="100"/>
      <c r="E29" s="100"/>
      <c r="F29" s="100">
        <v>0.25</v>
      </c>
      <c r="G29" s="100">
        <v>2</v>
      </c>
      <c r="H29" s="98" t="s">
        <v>804</v>
      </c>
      <c r="I29" s="100" t="s">
        <v>846</v>
      </c>
    </row>
    <row r="30" spans="1:9" ht="12.75" customHeight="1" x14ac:dyDescent="0.25">
      <c r="A30" s="96" t="s">
        <v>788</v>
      </c>
      <c r="B30" s="122">
        <v>0</v>
      </c>
      <c r="C30" s="122">
        <v>0</v>
      </c>
      <c r="D30" s="100"/>
      <c r="E30" s="100"/>
      <c r="F30" s="100">
        <v>0.5</v>
      </c>
      <c r="G30" s="100">
        <v>1</v>
      </c>
      <c r="H30" s="98" t="s">
        <v>805</v>
      </c>
      <c r="I30" s="100" t="s">
        <v>846</v>
      </c>
    </row>
    <row r="31" spans="1:9" ht="12.75" customHeight="1" x14ac:dyDescent="0.25">
      <c r="A31" s="96" t="s">
        <v>789</v>
      </c>
      <c r="B31" s="122">
        <v>0</v>
      </c>
      <c r="C31" s="122">
        <v>0</v>
      </c>
      <c r="D31" s="100"/>
      <c r="E31" s="100"/>
      <c r="F31" s="100">
        <v>1.5</v>
      </c>
      <c r="G31" s="100">
        <v>2</v>
      </c>
      <c r="H31" s="98" t="s">
        <v>806</v>
      </c>
      <c r="I31" s="100" t="s">
        <v>846</v>
      </c>
    </row>
    <row r="32" spans="1:9" ht="12.75" customHeight="1" x14ac:dyDescent="0.25">
      <c r="A32" s="96" t="s">
        <v>790</v>
      </c>
      <c r="B32" s="122">
        <v>0</v>
      </c>
      <c r="C32" s="122">
        <v>0</v>
      </c>
      <c r="D32" s="100"/>
      <c r="E32" s="100"/>
      <c r="F32" s="100">
        <v>1</v>
      </c>
      <c r="G32" s="100">
        <v>2</v>
      </c>
      <c r="H32" s="98" t="s">
        <v>804</v>
      </c>
      <c r="I32" s="100" t="s">
        <v>846</v>
      </c>
    </row>
    <row r="33" spans="1:9" ht="12.75" customHeight="1" x14ac:dyDescent="0.25">
      <c r="A33" s="96" t="s">
        <v>791</v>
      </c>
      <c r="B33" s="122">
        <v>0</v>
      </c>
      <c r="C33" s="122">
        <v>0</v>
      </c>
      <c r="D33" s="100"/>
      <c r="E33" s="100"/>
      <c r="F33" s="100">
        <v>0.5</v>
      </c>
      <c r="G33" s="100">
        <v>2</v>
      </c>
      <c r="H33" s="98" t="s">
        <v>804</v>
      </c>
      <c r="I33" s="100" t="s">
        <v>846</v>
      </c>
    </row>
    <row r="34" spans="1:9" ht="12.75" customHeight="1" x14ac:dyDescent="0.25">
      <c r="A34" s="96" t="s">
        <v>792</v>
      </c>
      <c r="B34" s="122">
        <v>0</v>
      </c>
      <c r="C34" s="122">
        <v>0</v>
      </c>
      <c r="D34" s="100"/>
      <c r="E34" s="100"/>
      <c r="F34" s="100">
        <v>1</v>
      </c>
      <c r="G34" s="100">
        <v>2</v>
      </c>
      <c r="H34" s="98" t="s">
        <v>804</v>
      </c>
      <c r="I34" s="100" t="s">
        <v>846</v>
      </c>
    </row>
    <row r="35" spans="1:9" ht="12.75" customHeight="1" x14ac:dyDescent="0.25">
      <c r="A35" s="96" t="s">
        <v>793</v>
      </c>
      <c r="B35" s="122">
        <v>0</v>
      </c>
      <c r="C35" s="122">
        <v>0</v>
      </c>
      <c r="D35" s="100"/>
      <c r="E35" s="100"/>
      <c r="F35" s="100">
        <v>1</v>
      </c>
      <c r="G35" s="100">
        <v>3</v>
      </c>
      <c r="H35" s="98" t="s">
        <v>804</v>
      </c>
      <c r="I35" s="100" t="s">
        <v>846</v>
      </c>
    </row>
    <row r="36" spans="1:9" ht="12.75" customHeight="1" x14ac:dyDescent="0.25">
      <c r="A36" s="96" t="s">
        <v>794</v>
      </c>
      <c r="B36" s="122">
        <v>0</v>
      </c>
      <c r="C36" s="122">
        <v>0</v>
      </c>
      <c r="D36" s="100"/>
      <c r="E36" s="100"/>
      <c r="F36" s="100">
        <v>0.3</v>
      </c>
      <c r="G36" s="100">
        <v>2</v>
      </c>
      <c r="H36" s="98" t="s">
        <v>804</v>
      </c>
      <c r="I36" s="100" t="s">
        <v>846</v>
      </c>
    </row>
    <row r="37" spans="1:9" ht="12.75" customHeight="1" x14ac:dyDescent="0.25">
      <c r="A37" s="96" t="s">
        <v>795</v>
      </c>
      <c r="B37" s="122">
        <v>0</v>
      </c>
      <c r="C37" s="122">
        <v>0</v>
      </c>
      <c r="D37" s="100"/>
      <c r="E37" s="100"/>
      <c r="F37" s="100">
        <v>0.5</v>
      </c>
      <c r="G37" s="100">
        <v>2</v>
      </c>
      <c r="H37" s="98" t="s">
        <v>804</v>
      </c>
      <c r="I37" s="100" t="s">
        <v>846</v>
      </c>
    </row>
    <row r="38" spans="1:9" ht="12.75" customHeight="1" x14ac:dyDescent="0.25">
      <c r="A38" s="96" t="s">
        <v>798</v>
      </c>
      <c r="B38" s="122">
        <v>0</v>
      </c>
      <c r="C38" s="122">
        <v>0</v>
      </c>
      <c r="D38" s="100"/>
      <c r="E38" s="100"/>
      <c r="F38" s="100"/>
      <c r="G38" s="100">
        <v>4</v>
      </c>
      <c r="H38" s="98" t="s">
        <v>807</v>
      </c>
      <c r="I38" s="100" t="s">
        <v>846</v>
      </c>
    </row>
    <row r="39" spans="1:9" ht="12.75" customHeight="1" x14ac:dyDescent="0.25">
      <c r="A39" s="96" t="s">
        <v>799</v>
      </c>
      <c r="B39" s="122">
        <v>0</v>
      </c>
      <c r="C39" s="122">
        <v>0</v>
      </c>
      <c r="D39" s="100"/>
      <c r="E39" s="100"/>
      <c r="F39" s="100">
        <v>0.75</v>
      </c>
      <c r="G39" s="100">
        <v>2</v>
      </c>
      <c r="H39" s="98" t="s">
        <v>808</v>
      </c>
      <c r="I39" s="100" t="s">
        <v>813</v>
      </c>
    </row>
    <row r="40" spans="1:9" ht="12.75" customHeight="1" x14ac:dyDescent="0.25">
      <c r="A40" s="96" t="s">
        <v>800</v>
      </c>
      <c r="B40" s="122">
        <v>0</v>
      </c>
      <c r="C40" s="122">
        <v>0</v>
      </c>
      <c r="D40" s="100"/>
      <c r="E40" s="100"/>
      <c r="F40" s="100"/>
      <c r="G40" s="100">
        <v>3</v>
      </c>
      <c r="H40" s="98" t="s">
        <v>807</v>
      </c>
      <c r="I40" s="100" t="s">
        <v>813</v>
      </c>
    </row>
    <row r="41" spans="1:9" ht="12.75" customHeight="1" x14ac:dyDescent="0.25">
      <c r="A41" s="96" t="s">
        <v>797</v>
      </c>
      <c r="B41" s="122">
        <v>0</v>
      </c>
      <c r="C41" s="122">
        <v>0</v>
      </c>
      <c r="D41" s="100">
        <v>20</v>
      </c>
      <c r="E41" s="100">
        <v>50</v>
      </c>
      <c r="F41" s="100"/>
      <c r="G41" s="100">
        <v>2</v>
      </c>
      <c r="H41" s="98" t="s">
        <v>809</v>
      </c>
      <c r="I41" s="100" t="s">
        <v>846</v>
      </c>
    </row>
    <row r="42" spans="1:9" ht="12.75" customHeight="1" x14ac:dyDescent="0.25">
      <c r="A42" s="96" t="s">
        <v>801</v>
      </c>
      <c r="B42" s="122">
        <v>0</v>
      </c>
      <c r="C42" s="122">
        <v>0</v>
      </c>
      <c r="D42" s="100"/>
      <c r="E42" s="100"/>
      <c r="F42" s="100">
        <v>1</v>
      </c>
      <c r="G42" s="100">
        <v>3</v>
      </c>
      <c r="H42" s="98" t="s">
        <v>807</v>
      </c>
      <c r="I42" s="100" t="s">
        <v>846</v>
      </c>
    </row>
    <row r="43" spans="1:9" ht="12.75" customHeight="1" x14ac:dyDescent="0.25">
      <c r="A43" s="96" t="s">
        <v>802</v>
      </c>
      <c r="B43" s="122">
        <v>0</v>
      </c>
      <c r="C43" s="122">
        <v>0</v>
      </c>
      <c r="D43" s="100"/>
      <c r="E43" s="100"/>
      <c r="F43" s="100">
        <v>1.5</v>
      </c>
      <c r="G43" s="100">
        <v>4</v>
      </c>
      <c r="H43" s="98" t="s">
        <v>807</v>
      </c>
      <c r="I43" s="100" t="s">
        <v>813</v>
      </c>
    </row>
    <row r="44" spans="1:9" ht="12.75" customHeight="1" x14ac:dyDescent="0.25">
      <c r="A44" s="96" t="s">
        <v>885</v>
      </c>
      <c r="B44" s="122">
        <v>0</v>
      </c>
      <c r="C44" s="122">
        <v>0</v>
      </c>
      <c r="D44" s="100">
        <v>25</v>
      </c>
      <c r="E44" s="100">
        <v>50</v>
      </c>
      <c r="F44" s="100"/>
      <c r="G44" s="100">
        <v>2</v>
      </c>
      <c r="H44" s="98" t="s">
        <v>810</v>
      </c>
      <c r="I44" s="100" t="s">
        <v>846</v>
      </c>
    </row>
    <row r="45" spans="1:9" ht="12.75" customHeight="1" x14ac:dyDescent="0.25">
      <c r="A45" s="96" t="s">
        <v>884</v>
      </c>
      <c r="B45" s="122">
        <v>0</v>
      </c>
      <c r="C45" s="122">
        <v>0</v>
      </c>
      <c r="D45" s="100">
        <v>50</v>
      </c>
      <c r="E45" s="100"/>
      <c r="F45" s="100"/>
      <c r="G45" s="100">
        <v>2</v>
      </c>
      <c r="H45" s="98" t="s">
        <v>811</v>
      </c>
      <c r="I45" s="100" t="s">
        <v>846</v>
      </c>
    </row>
    <row r="46" spans="1:9" ht="12.75" customHeight="1" x14ac:dyDescent="0.25">
      <c r="A46" s="96" t="s">
        <v>803</v>
      </c>
      <c r="B46" s="122">
        <v>0</v>
      </c>
      <c r="C46" s="122">
        <v>0</v>
      </c>
      <c r="D46" s="87"/>
      <c r="F46" s="87">
        <v>0.5</v>
      </c>
      <c r="G46" s="87">
        <v>2</v>
      </c>
      <c r="I46" s="100" t="s">
        <v>846</v>
      </c>
    </row>
    <row r="47" spans="1:9" ht="12.75" customHeight="1" x14ac:dyDescent="0.25">
      <c r="A47" s="96" t="s">
        <v>754</v>
      </c>
      <c r="B47" s="100">
        <v>0.5</v>
      </c>
      <c r="C47" s="100">
        <v>0.2</v>
      </c>
      <c r="G47" s="100">
        <v>2</v>
      </c>
      <c r="H47" s="98" t="s">
        <v>804</v>
      </c>
      <c r="I47" s="100" t="s">
        <v>846</v>
      </c>
    </row>
    <row r="48" spans="1:9" ht="12.75" customHeight="1" x14ac:dyDescent="0.25">
      <c r="A48" s="96" t="s">
        <v>753</v>
      </c>
      <c r="B48" s="100">
        <v>0.5</v>
      </c>
      <c r="C48" s="100">
        <v>0.15</v>
      </c>
      <c r="G48" s="100">
        <v>2</v>
      </c>
      <c r="H48" s="98" t="s">
        <v>804</v>
      </c>
      <c r="I48" s="100" t="s">
        <v>846</v>
      </c>
    </row>
    <row r="49" spans="1:9" ht="12.75" customHeight="1" x14ac:dyDescent="0.25">
      <c r="A49" s="96" t="s">
        <v>755</v>
      </c>
      <c r="B49" s="100">
        <v>0.15</v>
      </c>
      <c r="C49" s="100">
        <f>B49</f>
        <v>0.15</v>
      </c>
      <c r="D49" s="100"/>
      <c r="E49" s="100"/>
      <c r="F49" s="100">
        <v>0.7</v>
      </c>
      <c r="G49" s="100">
        <v>2</v>
      </c>
      <c r="H49" s="98" t="s">
        <v>804</v>
      </c>
      <c r="I49" s="100" t="s">
        <v>813</v>
      </c>
    </row>
    <row r="50" spans="1:9" ht="12.75" customHeight="1" x14ac:dyDescent="0.25">
      <c r="A50" s="96" t="s">
        <v>752</v>
      </c>
      <c r="B50" s="100">
        <v>0.5</v>
      </c>
      <c r="C50" s="100">
        <v>0.15</v>
      </c>
      <c r="G50" s="100">
        <v>2</v>
      </c>
      <c r="H50" s="98" t="s">
        <v>804</v>
      </c>
      <c r="I50" s="100" t="s">
        <v>846</v>
      </c>
    </row>
    <row r="51" spans="1:9" ht="12.75" customHeight="1" x14ac:dyDescent="0.25">
      <c r="A51" s="96" t="s">
        <v>756</v>
      </c>
      <c r="B51" s="100">
        <v>0.5</v>
      </c>
      <c r="C51" s="100">
        <v>0.15</v>
      </c>
      <c r="G51" s="100">
        <v>1</v>
      </c>
      <c r="H51" s="98" t="s">
        <v>629</v>
      </c>
      <c r="I51" s="100" t="s">
        <v>846</v>
      </c>
    </row>
    <row r="52" spans="1:9" ht="12.75" customHeight="1" x14ac:dyDescent="0.25">
      <c r="A52" s="96" t="s">
        <v>757</v>
      </c>
      <c r="B52" s="100">
        <v>0.5</v>
      </c>
      <c r="C52" s="100">
        <v>0.15</v>
      </c>
      <c r="G52" s="100">
        <v>1</v>
      </c>
      <c r="H52" s="98" t="s">
        <v>629</v>
      </c>
      <c r="I52" s="100" t="s">
        <v>846</v>
      </c>
    </row>
    <row r="53" spans="1:9" ht="12.75" customHeight="1" x14ac:dyDescent="0.25">
      <c r="A53" s="96" t="s">
        <v>758</v>
      </c>
      <c r="B53" s="100">
        <v>0.5</v>
      </c>
      <c r="C53" s="100">
        <v>0.15</v>
      </c>
      <c r="G53" s="100">
        <v>1</v>
      </c>
      <c r="H53" s="98" t="s">
        <v>629</v>
      </c>
      <c r="I53" s="100" t="s">
        <v>846</v>
      </c>
    </row>
    <row r="54" spans="1:9" ht="12.75" customHeight="1" x14ac:dyDescent="0.25">
      <c r="A54" s="96" t="s">
        <v>759</v>
      </c>
      <c r="B54" s="100">
        <v>0.15</v>
      </c>
      <c r="C54" s="100">
        <f>B54</f>
        <v>0.15</v>
      </c>
      <c r="G54" s="100">
        <v>1</v>
      </c>
      <c r="H54" s="98" t="s">
        <v>629</v>
      </c>
      <c r="I54" s="100" t="s">
        <v>846</v>
      </c>
    </row>
    <row r="55" spans="1:9" ht="12.75" customHeight="1" x14ac:dyDescent="0.25">
      <c r="A55" s="96" t="s">
        <v>760</v>
      </c>
      <c r="B55" s="100">
        <v>0.15</v>
      </c>
      <c r="C55" s="100">
        <f t="shared" ref="C55:C60" si="0">B55</f>
        <v>0.15</v>
      </c>
      <c r="G55" s="100">
        <v>2</v>
      </c>
      <c r="H55" s="98" t="s">
        <v>652</v>
      </c>
      <c r="I55" s="100" t="s">
        <v>813</v>
      </c>
    </row>
    <row r="56" spans="1:9" ht="12.75" customHeight="1" x14ac:dyDescent="0.25">
      <c r="A56" s="96" t="s">
        <v>873</v>
      </c>
      <c r="B56" s="100">
        <v>0</v>
      </c>
      <c r="C56" s="100">
        <v>0</v>
      </c>
      <c r="G56" s="100">
        <v>1</v>
      </c>
      <c r="H56" s="98" t="s">
        <v>804</v>
      </c>
      <c r="I56" s="100" t="s">
        <v>846</v>
      </c>
    </row>
    <row r="57" spans="1:9" ht="12.75" customHeight="1" x14ac:dyDescent="0.25">
      <c r="A57" s="96" t="s">
        <v>762</v>
      </c>
      <c r="B57" s="100">
        <v>0.15</v>
      </c>
      <c r="C57" s="100">
        <f t="shared" si="0"/>
        <v>0.15</v>
      </c>
      <c r="G57" s="100">
        <v>1</v>
      </c>
      <c r="H57" s="98" t="s">
        <v>629</v>
      </c>
      <c r="I57" s="100" t="s">
        <v>846</v>
      </c>
    </row>
    <row r="58" spans="1:9" ht="12.75" customHeight="1" x14ac:dyDescent="0.25">
      <c r="A58" s="96" t="s">
        <v>761</v>
      </c>
      <c r="B58" s="100">
        <v>0.15</v>
      </c>
      <c r="C58" s="100">
        <f t="shared" si="0"/>
        <v>0.15</v>
      </c>
      <c r="G58" s="100">
        <v>1</v>
      </c>
      <c r="H58" s="98" t="s">
        <v>629</v>
      </c>
      <c r="I58" s="100" t="s">
        <v>846</v>
      </c>
    </row>
    <row r="59" spans="1:9" ht="12.75" customHeight="1" x14ac:dyDescent="0.25">
      <c r="A59" s="96" t="s">
        <v>764</v>
      </c>
      <c r="B59" s="100">
        <v>0.15</v>
      </c>
      <c r="C59" s="100">
        <f t="shared" si="0"/>
        <v>0.15</v>
      </c>
      <c r="G59" s="100">
        <v>1</v>
      </c>
      <c r="H59" s="98" t="s">
        <v>804</v>
      </c>
      <c r="I59" s="100" t="s">
        <v>846</v>
      </c>
    </row>
    <row r="60" spans="1:9" ht="12.75" customHeight="1" x14ac:dyDescent="0.25">
      <c r="A60" s="96" t="s">
        <v>763</v>
      </c>
      <c r="B60" s="100">
        <v>0.15</v>
      </c>
      <c r="C60" s="100">
        <f t="shared" si="0"/>
        <v>0.15</v>
      </c>
      <c r="G60" s="100">
        <v>2</v>
      </c>
      <c r="H60" s="98" t="s">
        <v>804</v>
      </c>
      <c r="I60" s="100" t="s">
        <v>846</v>
      </c>
    </row>
    <row r="61" spans="1:9" ht="12.75" customHeight="1" x14ac:dyDescent="0.25">
      <c r="A61" s="96" t="s">
        <v>765</v>
      </c>
      <c r="B61" s="100">
        <v>0.5</v>
      </c>
      <c r="C61" s="100">
        <v>0.15</v>
      </c>
      <c r="G61" s="100">
        <v>1</v>
      </c>
      <c r="H61" s="98" t="s">
        <v>629</v>
      </c>
      <c r="I61" s="100" t="s">
        <v>846</v>
      </c>
    </row>
    <row r="62" spans="1:9" ht="12.75" customHeight="1" x14ac:dyDescent="0.25">
      <c r="A62" s="96" t="s">
        <v>928</v>
      </c>
      <c r="B62" s="100">
        <v>0.5</v>
      </c>
      <c r="C62" s="100">
        <f t="shared" ref="C62:C75" si="1">B62</f>
        <v>0.5</v>
      </c>
      <c r="G62" s="100">
        <v>1</v>
      </c>
      <c r="H62" s="98" t="s">
        <v>629</v>
      </c>
      <c r="I62" s="100" t="s">
        <v>846</v>
      </c>
    </row>
    <row r="63" spans="1:9" ht="12.75" customHeight="1" x14ac:dyDescent="0.25">
      <c r="A63" s="96" t="s">
        <v>781</v>
      </c>
      <c r="B63" s="100">
        <v>0.15</v>
      </c>
      <c r="C63" s="100">
        <f t="shared" si="1"/>
        <v>0.15</v>
      </c>
      <c r="G63" s="100">
        <v>2</v>
      </c>
      <c r="H63" s="98" t="s">
        <v>804</v>
      </c>
      <c r="I63" s="100" t="s">
        <v>846</v>
      </c>
    </row>
    <row r="64" spans="1:9" ht="12.75" customHeight="1" x14ac:dyDescent="0.25">
      <c r="A64" s="96" t="s">
        <v>772</v>
      </c>
      <c r="B64" s="100">
        <v>0.15</v>
      </c>
      <c r="C64" s="100">
        <f t="shared" si="1"/>
        <v>0.15</v>
      </c>
      <c r="G64" s="100">
        <v>2</v>
      </c>
      <c r="H64" s="98" t="s">
        <v>629</v>
      </c>
      <c r="I64" s="100" t="s">
        <v>846</v>
      </c>
    </row>
    <row r="65" spans="1:9" ht="12.75" customHeight="1" x14ac:dyDescent="0.25">
      <c r="A65" s="96" t="s">
        <v>773</v>
      </c>
      <c r="B65" s="100">
        <v>0.15</v>
      </c>
      <c r="C65" s="100">
        <f t="shared" si="1"/>
        <v>0.15</v>
      </c>
      <c r="G65" s="100">
        <v>1</v>
      </c>
      <c r="H65" s="98" t="s">
        <v>629</v>
      </c>
      <c r="I65" s="100" t="s">
        <v>846</v>
      </c>
    </row>
    <row r="66" spans="1:9" ht="12.75" customHeight="1" x14ac:dyDescent="0.25">
      <c r="A66" s="96" t="s">
        <v>774</v>
      </c>
      <c r="B66" s="100">
        <v>0.15</v>
      </c>
      <c r="C66" s="100">
        <f t="shared" si="1"/>
        <v>0.15</v>
      </c>
      <c r="G66" s="100">
        <v>1</v>
      </c>
      <c r="H66" s="98" t="s">
        <v>629</v>
      </c>
      <c r="I66" s="100" t="s">
        <v>813</v>
      </c>
    </row>
    <row r="67" spans="1:9" ht="12.75" customHeight="1" x14ac:dyDescent="0.25">
      <c r="A67" s="96" t="s">
        <v>930</v>
      </c>
      <c r="B67" s="100">
        <v>0</v>
      </c>
      <c r="C67" s="100">
        <v>0</v>
      </c>
      <c r="G67" s="100">
        <v>2</v>
      </c>
      <c r="H67" s="98" t="s">
        <v>672</v>
      </c>
      <c r="I67" s="100" t="s">
        <v>846</v>
      </c>
    </row>
    <row r="68" spans="1:9" ht="12.75" customHeight="1" x14ac:dyDescent="0.25">
      <c r="A68" s="96" t="s">
        <v>775</v>
      </c>
      <c r="B68" s="100">
        <v>0.15</v>
      </c>
      <c r="C68" s="100">
        <f t="shared" si="1"/>
        <v>0.15</v>
      </c>
      <c r="G68" s="100">
        <v>3</v>
      </c>
      <c r="H68" s="98" t="s">
        <v>804</v>
      </c>
      <c r="I68" s="100" t="s">
        <v>813</v>
      </c>
    </row>
    <row r="69" spans="1:9" ht="12.75" customHeight="1" x14ac:dyDescent="0.25">
      <c r="A69" s="96" t="s">
        <v>887</v>
      </c>
      <c r="B69" s="100">
        <v>0.15</v>
      </c>
      <c r="C69" s="100">
        <f t="shared" si="1"/>
        <v>0.15</v>
      </c>
      <c r="G69" s="100">
        <v>2</v>
      </c>
      <c r="H69" s="98" t="s">
        <v>804</v>
      </c>
      <c r="I69" s="100" t="s">
        <v>846</v>
      </c>
    </row>
    <row r="70" spans="1:9" ht="12.75" customHeight="1" x14ac:dyDescent="0.25">
      <c r="A70" s="96" t="s">
        <v>776</v>
      </c>
      <c r="B70" s="100">
        <v>0.15</v>
      </c>
      <c r="C70" s="100">
        <f t="shared" si="1"/>
        <v>0.15</v>
      </c>
      <c r="G70" s="100">
        <v>1</v>
      </c>
      <c r="H70" s="98" t="s">
        <v>804</v>
      </c>
      <c r="I70" s="100" t="s">
        <v>846</v>
      </c>
    </row>
    <row r="71" spans="1:9" ht="12.75" customHeight="1" x14ac:dyDescent="0.25">
      <c r="A71" s="96" t="s">
        <v>777</v>
      </c>
      <c r="B71" s="100">
        <v>0.15</v>
      </c>
      <c r="C71" s="100">
        <f t="shared" si="1"/>
        <v>0.15</v>
      </c>
      <c r="G71" s="100">
        <v>2</v>
      </c>
      <c r="H71" s="98" t="s">
        <v>652</v>
      </c>
      <c r="I71" s="100" t="s">
        <v>846</v>
      </c>
    </row>
    <row r="72" spans="1:9" ht="12.75" customHeight="1" x14ac:dyDescent="0.25">
      <c r="A72" s="96" t="s">
        <v>929</v>
      </c>
      <c r="B72" s="100">
        <v>0.15</v>
      </c>
      <c r="C72" s="100">
        <f t="shared" si="1"/>
        <v>0.15</v>
      </c>
      <c r="G72" s="100">
        <v>2</v>
      </c>
      <c r="H72" s="98" t="s">
        <v>804</v>
      </c>
      <c r="I72" s="100" t="s">
        <v>846</v>
      </c>
    </row>
    <row r="73" spans="1:9" ht="12.75" customHeight="1" x14ac:dyDescent="0.25">
      <c r="A73" s="96" t="s">
        <v>778</v>
      </c>
      <c r="B73" s="100">
        <v>0.15</v>
      </c>
      <c r="C73" s="100">
        <f t="shared" si="1"/>
        <v>0.15</v>
      </c>
      <c r="G73" s="100">
        <v>1</v>
      </c>
      <c r="H73" s="98" t="s">
        <v>804</v>
      </c>
      <c r="I73" s="100" t="s">
        <v>846</v>
      </c>
    </row>
    <row r="74" spans="1:9" ht="12.75" customHeight="1" x14ac:dyDescent="0.25">
      <c r="A74" s="96" t="s">
        <v>779</v>
      </c>
      <c r="B74" s="100">
        <v>0.5</v>
      </c>
      <c r="C74" s="100">
        <v>0.15</v>
      </c>
      <c r="G74" s="100">
        <v>1</v>
      </c>
      <c r="H74" s="98" t="s">
        <v>629</v>
      </c>
      <c r="I74" s="100" t="s">
        <v>846</v>
      </c>
    </row>
    <row r="75" spans="1:9" ht="12.75" customHeight="1" x14ac:dyDescent="0.25">
      <c r="A75" s="96" t="s">
        <v>780</v>
      </c>
      <c r="B75" s="100">
        <v>0.15</v>
      </c>
      <c r="C75" s="100">
        <f t="shared" si="1"/>
        <v>0.15</v>
      </c>
      <c r="G75" s="100">
        <v>2</v>
      </c>
      <c r="H75" s="98" t="s">
        <v>652</v>
      </c>
      <c r="I75" s="100" t="s">
        <v>846</v>
      </c>
    </row>
    <row r="76" spans="1:9" ht="12.75" customHeight="1" x14ac:dyDescent="0.25">
      <c r="A76" s="96" t="s">
        <v>766</v>
      </c>
      <c r="B76" s="100">
        <v>0.5</v>
      </c>
      <c r="C76" s="100">
        <v>0.15</v>
      </c>
      <c r="G76" s="100">
        <v>1</v>
      </c>
      <c r="H76" s="98" t="s">
        <v>804</v>
      </c>
      <c r="I76" s="100" t="s">
        <v>846</v>
      </c>
    </row>
    <row r="77" spans="1:9" ht="12.75" customHeight="1" x14ac:dyDescent="0.25">
      <c r="A77" s="96" t="s">
        <v>767</v>
      </c>
      <c r="B77" s="100">
        <v>0.5</v>
      </c>
      <c r="C77" s="100">
        <v>0.15</v>
      </c>
      <c r="G77" s="100">
        <v>1</v>
      </c>
      <c r="H77" s="98" t="s">
        <v>629</v>
      </c>
      <c r="I77" s="100" t="s">
        <v>846</v>
      </c>
    </row>
    <row r="78" spans="1:9" ht="12.75" customHeight="1" x14ac:dyDescent="0.25">
      <c r="A78" s="96" t="s">
        <v>768</v>
      </c>
      <c r="B78" s="100">
        <v>0.15</v>
      </c>
      <c r="C78" s="100">
        <f t="shared" ref="C78:C85" si="2">B78</f>
        <v>0.15</v>
      </c>
      <c r="G78" s="100">
        <v>1</v>
      </c>
      <c r="H78" s="98" t="s">
        <v>804</v>
      </c>
      <c r="I78" s="100" t="s">
        <v>846</v>
      </c>
    </row>
    <row r="79" spans="1:9" ht="12.75" customHeight="1" x14ac:dyDescent="0.25">
      <c r="A79" s="96" t="s">
        <v>769</v>
      </c>
      <c r="B79" s="100">
        <v>0.15</v>
      </c>
      <c r="C79" s="100">
        <f t="shared" si="2"/>
        <v>0.15</v>
      </c>
      <c r="G79" s="100">
        <v>1</v>
      </c>
      <c r="H79" s="98" t="s">
        <v>629</v>
      </c>
      <c r="I79" s="100" t="s">
        <v>846</v>
      </c>
    </row>
    <row r="80" spans="1:9" ht="12.75" customHeight="1" x14ac:dyDescent="0.25">
      <c r="A80" s="96" t="s">
        <v>770</v>
      </c>
      <c r="B80" s="100">
        <v>0.15</v>
      </c>
      <c r="C80" s="100">
        <f t="shared" si="2"/>
        <v>0.15</v>
      </c>
      <c r="G80" s="100">
        <v>1</v>
      </c>
      <c r="H80" s="98" t="s">
        <v>629</v>
      </c>
      <c r="I80" s="100" t="s">
        <v>846</v>
      </c>
    </row>
    <row r="81" spans="1:9" ht="12.75" customHeight="1" x14ac:dyDescent="0.25">
      <c r="A81" s="96" t="s">
        <v>771</v>
      </c>
      <c r="B81" s="100">
        <v>0.15</v>
      </c>
      <c r="C81" s="100">
        <f t="shared" si="2"/>
        <v>0.15</v>
      </c>
      <c r="G81" s="100">
        <v>1</v>
      </c>
      <c r="H81" s="98" t="s">
        <v>629</v>
      </c>
      <c r="I81" s="100" t="s">
        <v>846</v>
      </c>
    </row>
    <row r="82" spans="1:9" ht="12.75" customHeight="1" x14ac:dyDescent="0.25">
      <c r="A82" s="96" t="s">
        <v>843</v>
      </c>
      <c r="B82" s="100">
        <v>0.15</v>
      </c>
      <c r="C82" s="100">
        <f t="shared" si="2"/>
        <v>0.15</v>
      </c>
      <c r="G82" s="100">
        <v>1</v>
      </c>
      <c r="H82" s="98" t="s">
        <v>629</v>
      </c>
      <c r="I82" s="100" t="s">
        <v>846</v>
      </c>
    </row>
    <row r="83" spans="1:9" ht="12.75" customHeight="1" x14ac:dyDescent="0.25">
      <c r="A83" s="96" t="s">
        <v>783</v>
      </c>
      <c r="B83" s="100">
        <v>0.4</v>
      </c>
      <c r="C83" s="100">
        <f t="shared" si="2"/>
        <v>0.4</v>
      </c>
      <c r="D83" s="100"/>
      <c r="E83" s="100"/>
      <c r="F83" s="100">
        <v>0.5</v>
      </c>
      <c r="G83" s="100">
        <v>2</v>
      </c>
      <c r="H83" s="98" t="s">
        <v>629</v>
      </c>
      <c r="I83" s="100" t="s">
        <v>846</v>
      </c>
    </row>
    <row r="84" spans="1:9" ht="12.75" customHeight="1" x14ac:dyDescent="0.25">
      <c r="A84" s="96" t="s">
        <v>784</v>
      </c>
      <c r="B84" s="100">
        <v>0.4</v>
      </c>
      <c r="C84" s="100">
        <f t="shared" si="2"/>
        <v>0.4</v>
      </c>
      <c r="D84" s="100"/>
      <c r="E84" s="100"/>
      <c r="F84" s="100">
        <v>0.6</v>
      </c>
      <c r="G84" s="100">
        <v>2</v>
      </c>
      <c r="H84" s="98" t="s">
        <v>804</v>
      </c>
      <c r="I84" s="100" t="s">
        <v>846</v>
      </c>
    </row>
    <row r="85" spans="1:9" ht="12.75" customHeight="1" x14ac:dyDescent="0.25">
      <c r="A85" s="96" t="s">
        <v>787</v>
      </c>
      <c r="B85" s="100">
        <v>0.3</v>
      </c>
      <c r="C85" s="100">
        <f t="shared" si="2"/>
        <v>0.3</v>
      </c>
      <c r="G85" s="100">
        <v>2</v>
      </c>
      <c r="H85" s="98" t="s">
        <v>804</v>
      </c>
      <c r="I85" s="100" t="s">
        <v>846</v>
      </c>
    </row>
    <row r="86" spans="1:9" ht="12.75" customHeight="1" x14ac:dyDescent="0.25">
      <c r="A86" s="96" t="s">
        <v>782</v>
      </c>
      <c r="B86" s="100">
        <v>0.25</v>
      </c>
      <c r="C86" s="100">
        <v>0.15</v>
      </c>
      <c r="G86" s="100">
        <v>1</v>
      </c>
      <c r="H86" s="98" t="s">
        <v>629</v>
      </c>
      <c r="I86" s="100" t="s">
        <v>846</v>
      </c>
    </row>
    <row r="87" spans="1:9" ht="12.75" customHeight="1" x14ac:dyDescent="0.25">
      <c r="A87" s="96" t="s">
        <v>785</v>
      </c>
      <c r="B87" s="100">
        <v>0.25</v>
      </c>
      <c r="C87" s="100">
        <v>0.15</v>
      </c>
      <c r="D87" s="100"/>
      <c r="E87" s="100"/>
      <c r="F87" s="100">
        <v>0.9</v>
      </c>
      <c r="G87" s="100">
        <v>2</v>
      </c>
      <c r="H87" s="98" t="s">
        <v>804</v>
      </c>
      <c r="I87" s="100" t="s">
        <v>846</v>
      </c>
    </row>
    <row r="88" spans="1:9" ht="12.75" customHeight="1" x14ac:dyDescent="0.25">
      <c r="A88" s="96" t="s">
        <v>1016</v>
      </c>
      <c r="B88" s="100">
        <v>0.25</v>
      </c>
      <c r="C88" s="100">
        <v>0.2</v>
      </c>
      <c r="G88" s="100">
        <v>2</v>
      </c>
      <c r="H88" s="98" t="s">
        <v>804</v>
      </c>
      <c r="I88" s="100" t="s">
        <v>846</v>
      </c>
    </row>
    <row r="89" spans="1:9" ht="12.75" customHeight="1" x14ac:dyDescent="0.25">
      <c r="A89" s="96" t="s">
        <v>786</v>
      </c>
      <c r="B89" s="100">
        <v>0.25</v>
      </c>
      <c r="C89" s="100">
        <v>0.2</v>
      </c>
      <c r="G89" s="100">
        <v>1</v>
      </c>
      <c r="H89" s="98" t="s">
        <v>629</v>
      </c>
      <c r="I89" s="100" t="s">
        <v>846</v>
      </c>
    </row>
    <row r="90" spans="1:9" ht="12.75" customHeight="1" x14ac:dyDescent="0.25">
      <c r="A90" s="96" t="s">
        <v>832</v>
      </c>
      <c r="B90" s="100">
        <v>1.07</v>
      </c>
      <c r="C90" s="100">
        <v>0.15</v>
      </c>
      <c r="G90" s="100">
        <v>1</v>
      </c>
      <c r="H90" s="98" t="s">
        <v>804</v>
      </c>
      <c r="I90" s="100" t="s">
        <v>846</v>
      </c>
    </row>
    <row r="91" spans="1:9" ht="12.75" customHeight="1" x14ac:dyDescent="0.25">
      <c r="A91" s="96" t="s">
        <v>833</v>
      </c>
      <c r="B91" s="100">
        <v>1.5</v>
      </c>
      <c r="C91" s="100">
        <v>0.15</v>
      </c>
      <c r="G91" s="100">
        <v>2</v>
      </c>
      <c r="H91" s="98" t="s">
        <v>629</v>
      </c>
      <c r="I91" s="100" t="s">
        <v>846</v>
      </c>
    </row>
    <row r="92" spans="1:9" ht="12.75" customHeight="1" x14ac:dyDescent="0.25">
      <c r="A92" s="96" t="s">
        <v>834</v>
      </c>
      <c r="B92" s="100">
        <v>0.68</v>
      </c>
      <c r="C92" s="100">
        <v>0.15</v>
      </c>
      <c r="G92" s="100">
        <v>1</v>
      </c>
      <c r="H92" s="98" t="s">
        <v>804</v>
      </c>
      <c r="I92" s="100" t="s">
        <v>846</v>
      </c>
    </row>
    <row r="93" spans="1:9" ht="12.75" customHeight="1" x14ac:dyDescent="0.25">
      <c r="A93" s="96" t="s">
        <v>835</v>
      </c>
      <c r="B93" s="100">
        <v>0.68</v>
      </c>
      <c r="C93" s="100">
        <v>0.15</v>
      </c>
      <c r="G93" s="100">
        <v>1</v>
      </c>
      <c r="H93" s="98" t="s">
        <v>804</v>
      </c>
      <c r="I93" s="100" t="s">
        <v>846</v>
      </c>
    </row>
    <row r="94" spans="1:9" ht="12.75" customHeight="1" x14ac:dyDescent="0.25">
      <c r="A94" s="96" t="s">
        <v>836</v>
      </c>
      <c r="B94" s="100">
        <v>0.5</v>
      </c>
      <c r="C94" s="100">
        <v>0.15</v>
      </c>
      <c r="G94" s="100">
        <v>2</v>
      </c>
      <c r="H94" s="98" t="s">
        <v>672</v>
      </c>
      <c r="I94" s="100" t="s">
        <v>846</v>
      </c>
    </row>
    <row r="95" spans="1:9" ht="12.75" customHeight="1" x14ac:dyDescent="0.25">
      <c r="A95" s="96" t="s">
        <v>837</v>
      </c>
      <c r="B95" s="100">
        <v>0.15</v>
      </c>
      <c r="C95" s="100">
        <f>B95</f>
        <v>0.15</v>
      </c>
      <c r="G95" s="100">
        <v>2</v>
      </c>
      <c r="H95" s="98" t="s">
        <v>804</v>
      </c>
      <c r="I95" s="100" t="s">
        <v>846</v>
      </c>
    </row>
    <row r="96" spans="1:9" ht="12.75" customHeight="1" x14ac:dyDescent="0.25">
      <c r="A96" s="96" t="s">
        <v>838</v>
      </c>
      <c r="B96" s="100">
        <v>0.15</v>
      </c>
      <c r="C96" s="100">
        <f>B96</f>
        <v>0.15</v>
      </c>
      <c r="G96" s="100">
        <v>2</v>
      </c>
      <c r="H96" s="98" t="s">
        <v>804</v>
      </c>
      <c r="I96" s="100" t="s">
        <v>846</v>
      </c>
    </row>
    <row r="97" spans="1:9" ht="12.75" customHeight="1" x14ac:dyDescent="0.25">
      <c r="A97" s="96" t="s">
        <v>839</v>
      </c>
      <c r="B97" s="100">
        <v>0.5</v>
      </c>
      <c r="C97" s="100">
        <v>0.15</v>
      </c>
      <c r="G97" s="100">
        <v>1</v>
      </c>
      <c r="H97" s="98" t="s">
        <v>629</v>
      </c>
      <c r="I97" s="100" t="s">
        <v>846</v>
      </c>
    </row>
    <row r="98" spans="1:9" ht="12.75" customHeight="1" x14ac:dyDescent="0.25">
      <c r="A98" s="96" t="s">
        <v>840</v>
      </c>
      <c r="B98" s="100">
        <v>0.5</v>
      </c>
      <c r="C98" s="100">
        <v>0.15</v>
      </c>
      <c r="G98" s="100">
        <v>1</v>
      </c>
      <c r="H98" s="98" t="s">
        <v>712</v>
      </c>
      <c r="I98" s="100" t="s">
        <v>846</v>
      </c>
    </row>
    <row r="99" spans="1:9" ht="12.75" customHeight="1" x14ac:dyDescent="0.25">
      <c r="A99" s="96" t="s">
        <v>841</v>
      </c>
      <c r="B99" s="100">
        <v>0.5</v>
      </c>
      <c r="C99" s="100">
        <v>0.15</v>
      </c>
      <c r="G99" s="100">
        <v>2</v>
      </c>
      <c r="H99" s="98" t="s">
        <v>703</v>
      </c>
      <c r="I99" s="100" t="s">
        <v>846</v>
      </c>
    </row>
    <row r="100" spans="1:9" ht="12.75" customHeight="1" x14ac:dyDescent="0.25">
      <c r="A100" s="96" t="s">
        <v>842</v>
      </c>
      <c r="B100" s="100">
        <v>0.15</v>
      </c>
      <c r="C100" s="100">
        <f>B100</f>
        <v>0.15</v>
      </c>
      <c r="G100" s="100">
        <v>2</v>
      </c>
      <c r="H100" s="98" t="s">
        <v>703</v>
      </c>
      <c r="I100" s="100" t="s">
        <v>846</v>
      </c>
    </row>
    <row r="101" spans="1:9" ht="12.75" customHeight="1" x14ac:dyDescent="0.25">
      <c r="A101" s="96" t="s">
        <v>842</v>
      </c>
      <c r="B101" s="100">
        <v>0</v>
      </c>
      <c r="C101" s="100">
        <v>0</v>
      </c>
      <c r="G101" s="100"/>
      <c r="I101" s="100" t="s">
        <v>846</v>
      </c>
    </row>
    <row r="102" spans="1:9" ht="12.75" customHeight="1" x14ac:dyDescent="0.25">
      <c r="A102" s="96" t="s">
        <v>131</v>
      </c>
      <c r="B102" s="100">
        <v>0</v>
      </c>
      <c r="C102" s="100">
        <v>0</v>
      </c>
      <c r="G102" s="98">
        <v>0</v>
      </c>
      <c r="H102" s="98">
        <v>0</v>
      </c>
      <c r="I102" s="100" t="s">
        <v>813</v>
      </c>
    </row>
    <row r="103" spans="1:9" ht="12.75" customHeight="1" x14ac:dyDescent="0.25">
      <c r="I103" s="100"/>
    </row>
    <row r="104" spans="1:9" ht="12.75" customHeight="1" x14ac:dyDescent="0.25">
      <c r="A104" s="106" t="s">
        <v>852</v>
      </c>
    </row>
    <row r="105" spans="1:9" ht="12.75" customHeight="1" x14ac:dyDescent="0.25">
      <c r="A105" s="110" t="s">
        <v>854</v>
      </c>
    </row>
    <row r="106" spans="1:9" ht="12.75" customHeight="1" x14ac:dyDescent="0.25">
      <c r="A106" s="106" t="s">
        <v>853</v>
      </c>
    </row>
    <row r="107" spans="1:9" ht="12.75" customHeight="1" x14ac:dyDescent="0.25">
      <c r="A107" s="109" t="s">
        <v>849</v>
      </c>
    </row>
    <row r="108" spans="1:9" ht="12.75" customHeight="1" x14ac:dyDescent="0.25">
      <c r="A108" s="109" t="s">
        <v>850</v>
      </c>
    </row>
    <row r="109" spans="1:9" ht="12.75" customHeight="1" x14ac:dyDescent="0.25">
      <c r="A109" s="109" t="s">
        <v>851</v>
      </c>
      <c r="B109" s="99"/>
      <c r="C109" s="99"/>
    </row>
    <row r="110" spans="1:9" ht="12.75" customHeight="1" x14ac:dyDescent="0.25">
      <c r="A110" s="109" t="s">
        <v>855</v>
      </c>
      <c r="B110" s="99"/>
      <c r="C110" s="99"/>
    </row>
    <row r="111" spans="1:9" ht="12.75" customHeight="1" x14ac:dyDescent="0.25">
      <c r="A111" s="99"/>
      <c r="B111" s="99"/>
      <c r="C111" s="99"/>
    </row>
    <row r="112" spans="1:9" ht="12.75" customHeight="1" x14ac:dyDescent="0.25">
      <c r="A112" s="99"/>
      <c r="B112" s="99"/>
      <c r="C112" s="99"/>
    </row>
    <row r="113" spans="1:3" ht="12.75" customHeight="1" x14ac:dyDescent="0.25">
      <c r="A113" s="99"/>
      <c r="B113" s="99"/>
      <c r="C113" s="99"/>
    </row>
    <row r="114" spans="1:3" ht="12.75" customHeight="1" x14ac:dyDescent="0.25">
      <c r="A114" s="99"/>
      <c r="B114" s="99"/>
      <c r="C114" s="99"/>
    </row>
    <row r="115" spans="1:3" ht="12.75" customHeight="1" x14ac:dyDescent="0.25">
      <c r="B115" s="99"/>
      <c r="C115" s="99"/>
    </row>
    <row r="116" spans="1:3" ht="12.75" customHeight="1" x14ac:dyDescent="0.25">
      <c r="B116" s="99"/>
      <c r="C116" s="99"/>
    </row>
    <row r="117" spans="1:3" ht="12.75" customHeight="1" x14ac:dyDescent="0.25"/>
    <row r="118" spans="1:3" ht="12.75" customHeight="1" x14ac:dyDescent="0.25"/>
    <row r="119" spans="1:3" ht="12.75" customHeight="1" x14ac:dyDescent="0.25"/>
    <row r="120" spans="1:3" ht="12.75" customHeight="1" x14ac:dyDescent="0.25"/>
    <row r="121" spans="1:3" ht="12.75" customHeight="1" x14ac:dyDescent="0.25"/>
    <row r="122" spans="1:3" ht="12.75" customHeight="1" x14ac:dyDescent="0.25"/>
    <row r="123" spans="1:3" x14ac:dyDescent="0.25">
      <c r="A123" s="96"/>
    </row>
    <row r="124" spans="1:3" x14ac:dyDescent="0.25">
      <c r="A124" s="96"/>
    </row>
    <row r="125" spans="1:3" x14ac:dyDescent="0.25">
      <c r="A125" s="96"/>
    </row>
    <row r="126" spans="1:3" x14ac:dyDescent="0.25">
      <c r="A126" s="96"/>
    </row>
    <row r="127" spans="1:3" x14ac:dyDescent="0.25">
      <c r="A127" s="96"/>
    </row>
    <row r="128" spans="1:3" x14ac:dyDescent="0.25">
      <c r="A128" s="96"/>
    </row>
    <row r="129" spans="1:1" x14ac:dyDescent="0.25">
      <c r="A129" s="96"/>
    </row>
    <row r="130" spans="1:1" x14ac:dyDescent="0.25">
      <c r="A130" s="96"/>
    </row>
  </sheetData>
  <sortState xmlns:xlrd2="http://schemas.microsoft.com/office/spreadsheetml/2017/richdata2" ref="A6:I121">
    <sortCondition ref="A6:A121"/>
  </sortState>
  <mergeCells count="3">
    <mergeCell ref="G3:G4"/>
    <mergeCell ref="H3:H4"/>
    <mergeCell ref="I3:I4"/>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1550C-7DFE-46F4-91B7-E751F420EF10}">
  <dimension ref="A2:F149"/>
  <sheetViews>
    <sheetView topLeftCell="A12" workbookViewId="0">
      <selection activeCell="B50" sqref="B50"/>
    </sheetView>
  </sheetViews>
  <sheetFormatPr defaultColWidth="9.08984375" defaultRowHeight="12.5" x14ac:dyDescent="0.25"/>
  <cols>
    <col min="1" max="1" width="4" customWidth="1"/>
    <col min="2" max="2" width="62.90625" customWidth="1"/>
    <col min="3" max="4" width="14.54296875" customWidth="1"/>
  </cols>
  <sheetData>
    <row r="2" spans="1:6" ht="15.5" x14ac:dyDescent="0.35">
      <c r="A2" s="91" t="s">
        <v>904</v>
      </c>
    </row>
    <row r="3" spans="1:6" ht="15.5" x14ac:dyDescent="0.25">
      <c r="B3" s="86" t="s">
        <v>713</v>
      </c>
      <c r="C3" s="87" t="s">
        <v>1122</v>
      </c>
      <c r="D3" s="87" t="s">
        <v>1123</v>
      </c>
      <c r="E3" s="260" t="s">
        <v>716</v>
      </c>
      <c r="F3" s="260" t="s">
        <v>342</v>
      </c>
    </row>
    <row r="4" spans="1:6" ht="15.5" x14ac:dyDescent="0.25">
      <c r="B4" s="86"/>
      <c r="C4" s="87" t="s">
        <v>717</v>
      </c>
      <c r="D4" s="87" t="s">
        <v>717</v>
      </c>
      <c r="E4" s="260"/>
      <c r="F4" s="260"/>
    </row>
    <row r="5" spans="1:6" ht="13" x14ac:dyDescent="0.25">
      <c r="A5" s="85" t="s">
        <v>624</v>
      </c>
      <c r="B5" s="85"/>
      <c r="C5" s="85"/>
      <c r="D5" s="85"/>
      <c r="E5" s="85"/>
    </row>
    <row r="6" spans="1:6" ht="13" x14ac:dyDescent="0.25">
      <c r="B6" s="86" t="s">
        <v>625</v>
      </c>
      <c r="C6" s="87">
        <v>0.21</v>
      </c>
      <c r="D6" s="87">
        <v>0.15</v>
      </c>
      <c r="E6" s="87">
        <v>2</v>
      </c>
      <c r="F6" s="87"/>
    </row>
    <row r="7" spans="1:6" ht="13" x14ac:dyDescent="0.25">
      <c r="B7" s="86" t="s">
        <v>626</v>
      </c>
      <c r="C7" s="87">
        <v>0.15</v>
      </c>
      <c r="D7" s="87"/>
      <c r="E7" s="87">
        <v>3</v>
      </c>
      <c r="F7" s="87"/>
    </row>
    <row r="8" spans="1:6" ht="13" x14ac:dyDescent="0.25">
      <c r="B8" s="86" t="s">
        <v>627</v>
      </c>
      <c r="C8" s="87">
        <v>0.38</v>
      </c>
      <c r="D8" s="87">
        <v>0.15</v>
      </c>
      <c r="E8" s="87">
        <v>1</v>
      </c>
      <c r="F8" s="87"/>
    </row>
    <row r="9" spans="1:6" ht="13" x14ac:dyDescent="0.25">
      <c r="B9" s="86" t="s">
        <v>932</v>
      </c>
      <c r="C9" s="87">
        <v>0.38</v>
      </c>
      <c r="D9" s="87">
        <v>0.15</v>
      </c>
      <c r="E9" s="87">
        <v>1</v>
      </c>
      <c r="F9" s="87"/>
    </row>
    <row r="10" spans="1:6" ht="13" x14ac:dyDescent="0.25">
      <c r="B10" s="86" t="s">
        <v>628</v>
      </c>
      <c r="C10" s="87">
        <v>0.38</v>
      </c>
      <c r="D10" s="87">
        <v>0.15</v>
      </c>
      <c r="E10" s="87">
        <v>1</v>
      </c>
      <c r="F10" s="87" t="s">
        <v>629</v>
      </c>
    </row>
    <row r="11" spans="1:6" ht="13" x14ac:dyDescent="0.25">
      <c r="B11" s="86" t="s">
        <v>630</v>
      </c>
      <c r="C11" s="87" t="s">
        <v>631</v>
      </c>
      <c r="D11" s="87"/>
      <c r="E11" s="87">
        <v>1</v>
      </c>
      <c r="F11" s="87" t="s">
        <v>629</v>
      </c>
    </row>
    <row r="12" spans="1:6" ht="13" x14ac:dyDescent="0.25">
      <c r="B12" s="86" t="s">
        <v>632</v>
      </c>
      <c r="C12" s="87">
        <v>0.15</v>
      </c>
      <c r="D12" s="87"/>
      <c r="E12" s="87">
        <v>2</v>
      </c>
      <c r="F12" s="87"/>
    </row>
    <row r="13" spans="1:6" ht="13" x14ac:dyDescent="0.25">
      <c r="B13" s="86" t="s">
        <v>633</v>
      </c>
      <c r="C13" s="87">
        <v>0.15</v>
      </c>
      <c r="D13" s="87"/>
      <c r="E13" s="87">
        <v>2</v>
      </c>
      <c r="F13" s="87"/>
    </row>
    <row r="14" spans="1:6" ht="13" x14ac:dyDescent="0.25">
      <c r="B14" s="86" t="s">
        <v>634</v>
      </c>
      <c r="C14" s="87">
        <v>0.15</v>
      </c>
      <c r="D14" s="87"/>
      <c r="E14" s="87">
        <v>2</v>
      </c>
      <c r="F14" s="87"/>
    </row>
    <row r="15" spans="1:6" ht="13" x14ac:dyDescent="0.25">
      <c r="B15" s="86" t="s">
        <v>635</v>
      </c>
      <c r="C15" s="87">
        <v>0.15</v>
      </c>
      <c r="D15" s="87"/>
      <c r="E15" s="87">
        <v>2</v>
      </c>
      <c r="F15" s="87"/>
    </row>
    <row r="16" spans="1:6" ht="13" x14ac:dyDescent="0.25">
      <c r="B16" s="86" t="s">
        <v>636</v>
      </c>
      <c r="C16" s="87">
        <v>0.15</v>
      </c>
      <c r="D16" s="87"/>
      <c r="E16" s="87">
        <v>1</v>
      </c>
      <c r="F16" s="87"/>
    </row>
    <row r="17" spans="1:6" ht="13" x14ac:dyDescent="0.25">
      <c r="B17" s="86" t="s">
        <v>637</v>
      </c>
      <c r="C17" s="87">
        <v>0.15</v>
      </c>
      <c r="D17" s="87"/>
      <c r="E17" s="87">
        <v>1</v>
      </c>
      <c r="F17" s="87" t="s">
        <v>638</v>
      </c>
    </row>
    <row r="18" spans="1:6" ht="15.5" x14ac:dyDescent="0.25">
      <c r="B18" s="86" t="s">
        <v>991</v>
      </c>
      <c r="C18" s="87" t="s">
        <v>639</v>
      </c>
      <c r="D18" s="87">
        <v>0.15</v>
      </c>
      <c r="E18" s="87">
        <v>1</v>
      </c>
      <c r="F18" s="87" t="s">
        <v>629</v>
      </c>
    </row>
    <row r="19" spans="1:6" ht="13" x14ac:dyDescent="0.25">
      <c r="B19" s="86" t="s">
        <v>640</v>
      </c>
      <c r="C19" s="87">
        <v>0.5</v>
      </c>
      <c r="D19" s="87">
        <v>0.15</v>
      </c>
      <c r="E19" s="87">
        <v>1</v>
      </c>
      <c r="F19" s="87" t="s">
        <v>629</v>
      </c>
    </row>
    <row r="20" spans="1:6" ht="13" x14ac:dyDescent="0.25">
      <c r="A20" s="85" t="s">
        <v>641</v>
      </c>
      <c r="B20" s="85"/>
      <c r="C20" s="85"/>
      <c r="D20" s="85"/>
      <c r="E20" s="85"/>
    </row>
    <row r="21" spans="1:6" ht="13" x14ac:dyDescent="0.25">
      <c r="B21" s="86" t="s">
        <v>642</v>
      </c>
      <c r="C21" s="87">
        <v>0.5</v>
      </c>
      <c r="D21" s="87">
        <v>0.15</v>
      </c>
      <c r="E21" s="87">
        <v>2</v>
      </c>
      <c r="F21" s="87"/>
    </row>
    <row r="22" spans="1:6" ht="13" x14ac:dyDescent="0.25">
      <c r="B22" s="86" t="s">
        <v>643</v>
      </c>
      <c r="C22" s="87">
        <v>0.5</v>
      </c>
      <c r="D22" s="87">
        <v>0.15</v>
      </c>
      <c r="E22" s="87">
        <v>2</v>
      </c>
      <c r="F22" s="87"/>
    </row>
    <row r="23" spans="1:6" ht="13" x14ac:dyDescent="0.25">
      <c r="B23" s="86" t="s">
        <v>644</v>
      </c>
      <c r="C23" s="87">
        <v>0.5</v>
      </c>
      <c r="D23" s="87">
        <v>0.2</v>
      </c>
      <c r="E23" s="87">
        <v>2</v>
      </c>
      <c r="F23" s="87"/>
    </row>
    <row r="24" spans="1:6" ht="13" x14ac:dyDescent="0.25">
      <c r="B24" s="86" t="s">
        <v>645</v>
      </c>
      <c r="C24" s="87">
        <v>0.15</v>
      </c>
      <c r="D24" s="87"/>
      <c r="E24" s="87">
        <v>2</v>
      </c>
      <c r="F24" s="87"/>
    </row>
    <row r="25" spans="1:6" ht="13" x14ac:dyDescent="0.25">
      <c r="A25" s="85" t="s">
        <v>646</v>
      </c>
      <c r="C25" s="85"/>
      <c r="D25" s="85"/>
      <c r="E25" s="85"/>
      <c r="F25" s="85"/>
    </row>
    <row r="26" spans="1:6" ht="13" x14ac:dyDescent="0.25">
      <c r="B26" s="86" t="s">
        <v>647</v>
      </c>
      <c r="C26" s="87">
        <v>0.5</v>
      </c>
      <c r="D26" s="87">
        <v>0.15</v>
      </c>
      <c r="E26" s="87">
        <v>1</v>
      </c>
      <c r="F26" s="87" t="s">
        <v>629</v>
      </c>
    </row>
    <row r="27" spans="1:6" ht="13" x14ac:dyDescent="0.25">
      <c r="B27" s="86" t="s">
        <v>648</v>
      </c>
      <c r="C27" s="87">
        <v>0.5</v>
      </c>
      <c r="D27" s="87">
        <v>0.15</v>
      </c>
      <c r="E27" s="87">
        <v>1</v>
      </c>
      <c r="F27" s="87" t="s">
        <v>629</v>
      </c>
    </row>
    <row r="28" spans="1:6" ht="13" x14ac:dyDescent="0.25">
      <c r="B28" s="86" t="s">
        <v>649</v>
      </c>
      <c r="C28" s="87">
        <v>0.5</v>
      </c>
      <c r="D28" s="87">
        <v>0.15</v>
      </c>
      <c r="E28" s="87">
        <v>1</v>
      </c>
      <c r="F28" s="87" t="s">
        <v>629</v>
      </c>
    </row>
    <row r="29" spans="1:6" ht="13" x14ac:dyDescent="0.25">
      <c r="B29" s="86" t="s">
        <v>650</v>
      </c>
      <c r="C29" s="87">
        <v>0.15</v>
      </c>
      <c r="D29" s="87"/>
      <c r="E29" s="87">
        <v>1</v>
      </c>
      <c r="F29" s="87" t="s">
        <v>629</v>
      </c>
    </row>
    <row r="30" spans="1:6" ht="13" x14ac:dyDescent="0.25">
      <c r="B30" s="86" t="s">
        <v>651</v>
      </c>
      <c r="C30" s="87">
        <v>0.15</v>
      </c>
      <c r="D30" s="87"/>
      <c r="E30" s="87">
        <v>2</v>
      </c>
      <c r="F30" s="87" t="s">
        <v>652</v>
      </c>
    </row>
    <row r="31" spans="1:6" ht="13" x14ac:dyDescent="0.25">
      <c r="A31" s="85" t="s">
        <v>653</v>
      </c>
      <c r="B31" s="85"/>
      <c r="C31" s="85"/>
      <c r="D31" s="85"/>
      <c r="E31" s="85"/>
    </row>
    <row r="32" spans="1:6" ht="13" x14ac:dyDescent="0.25">
      <c r="B32" s="86" t="s">
        <v>654</v>
      </c>
      <c r="C32" s="87">
        <v>0.15</v>
      </c>
      <c r="D32" s="87"/>
      <c r="E32" s="87">
        <v>1</v>
      </c>
      <c r="F32" s="87" t="s">
        <v>629</v>
      </c>
    </row>
    <row r="33" spans="1:6" ht="13" x14ac:dyDescent="0.25">
      <c r="B33" s="86" t="s">
        <v>655</v>
      </c>
      <c r="C33" s="87">
        <v>0.15</v>
      </c>
      <c r="D33" s="87"/>
      <c r="E33" s="87">
        <v>1</v>
      </c>
      <c r="F33" s="87" t="s">
        <v>629</v>
      </c>
    </row>
    <row r="34" spans="1:6" ht="13" x14ac:dyDescent="0.25">
      <c r="B34" s="86" t="s">
        <v>656</v>
      </c>
      <c r="C34" s="87">
        <v>0.15</v>
      </c>
      <c r="D34" s="87"/>
      <c r="E34" s="87">
        <v>2</v>
      </c>
      <c r="F34" s="87"/>
    </row>
    <row r="35" spans="1:6" ht="13" x14ac:dyDescent="0.25">
      <c r="B35" s="86" t="s">
        <v>657</v>
      </c>
      <c r="C35" s="87">
        <v>0.15</v>
      </c>
      <c r="D35" s="87"/>
      <c r="E35" s="87">
        <v>1</v>
      </c>
      <c r="F35" s="87"/>
    </row>
    <row r="36" spans="1:6" ht="13" x14ac:dyDescent="0.25">
      <c r="B36" s="86" t="s">
        <v>658</v>
      </c>
      <c r="C36" s="87">
        <v>0.5</v>
      </c>
      <c r="D36" s="87">
        <v>0.15</v>
      </c>
      <c r="E36" s="87">
        <v>1</v>
      </c>
      <c r="F36" s="87" t="s">
        <v>629</v>
      </c>
    </row>
    <row r="37" spans="1:6" ht="13" x14ac:dyDescent="0.25">
      <c r="B37" s="86" t="s">
        <v>659</v>
      </c>
      <c r="C37" s="87">
        <v>0.5</v>
      </c>
      <c r="D37" s="87"/>
      <c r="E37" s="87">
        <v>1</v>
      </c>
      <c r="F37" s="87" t="s">
        <v>629</v>
      </c>
    </row>
    <row r="38" spans="1:6" ht="13" x14ac:dyDescent="0.25">
      <c r="A38" s="85" t="s">
        <v>660</v>
      </c>
      <c r="B38" s="85"/>
      <c r="C38" s="85"/>
      <c r="D38" s="85"/>
      <c r="E38" s="85"/>
    </row>
    <row r="39" spans="1:6" ht="13" x14ac:dyDescent="0.25">
      <c r="B39" s="86" t="s">
        <v>661</v>
      </c>
      <c r="C39" s="87">
        <v>0.5</v>
      </c>
      <c r="D39" s="87">
        <v>0.15</v>
      </c>
      <c r="E39" s="87">
        <v>1</v>
      </c>
      <c r="F39" s="87"/>
    </row>
    <row r="40" spans="1:6" ht="13" x14ac:dyDescent="0.25">
      <c r="B40" s="86" t="s">
        <v>662</v>
      </c>
      <c r="C40" s="87">
        <v>0.5</v>
      </c>
      <c r="D40" s="87">
        <v>0.15</v>
      </c>
      <c r="E40" s="87">
        <v>1</v>
      </c>
      <c r="F40" s="87" t="s">
        <v>629</v>
      </c>
    </row>
    <row r="41" spans="1:6" ht="13" x14ac:dyDescent="0.25">
      <c r="B41" s="86" t="s">
        <v>663</v>
      </c>
      <c r="C41" s="87">
        <v>0.15</v>
      </c>
      <c r="D41" s="87"/>
      <c r="E41" s="87">
        <v>1</v>
      </c>
      <c r="F41" s="87"/>
    </row>
    <row r="42" spans="1:6" ht="13" x14ac:dyDescent="0.25">
      <c r="B42" s="86" t="s">
        <v>664</v>
      </c>
      <c r="C42" s="87">
        <v>0.15</v>
      </c>
      <c r="D42" s="87"/>
      <c r="E42" s="87">
        <v>1</v>
      </c>
      <c r="F42" s="87" t="s">
        <v>629</v>
      </c>
    </row>
    <row r="43" spans="1:6" ht="13" x14ac:dyDescent="0.25">
      <c r="B43" s="86" t="s">
        <v>665</v>
      </c>
      <c r="C43" s="87">
        <v>0.15</v>
      </c>
      <c r="D43" s="87"/>
      <c r="E43" s="87">
        <v>1</v>
      </c>
      <c r="F43" s="87" t="s">
        <v>629</v>
      </c>
    </row>
    <row r="44" spans="1:6" ht="13" x14ac:dyDescent="0.25">
      <c r="B44" s="86" t="s">
        <v>666</v>
      </c>
      <c r="C44" s="87">
        <v>0.15</v>
      </c>
      <c r="D44" s="87"/>
      <c r="E44" s="87">
        <v>1</v>
      </c>
      <c r="F44" s="87" t="s">
        <v>629</v>
      </c>
    </row>
    <row r="45" spans="1:6" ht="13" x14ac:dyDescent="0.25">
      <c r="A45" s="85" t="s">
        <v>667</v>
      </c>
      <c r="B45" s="85"/>
      <c r="C45" s="85"/>
      <c r="D45" s="85"/>
      <c r="E45" s="85"/>
    </row>
    <row r="46" spans="1:6" ht="13" x14ac:dyDescent="0.25">
      <c r="B46" s="86" t="s">
        <v>668</v>
      </c>
      <c r="C46" s="87">
        <v>0.15</v>
      </c>
      <c r="D46" s="87"/>
      <c r="E46" s="87">
        <v>2</v>
      </c>
      <c r="F46" s="87" t="s">
        <v>629</v>
      </c>
    </row>
    <row r="47" spans="1:6" ht="13" x14ac:dyDescent="0.25">
      <c r="B47" s="86" t="s">
        <v>669</v>
      </c>
      <c r="C47" s="87">
        <v>0.15</v>
      </c>
      <c r="D47" s="87"/>
      <c r="E47" s="87">
        <v>1</v>
      </c>
      <c r="F47" s="87" t="s">
        <v>629</v>
      </c>
    </row>
    <row r="48" spans="1:6" ht="13" x14ac:dyDescent="0.25">
      <c r="B48" s="86" t="s">
        <v>670</v>
      </c>
      <c r="C48" s="87">
        <v>0.15</v>
      </c>
      <c r="D48" s="87"/>
      <c r="E48" s="87">
        <v>1</v>
      </c>
      <c r="F48" s="87" t="s">
        <v>629</v>
      </c>
    </row>
    <row r="49" spans="1:6" ht="15.5" x14ac:dyDescent="0.25">
      <c r="B49" s="86" t="s">
        <v>671</v>
      </c>
      <c r="C49" s="87" t="s">
        <v>631</v>
      </c>
      <c r="D49" s="87"/>
      <c r="E49" s="87">
        <v>2</v>
      </c>
      <c r="F49" s="87" t="s">
        <v>672</v>
      </c>
    </row>
    <row r="50" spans="1:6" ht="13" x14ac:dyDescent="0.25">
      <c r="B50" s="86" t="s">
        <v>673</v>
      </c>
      <c r="C50" s="87">
        <v>0.15</v>
      </c>
      <c r="D50" s="87"/>
      <c r="E50" s="87">
        <v>3</v>
      </c>
      <c r="F50" s="87"/>
    </row>
    <row r="51" spans="1:6" ht="13" x14ac:dyDescent="0.25">
      <c r="B51" s="86" t="s">
        <v>888</v>
      </c>
      <c r="C51" s="87">
        <v>0.15</v>
      </c>
      <c r="D51" s="87"/>
      <c r="E51" s="87">
        <v>2</v>
      </c>
      <c r="F51" s="87"/>
    </row>
    <row r="52" spans="1:6" ht="13" x14ac:dyDescent="0.25">
      <c r="B52" s="86" t="s">
        <v>674</v>
      </c>
      <c r="C52" s="87">
        <v>0.15</v>
      </c>
      <c r="D52" s="87"/>
      <c r="E52" s="87">
        <v>1</v>
      </c>
      <c r="F52" s="87"/>
    </row>
    <row r="53" spans="1:6" ht="13" x14ac:dyDescent="0.25">
      <c r="B53" s="86" t="s">
        <v>675</v>
      </c>
      <c r="C53" s="87">
        <v>0.15</v>
      </c>
      <c r="D53" s="87"/>
      <c r="E53" s="87">
        <v>2</v>
      </c>
      <c r="F53" s="87" t="s">
        <v>652</v>
      </c>
    </row>
    <row r="54" spans="1:6" ht="13" x14ac:dyDescent="0.25">
      <c r="B54" s="86" t="s">
        <v>676</v>
      </c>
      <c r="C54" s="87">
        <v>0.15</v>
      </c>
      <c r="D54" s="87"/>
      <c r="E54" s="87">
        <v>2</v>
      </c>
      <c r="F54" s="87"/>
    </row>
    <row r="55" spans="1:6" ht="13" x14ac:dyDescent="0.25">
      <c r="B55" s="86" t="s">
        <v>677</v>
      </c>
      <c r="C55" s="87">
        <v>0.15</v>
      </c>
      <c r="D55" s="87"/>
      <c r="E55" s="87">
        <v>1</v>
      </c>
      <c r="F55" s="87"/>
    </row>
    <row r="56" spans="1:6" ht="13" x14ac:dyDescent="0.25">
      <c r="B56" s="86" t="s">
        <v>678</v>
      </c>
      <c r="C56" s="87">
        <v>0.5</v>
      </c>
      <c r="D56" s="87">
        <v>0.15</v>
      </c>
      <c r="E56" s="87">
        <v>1</v>
      </c>
      <c r="F56" s="87" t="s">
        <v>629</v>
      </c>
    </row>
    <row r="57" spans="1:6" ht="13" x14ac:dyDescent="0.25">
      <c r="B57" s="86" t="s">
        <v>679</v>
      </c>
      <c r="C57" s="87">
        <v>0.15</v>
      </c>
      <c r="D57" s="87"/>
      <c r="E57" s="87">
        <v>2</v>
      </c>
      <c r="F57" s="87" t="s">
        <v>652</v>
      </c>
    </row>
    <row r="58" spans="1:6" ht="13" x14ac:dyDescent="0.25">
      <c r="B58" s="86" t="s">
        <v>680</v>
      </c>
      <c r="C58" s="87">
        <v>0.15</v>
      </c>
      <c r="D58" s="87"/>
      <c r="E58" s="87">
        <v>2</v>
      </c>
      <c r="F58" s="87"/>
    </row>
    <row r="59" spans="1:6" ht="13" x14ac:dyDescent="0.25">
      <c r="A59" s="85" t="s">
        <v>681</v>
      </c>
      <c r="B59" s="85"/>
      <c r="C59" s="85"/>
      <c r="D59" s="85"/>
      <c r="E59" s="85"/>
    </row>
    <row r="60" spans="1:6" ht="15.5" x14ac:dyDescent="0.25">
      <c r="B60" s="86" t="s">
        <v>682</v>
      </c>
      <c r="C60" s="87" t="s">
        <v>683</v>
      </c>
      <c r="D60" s="87">
        <v>0.15</v>
      </c>
      <c r="E60" s="87">
        <v>1</v>
      </c>
      <c r="F60" s="87" t="s">
        <v>629</v>
      </c>
    </row>
    <row r="61" spans="1:6" ht="15.5" x14ac:dyDescent="0.25">
      <c r="B61" s="86" t="s">
        <v>684</v>
      </c>
      <c r="C61" s="87" t="s">
        <v>683</v>
      </c>
      <c r="D61" s="87">
        <v>0.15</v>
      </c>
      <c r="E61" s="87">
        <v>1</v>
      </c>
      <c r="F61" s="87" t="s">
        <v>629</v>
      </c>
    </row>
    <row r="62" spans="1:6" ht="15.5" x14ac:dyDescent="0.25">
      <c r="B62" s="86" t="s">
        <v>685</v>
      </c>
      <c r="C62" s="87" t="s">
        <v>686</v>
      </c>
      <c r="D62" s="87">
        <v>0.15</v>
      </c>
      <c r="E62" s="87">
        <v>1</v>
      </c>
      <c r="F62" s="87" t="s">
        <v>629</v>
      </c>
    </row>
    <row r="63" spans="1:6" ht="15.5" x14ac:dyDescent="0.25">
      <c r="B63" s="86" t="s">
        <v>687</v>
      </c>
      <c r="C63" s="87" t="s">
        <v>686</v>
      </c>
      <c r="D63" s="87">
        <v>0.15</v>
      </c>
      <c r="E63" s="87">
        <v>1</v>
      </c>
      <c r="F63" s="87" t="s">
        <v>629</v>
      </c>
    </row>
    <row r="64" spans="1:6" ht="13" x14ac:dyDescent="0.25">
      <c r="B64" s="86" t="s">
        <v>688</v>
      </c>
      <c r="C64" s="87">
        <v>0.15</v>
      </c>
      <c r="D64" s="87"/>
      <c r="E64" s="87">
        <v>1</v>
      </c>
      <c r="F64" s="87"/>
    </row>
    <row r="65" spans="1:6" ht="13" x14ac:dyDescent="0.25">
      <c r="B65" s="86" t="s">
        <v>347</v>
      </c>
      <c r="C65" s="87">
        <v>0.5</v>
      </c>
      <c r="D65" s="87">
        <v>0.15</v>
      </c>
      <c r="E65" s="87">
        <v>1</v>
      </c>
      <c r="F65" s="87" t="s">
        <v>629</v>
      </c>
    </row>
    <row r="66" spans="1:6" ht="13" x14ac:dyDescent="0.25">
      <c r="B66" s="86" t="s">
        <v>926</v>
      </c>
      <c r="C66" s="87">
        <v>0.25</v>
      </c>
      <c r="D66" s="87">
        <v>0.15</v>
      </c>
      <c r="E66" s="87">
        <v>1</v>
      </c>
      <c r="F66" s="87"/>
    </row>
    <row r="67" spans="1:6" ht="13" x14ac:dyDescent="0.25">
      <c r="B67" s="86" t="s">
        <v>689</v>
      </c>
      <c r="C67" s="87">
        <v>0.25</v>
      </c>
      <c r="D67" s="87">
        <v>0.15</v>
      </c>
      <c r="E67" s="87">
        <v>1</v>
      </c>
      <c r="F67" s="87" t="s">
        <v>629</v>
      </c>
    </row>
    <row r="68" spans="1:6" ht="13" x14ac:dyDescent="0.25">
      <c r="A68" s="85" t="s">
        <v>690</v>
      </c>
      <c r="B68" s="85"/>
      <c r="C68" s="85"/>
      <c r="D68" s="85"/>
      <c r="E68" s="85"/>
    </row>
    <row r="69" spans="1:6" ht="13" x14ac:dyDescent="0.25">
      <c r="B69" s="86" t="s">
        <v>691</v>
      </c>
      <c r="C69" s="87">
        <v>0.15</v>
      </c>
      <c r="D69" s="87"/>
      <c r="E69" s="87">
        <v>1</v>
      </c>
      <c r="F69" s="87" t="s">
        <v>629</v>
      </c>
    </row>
    <row r="70" spans="1:6" ht="13" x14ac:dyDescent="0.25">
      <c r="A70" s="85" t="s">
        <v>62</v>
      </c>
      <c r="C70" s="85"/>
      <c r="D70" s="85"/>
      <c r="E70" s="85"/>
      <c r="F70" s="85"/>
    </row>
    <row r="71" spans="1:6" ht="13" x14ac:dyDescent="0.25">
      <c r="B71" s="86" t="s">
        <v>692</v>
      </c>
      <c r="C71" s="87">
        <v>0.25</v>
      </c>
      <c r="D71" s="87">
        <v>0.2</v>
      </c>
      <c r="E71" s="87">
        <v>2</v>
      </c>
      <c r="F71" s="87"/>
    </row>
    <row r="72" spans="1:6" ht="13" x14ac:dyDescent="0.25">
      <c r="B72" s="86" t="s">
        <v>693</v>
      </c>
      <c r="C72" s="87">
        <v>0.25</v>
      </c>
      <c r="D72" s="87">
        <v>0.15</v>
      </c>
      <c r="E72" s="87">
        <v>1</v>
      </c>
      <c r="F72" s="87" t="s">
        <v>629</v>
      </c>
    </row>
    <row r="73" spans="1:6" ht="13" x14ac:dyDescent="0.25">
      <c r="B73" s="86" t="s">
        <v>694</v>
      </c>
      <c r="C73" s="87">
        <v>0.4</v>
      </c>
      <c r="D73" s="87"/>
      <c r="E73" s="87">
        <v>2</v>
      </c>
      <c r="F73" s="87" t="s">
        <v>629</v>
      </c>
    </row>
    <row r="74" spans="1:6" ht="13" x14ac:dyDescent="0.25">
      <c r="B74" s="86" t="s">
        <v>695</v>
      </c>
      <c r="C74" s="87">
        <v>0.4</v>
      </c>
      <c r="D74" s="87"/>
      <c r="E74" s="87">
        <v>2</v>
      </c>
      <c r="F74" s="87"/>
    </row>
    <row r="75" spans="1:6" ht="13" x14ac:dyDescent="0.25">
      <c r="B75" s="86" t="s">
        <v>696</v>
      </c>
      <c r="C75" s="87">
        <v>0.25</v>
      </c>
      <c r="D75" s="87">
        <v>0.15</v>
      </c>
      <c r="E75" s="87">
        <v>2</v>
      </c>
      <c r="F75" s="87"/>
    </row>
    <row r="76" spans="1:6" ht="13" x14ac:dyDescent="0.25">
      <c r="B76" s="86" t="s">
        <v>697</v>
      </c>
      <c r="C76" s="87">
        <v>0.25</v>
      </c>
      <c r="D76" s="87">
        <v>0.2</v>
      </c>
      <c r="E76" s="87">
        <v>1</v>
      </c>
      <c r="F76" s="87" t="s">
        <v>629</v>
      </c>
    </row>
    <row r="77" spans="1:6" ht="13" x14ac:dyDescent="0.25">
      <c r="B77" s="86" t="s">
        <v>698</v>
      </c>
      <c r="C77" s="87">
        <v>0.3</v>
      </c>
      <c r="D77" s="87"/>
      <c r="E77" s="87">
        <v>2</v>
      </c>
      <c r="F77" s="87"/>
    </row>
    <row r="78" spans="1:6" ht="13" x14ac:dyDescent="0.25">
      <c r="A78" s="85" t="s">
        <v>699</v>
      </c>
      <c r="C78" s="85"/>
      <c r="D78" s="85"/>
      <c r="E78" s="85"/>
      <c r="F78" s="85"/>
    </row>
    <row r="79" spans="1:6" ht="13" x14ac:dyDescent="0.25">
      <c r="B79" s="86" t="s">
        <v>700</v>
      </c>
      <c r="C79" s="87">
        <v>0.5</v>
      </c>
      <c r="D79" s="87">
        <v>0.15</v>
      </c>
      <c r="E79" s="87">
        <v>2</v>
      </c>
      <c r="F79" s="87" t="s">
        <v>672</v>
      </c>
    </row>
    <row r="80" spans="1:6" ht="13" x14ac:dyDescent="0.25">
      <c r="B80" s="86" t="s">
        <v>701</v>
      </c>
      <c r="C80" s="87">
        <v>0.5</v>
      </c>
      <c r="D80" s="87">
        <v>0.15</v>
      </c>
      <c r="E80" s="87">
        <v>1</v>
      </c>
      <c r="F80" s="87" t="s">
        <v>629</v>
      </c>
    </row>
    <row r="81" spans="2:6" ht="13" x14ac:dyDescent="0.25">
      <c r="B81" s="86" t="s">
        <v>702</v>
      </c>
      <c r="C81" s="87">
        <v>0.15</v>
      </c>
      <c r="D81" s="87"/>
      <c r="E81" s="87">
        <v>2</v>
      </c>
      <c r="F81" s="87" t="s">
        <v>703</v>
      </c>
    </row>
    <row r="82" spans="2:6" ht="13" x14ac:dyDescent="0.25">
      <c r="B82" s="86" t="s">
        <v>704</v>
      </c>
      <c r="C82" s="87">
        <v>0.5</v>
      </c>
      <c r="D82" s="87">
        <v>0.15</v>
      </c>
      <c r="E82" s="87">
        <v>2</v>
      </c>
      <c r="F82" s="87" t="s">
        <v>703</v>
      </c>
    </row>
    <row r="83" spans="2:6" ht="13" x14ac:dyDescent="0.25">
      <c r="B83" s="86" t="s">
        <v>705</v>
      </c>
      <c r="C83" s="87">
        <v>1.5</v>
      </c>
      <c r="D83" s="87">
        <v>0.15</v>
      </c>
      <c r="E83" s="87">
        <v>2</v>
      </c>
      <c r="F83" s="87" t="s">
        <v>629</v>
      </c>
    </row>
    <row r="84" spans="2:6" ht="13" x14ac:dyDescent="0.25">
      <c r="B84" s="86" t="s">
        <v>706</v>
      </c>
      <c r="C84" s="87">
        <v>0.15</v>
      </c>
      <c r="D84" s="87"/>
      <c r="E84" s="87">
        <v>2</v>
      </c>
      <c r="F84" s="87"/>
    </row>
    <row r="85" spans="2:6" ht="13" x14ac:dyDescent="0.25">
      <c r="B85" s="86" t="s">
        <v>707</v>
      </c>
      <c r="C85" s="87">
        <v>0.15</v>
      </c>
      <c r="D85" s="87"/>
      <c r="E85" s="87">
        <v>2</v>
      </c>
      <c r="F85" s="87"/>
    </row>
    <row r="86" spans="2:6" ht="13" x14ac:dyDescent="0.25">
      <c r="B86" s="86" t="s">
        <v>708</v>
      </c>
      <c r="C86" s="87">
        <v>1.07</v>
      </c>
      <c r="D86" s="87">
        <v>0.15</v>
      </c>
      <c r="E86" s="87">
        <v>1</v>
      </c>
      <c r="F86" s="87"/>
    </row>
    <row r="87" spans="2:6" ht="13" x14ac:dyDescent="0.25">
      <c r="B87" s="86" t="s">
        <v>709</v>
      </c>
      <c r="C87" s="87">
        <v>0.68</v>
      </c>
      <c r="D87" s="87">
        <v>0.15</v>
      </c>
      <c r="E87" s="87">
        <v>1</v>
      </c>
      <c r="F87" s="87"/>
    </row>
    <row r="88" spans="2:6" ht="13" x14ac:dyDescent="0.25">
      <c r="B88" s="86" t="s">
        <v>710</v>
      </c>
      <c r="C88" s="87">
        <v>0.68</v>
      </c>
      <c r="D88" s="87">
        <v>0.15</v>
      </c>
      <c r="E88" s="87">
        <v>1</v>
      </c>
      <c r="F88" s="87"/>
    </row>
    <row r="89" spans="2:6" ht="13" x14ac:dyDescent="0.25">
      <c r="B89" s="86" t="s">
        <v>711</v>
      </c>
      <c r="C89" s="87">
        <v>0.5</v>
      </c>
      <c r="D89" s="87">
        <v>0.15</v>
      </c>
      <c r="E89" s="87">
        <v>1</v>
      </c>
      <c r="F89" s="87" t="s">
        <v>712</v>
      </c>
    </row>
    <row r="91" spans="2:6" x14ac:dyDescent="0.25">
      <c r="B91" s="84" t="s">
        <v>718</v>
      </c>
    </row>
    <row r="92" spans="2:6" x14ac:dyDescent="0.25">
      <c r="B92" s="90" t="s">
        <v>719</v>
      </c>
    </row>
    <row r="93" spans="2:6" x14ac:dyDescent="0.25">
      <c r="B93" s="90" t="s">
        <v>720</v>
      </c>
    </row>
    <row r="94" spans="2:6" x14ac:dyDescent="0.25">
      <c r="B94" s="84"/>
    </row>
    <row r="95" spans="2:6" x14ac:dyDescent="0.25">
      <c r="B95" s="84" t="s">
        <v>721</v>
      </c>
    </row>
    <row r="96" spans="2:6" x14ac:dyDescent="0.25">
      <c r="B96" s="84" t="s">
        <v>905</v>
      </c>
    </row>
    <row r="97" spans="1:6" x14ac:dyDescent="0.25">
      <c r="B97" s="84" t="s">
        <v>906</v>
      </c>
    </row>
    <row r="98" spans="1:6" x14ac:dyDescent="0.25">
      <c r="B98" s="84" t="s">
        <v>907</v>
      </c>
    </row>
    <row r="99" spans="1:6" x14ac:dyDescent="0.25">
      <c r="B99" s="84" t="s">
        <v>908</v>
      </c>
    </row>
    <row r="100" spans="1:6" x14ac:dyDescent="0.25">
      <c r="B100" s="84" t="s">
        <v>909</v>
      </c>
    </row>
    <row r="101" spans="1:6" x14ac:dyDescent="0.25">
      <c r="B101" s="84" t="s">
        <v>910</v>
      </c>
    </row>
    <row r="105" spans="1:6" ht="15.5" x14ac:dyDescent="0.25">
      <c r="A105" s="88" t="s">
        <v>911</v>
      </c>
    </row>
    <row r="106" spans="1:6" ht="13" x14ac:dyDescent="0.3">
      <c r="B106" s="92" t="s">
        <v>722</v>
      </c>
    </row>
    <row r="107" spans="1:6" ht="13" x14ac:dyDescent="0.25">
      <c r="B107" s="258" t="s">
        <v>713</v>
      </c>
      <c r="C107" s="89" t="s">
        <v>723</v>
      </c>
      <c r="D107" s="89" t="s">
        <v>725</v>
      </c>
      <c r="E107" s="259" t="s">
        <v>716</v>
      </c>
      <c r="F107" s="259" t="s">
        <v>342</v>
      </c>
    </row>
    <row r="108" spans="1:6" ht="15" x14ac:dyDescent="0.25">
      <c r="B108" s="258"/>
      <c r="C108" s="89" t="s">
        <v>724</v>
      </c>
      <c r="D108" s="89" t="s">
        <v>726</v>
      </c>
      <c r="E108" s="259"/>
      <c r="F108" s="259"/>
    </row>
    <row r="109" spans="1:6" ht="13" x14ac:dyDescent="0.25">
      <c r="B109" s="86" t="s">
        <v>727</v>
      </c>
      <c r="C109" s="87" t="s">
        <v>631</v>
      </c>
      <c r="D109" s="87">
        <v>0.5</v>
      </c>
      <c r="E109" s="87">
        <v>1</v>
      </c>
      <c r="F109" s="87" t="s">
        <v>652</v>
      </c>
    </row>
    <row r="110" spans="1:6" ht="13" x14ac:dyDescent="0.25">
      <c r="B110" s="86" t="s">
        <v>728</v>
      </c>
      <c r="C110" s="87" t="s">
        <v>631</v>
      </c>
      <c r="D110" s="87">
        <v>0.7</v>
      </c>
      <c r="E110" s="87">
        <v>2</v>
      </c>
      <c r="F110" s="87"/>
    </row>
    <row r="111" spans="1:6" ht="13" x14ac:dyDescent="0.25">
      <c r="B111" s="86" t="s">
        <v>729</v>
      </c>
      <c r="C111" s="87" t="s">
        <v>631</v>
      </c>
      <c r="D111" s="87">
        <v>1.5</v>
      </c>
      <c r="E111" s="87">
        <v>2</v>
      </c>
      <c r="F111" s="87" t="s">
        <v>638</v>
      </c>
    </row>
    <row r="112" spans="1:6" ht="13" x14ac:dyDescent="0.25">
      <c r="B112" s="86" t="s">
        <v>730</v>
      </c>
      <c r="C112" s="87" t="s">
        <v>631</v>
      </c>
      <c r="D112" s="87">
        <v>0.5</v>
      </c>
      <c r="E112" s="87">
        <v>2</v>
      </c>
      <c r="F112" s="87"/>
    </row>
    <row r="113" spans="2:6" ht="13" x14ac:dyDescent="0.25">
      <c r="B113" s="86" t="s">
        <v>695</v>
      </c>
      <c r="C113" s="87" t="s">
        <v>631</v>
      </c>
      <c r="D113" s="87">
        <v>0.6</v>
      </c>
      <c r="E113" s="87">
        <v>2</v>
      </c>
      <c r="F113" s="87"/>
    </row>
    <row r="114" spans="2:6" ht="13" x14ac:dyDescent="0.25">
      <c r="B114" s="86" t="s">
        <v>731</v>
      </c>
      <c r="C114" s="87" t="s">
        <v>631</v>
      </c>
      <c r="D114" s="87">
        <v>1</v>
      </c>
      <c r="E114" s="87">
        <v>2</v>
      </c>
      <c r="F114" s="87"/>
    </row>
    <row r="115" spans="2:6" ht="13" x14ac:dyDescent="0.25">
      <c r="B115" s="86" t="s">
        <v>732</v>
      </c>
      <c r="C115" s="87" t="s">
        <v>631</v>
      </c>
      <c r="D115" s="87">
        <v>0.5</v>
      </c>
      <c r="E115" s="87">
        <v>2</v>
      </c>
      <c r="F115" s="87"/>
    </row>
    <row r="116" spans="2:6" ht="13" x14ac:dyDescent="0.25">
      <c r="B116" s="86" t="s">
        <v>733</v>
      </c>
      <c r="C116" s="87" t="s">
        <v>631</v>
      </c>
      <c r="D116" s="87">
        <v>1</v>
      </c>
      <c r="E116" s="87">
        <v>2</v>
      </c>
      <c r="F116" s="87"/>
    </row>
    <row r="117" spans="2:6" ht="13" x14ac:dyDescent="0.25">
      <c r="B117" s="86" t="s">
        <v>734</v>
      </c>
      <c r="C117" s="87" t="s">
        <v>631</v>
      </c>
      <c r="D117" s="87">
        <v>1</v>
      </c>
      <c r="E117" s="87">
        <v>2</v>
      </c>
      <c r="F117" s="87"/>
    </row>
    <row r="118" spans="2:6" ht="13" x14ac:dyDescent="0.25">
      <c r="B118" s="86" t="s">
        <v>735</v>
      </c>
      <c r="C118" s="87" t="s">
        <v>631</v>
      </c>
      <c r="D118" s="87">
        <v>1</v>
      </c>
      <c r="E118" s="87">
        <v>3</v>
      </c>
      <c r="F118" s="87"/>
    </row>
    <row r="119" spans="2:6" ht="13" x14ac:dyDescent="0.25">
      <c r="B119" s="86" t="s">
        <v>736</v>
      </c>
      <c r="C119" s="87" t="s">
        <v>631</v>
      </c>
      <c r="D119" s="87">
        <v>0.3</v>
      </c>
      <c r="E119" s="87">
        <v>2</v>
      </c>
      <c r="F119" s="87"/>
    </row>
    <row r="120" spans="2:6" ht="13" x14ac:dyDescent="0.25">
      <c r="B120" s="86" t="s">
        <v>912</v>
      </c>
      <c r="C120" s="87" t="s">
        <v>631</v>
      </c>
      <c r="D120" s="87">
        <v>0.7</v>
      </c>
      <c r="E120" s="87">
        <v>2</v>
      </c>
      <c r="F120" s="87"/>
    </row>
    <row r="121" spans="2:6" ht="13" x14ac:dyDescent="0.25">
      <c r="B121" s="86" t="s">
        <v>737</v>
      </c>
      <c r="C121" s="87" t="s">
        <v>631</v>
      </c>
      <c r="D121" s="87">
        <v>0.5</v>
      </c>
      <c r="E121" s="87">
        <v>2</v>
      </c>
      <c r="F121" s="87"/>
    </row>
    <row r="122" spans="2:6" ht="13" x14ac:dyDescent="0.25">
      <c r="B122" s="86" t="s">
        <v>738</v>
      </c>
      <c r="C122" s="87" t="s">
        <v>631</v>
      </c>
      <c r="D122" s="87">
        <v>0.25</v>
      </c>
      <c r="E122" s="87">
        <v>2</v>
      </c>
      <c r="F122" s="87"/>
    </row>
    <row r="123" spans="2:6" ht="13" x14ac:dyDescent="0.25">
      <c r="B123" s="86" t="s">
        <v>739</v>
      </c>
      <c r="C123" s="87" t="s">
        <v>740</v>
      </c>
      <c r="D123" s="87" t="s">
        <v>631</v>
      </c>
      <c r="E123" s="87">
        <v>2</v>
      </c>
      <c r="F123" s="87" t="s">
        <v>741</v>
      </c>
    </row>
    <row r="124" spans="2:6" ht="13" x14ac:dyDescent="0.25">
      <c r="B124" s="86" t="s">
        <v>742</v>
      </c>
      <c r="C124" s="87" t="s">
        <v>631</v>
      </c>
      <c r="D124" s="87" t="s">
        <v>631</v>
      </c>
      <c r="E124" s="87">
        <v>4</v>
      </c>
      <c r="F124" s="87" t="s">
        <v>629</v>
      </c>
    </row>
    <row r="125" spans="2:6" ht="13" x14ac:dyDescent="0.25">
      <c r="B125" s="86" t="s">
        <v>743</v>
      </c>
      <c r="C125" s="87" t="s">
        <v>631</v>
      </c>
      <c r="D125" s="87">
        <v>0.75</v>
      </c>
      <c r="E125" s="87">
        <v>2</v>
      </c>
      <c r="F125" s="87" t="s">
        <v>703</v>
      </c>
    </row>
    <row r="126" spans="2:6" ht="13" x14ac:dyDescent="0.25">
      <c r="B126" s="86" t="s">
        <v>696</v>
      </c>
      <c r="C126" s="87" t="s">
        <v>631</v>
      </c>
      <c r="D126" s="87">
        <v>0.9</v>
      </c>
      <c r="E126" s="87">
        <v>2</v>
      </c>
      <c r="F126" s="87"/>
    </row>
    <row r="127" spans="2:6" ht="13" x14ac:dyDescent="0.25">
      <c r="B127" s="86" t="s">
        <v>744</v>
      </c>
      <c r="C127" s="87" t="s">
        <v>631</v>
      </c>
      <c r="D127" s="87" t="s">
        <v>631</v>
      </c>
      <c r="E127" s="87">
        <v>3</v>
      </c>
      <c r="F127" s="87" t="s">
        <v>629</v>
      </c>
    </row>
    <row r="128" spans="2:6" ht="13" x14ac:dyDescent="0.25">
      <c r="B128" s="86" t="s">
        <v>745</v>
      </c>
      <c r="C128" s="87" t="s">
        <v>631</v>
      </c>
      <c r="D128" s="87">
        <v>1</v>
      </c>
      <c r="E128" s="87">
        <v>3</v>
      </c>
      <c r="F128" s="87" t="s">
        <v>629</v>
      </c>
    </row>
    <row r="129" spans="2:6" ht="13" x14ac:dyDescent="0.25">
      <c r="B129" s="86" t="s">
        <v>746</v>
      </c>
      <c r="C129" s="87" t="s">
        <v>631</v>
      </c>
      <c r="D129" s="87">
        <v>1.5</v>
      </c>
      <c r="E129" s="87">
        <v>4</v>
      </c>
      <c r="F129" s="87" t="s">
        <v>629</v>
      </c>
    </row>
    <row r="130" spans="2:6" ht="13" x14ac:dyDescent="0.25">
      <c r="B130" s="86" t="s">
        <v>913</v>
      </c>
      <c r="C130" s="87" t="s">
        <v>747</v>
      </c>
      <c r="D130" s="87" t="s">
        <v>631</v>
      </c>
      <c r="E130" s="87">
        <v>2</v>
      </c>
      <c r="F130" s="87" t="s">
        <v>672</v>
      </c>
    </row>
    <row r="131" spans="2:6" ht="13" x14ac:dyDescent="0.25">
      <c r="B131" s="86" t="s">
        <v>886</v>
      </c>
      <c r="C131" s="87" t="s">
        <v>748</v>
      </c>
      <c r="D131" s="87" t="s">
        <v>631</v>
      </c>
      <c r="E131" s="87">
        <v>2</v>
      </c>
      <c r="F131" s="87" t="s">
        <v>749</v>
      </c>
    </row>
    <row r="132" spans="2:6" ht="13" x14ac:dyDescent="0.25">
      <c r="B132" s="86" t="s">
        <v>750</v>
      </c>
      <c r="C132" s="87" t="s">
        <v>631</v>
      </c>
      <c r="D132" s="87">
        <v>0.5</v>
      </c>
      <c r="E132" s="87">
        <v>2</v>
      </c>
      <c r="F132" s="87"/>
    </row>
    <row r="133" spans="2:6" x14ac:dyDescent="0.25">
      <c r="B133" s="84" t="s">
        <v>606</v>
      </c>
    </row>
    <row r="134" spans="2:6" x14ac:dyDescent="0.25">
      <c r="B134" s="84" t="s">
        <v>914</v>
      </c>
    </row>
    <row r="135" spans="2:6" x14ac:dyDescent="0.25">
      <c r="B135" s="84" t="s">
        <v>915</v>
      </c>
    </row>
    <row r="136" spans="2:6" x14ac:dyDescent="0.25">
      <c r="B136" s="84" t="s">
        <v>916</v>
      </c>
    </row>
    <row r="137" spans="2:6" x14ac:dyDescent="0.25">
      <c r="B137" s="84" t="s">
        <v>917</v>
      </c>
    </row>
    <row r="138" spans="2:6" x14ac:dyDescent="0.25">
      <c r="B138" s="84" t="s">
        <v>918</v>
      </c>
    </row>
    <row r="139" spans="2:6" x14ac:dyDescent="0.25">
      <c r="B139" s="84" t="s">
        <v>919</v>
      </c>
    </row>
    <row r="140" spans="2:6" x14ac:dyDescent="0.25">
      <c r="B140" s="84" t="s">
        <v>920</v>
      </c>
    </row>
    <row r="141" spans="2:6" x14ac:dyDescent="0.25">
      <c r="B141" s="93" t="s">
        <v>921</v>
      </c>
    </row>
    <row r="143" spans="2:6" x14ac:dyDescent="0.25">
      <c r="B143" s="106" t="s">
        <v>852</v>
      </c>
    </row>
    <row r="144" spans="2:6" ht="13" x14ac:dyDescent="0.25">
      <c r="B144" s="110" t="s">
        <v>854</v>
      </c>
    </row>
    <row r="145" spans="2:2" x14ac:dyDescent="0.25">
      <c r="B145" s="106" t="s">
        <v>853</v>
      </c>
    </row>
    <row r="146" spans="2:2" x14ac:dyDescent="0.25">
      <c r="B146" s="109" t="s">
        <v>849</v>
      </c>
    </row>
    <row r="147" spans="2:2" x14ac:dyDescent="0.25">
      <c r="B147" s="109" t="s">
        <v>850</v>
      </c>
    </row>
    <row r="148" spans="2:2" x14ac:dyDescent="0.25">
      <c r="B148" s="109" t="s">
        <v>851</v>
      </c>
    </row>
    <row r="149" spans="2:2" x14ac:dyDescent="0.25">
      <c r="B149" s="109" t="s">
        <v>855</v>
      </c>
    </row>
  </sheetData>
  <mergeCells count="5">
    <mergeCell ref="E3:E4"/>
    <mergeCell ref="F3:F4"/>
    <mergeCell ref="B107:B108"/>
    <mergeCell ref="E107:E108"/>
    <mergeCell ref="F107:F108"/>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53474-7814-4287-8BF8-58A5EE6854B4}">
  <dimension ref="A2:O129"/>
  <sheetViews>
    <sheetView topLeftCell="A34" workbookViewId="0">
      <selection activeCell="E60" sqref="E60"/>
    </sheetView>
  </sheetViews>
  <sheetFormatPr defaultColWidth="9.08984375" defaultRowHeight="11.5" x14ac:dyDescent="0.25"/>
  <cols>
    <col min="1" max="1" width="68.54296875" style="98" bestFit="1" customWidth="1"/>
    <col min="2" max="3" width="9.08984375" style="98"/>
    <col min="4" max="4" width="10.36328125" style="98" customWidth="1"/>
    <col min="5" max="5" width="10.54296875" style="98" customWidth="1"/>
    <col min="6" max="7" width="9.08984375" style="98"/>
    <col min="8" max="8" width="13.36328125" style="98" bestFit="1" customWidth="1"/>
    <col min="9" max="9" width="11.54296875" style="98" customWidth="1"/>
    <col min="10" max="16384" width="9.08984375" style="98"/>
  </cols>
  <sheetData>
    <row r="2" spans="1:12" x14ac:dyDescent="0.25">
      <c r="C2" s="162" t="s">
        <v>1129</v>
      </c>
      <c r="L2" s="98" t="s">
        <v>1131</v>
      </c>
    </row>
    <row r="3" spans="1:12" ht="36.5" x14ac:dyDescent="0.25">
      <c r="A3" s="96" t="s">
        <v>713</v>
      </c>
      <c r="B3" s="97" t="s">
        <v>844</v>
      </c>
      <c r="C3" s="97" t="s">
        <v>845</v>
      </c>
      <c r="D3" s="97" t="s">
        <v>847</v>
      </c>
      <c r="E3" s="97" t="s">
        <v>848</v>
      </c>
      <c r="F3" s="97" t="s">
        <v>725</v>
      </c>
      <c r="G3" s="261" t="s">
        <v>716</v>
      </c>
      <c r="H3" s="261" t="s">
        <v>342</v>
      </c>
      <c r="I3" s="261" t="s">
        <v>812</v>
      </c>
      <c r="L3" s="97" t="s">
        <v>845</v>
      </c>
    </row>
    <row r="4" spans="1:12" x14ac:dyDescent="0.25">
      <c r="A4" s="96"/>
      <c r="B4" s="97" t="s">
        <v>751</v>
      </c>
      <c r="C4" s="97" t="s">
        <v>751</v>
      </c>
      <c r="D4" s="97" t="s">
        <v>724</v>
      </c>
      <c r="E4" s="97" t="s">
        <v>724</v>
      </c>
      <c r="F4" s="97" t="s">
        <v>751</v>
      </c>
      <c r="G4" s="261"/>
      <c r="H4" s="261"/>
      <c r="I4" s="261"/>
    </row>
    <row r="5" spans="1:12" x14ac:dyDescent="0.25">
      <c r="A5" s="99"/>
      <c r="B5" s="99"/>
      <c r="C5" s="99"/>
      <c r="I5" s="100"/>
    </row>
    <row r="6" spans="1:12" ht="12.75" customHeight="1" x14ac:dyDescent="0.25">
      <c r="A6" s="96" t="s">
        <v>882</v>
      </c>
      <c r="B6" s="100">
        <v>1.07</v>
      </c>
      <c r="C6" s="100">
        <f>IF(L6=0,B6,L6)</f>
        <v>0.15</v>
      </c>
      <c r="G6" s="100">
        <v>1</v>
      </c>
      <c r="H6" s="98" t="s">
        <v>629</v>
      </c>
      <c r="I6" s="100" t="s">
        <v>846</v>
      </c>
      <c r="L6" s="98">
        <v>0.15</v>
      </c>
    </row>
    <row r="7" spans="1:12" ht="12.75" customHeight="1" x14ac:dyDescent="0.25">
      <c r="A7" s="96" t="s">
        <v>922</v>
      </c>
      <c r="B7" s="100">
        <v>0.19</v>
      </c>
      <c r="C7" s="100">
        <f t="shared" ref="C7:C70" si="0">IF(L7=0,B7,L7)</f>
        <v>0.15</v>
      </c>
      <c r="G7" s="100">
        <v>1</v>
      </c>
      <c r="H7" s="98" t="s">
        <v>629</v>
      </c>
      <c r="I7" s="100" t="s">
        <v>846</v>
      </c>
      <c r="L7" s="98">
        <v>0.15</v>
      </c>
    </row>
    <row r="8" spans="1:12" ht="12.75" customHeight="1" x14ac:dyDescent="0.25">
      <c r="A8" s="96" t="s">
        <v>883</v>
      </c>
      <c r="B8" s="100">
        <v>0.19</v>
      </c>
      <c r="C8" s="100">
        <f t="shared" si="0"/>
        <v>0.15</v>
      </c>
      <c r="G8" s="100">
        <v>1</v>
      </c>
      <c r="H8" s="98" t="s">
        <v>629</v>
      </c>
      <c r="I8" s="100" t="s">
        <v>846</v>
      </c>
      <c r="L8" s="98">
        <v>0.15</v>
      </c>
    </row>
    <row r="9" spans="1:12" ht="12.75" customHeight="1" x14ac:dyDescent="0.25">
      <c r="A9" s="96" t="s">
        <v>829</v>
      </c>
      <c r="B9" s="100">
        <v>0.15</v>
      </c>
      <c r="C9" s="100">
        <f t="shared" si="0"/>
        <v>0.15</v>
      </c>
      <c r="G9" s="100">
        <v>1</v>
      </c>
      <c r="H9" s="98" t="s">
        <v>804</v>
      </c>
      <c r="I9" s="100" t="s">
        <v>846</v>
      </c>
    </row>
    <row r="10" spans="1:12" ht="12.75" customHeight="1" x14ac:dyDescent="0.25">
      <c r="A10" s="96" t="s">
        <v>830</v>
      </c>
      <c r="B10" s="100">
        <v>0.5</v>
      </c>
      <c r="C10" s="100">
        <f t="shared" si="0"/>
        <v>0.15</v>
      </c>
      <c r="G10" s="100">
        <v>1</v>
      </c>
      <c r="H10" s="98" t="s">
        <v>629</v>
      </c>
      <c r="I10" s="100" t="s">
        <v>846</v>
      </c>
      <c r="L10" s="98">
        <v>0.15</v>
      </c>
    </row>
    <row r="11" spans="1:12" ht="12.75" customHeight="1" x14ac:dyDescent="0.25">
      <c r="A11" s="96" t="s">
        <v>925</v>
      </c>
      <c r="B11" s="100">
        <v>0.25</v>
      </c>
      <c r="C11" s="100">
        <f t="shared" si="0"/>
        <v>0.15</v>
      </c>
      <c r="G11" s="100">
        <v>1</v>
      </c>
      <c r="H11" s="98" t="s">
        <v>804</v>
      </c>
      <c r="I11" s="100" t="s">
        <v>846</v>
      </c>
      <c r="L11" s="98">
        <v>0.15</v>
      </c>
    </row>
    <row r="12" spans="1:12" ht="12.75" customHeight="1" x14ac:dyDescent="0.25">
      <c r="A12" s="96" t="s">
        <v>831</v>
      </c>
      <c r="B12" s="100">
        <v>0.25</v>
      </c>
      <c r="C12" s="100">
        <f t="shared" si="0"/>
        <v>0.15</v>
      </c>
      <c r="G12" s="100">
        <v>1</v>
      </c>
      <c r="H12" s="98" t="s">
        <v>629</v>
      </c>
      <c r="I12" s="100" t="s">
        <v>846</v>
      </c>
      <c r="L12" s="98">
        <v>0.15</v>
      </c>
    </row>
    <row r="13" spans="1:12" ht="12.75" customHeight="1" x14ac:dyDescent="0.25">
      <c r="A13" s="96" t="s">
        <v>923</v>
      </c>
      <c r="B13" s="100">
        <v>1.07</v>
      </c>
      <c r="C13" s="100">
        <f t="shared" si="0"/>
        <v>0.15</v>
      </c>
      <c r="G13" s="100">
        <v>1</v>
      </c>
      <c r="H13" s="98" t="s">
        <v>629</v>
      </c>
      <c r="I13" s="100" t="s">
        <v>846</v>
      </c>
      <c r="L13" s="98">
        <v>0.15</v>
      </c>
    </row>
    <row r="14" spans="1:12" ht="12.75" customHeight="1" x14ac:dyDescent="0.25">
      <c r="A14" s="96" t="s">
        <v>816</v>
      </c>
      <c r="B14" s="100">
        <v>0.15</v>
      </c>
      <c r="C14" s="100">
        <f t="shared" si="0"/>
        <v>0.15</v>
      </c>
      <c r="D14" s="100"/>
      <c r="E14" s="100"/>
      <c r="F14" s="100">
        <v>0.7</v>
      </c>
      <c r="G14" s="100">
        <v>2</v>
      </c>
      <c r="H14" s="98" t="s">
        <v>804</v>
      </c>
      <c r="I14" s="100" t="s">
        <v>846</v>
      </c>
    </row>
    <row r="15" spans="1:12" ht="12.75" customHeight="1" x14ac:dyDescent="0.25">
      <c r="A15" s="96" t="s">
        <v>931</v>
      </c>
      <c r="B15" s="100">
        <v>0.38</v>
      </c>
      <c r="C15" s="100">
        <f t="shared" si="0"/>
        <v>0.15</v>
      </c>
      <c r="G15" s="100">
        <v>1</v>
      </c>
      <c r="H15" s="98" t="s">
        <v>804</v>
      </c>
      <c r="I15" s="100" t="s">
        <v>846</v>
      </c>
      <c r="L15" s="98">
        <v>0.15</v>
      </c>
    </row>
    <row r="16" spans="1:12" ht="12.75" customHeight="1" x14ac:dyDescent="0.25">
      <c r="A16" s="96" t="s">
        <v>817</v>
      </c>
      <c r="B16" s="100">
        <v>0.38</v>
      </c>
      <c r="C16" s="100">
        <f t="shared" si="0"/>
        <v>0.15</v>
      </c>
      <c r="G16" s="100">
        <v>1</v>
      </c>
      <c r="H16" s="98" t="s">
        <v>804</v>
      </c>
      <c r="I16" s="100" t="s">
        <v>846</v>
      </c>
      <c r="L16" s="98">
        <v>0.15</v>
      </c>
    </row>
    <row r="17" spans="1:15" ht="12.75" customHeight="1" x14ac:dyDescent="0.25">
      <c r="A17" s="96" t="s">
        <v>818</v>
      </c>
      <c r="B17" s="100">
        <v>0.15</v>
      </c>
      <c r="C17" s="100">
        <f t="shared" si="0"/>
        <v>0.15</v>
      </c>
      <c r="G17" s="100">
        <v>1</v>
      </c>
      <c r="H17" s="98" t="s">
        <v>804</v>
      </c>
      <c r="I17" s="100" t="s">
        <v>846</v>
      </c>
    </row>
    <row r="18" spans="1:15" ht="12.75" customHeight="1" x14ac:dyDescent="0.25">
      <c r="A18" s="96" t="s">
        <v>819</v>
      </c>
      <c r="B18" s="100">
        <v>0.21</v>
      </c>
      <c r="C18" s="100">
        <f t="shared" si="0"/>
        <v>0.15</v>
      </c>
      <c r="G18" s="100">
        <v>2</v>
      </c>
      <c r="H18" s="98" t="s">
        <v>804</v>
      </c>
      <c r="I18" s="100" t="s">
        <v>846</v>
      </c>
      <c r="L18" s="98">
        <v>0.15</v>
      </c>
    </row>
    <row r="19" spans="1:15" ht="12.75" customHeight="1" x14ac:dyDescent="0.25">
      <c r="A19" s="96" t="s">
        <v>820</v>
      </c>
      <c r="B19" s="100">
        <v>0.15</v>
      </c>
      <c r="C19" s="100">
        <f t="shared" si="0"/>
        <v>0.15</v>
      </c>
      <c r="G19" s="100">
        <v>3</v>
      </c>
      <c r="H19" s="98" t="s">
        <v>804</v>
      </c>
      <c r="I19" s="100" t="s">
        <v>846</v>
      </c>
    </row>
    <row r="20" spans="1:15" ht="12.75" customHeight="1" x14ac:dyDescent="0.25">
      <c r="A20" s="96" t="s">
        <v>821</v>
      </c>
      <c r="B20" s="100"/>
      <c r="C20" s="100">
        <f t="shared" si="0"/>
        <v>0.15</v>
      </c>
      <c r="G20" s="100">
        <v>1</v>
      </c>
      <c r="H20" s="98" t="s">
        <v>629</v>
      </c>
      <c r="I20" s="100" t="s">
        <v>846</v>
      </c>
      <c r="L20" s="98">
        <v>0.15</v>
      </c>
    </row>
    <row r="21" spans="1:15" ht="12.75" customHeight="1" x14ac:dyDescent="0.25">
      <c r="A21" s="96" t="s">
        <v>822</v>
      </c>
      <c r="B21" s="100">
        <v>0.38</v>
      </c>
      <c r="C21" s="100">
        <f t="shared" si="0"/>
        <v>0.15</v>
      </c>
      <c r="G21" s="100">
        <v>1</v>
      </c>
      <c r="H21" s="98" t="s">
        <v>629</v>
      </c>
      <c r="I21" s="100" t="s">
        <v>846</v>
      </c>
      <c r="L21" s="98">
        <v>0.15</v>
      </c>
    </row>
    <row r="22" spans="1:15" ht="12.75" customHeight="1" x14ac:dyDescent="0.25">
      <c r="A22" s="96" t="s">
        <v>823</v>
      </c>
      <c r="B22" s="100">
        <v>0.15</v>
      </c>
      <c r="C22" s="100">
        <f t="shared" si="0"/>
        <v>0.15</v>
      </c>
      <c r="G22" s="100">
        <v>1</v>
      </c>
      <c r="H22" s="98" t="s">
        <v>638</v>
      </c>
      <c r="I22" s="100" t="s">
        <v>846</v>
      </c>
    </row>
    <row r="23" spans="1:15" ht="12.75" customHeight="1" x14ac:dyDescent="0.25">
      <c r="A23" s="96" t="s">
        <v>827</v>
      </c>
      <c r="B23" s="100">
        <v>0.15</v>
      </c>
      <c r="C23" s="100">
        <f t="shared" si="0"/>
        <v>0.15</v>
      </c>
      <c r="G23" s="100">
        <v>2</v>
      </c>
      <c r="I23" s="100" t="s">
        <v>846</v>
      </c>
      <c r="O23" s="164" t="s">
        <v>1134</v>
      </c>
    </row>
    <row r="24" spans="1:15" ht="12.75" customHeight="1" x14ac:dyDescent="0.25">
      <c r="A24" s="96" t="s">
        <v>927</v>
      </c>
      <c r="B24" s="100">
        <v>0.5</v>
      </c>
      <c r="C24" s="100">
        <f t="shared" si="0"/>
        <v>0.15</v>
      </c>
      <c r="G24" s="100">
        <v>1</v>
      </c>
      <c r="H24" s="98" t="s">
        <v>629</v>
      </c>
      <c r="I24" s="100" t="s">
        <v>846</v>
      </c>
      <c r="L24" s="98">
        <v>0.15</v>
      </c>
    </row>
    <row r="25" spans="1:15" ht="12.75" customHeight="1" x14ac:dyDescent="0.25">
      <c r="A25" s="96" t="s">
        <v>1017</v>
      </c>
      <c r="B25" s="100">
        <v>1.07</v>
      </c>
      <c r="C25" s="100">
        <f t="shared" si="0"/>
        <v>0.15</v>
      </c>
      <c r="G25" s="100">
        <v>1</v>
      </c>
      <c r="H25" s="98" t="s">
        <v>629</v>
      </c>
      <c r="I25" s="100" t="s">
        <v>846</v>
      </c>
      <c r="L25" s="98">
        <v>0.15</v>
      </c>
    </row>
    <row r="26" spans="1:15" ht="12.75" customHeight="1" x14ac:dyDescent="0.25">
      <c r="A26" s="96" t="s">
        <v>825</v>
      </c>
      <c r="B26" s="100">
        <v>0.15</v>
      </c>
      <c r="C26" s="100">
        <f t="shared" si="0"/>
        <v>0.15</v>
      </c>
      <c r="D26" s="100"/>
      <c r="E26" s="100"/>
      <c r="F26" s="100">
        <v>1</v>
      </c>
      <c r="G26" s="100">
        <v>2</v>
      </c>
      <c r="H26" s="98" t="s">
        <v>804</v>
      </c>
      <c r="I26" s="100" t="s">
        <v>813</v>
      </c>
    </row>
    <row r="27" spans="1:15" ht="12.75" customHeight="1" x14ac:dyDescent="0.25">
      <c r="A27" s="96" t="s">
        <v>826</v>
      </c>
      <c r="B27" s="100">
        <v>0.15</v>
      </c>
      <c r="C27" s="100">
        <f t="shared" si="0"/>
        <v>0.15</v>
      </c>
      <c r="D27" s="100"/>
      <c r="E27" s="100"/>
      <c r="F27" s="100">
        <v>1</v>
      </c>
      <c r="G27" s="100">
        <v>2</v>
      </c>
      <c r="H27" s="98" t="s">
        <v>804</v>
      </c>
      <c r="I27" s="100" t="s">
        <v>813</v>
      </c>
    </row>
    <row r="28" spans="1:15" ht="12.75" customHeight="1" x14ac:dyDescent="0.25">
      <c r="A28" s="96" t="s">
        <v>828</v>
      </c>
      <c r="B28" s="100">
        <v>0.15</v>
      </c>
      <c r="C28" s="100">
        <f t="shared" si="0"/>
        <v>0.15</v>
      </c>
      <c r="D28" s="100"/>
      <c r="E28" s="100"/>
      <c r="F28" s="100">
        <v>0.5</v>
      </c>
      <c r="G28" s="100">
        <v>2</v>
      </c>
      <c r="H28" s="98" t="s">
        <v>804</v>
      </c>
      <c r="I28" s="100" t="s">
        <v>846</v>
      </c>
      <c r="O28" s="164" t="s">
        <v>1134</v>
      </c>
    </row>
    <row r="29" spans="1:15" ht="12.75" customHeight="1" x14ac:dyDescent="0.25">
      <c r="A29" s="96" t="s">
        <v>796</v>
      </c>
      <c r="B29" s="122">
        <v>0</v>
      </c>
      <c r="C29" s="100">
        <f t="shared" si="0"/>
        <v>0</v>
      </c>
      <c r="D29" s="100"/>
      <c r="E29" s="100"/>
      <c r="F29" s="100">
        <v>0.25</v>
      </c>
      <c r="G29" s="100">
        <v>2</v>
      </c>
      <c r="H29" s="98" t="s">
        <v>804</v>
      </c>
      <c r="I29" s="100" t="s">
        <v>846</v>
      </c>
    </row>
    <row r="30" spans="1:15" ht="12.75" customHeight="1" x14ac:dyDescent="0.25">
      <c r="A30" s="96" t="s">
        <v>788</v>
      </c>
      <c r="B30" s="122">
        <v>0</v>
      </c>
      <c r="C30" s="100">
        <f t="shared" si="0"/>
        <v>0</v>
      </c>
      <c r="D30" s="100"/>
      <c r="E30" s="100"/>
      <c r="F30" s="100">
        <v>0.5</v>
      </c>
      <c r="G30" s="100">
        <v>1</v>
      </c>
      <c r="H30" s="98" t="s">
        <v>805</v>
      </c>
      <c r="I30" s="100" t="s">
        <v>846</v>
      </c>
    </row>
    <row r="31" spans="1:15" ht="12.75" customHeight="1" x14ac:dyDescent="0.25">
      <c r="A31" s="96" t="s">
        <v>789</v>
      </c>
      <c r="B31" s="122">
        <v>0</v>
      </c>
      <c r="C31" s="100">
        <f t="shared" si="0"/>
        <v>0</v>
      </c>
      <c r="D31" s="100"/>
      <c r="E31" s="100"/>
      <c r="F31" s="100">
        <v>1.5</v>
      </c>
      <c r="G31" s="100">
        <v>2</v>
      </c>
      <c r="H31" s="98" t="s">
        <v>806</v>
      </c>
      <c r="I31" s="100" t="s">
        <v>846</v>
      </c>
    </row>
    <row r="32" spans="1:15" ht="12.75" customHeight="1" x14ac:dyDescent="0.25">
      <c r="A32" s="96" t="s">
        <v>790</v>
      </c>
      <c r="B32" s="122">
        <v>0</v>
      </c>
      <c r="C32" s="100">
        <f t="shared" si="0"/>
        <v>0</v>
      </c>
      <c r="D32" s="100"/>
      <c r="E32" s="100"/>
      <c r="F32" s="100">
        <v>1</v>
      </c>
      <c r="G32" s="100">
        <v>2</v>
      </c>
      <c r="H32" s="98" t="s">
        <v>804</v>
      </c>
      <c r="I32" s="100" t="s">
        <v>846</v>
      </c>
    </row>
    <row r="33" spans="1:12" ht="12.75" customHeight="1" x14ac:dyDescent="0.25">
      <c r="A33" s="96" t="s">
        <v>791</v>
      </c>
      <c r="B33" s="122">
        <v>0</v>
      </c>
      <c r="C33" s="100">
        <f t="shared" si="0"/>
        <v>0</v>
      </c>
      <c r="D33" s="100"/>
      <c r="E33" s="100"/>
      <c r="F33" s="100">
        <v>0.5</v>
      </c>
      <c r="G33" s="100">
        <v>2</v>
      </c>
      <c r="H33" s="98" t="s">
        <v>804</v>
      </c>
      <c r="I33" s="100" t="s">
        <v>846</v>
      </c>
    </row>
    <row r="34" spans="1:12" ht="12.75" customHeight="1" x14ac:dyDescent="0.25">
      <c r="A34" s="96" t="s">
        <v>792</v>
      </c>
      <c r="B34" s="122">
        <v>0</v>
      </c>
      <c r="C34" s="100">
        <f t="shared" si="0"/>
        <v>0</v>
      </c>
      <c r="D34" s="100"/>
      <c r="E34" s="100"/>
      <c r="F34" s="100">
        <v>1</v>
      </c>
      <c r="G34" s="100">
        <v>2</v>
      </c>
      <c r="H34" s="98" t="s">
        <v>804</v>
      </c>
      <c r="I34" s="100" t="s">
        <v>846</v>
      </c>
    </row>
    <row r="35" spans="1:12" ht="12.75" customHeight="1" x14ac:dyDescent="0.25">
      <c r="A35" s="96" t="s">
        <v>793</v>
      </c>
      <c r="B35" s="122">
        <v>0</v>
      </c>
      <c r="C35" s="100">
        <f t="shared" si="0"/>
        <v>0</v>
      </c>
      <c r="D35" s="100"/>
      <c r="E35" s="100"/>
      <c r="F35" s="100">
        <v>1</v>
      </c>
      <c r="G35" s="100">
        <v>3</v>
      </c>
      <c r="H35" s="98" t="s">
        <v>804</v>
      </c>
      <c r="I35" s="100" t="s">
        <v>846</v>
      </c>
    </row>
    <row r="36" spans="1:12" ht="12.75" customHeight="1" x14ac:dyDescent="0.25">
      <c r="A36" s="96" t="s">
        <v>794</v>
      </c>
      <c r="B36" s="122">
        <v>0</v>
      </c>
      <c r="C36" s="100">
        <f t="shared" si="0"/>
        <v>0</v>
      </c>
      <c r="D36" s="100"/>
      <c r="E36" s="100"/>
      <c r="F36" s="100">
        <v>0.3</v>
      </c>
      <c r="G36" s="100">
        <v>2</v>
      </c>
      <c r="H36" s="98" t="s">
        <v>804</v>
      </c>
      <c r="I36" s="100" t="s">
        <v>846</v>
      </c>
    </row>
    <row r="37" spans="1:12" ht="12.75" customHeight="1" x14ac:dyDescent="0.25">
      <c r="A37" s="96" t="s">
        <v>795</v>
      </c>
      <c r="B37" s="122">
        <v>0</v>
      </c>
      <c r="C37" s="100">
        <f t="shared" si="0"/>
        <v>0</v>
      </c>
      <c r="D37" s="100"/>
      <c r="E37" s="100"/>
      <c r="F37" s="100">
        <v>0.5</v>
      </c>
      <c r="G37" s="100">
        <v>2</v>
      </c>
      <c r="H37" s="98" t="s">
        <v>804</v>
      </c>
      <c r="I37" s="100" t="s">
        <v>846</v>
      </c>
    </row>
    <row r="38" spans="1:12" ht="12.75" customHeight="1" x14ac:dyDescent="0.25">
      <c r="A38" s="96" t="s">
        <v>798</v>
      </c>
      <c r="B38" s="122">
        <v>0</v>
      </c>
      <c r="C38" s="100">
        <f t="shared" si="0"/>
        <v>0</v>
      </c>
      <c r="D38" s="100"/>
      <c r="E38" s="100"/>
      <c r="F38" s="100"/>
      <c r="G38" s="100">
        <v>4</v>
      </c>
      <c r="H38" s="98" t="s">
        <v>807</v>
      </c>
      <c r="I38" s="100" t="s">
        <v>846</v>
      </c>
    </row>
    <row r="39" spans="1:12" ht="12.75" customHeight="1" x14ac:dyDescent="0.25">
      <c r="A39" s="96" t="s">
        <v>799</v>
      </c>
      <c r="B39" s="122">
        <v>0</v>
      </c>
      <c r="C39" s="100">
        <f t="shared" si="0"/>
        <v>0</v>
      </c>
      <c r="D39" s="100"/>
      <c r="E39" s="100"/>
      <c r="F39" s="100">
        <v>0.75</v>
      </c>
      <c r="G39" s="100">
        <v>2</v>
      </c>
      <c r="H39" s="98" t="s">
        <v>808</v>
      </c>
      <c r="I39" s="100" t="s">
        <v>813</v>
      </c>
    </row>
    <row r="40" spans="1:12" ht="12.75" customHeight="1" x14ac:dyDescent="0.25">
      <c r="A40" s="96" t="s">
        <v>800</v>
      </c>
      <c r="B40" s="122">
        <v>0</v>
      </c>
      <c r="C40" s="100">
        <f t="shared" si="0"/>
        <v>0</v>
      </c>
      <c r="D40" s="100"/>
      <c r="E40" s="100"/>
      <c r="F40" s="100"/>
      <c r="G40" s="100">
        <v>3</v>
      </c>
      <c r="H40" s="98" t="s">
        <v>807</v>
      </c>
      <c r="I40" s="100" t="s">
        <v>813</v>
      </c>
    </row>
    <row r="41" spans="1:12" ht="12.75" customHeight="1" x14ac:dyDescent="0.25">
      <c r="A41" s="96" t="s">
        <v>797</v>
      </c>
      <c r="B41" s="122">
        <v>0</v>
      </c>
      <c r="C41" s="100">
        <f t="shared" si="0"/>
        <v>0</v>
      </c>
      <c r="D41" s="100">
        <v>20</v>
      </c>
      <c r="E41" s="100">
        <v>50</v>
      </c>
      <c r="F41" s="100"/>
      <c r="G41" s="100">
        <v>2</v>
      </c>
      <c r="H41" s="98" t="s">
        <v>809</v>
      </c>
      <c r="I41" s="100" t="s">
        <v>846</v>
      </c>
    </row>
    <row r="42" spans="1:12" ht="12.75" customHeight="1" x14ac:dyDescent="0.25">
      <c r="A42" s="96" t="s">
        <v>801</v>
      </c>
      <c r="B42" s="122">
        <v>0</v>
      </c>
      <c r="C42" s="100">
        <f t="shared" si="0"/>
        <v>0</v>
      </c>
      <c r="D42" s="100"/>
      <c r="E42" s="100"/>
      <c r="F42" s="100">
        <v>1</v>
      </c>
      <c r="G42" s="100">
        <v>3</v>
      </c>
      <c r="H42" s="98" t="s">
        <v>807</v>
      </c>
      <c r="I42" s="100" t="s">
        <v>846</v>
      </c>
    </row>
    <row r="43" spans="1:12" ht="12.75" customHeight="1" x14ac:dyDescent="0.25">
      <c r="A43" s="96" t="s">
        <v>802</v>
      </c>
      <c r="B43" s="122">
        <v>0</v>
      </c>
      <c r="C43" s="100">
        <f t="shared" si="0"/>
        <v>0</v>
      </c>
      <c r="D43" s="100"/>
      <c r="E43" s="100"/>
      <c r="F43" s="100">
        <v>1.5</v>
      </c>
      <c r="G43" s="100">
        <v>4</v>
      </c>
      <c r="H43" s="98" t="s">
        <v>807</v>
      </c>
      <c r="I43" s="100" t="s">
        <v>813</v>
      </c>
    </row>
    <row r="44" spans="1:12" ht="12.75" customHeight="1" x14ac:dyDescent="0.25">
      <c r="A44" s="96" t="s">
        <v>885</v>
      </c>
      <c r="B44" s="122">
        <v>0</v>
      </c>
      <c r="C44" s="100">
        <f t="shared" si="0"/>
        <v>0</v>
      </c>
      <c r="D44" s="100">
        <v>25</v>
      </c>
      <c r="E44" s="100">
        <v>50</v>
      </c>
      <c r="F44" s="100"/>
      <c r="G44" s="100">
        <v>2</v>
      </c>
      <c r="H44" s="98" t="s">
        <v>810</v>
      </c>
      <c r="I44" s="100" t="s">
        <v>846</v>
      </c>
    </row>
    <row r="45" spans="1:12" ht="12.75" customHeight="1" x14ac:dyDescent="0.25">
      <c r="A45" s="96" t="s">
        <v>884</v>
      </c>
      <c r="B45" s="122">
        <v>0</v>
      </c>
      <c r="C45" s="100">
        <f t="shared" si="0"/>
        <v>0</v>
      </c>
      <c r="D45" s="100">
        <v>50</v>
      </c>
      <c r="E45" s="100">
        <v>70</v>
      </c>
      <c r="F45" s="100"/>
      <c r="G45" s="100">
        <v>2</v>
      </c>
      <c r="H45" s="98" t="s">
        <v>811</v>
      </c>
      <c r="I45" s="100" t="s">
        <v>846</v>
      </c>
    </row>
    <row r="46" spans="1:12" ht="12.75" customHeight="1" x14ac:dyDescent="0.25">
      <c r="A46" s="96" t="s">
        <v>803</v>
      </c>
      <c r="B46" s="122">
        <v>0</v>
      </c>
      <c r="C46" s="100">
        <f t="shared" si="0"/>
        <v>0</v>
      </c>
      <c r="D46" s="87"/>
      <c r="F46" s="87">
        <v>0.5</v>
      </c>
      <c r="G46" s="87">
        <v>2</v>
      </c>
      <c r="I46" s="100" t="s">
        <v>846</v>
      </c>
    </row>
    <row r="47" spans="1:12" ht="12.75" customHeight="1" x14ac:dyDescent="0.25">
      <c r="A47" s="96" t="s">
        <v>754</v>
      </c>
      <c r="B47" s="100">
        <v>0.5</v>
      </c>
      <c r="C47" s="100">
        <f>IF(L47=0,B47,L47)</f>
        <v>0.2</v>
      </c>
      <c r="G47" s="100">
        <v>2</v>
      </c>
      <c r="H47" s="98" t="s">
        <v>804</v>
      </c>
      <c r="I47" s="100" t="s">
        <v>846</v>
      </c>
      <c r="L47" s="98">
        <v>0.2</v>
      </c>
    </row>
    <row r="48" spans="1:12" ht="12.75" customHeight="1" x14ac:dyDescent="0.25">
      <c r="A48" s="96" t="s">
        <v>753</v>
      </c>
      <c r="B48" s="100">
        <v>0.5</v>
      </c>
      <c r="C48" s="100">
        <f t="shared" si="0"/>
        <v>0.15</v>
      </c>
      <c r="G48" s="100">
        <v>2</v>
      </c>
      <c r="H48" s="98" t="s">
        <v>804</v>
      </c>
      <c r="I48" s="100" t="s">
        <v>846</v>
      </c>
      <c r="L48" s="98">
        <v>0.15</v>
      </c>
    </row>
    <row r="49" spans="1:12" ht="12.75" customHeight="1" x14ac:dyDescent="0.25">
      <c r="A49" s="96" t="s">
        <v>755</v>
      </c>
      <c r="B49" s="100">
        <v>0.15</v>
      </c>
      <c r="C49" s="100">
        <f t="shared" si="0"/>
        <v>0.15</v>
      </c>
      <c r="D49" s="100"/>
      <c r="E49" s="100"/>
      <c r="F49" s="100">
        <v>0.7</v>
      </c>
      <c r="G49" s="100">
        <v>2</v>
      </c>
      <c r="H49" s="98" t="s">
        <v>804</v>
      </c>
      <c r="I49" s="100" t="s">
        <v>813</v>
      </c>
    </row>
    <row r="50" spans="1:12" ht="12.75" customHeight="1" x14ac:dyDescent="0.25">
      <c r="A50" s="96" t="s">
        <v>752</v>
      </c>
      <c r="B50" s="100">
        <v>0.5</v>
      </c>
      <c r="C50" s="100">
        <f t="shared" si="0"/>
        <v>0.15</v>
      </c>
      <c r="G50" s="100">
        <v>2</v>
      </c>
      <c r="H50" s="98" t="s">
        <v>804</v>
      </c>
      <c r="I50" s="100" t="s">
        <v>846</v>
      </c>
      <c r="L50" s="98">
        <v>0.15</v>
      </c>
    </row>
    <row r="51" spans="1:12" ht="12.75" customHeight="1" x14ac:dyDescent="0.25">
      <c r="A51" s="96" t="s">
        <v>756</v>
      </c>
      <c r="B51" s="100">
        <v>0.5</v>
      </c>
      <c r="C51" s="100">
        <f t="shared" si="0"/>
        <v>0.15</v>
      </c>
      <c r="G51" s="100">
        <v>1</v>
      </c>
      <c r="H51" s="98" t="s">
        <v>629</v>
      </c>
      <c r="I51" s="100" t="s">
        <v>846</v>
      </c>
      <c r="L51" s="98">
        <v>0.15</v>
      </c>
    </row>
    <row r="52" spans="1:12" ht="12.75" customHeight="1" x14ac:dyDescent="0.25">
      <c r="A52" s="96" t="s">
        <v>757</v>
      </c>
      <c r="B52" s="100">
        <v>0.5</v>
      </c>
      <c r="C52" s="100">
        <f t="shared" si="0"/>
        <v>0.15</v>
      </c>
      <c r="G52" s="100">
        <v>1</v>
      </c>
      <c r="H52" s="98" t="s">
        <v>629</v>
      </c>
      <c r="I52" s="100" t="s">
        <v>846</v>
      </c>
      <c r="L52" s="98">
        <v>0.15</v>
      </c>
    </row>
    <row r="53" spans="1:12" ht="12.75" customHeight="1" x14ac:dyDescent="0.25">
      <c r="A53" s="96" t="s">
        <v>758</v>
      </c>
      <c r="B53" s="100">
        <v>0.5</v>
      </c>
      <c r="C53" s="100">
        <f t="shared" si="0"/>
        <v>0.15</v>
      </c>
      <c r="G53" s="100">
        <v>1</v>
      </c>
      <c r="H53" s="98" t="s">
        <v>629</v>
      </c>
      <c r="I53" s="100" t="s">
        <v>846</v>
      </c>
      <c r="L53" s="98">
        <v>0.15</v>
      </c>
    </row>
    <row r="54" spans="1:12" ht="12.75" customHeight="1" x14ac:dyDescent="0.25">
      <c r="A54" s="96" t="s">
        <v>759</v>
      </c>
      <c r="B54" s="100">
        <v>0.15</v>
      </c>
      <c r="C54" s="100">
        <f t="shared" si="0"/>
        <v>0.15</v>
      </c>
      <c r="G54" s="100">
        <v>1</v>
      </c>
      <c r="H54" s="98" t="s">
        <v>629</v>
      </c>
      <c r="I54" s="100" t="s">
        <v>846</v>
      </c>
    </row>
    <row r="55" spans="1:12" ht="12.75" customHeight="1" x14ac:dyDescent="0.25">
      <c r="A55" s="96" t="s">
        <v>760</v>
      </c>
      <c r="B55" s="100">
        <v>0.15</v>
      </c>
      <c r="C55" s="100">
        <f t="shared" si="0"/>
        <v>0.15</v>
      </c>
      <c r="G55" s="100">
        <v>2</v>
      </c>
      <c r="H55" s="98" t="s">
        <v>652</v>
      </c>
      <c r="I55" s="100" t="s">
        <v>813</v>
      </c>
    </row>
    <row r="56" spans="1:12" ht="12.75" customHeight="1" x14ac:dyDescent="0.25">
      <c r="A56" s="96" t="s">
        <v>873</v>
      </c>
      <c r="B56" s="100">
        <v>0</v>
      </c>
      <c r="C56" s="100">
        <f>IF(L56=0,B56,L56)</f>
        <v>0</v>
      </c>
      <c r="G56" s="100">
        <v>1</v>
      </c>
      <c r="H56" s="98" t="s">
        <v>804</v>
      </c>
      <c r="I56" s="100" t="s">
        <v>846</v>
      </c>
      <c r="L56" s="98">
        <v>0</v>
      </c>
    </row>
    <row r="57" spans="1:12" ht="12.75" customHeight="1" x14ac:dyDescent="0.25">
      <c r="A57" s="96" t="s">
        <v>762</v>
      </c>
      <c r="B57" s="100">
        <v>0.15</v>
      </c>
      <c r="C57" s="100">
        <f t="shared" si="0"/>
        <v>0.15</v>
      </c>
      <c r="G57" s="100">
        <v>1</v>
      </c>
      <c r="H57" s="98" t="s">
        <v>629</v>
      </c>
      <c r="I57" s="100" t="s">
        <v>846</v>
      </c>
    </row>
    <row r="58" spans="1:12" ht="12.75" customHeight="1" x14ac:dyDescent="0.25">
      <c r="A58" s="96" t="s">
        <v>761</v>
      </c>
      <c r="B58" s="100">
        <v>0.15</v>
      </c>
      <c r="C58" s="100">
        <f t="shared" si="0"/>
        <v>0.15</v>
      </c>
      <c r="G58" s="100">
        <v>1</v>
      </c>
      <c r="H58" s="98" t="s">
        <v>629</v>
      </c>
      <c r="I58" s="100" t="s">
        <v>846</v>
      </c>
    </row>
    <row r="59" spans="1:12" ht="12.75" customHeight="1" x14ac:dyDescent="0.25">
      <c r="A59" s="96" t="s">
        <v>764</v>
      </c>
      <c r="B59" s="100">
        <v>0.15</v>
      </c>
      <c r="C59" s="100">
        <f t="shared" si="0"/>
        <v>0.15</v>
      </c>
      <c r="G59" s="100">
        <v>1</v>
      </c>
      <c r="H59" s="98" t="s">
        <v>804</v>
      </c>
      <c r="I59" s="100" t="s">
        <v>846</v>
      </c>
    </row>
    <row r="60" spans="1:12" ht="12.75" customHeight="1" x14ac:dyDescent="0.25">
      <c r="A60" s="96" t="s">
        <v>763</v>
      </c>
      <c r="B60" s="100">
        <v>0.15</v>
      </c>
      <c r="C60" s="100">
        <f t="shared" si="0"/>
        <v>0.15</v>
      </c>
      <c r="G60" s="100">
        <v>2</v>
      </c>
      <c r="H60" s="98" t="s">
        <v>804</v>
      </c>
      <c r="I60" s="100" t="s">
        <v>846</v>
      </c>
    </row>
    <row r="61" spans="1:12" ht="12.75" customHeight="1" x14ac:dyDescent="0.25">
      <c r="A61" s="96" t="s">
        <v>765</v>
      </c>
      <c r="B61" s="100">
        <v>0.5</v>
      </c>
      <c r="C61" s="100">
        <f t="shared" si="0"/>
        <v>0.15</v>
      </c>
      <c r="G61" s="100">
        <v>1</v>
      </c>
      <c r="H61" s="98" t="s">
        <v>629</v>
      </c>
      <c r="I61" s="100" t="s">
        <v>846</v>
      </c>
      <c r="L61" s="98">
        <v>0.15</v>
      </c>
    </row>
    <row r="62" spans="1:12" ht="12.75" customHeight="1" x14ac:dyDescent="0.25">
      <c r="A62" s="96" t="s">
        <v>928</v>
      </c>
      <c r="B62" s="100">
        <v>0.5</v>
      </c>
      <c r="C62" s="100">
        <f t="shared" si="0"/>
        <v>0.5</v>
      </c>
      <c r="G62" s="100">
        <v>1</v>
      </c>
      <c r="H62" s="98" t="s">
        <v>629</v>
      </c>
      <c r="I62" s="100" t="s">
        <v>846</v>
      </c>
    </row>
    <row r="63" spans="1:12" ht="12.75" customHeight="1" x14ac:dyDescent="0.25">
      <c r="A63" s="96" t="s">
        <v>781</v>
      </c>
      <c r="B63" s="100">
        <v>0.15</v>
      </c>
      <c r="C63" s="100">
        <f t="shared" si="0"/>
        <v>0.15</v>
      </c>
      <c r="G63" s="100">
        <v>2</v>
      </c>
      <c r="H63" s="98" t="s">
        <v>804</v>
      </c>
      <c r="I63" s="100" t="s">
        <v>846</v>
      </c>
    </row>
    <row r="64" spans="1:12" ht="12.75" customHeight="1" x14ac:dyDescent="0.25">
      <c r="A64" s="96" t="s">
        <v>772</v>
      </c>
      <c r="B64" s="100">
        <v>0.15</v>
      </c>
      <c r="C64" s="100">
        <f t="shared" si="0"/>
        <v>0.15</v>
      </c>
      <c r="G64" s="100">
        <v>2</v>
      </c>
      <c r="H64" s="98" t="s">
        <v>629</v>
      </c>
      <c r="I64" s="100" t="s">
        <v>846</v>
      </c>
    </row>
    <row r="65" spans="1:12" ht="12.75" customHeight="1" x14ac:dyDescent="0.25">
      <c r="A65" s="96" t="s">
        <v>773</v>
      </c>
      <c r="B65" s="100">
        <v>0.15</v>
      </c>
      <c r="C65" s="100">
        <f t="shared" si="0"/>
        <v>0.15</v>
      </c>
      <c r="G65" s="100">
        <v>1</v>
      </c>
      <c r="H65" s="98" t="s">
        <v>629</v>
      </c>
      <c r="I65" s="100" t="s">
        <v>846</v>
      </c>
    </row>
    <row r="66" spans="1:12" ht="12.75" customHeight="1" x14ac:dyDescent="0.25">
      <c r="A66" s="96" t="s">
        <v>774</v>
      </c>
      <c r="B66" s="100">
        <v>0.15</v>
      </c>
      <c r="C66" s="100">
        <f t="shared" si="0"/>
        <v>0.15</v>
      </c>
      <c r="G66" s="100">
        <v>1</v>
      </c>
      <c r="H66" s="98" t="s">
        <v>629</v>
      </c>
      <c r="I66" s="100" t="s">
        <v>813</v>
      </c>
    </row>
    <row r="67" spans="1:12" ht="12.75" customHeight="1" x14ac:dyDescent="0.25">
      <c r="A67" s="96" t="s">
        <v>930</v>
      </c>
      <c r="B67" s="100">
        <v>0</v>
      </c>
      <c r="C67" s="100">
        <f t="shared" si="0"/>
        <v>0</v>
      </c>
      <c r="G67" s="100">
        <v>2</v>
      </c>
      <c r="H67" s="98" t="s">
        <v>672</v>
      </c>
      <c r="I67" s="100" t="s">
        <v>846</v>
      </c>
    </row>
    <row r="68" spans="1:12" ht="12.75" customHeight="1" x14ac:dyDescent="0.25">
      <c r="A68" s="96" t="s">
        <v>775</v>
      </c>
      <c r="B68" s="100">
        <v>0.15</v>
      </c>
      <c r="C68" s="100">
        <f t="shared" si="0"/>
        <v>0.15</v>
      </c>
      <c r="G68" s="100">
        <v>3</v>
      </c>
      <c r="H68" s="98" t="s">
        <v>804</v>
      </c>
      <c r="I68" s="100" t="s">
        <v>813</v>
      </c>
    </row>
    <row r="69" spans="1:12" ht="12.75" customHeight="1" x14ac:dyDescent="0.25">
      <c r="A69" s="96" t="s">
        <v>887</v>
      </c>
      <c r="B69" s="100">
        <v>0.15</v>
      </c>
      <c r="C69" s="100">
        <f t="shared" si="0"/>
        <v>0.15</v>
      </c>
      <c r="G69" s="100">
        <v>2</v>
      </c>
      <c r="H69" s="98" t="s">
        <v>804</v>
      </c>
      <c r="I69" s="100" t="s">
        <v>846</v>
      </c>
    </row>
    <row r="70" spans="1:12" ht="12.75" customHeight="1" x14ac:dyDescent="0.25">
      <c r="A70" s="96" t="s">
        <v>776</v>
      </c>
      <c r="B70" s="100">
        <v>0.15</v>
      </c>
      <c r="C70" s="100">
        <f t="shared" si="0"/>
        <v>0.15</v>
      </c>
      <c r="G70" s="100">
        <v>1</v>
      </c>
      <c r="H70" s="98" t="s">
        <v>804</v>
      </c>
      <c r="I70" s="100" t="s">
        <v>846</v>
      </c>
    </row>
    <row r="71" spans="1:12" ht="12.75" customHeight="1" x14ac:dyDescent="0.25">
      <c r="A71" s="96" t="s">
        <v>777</v>
      </c>
      <c r="B71" s="100">
        <v>0.15</v>
      </c>
      <c r="C71" s="100">
        <f t="shared" ref="C71:C100" si="1">IF(L71=0,B71,L71)</f>
        <v>0.15</v>
      </c>
      <c r="G71" s="100">
        <v>2</v>
      </c>
      <c r="H71" s="98" t="s">
        <v>652</v>
      </c>
      <c r="I71" s="100" t="s">
        <v>846</v>
      </c>
    </row>
    <row r="72" spans="1:12" ht="12.75" customHeight="1" x14ac:dyDescent="0.25">
      <c r="A72" s="96" t="s">
        <v>929</v>
      </c>
      <c r="B72" s="100">
        <v>0.15</v>
      </c>
      <c r="C72" s="100">
        <f t="shared" si="1"/>
        <v>0.15</v>
      </c>
      <c r="G72" s="100">
        <v>2</v>
      </c>
      <c r="H72" s="98" t="s">
        <v>804</v>
      </c>
      <c r="I72" s="100" t="s">
        <v>846</v>
      </c>
    </row>
    <row r="73" spans="1:12" ht="12.75" customHeight="1" x14ac:dyDescent="0.25">
      <c r="A73" s="96" t="s">
        <v>778</v>
      </c>
      <c r="B73" s="100">
        <v>0.15</v>
      </c>
      <c r="C73" s="100">
        <f t="shared" si="1"/>
        <v>0.15</v>
      </c>
      <c r="G73" s="100">
        <v>1</v>
      </c>
      <c r="H73" s="98" t="s">
        <v>804</v>
      </c>
      <c r="I73" s="100" t="s">
        <v>846</v>
      </c>
    </row>
    <row r="74" spans="1:12" ht="12.75" customHeight="1" x14ac:dyDescent="0.25">
      <c r="A74" s="96" t="s">
        <v>779</v>
      </c>
      <c r="B74" s="100">
        <v>0.5</v>
      </c>
      <c r="C74" s="100">
        <f t="shared" si="1"/>
        <v>0.15</v>
      </c>
      <c r="G74" s="100">
        <v>1</v>
      </c>
      <c r="H74" s="98" t="s">
        <v>629</v>
      </c>
      <c r="I74" s="100" t="s">
        <v>846</v>
      </c>
      <c r="L74" s="98">
        <v>0.15</v>
      </c>
    </row>
    <row r="75" spans="1:12" ht="12.75" customHeight="1" x14ac:dyDescent="0.25">
      <c r="A75" s="96" t="s">
        <v>780</v>
      </c>
      <c r="B75" s="100">
        <v>0.15</v>
      </c>
      <c r="C75" s="100">
        <f t="shared" si="1"/>
        <v>0.15</v>
      </c>
      <c r="G75" s="100">
        <v>2</v>
      </c>
      <c r="H75" s="98" t="s">
        <v>652</v>
      </c>
      <c r="I75" s="100" t="s">
        <v>846</v>
      </c>
    </row>
    <row r="76" spans="1:12" ht="12.75" customHeight="1" x14ac:dyDescent="0.25">
      <c r="A76" s="96" t="s">
        <v>766</v>
      </c>
      <c r="B76" s="100">
        <v>0.5</v>
      </c>
      <c r="C76" s="100">
        <f t="shared" si="1"/>
        <v>0.15</v>
      </c>
      <c r="G76" s="100">
        <v>1</v>
      </c>
      <c r="H76" s="98" t="s">
        <v>804</v>
      </c>
      <c r="I76" s="100" t="s">
        <v>846</v>
      </c>
      <c r="L76" s="98">
        <v>0.15</v>
      </c>
    </row>
    <row r="77" spans="1:12" ht="12.75" customHeight="1" x14ac:dyDescent="0.25">
      <c r="A77" s="96" t="s">
        <v>767</v>
      </c>
      <c r="B77" s="100">
        <v>0.5</v>
      </c>
      <c r="C77" s="100">
        <f t="shared" si="1"/>
        <v>0.15</v>
      </c>
      <c r="G77" s="100">
        <v>1</v>
      </c>
      <c r="H77" s="98" t="s">
        <v>629</v>
      </c>
      <c r="I77" s="100" t="s">
        <v>846</v>
      </c>
      <c r="L77" s="98">
        <v>0.15</v>
      </c>
    </row>
    <row r="78" spans="1:12" ht="12.75" customHeight="1" x14ac:dyDescent="0.25">
      <c r="A78" s="96" t="s">
        <v>768</v>
      </c>
      <c r="B78" s="100">
        <v>0.15</v>
      </c>
      <c r="C78" s="100">
        <f t="shared" si="1"/>
        <v>0.15</v>
      </c>
      <c r="G78" s="100">
        <v>1</v>
      </c>
      <c r="H78" s="98" t="s">
        <v>804</v>
      </c>
      <c r="I78" s="100" t="s">
        <v>846</v>
      </c>
    </row>
    <row r="79" spans="1:12" ht="12.75" customHeight="1" x14ac:dyDescent="0.25">
      <c r="A79" s="96" t="s">
        <v>769</v>
      </c>
      <c r="B79" s="100">
        <v>0.15</v>
      </c>
      <c r="C79" s="100">
        <f t="shared" si="1"/>
        <v>0.15</v>
      </c>
      <c r="G79" s="100">
        <v>1</v>
      </c>
      <c r="H79" s="98" t="s">
        <v>629</v>
      </c>
      <c r="I79" s="100" t="s">
        <v>846</v>
      </c>
    </row>
    <row r="80" spans="1:12" ht="12.75" customHeight="1" x14ac:dyDescent="0.25">
      <c r="A80" s="96" t="s">
        <v>770</v>
      </c>
      <c r="B80" s="100">
        <v>0.15</v>
      </c>
      <c r="C80" s="100">
        <f t="shared" si="1"/>
        <v>0.15</v>
      </c>
      <c r="G80" s="100">
        <v>1</v>
      </c>
      <c r="H80" s="98" t="s">
        <v>629</v>
      </c>
      <c r="I80" s="100" t="s">
        <v>846</v>
      </c>
    </row>
    <row r="81" spans="1:12" ht="12.75" customHeight="1" x14ac:dyDescent="0.25">
      <c r="A81" s="96" t="s">
        <v>771</v>
      </c>
      <c r="B81" s="100">
        <v>0.15</v>
      </c>
      <c r="C81" s="100">
        <f t="shared" si="1"/>
        <v>0.15</v>
      </c>
      <c r="G81" s="100">
        <v>1</v>
      </c>
      <c r="H81" s="98" t="s">
        <v>629</v>
      </c>
      <c r="I81" s="100" t="s">
        <v>846</v>
      </c>
    </row>
    <row r="82" spans="1:12" ht="12.75" customHeight="1" x14ac:dyDescent="0.25">
      <c r="A82" s="96" t="s">
        <v>843</v>
      </c>
      <c r="B82" s="100">
        <v>0.15</v>
      </c>
      <c r="C82" s="100">
        <f t="shared" si="1"/>
        <v>0.15</v>
      </c>
      <c r="G82" s="100">
        <v>1</v>
      </c>
      <c r="H82" s="98" t="s">
        <v>629</v>
      </c>
      <c r="I82" s="100" t="s">
        <v>846</v>
      </c>
    </row>
    <row r="83" spans="1:12" ht="12.75" customHeight="1" x14ac:dyDescent="0.25">
      <c r="A83" s="96" t="s">
        <v>783</v>
      </c>
      <c r="B83" s="100">
        <v>0.4</v>
      </c>
      <c r="C83" s="100">
        <f t="shared" si="1"/>
        <v>0.4</v>
      </c>
      <c r="D83" s="100"/>
      <c r="E83" s="100"/>
      <c r="F83" s="100">
        <v>0.5</v>
      </c>
      <c r="G83" s="100">
        <v>2</v>
      </c>
      <c r="H83" s="98" t="s">
        <v>629</v>
      </c>
      <c r="I83" s="100" t="s">
        <v>846</v>
      </c>
    </row>
    <row r="84" spans="1:12" ht="12.75" customHeight="1" x14ac:dyDescent="0.25">
      <c r="A84" s="96" t="s">
        <v>784</v>
      </c>
      <c r="B84" s="100">
        <v>0.4</v>
      </c>
      <c r="C84" s="100">
        <f t="shared" si="1"/>
        <v>0.4</v>
      </c>
      <c r="D84" s="100"/>
      <c r="E84" s="100"/>
      <c r="F84" s="100">
        <v>0.6</v>
      </c>
      <c r="G84" s="100">
        <v>2</v>
      </c>
      <c r="H84" s="98" t="s">
        <v>804</v>
      </c>
      <c r="I84" s="100" t="s">
        <v>846</v>
      </c>
    </row>
    <row r="85" spans="1:12" ht="12.75" customHeight="1" x14ac:dyDescent="0.25">
      <c r="A85" s="96" t="s">
        <v>787</v>
      </c>
      <c r="B85" s="100">
        <v>0.3</v>
      </c>
      <c r="C85" s="100">
        <f t="shared" si="1"/>
        <v>0.3</v>
      </c>
      <c r="G85" s="100">
        <v>2</v>
      </c>
      <c r="H85" s="98" t="s">
        <v>804</v>
      </c>
      <c r="I85" s="100" t="s">
        <v>846</v>
      </c>
    </row>
    <row r="86" spans="1:12" ht="12.75" customHeight="1" x14ac:dyDescent="0.25">
      <c r="A86" s="96" t="s">
        <v>782</v>
      </c>
      <c r="B86" s="100">
        <v>0.25</v>
      </c>
      <c r="C86" s="100">
        <f t="shared" si="1"/>
        <v>0.15</v>
      </c>
      <c r="G86" s="100">
        <v>1</v>
      </c>
      <c r="H86" s="98" t="s">
        <v>629</v>
      </c>
      <c r="I86" s="100" t="s">
        <v>846</v>
      </c>
      <c r="L86" s="98">
        <v>0.15</v>
      </c>
    </row>
    <row r="87" spans="1:12" ht="12.75" customHeight="1" x14ac:dyDescent="0.25">
      <c r="A87" s="96" t="s">
        <v>785</v>
      </c>
      <c r="B87" s="100">
        <v>0.25</v>
      </c>
      <c r="C87" s="100">
        <f t="shared" si="1"/>
        <v>0.15</v>
      </c>
      <c r="D87" s="100"/>
      <c r="E87" s="100"/>
      <c r="F87" s="100">
        <v>0.9</v>
      </c>
      <c r="G87" s="100">
        <v>2</v>
      </c>
      <c r="H87" s="98" t="s">
        <v>804</v>
      </c>
      <c r="I87" s="100" t="s">
        <v>846</v>
      </c>
      <c r="L87" s="98">
        <v>0.15</v>
      </c>
    </row>
    <row r="88" spans="1:12" ht="12.75" customHeight="1" x14ac:dyDescent="0.25">
      <c r="A88" s="96" t="s">
        <v>1016</v>
      </c>
      <c r="B88" s="100">
        <v>0.25</v>
      </c>
      <c r="C88" s="100">
        <f t="shared" si="1"/>
        <v>0.2</v>
      </c>
      <c r="G88" s="100">
        <v>2</v>
      </c>
      <c r="H88" s="98" t="s">
        <v>804</v>
      </c>
      <c r="I88" s="100" t="s">
        <v>846</v>
      </c>
      <c r="L88" s="98">
        <v>0.2</v>
      </c>
    </row>
    <row r="89" spans="1:12" ht="12.75" customHeight="1" x14ac:dyDescent="0.25">
      <c r="A89" s="96" t="s">
        <v>786</v>
      </c>
      <c r="B89" s="100">
        <v>0.25</v>
      </c>
      <c r="C89" s="100">
        <f t="shared" si="1"/>
        <v>0.2</v>
      </c>
      <c r="G89" s="100">
        <v>1</v>
      </c>
      <c r="H89" s="98" t="s">
        <v>629</v>
      </c>
      <c r="I89" s="100" t="s">
        <v>846</v>
      </c>
      <c r="L89" s="98">
        <v>0.2</v>
      </c>
    </row>
    <row r="90" spans="1:12" ht="12.75" customHeight="1" x14ac:dyDescent="0.25">
      <c r="A90" s="96" t="s">
        <v>832</v>
      </c>
      <c r="B90" s="100">
        <v>1.07</v>
      </c>
      <c r="C90" s="100">
        <f t="shared" si="1"/>
        <v>0.15</v>
      </c>
      <c r="G90" s="100">
        <v>1</v>
      </c>
      <c r="H90" s="98" t="s">
        <v>804</v>
      </c>
      <c r="I90" s="100" t="s">
        <v>846</v>
      </c>
      <c r="L90" s="98">
        <v>0.15</v>
      </c>
    </row>
    <row r="91" spans="1:12" ht="12.75" customHeight="1" x14ac:dyDescent="0.25">
      <c r="A91" s="96" t="s">
        <v>833</v>
      </c>
      <c r="B91" s="100">
        <v>1.5</v>
      </c>
      <c r="C91" s="100">
        <f t="shared" si="1"/>
        <v>0.15</v>
      </c>
      <c r="G91" s="100">
        <v>2</v>
      </c>
      <c r="H91" s="98" t="s">
        <v>629</v>
      </c>
      <c r="I91" s="100" t="s">
        <v>846</v>
      </c>
      <c r="L91" s="98">
        <v>0.15</v>
      </c>
    </row>
    <row r="92" spans="1:12" ht="12.75" customHeight="1" x14ac:dyDescent="0.25">
      <c r="A92" s="96" t="s">
        <v>834</v>
      </c>
      <c r="B92" s="100">
        <v>0.68</v>
      </c>
      <c r="C92" s="100">
        <f t="shared" si="1"/>
        <v>0.15</v>
      </c>
      <c r="G92" s="100">
        <v>1</v>
      </c>
      <c r="H92" s="98" t="s">
        <v>804</v>
      </c>
      <c r="I92" s="100" t="s">
        <v>846</v>
      </c>
      <c r="L92" s="98">
        <v>0.15</v>
      </c>
    </row>
    <row r="93" spans="1:12" ht="12.75" customHeight="1" x14ac:dyDescent="0.25">
      <c r="A93" s="96" t="s">
        <v>835</v>
      </c>
      <c r="B93" s="100">
        <v>0.68</v>
      </c>
      <c r="C93" s="100">
        <f t="shared" si="1"/>
        <v>0.15</v>
      </c>
      <c r="G93" s="100">
        <v>1</v>
      </c>
      <c r="H93" s="98" t="s">
        <v>804</v>
      </c>
      <c r="I93" s="100" t="s">
        <v>846</v>
      </c>
      <c r="L93" s="98">
        <v>0.15</v>
      </c>
    </row>
    <row r="94" spans="1:12" ht="12.75" customHeight="1" x14ac:dyDescent="0.25">
      <c r="A94" s="96" t="s">
        <v>836</v>
      </c>
      <c r="B94" s="100">
        <v>0.5</v>
      </c>
      <c r="C94" s="100">
        <f t="shared" si="1"/>
        <v>0.15</v>
      </c>
      <c r="G94" s="100">
        <v>2</v>
      </c>
      <c r="H94" s="98" t="s">
        <v>672</v>
      </c>
      <c r="I94" s="100" t="s">
        <v>846</v>
      </c>
      <c r="L94" s="98">
        <v>0.15</v>
      </c>
    </row>
    <row r="95" spans="1:12" ht="12.75" customHeight="1" x14ac:dyDescent="0.25">
      <c r="A95" s="96" t="s">
        <v>837</v>
      </c>
      <c r="B95" s="100">
        <v>0.15</v>
      </c>
      <c r="C95" s="100">
        <f t="shared" si="1"/>
        <v>0.15</v>
      </c>
      <c r="G95" s="100">
        <v>2</v>
      </c>
      <c r="H95" s="98" t="s">
        <v>804</v>
      </c>
      <c r="I95" s="100" t="s">
        <v>846</v>
      </c>
    </row>
    <row r="96" spans="1:12" ht="12.75" customHeight="1" x14ac:dyDescent="0.25">
      <c r="A96" s="96" t="s">
        <v>838</v>
      </c>
      <c r="B96" s="100">
        <v>0.15</v>
      </c>
      <c r="C96" s="100">
        <f t="shared" si="1"/>
        <v>0.15</v>
      </c>
      <c r="G96" s="100">
        <v>2</v>
      </c>
      <c r="H96" s="98" t="s">
        <v>804</v>
      </c>
      <c r="I96" s="100" t="s">
        <v>846</v>
      </c>
    </row>
    <row r="97" spans="1:12" ht="12.75" customHeight="1" x14ac:dyDescent="0.25">
      <c r="A97" s="96" t="s">
        <v>839</v>
      </c>
      <c r="B97" s="100">
        <v>0.5</v>
      </c>
      <c r="C97" s="100">
        <f>IF(L97=0,B97,L97)</f>
        <v>0.15</v>
      </c>
      <c r="G97" s="100">
        <v>1</v>
      </c>
      <c r="H97" s="98" t="s">
        <v>629</v>
      </c>
      <c r="I97" s="100" t="s">
        <v>846</v>
      </c>
      <c r="L97" s="98">
        <v>0.15</v>
      </c>
    </row>
    <row r="98" spans="1:12" ht="12.75" customHeight="1" x14ac:dyDescent="0.25">
      <c r="A98" s="96" t="s">
        <v>840</v>
      </c>
      <c r="B98" s="100">
        <v>0.5</v>
      </c>
      <c r="C98" s="100">
        <f t="shared" si="1"/>
        <v>0.15</v>
      </c>
      <c r="G98" s="100">
        <v>1</v>
      </c>
      <c r="H98" s="98" t="s">
        <v>712</v>
      </c>
      <c r="I98" s="100" t="s">
        <v>846</v>
      </c>
      <c r="L98" s="98">
        <v>0.15</v>
      </c>
    </row>
    <row r="99" spans="1:12" ht="12.75" customHeight="1" x14ac:dyDescent="0.25">
      <c r="A99" s="96" t="s">
        <v>841</v>
      </c>
      <c r="B99" s="100">
        <v>0.5</v>
      </c>
      <c r="C99" s="100">
        <f t="shared" si="1"/>
        <v>0.15</v>
      </c>
      <c r="G99" s="100">
        <v>2</v>
      </c>
      <c r="H99" s="98" t="s">
        <v>703</v>
      </c>
      <c r="I99" s="100" t="s">
        <v>846</v>
      </c>
      <c r="L99" s="98">
        <v>0.15</v>
      </c>
    </row>
    <row r="100" spans="1:12" ht="12.75" customHeight="1" x14ac:dyDescent="0.25">
      <c r="A100" s="96" t="s">
        <v>842</v>
      </c>
      <c r="B100" s="100">
        <v>0.15</v>
      </c>
      <c r="C100" s="100">
        <f t="shared" si="1"/>
        <v>0.15</v>
      </c>
      <c r="G100" s="100">
        <v>2</v>
      </c>
      <c r="H100" s="98" t="s">
        <v>703</v>
      </c>
      <c r="I100" s="100" t="s">
        <v>846</v>
      </c>
    </row>
    <row r="101" spans="1:12" ht="12.75" customHeight="1" x14ac:dyDescent="0.25">
      <c r="A101" s="96" t="s">
        <v>131</v>
      </c>
      <c r="B101" s="100">
        <v>0</v>
      </c>
      <c r="C101" s="100">
        <v>0</v>
      </c>
      <c r="G101" s="98">
        <v>0</v>
      </c>
      <c r="H101" s="98">
        <v>0</v>
      </c>
      <c r="I101" s="100" t="s">
        <v>813</v>
      </c>
    </row>
    <row r="102" spans="1:12" ht="12.75" customHeight="1" x14ac:dyDescent="0.25">
      <c r="I102" s="100"/>
    </row>
    <row r="103" spans="1:12" ht="12.75" customHeight="1" x14ac:dyDescent="0.25">
      <c r="A103" s="106" t="s">
        <v>852</v>
      </c>
    </row>
    <row r="104" spans="1:12" ht="12.75" customHeight="1" x14ac:dyDescent="0.25">
      <c r="A104" s="110" t="s">
        <v>854</v>
      </c>
    </row>
    <row r="105" spans="1:12" ht="12.75" customHeight="1" x14ac:dyDescent="0.25">
      <c r="A105" s="106" t="s">
        <v>853</v>
      </c>
    </row>
    <row r="106" spans="1:12" ht="12.75" customHeight="1" x14ac:dyDescent="0.25">
      <c r="A106" s="109" t="s">
        <v>849</v>
      </c>
    </row>
    <row r="107" spans="1:12" ht="12.75" customHeight="1" x14ac:dyDescent="0.25">
      <c r="A107" s="109" t="s">
        <v>850</v>
      </c>
    </row>
    <row r="108" spans="1:12" ht="12.75" customHeight="1" x14ac:dyDescent="0.25">
      <c r="A108" s="109" t="s">
        <v>851</v>
      </c>
      <c r="B108" s="99"/>
      <c r="C108" s="99"/>
    </row>
    <row r="109" spans="1:12" ht="12.75" customHeight="1" x14ac:dyDescent="0.25">
      <c r="A109" s="109" t="s">
        <v>855</v>
      </c>
      <c r="B109" s="99"/>
      <c r="C109" s="99"/>
    </row>
    <row r="110" spans="1:12" ht="12.75" customHeight="1" x14ac:dyDescent="0.25">
      <c r="A110" s="99"/>
      <c r="B110" s="99"/>
      <c r="C110" s="99"/>
    </row>
    <row r="111" spans="1:12" ht="12.75" customHeight="1" x14ac:dyDescent="0.25">
      <c r="A111" s="99"/>
      <c r="B111" s="99"/>
      <c r="C111" s="99"/>
    </row>
    <row r="112" spans="1:12" ht="12.75" customHeight="1" x14ac:dyDescent="0.25">
      <c r="A112" s="99"/>
      <c r="B112" s="99"/>
      <c r="C112" s="99"/>
    </row>
    <row r="113" spans="1:3" ht="12.75" customHeight="1" x14ac:dyDescent="0.25">
      <c r="A113" s="99"/>
      <c r="B113" s="99"/>
      <c r="C113" s="99"/>
    </row>
    <row r="114" spans="1:3" ht="12.75" customHeight="1" x14ac:dyDescent="0.25">
      <c r="B114" s="99"/>
      <c r="C114" s="99"/>
    </row>
    <row r="115" spans="1:3" ht="12.75" customHeight="1" x14ac:dyDescent="0.25">
      <c r="B115" s="99"/>
      <c r="C115" s="99"/>
    </row>
    <row r="116" spans="1:3" ht="12.75" customHeight="1" x14ac:dyDescent="0.25"/>
    <row r="117" spans="1:3" ht="12.75" customHeight="1" x14ac:dyDescent="0.25"/>
    <row r="118" spans="1:3" ht="12.75" customHeight="1" x14ac:dyDescent="0.25"/>
    <row r="119" spans="1:3" ht="12.75" customHeight="1" x14ac:dyDescent="0.25"/>
    <row r="120" spans="1:3" ht="12.75" customHeight="1" x14ac:dyDescent="0.25"/>
    <row r="121" spans="1:3" ht="12.75" customHeight="1" x14ac:dyDescent="0.25"/>
    <row r="122" spans="1:3" x14ac:dyDescent="0.25">
      <c r="A122" s="96"/>
    </row>
    <row r="123" spans="1:3" x14ac:dyDescent="0.25">
      <c r="A123" s="96"/>
    </row>
    <row r="124" spans="1:3" x14ac:dyDescent="0.25">
      <c r="A124" s="96"/>
    </row>
    <row r="125" spans="1:3" x14ac:dyDescent="0.25">
      <c r="A125" s="96"/>
    </row>
    <row r="126" spans="1:3" x14ac:dyDescent="0.25">
      <c r="A126" s="96"/>
    </row>
    <row r="127" spans="1:3" x14ac:dyDescent="0.25">
      <c r="A127" s="96"/>
    </row>
    <row r="128" spans="1:3" x14ac:dyDescent="0.25">
      <c r="A128" s="96"/>
    </row>
    <row r="129" spans="1:1" x14ac:dyDescent="0.25">
      <c r="A129" s="96"/>
    </row>
  </sheetData>
  <mergeCells count="3">
    <mergeCell ref="G3:G4"/>
    <mergeCell ref="H3:H4"/>
    <mergeCell ref="I3:I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K66"/>
  <sheetViews>
    <sheetView zoomScale="85" zoomScaleNormal="85" workbookViewId="0">
      <selection activeCell="A33" sqref="A33:A34"/>
    </sheetView>
  </sheetViews>
  <sheetFormatPr defaultColWidth="15.54296875" defaultRowHeight="14.5" x14ac:dyDescent="0.35"/>
  <cols>
    <col min="1" max="1" width="69.6328125" style="124" customWidth="1"/>
    <col min="2" max="2" width="18.54296875" style="124" bestFit="1" customWidth="1"/>
    <col min="3" max="3" width="74" style="124" bestFit="1" customWidth="1"/>
    <col min="4" max="4" width="18.54296875" style="124" bestFit="1" customWidth="1"/>
    <col min="5" max="16384" width="15.54296875" style="124"/>
  </cols>
  <sheetData>
    <row r="1" spans="1:10" x14ac:dyDescent="0.35">
      <c r="F1" s="125" t="s">
        <v>944</v>
      </c>
      <c r="G1" s="125"/>
      <c r="H1" s="125"/>
      <c r="I1" s="125"/>
      <c r="J1" s="125"/>
    </row>
    <row r="2" spans="1:10" x14ac:dyDescent="0.35">
      <c r="F2" s="125" t="s">
        <v>945</v>
      </c>
      <c r="G2" s="125" t="s">
        <v>946</v>
      </c>
      <c r="H2" s="125" t="s">
        <v>947</v>
      </c>
      <c r="I2" s="125" t="s">
        <v>948</v>
      </c>
      <c r="J2" s="125" t="s">
        <v>949</v>
      </c>
    </row>
    <row r="3" spans="1:10" x14ac:dyDescent="0.35">
      <c r="F3" s="126">
        <v>2</v>
      </c>
      <c r="G3" s="126" t="s">
        <v>950</v>
      </c>
      <c r="H3" s="126" t="s">
        <v>951</v>
      </c>
      <c r="I3" s="126" t="s">
        <v>952</v>
      </c>
      <c r="J3" s="126" t="s">
        <v>943</v>
      </c>
    </row>
    <row r="5" spans="1:10" ht="15.5" x14ac:dyDescent="0.35">
      <c r="A5" s="127" t="s">
        <v>953</v>
      </c>
      <c r="B5" s="127" t="s">
        <v>954</v>
      </c>
      <c r="C5" s="127" t="s">
        <v>955</v>
      </c>
      <c r="D5" s="127" t="s">
        <v>956</v>
      </c>
      <c r="E5" s="127" t="s">
        <v>957</v>
      </c>
      <c r="F5" s="124" t="s">
        <v>958</v>
      </c>
    </row>
    <row r="6" spans="1:10" x14ac:dyDescent="0.35">
      <c r="A6" s="128" t="s">
        <v>992</v>
      </c>
      <c r="B6" s="130">
        <f ca="1">OFFSET('2016SpcFunc'!$B$5,MATCH(A6,'2016SpcFunc'!$A$6:A$66,0),0)</f>
        <v>157</v>
      </c>
      <c r="C6" s="128" t="s">
        <v>597</v>
      </c>
      <c r="D6" s="129" t="e">
        <f ca="1">OFFSET(#REF!,MATCH($C6,#REF!,0),36,1,1)</f>
        <v>#REF!</v>
      </c>
      <c r="F6" s="125" t="e">
        <f ca="1">TEXT($F$3,0)&amp;$G$3&amp;$H$3&amp;TEXT($D6,0)&amp;$G$3&amp;$I$3&amp;$J$3&amp;$A6&amp;$J$3</f>
        <v>#REF!</v>
      </c>
    </row>
    <row r="7" spans="1:10" x14ac:dyDescent="0.35">
      <c r="A7" s="128" t="s">
        <v>503</v>
      </c>
      <c r="B7" s="130">
        <f ca="1">OFFSET('2016SpcFunc'!$B$5,MATCH(A7,'2016SpcFunc'!$A$6:A$66,0),0)</f>
        <v>101</v>
      </c>
      <c r="C7" s="128" t="s">
        <v>503</v>
      </c>
      <c r="D7" s="129" t="e">
        <f ca="1">OFFSET(#REF!,MATCH($C7,#REF!,0),36,1,1)</f>
        <v>#REF!</v>
      </c>
      <c r="F7" s="125" t="e">
        <f t="shared" ref="F7:F65" ca="1" si="0">TEXT($F$3,0)&amp;$G$3&amp;$H$3&amp;TEXT($D7,0)&amp;$G$3&amp;$I$3&amp;$J$3&amp;$A7&amp;$J$3</f>
        <v>#REF!</v>
      </c>
    </row>
    <row r="8" spans="1:10" x14ac:dyDescent="0.35">
      <c r="A8" s="128" t="s">
        <v>877</v>
      </c>
      <c r="B8" s="130">
        <f ca="1">OFFSET('2016SpcFunc'!$B$5,MATCH(A8,'2016SpcFunc'!$A$6:A$66,0),0)</f>
        <v>102</v>
      </c>
      <c r="C8" s="128" t="s">
        <v>535</v>
      </c>
      <c r="D8" s="129" t="e">
        <f ca="1">OFFSET(#REF!,MATCH($C8,#REF!,0),36,1,1)</f>
        <v>#REF!</v>
      </c>
      <c r="F8" s="125" t="e">
        <f t="shared" ca="1" si="0"/>
        <v>#REF!</v>
      </c>
    </row>
    <row r="9" spans="1:10" x14ac:dyDescent="0.35">
      <c r="A9" s="128" t="s">
        <v>959</v>
      </c>
      <c r="B9" s="130">
        <f ca="1">OFFSET('2016SpcFunc'!$B$5,MATCH(A9,'2016SpcFunc'!$A$6:A$66,0),0)</f>
        <v>103</v>
      </c>
      <c r="C9" s="128" t="s">
        <v>544</v>
      </c>
      <c r="D9" s="129" t="e">
        <f ca="1">OFFSET(#REF!,MATCH($C9,#REF!,0),36,1,1)</f>
        <v>#REF!</v>
      </c>
      <c r="E9" s="124">
        <v>1</v>
      </c>
      <c r="F9" s="125" t="e">
        <f t="shared" ca="1" si="0"/>
        <v>#REF!</v>
      </c>
    </row>
    <row r="10" spans="1:10" x14ac:dyDescent="0.35">
      <c r="A10" s="128" t="s">
        <v>29</v>
      </c>
      <c r="B10" s="130">
        <f ca="1">OFFSET('2016SpcFunc'!$B$5,MATCH(A10,'2016SpcFunc'!$A$6:A$66,0),0)</f>
        <v>104</v>
      </c>
      <c r="C10" s="128" t="s">
        <v>29</v>
      </c>
      <c r="D10" s="129" t="e">
        <f ca="1">OFFSET(#REF!,MATCH($C10,#REF!,0),36,1,1)</f>
        <v>#REF!</v>
      </c>
      <c r="F10" s="125" t="e">
        <f t="shared" ca="1" si="0"/>
        <v>#REF!</v>
      </c>
    </row>
    <row r="11" spans="1:10" x14ac:dyDescent="0.35">
      <c r="A11" s="128" t="s">
        <v>504</v>
      </c>
      <c r="B11" s="130">
        <f ca="1">OFFSET('2016SpcFunc'!$B$5,MATCH(A11,'2016SpcFunc'!$A$6:A$66,0),0)</f>
        <v>106</v>
      </c>
      <c r="C11" s="128" t="s">
        <v>504</v>
      </c>
      <c r="D11" s="129" t="e">
        <f ca="1">OFFSET(#REF!,MATCH($C11,#REF!,0),36,1,1)</f>
        <v>#REF!</v>
      </c>
      <c r="F11" s="125" t="e">
        <f t="shared" ca="1" si="0"/>
        <v>#REF!</v>
      </c>
    </row>
    <row r="12" spans="1:10" x14ac:dyDescent="0.35">
      <c r="A12" s="128" t="s">
        <v>30</v>
      </c>
      <c r="B12" s="130">
        <f ca="1">OFFSET('2016SpcFunc'!$B$5,MATCH(A12,'2016SpcFunc'!$A$6:A$66,0),0)</f>
        <v>105</v>
      </c>
      <c r="C12" s="128" t="s">
        <v>538</v>
      </c>
      <c r="D12" s="129" t="e">
        <f ca="1">OFFSET(#REF!,MATCH($C12,#REF!,0),36,1,1)</f>
        <v>#REF!</v>
      </c>
      <c r="F12" s="125" t="e">
        <f t="shared" ca="1" si="0"/>
        <v>#REF!</v>
      </c>
    </row>
    <row r="13" spans="1:10" x14ac:dyDescent="0.35">
      <c r="A13" s="128" t="s">
        <v>33</v>
      </c>
      <c r="B13" s="130">
        <f ca="1">OFFSET('2016SpcFunc'!$B$5,MATCH(A13,'2016SpcFunc'!$A$6:A$66,0),0)</f>
        <v>108</v>
      </c>
      <c r="C13" s="128" t="s">
        <v>1009</v>
      </c>
      <c r="D13" s="129" t="e">
        <f ca="1">OFFSET(#REF!,MATCH($C13,#REF!,0),36,1,1)</f>
        <v>#REF!</v>
      </c>
      <c r="F13" s="125" t="e">
        <f t="shared" ca="1" si="0"/>
        <v>#REF!</v>
      </c>
    </row>
    <row r="14" spans="1:10" x14ac:dyDescent="0.35">
      <c r="A14" s="128" t="s">
        <v>32</v>
      </c>
      <c r="B14" s="130">
        <f ca="1">OFFSET('2016SpcFunc'!$B$5,MATCH(A14,'2016SpcFunc'!$A$6:A$66,0),0)</f>
        <v>107</v>
      </c>
      <c r="C14" s="128" t="s">
        <v>540</v>
      </c>
      <c r="D14" s="129" t="e">
        <f ca="1">OFFSET(#REF!,MATCH($C14,#REF!,0),36,1,1)</f>
        <v>#REF!</v>
      </c>
      <c r="F14" s="125" t="e">
        <f t="shared" ca="1" si="0"/>
        <v>#REF!</v>
      </c>
    </row>
    <row r="15" spans="1:10" x14ac:dyDescent="0.35">
      <c r="A15" s="128" t="s">
        <v>621</v>
      </c>
      <c r="B15" s="130">
        <f ca="1">OFFSET('2016SpcFunc'!$B$5,MATCH(A15,'2016SpcFunc'!$A$6:A$66,0),0)</f>
        <v>109</v>
      </c>
      <c r="C15" s="128" t="s">
        <v>621</v>
      </c>
      <c r="D15" s="129" t="e">
        <f ca="1">OFFSET(#REF!,MATCH($C15,#REF!,0),36,1,1)</f>
        <v>#REF!</v>
      </c>
      <c r="F15" s="125" t="e">
        <f t="shared" ca="1" si="0"/>
        <v>#REF!</v>
      </c>
    </row>
    <row r="16" spans="1:10" x14ac:dyDescent="0.35">
      <c r="A16" s="128" t="s">
        <v>508</v>
      </c>
      <c r="B16" s="130">
        <f ca="1">OFFSET('2016SpcFunc'!$B$5,MATCH(A16,'2016SpcFunc'!$A$6:A$66,0),0)</f>
        <v>139</v>
      </c>
      <c r="C16" s="128" t="s">
        <v>559</v>
      </c>
      <c r="D16" s="129" t="e">
        <f ca="1">OFFSET(#REF!,MATCH($C16,#REF!,0),36,1,1)</f>
        <v>#REF!</v>
      </c>
      <c r="F16" s="125" t="e">
        <f t="shared" ca="1" si="0"/>
        <v>#REF!</v>
      </c>
    </row>
    <row r="17" spans="1:6" x14ac:dyDescent="0.35">
      <c r="A17" s="128" t="s">
        <v>924</v>
      </c>
      <c r="B17" s="130">
        <f ca="1">OFFSET('2016SpcFunc'!$B$5,MATCH(A17,'2016SpcFunc'!$A$6:A$66,0),0)</f>
        <v>110</v>
      </c>
      <c r="C17" s="128" t="s">
        <v>868</v>
      </c>
      <c r="D17" s="129" t="e">
        <f ca="1">OFFSET(#REF!,MATCH($C17,#REF!,0),36,1,1)</f>
        <v>#REF!</v>
      </c>
      <c r="F17" s="125" t="e">
        <f t="shared" ca="1" si="0"/>
        <v>#REF!</v>
      </c>
    </row>
    <row r="18" spans="1:6" x14ac:dyDescent="0.35">
      <c r="A18" s="128" t="s">
        <v>3</v>
      </c>
      <c r="B18" s="130">
        <f ca="1">OFFSET('2016SpcFunc'!$B$5,MATCH(A18,'2016SpcFunc'!$A$6:A$66,0),0)</f>
        <v>111</v>
      </c>
      <c r="C18" s="128" t="s">
        <v>869</v>
      </c>
      <c r="D18" s="129" t="e">
        <f ca="1">OFFSET(#REF!,MATCH($C18,#REF!,0),36,1,1)</f>
        <v>#REF!</v>
      </c>
      <c r="F18" s="125" t="e">
        <f t="shared" ca="1" si="0"/>
        <v>#REF!</v>
      </c>
    </row>
    <row r="19" spans="1:6" x14ac:dyDescent="0.35">
      <c r="A19" s="128" t="s">
        <v>505</v>
      </c>
      <c r="B19" s="130">
        <f ca="1">OFFSET('2016SpcFunc'!$B$5,MATCH(A19,'2016SpcFunc'!$A$6:A$66,0),0)</f>
        <v>112</v>
      </c>
      <c r="C19" s="128" t="s">
        <v>545</v>
      </c>
      <c r="D19" s="129" t="e">
        <f ca="1">OFFSET(#REF!,MATCH($C19,#REF!,0),36,1,1)</f>
        <v>#REF!</v>
      </c>
      <c r="F19" s="125" t="e">
        <f t="shared" ca="1" si="0"/>
        <v>#REF!</v>
      </c>
    </row>
    <row r="20" spans="1:6" x14ac:dyDescent="0.35">
      <c r="A20" s="128" t="s">
        <v>4</v>
      </c>
      <c r="B20" s="130">
        <f ca="1">OFFSET('2016SpcFunc'!$B$5,MATCH(A20,'2016SpcFunc'!$A$6:A$66,0),0)</f>
        <v>113</v>
      </c>
      <c r="C20" s="128" t="s">
        <v>960</v>
      </c>
      <c r="D20" s="129" t="e">
        <f ca="1">OFFSET(#REF!,MATCH($C20,#REF!,0),36,1,1)</f>
        <v>#REF!</v>
      </c>
      <c r="E20" s="124">
        <v>1</v>
      </c>
      <c r="F20" s="125" t="e">
        <f t="shared" ca="1" si="0"/>
        <v>#REF!</v>
      </c>
    </row>
    <row r="21" spans="1:6" x14ac:dyDescent="0.35">
      <c r="A21" s="128" t="s">
        <v>5</v>
      </c>
      <c r="B21" s="130">
        <f ca="1">OFFSET('2016SpcFunc'!$B$5,MATCH(A21,'2016SpcFunc'!$A$6:A$66,0),0)</f>
        <v>114</v>
      </c>
      <c r="C21" s="128" t="s">
        <v>960</v>
      </c>
      <c r="D21" s="129" t="e">
        <f ca="1">OFFSET(#REF!,MATCH($C21,#REF!,0),36,1,1)</f>
        <v>#REF!</v>
      </c>
      <c r="E21" s="124">
        <v>1</v>
      </c>
      <c r="F21" s="125" t="e">
        <f t="shared" ca="1" si="0"/>
        <v>#REF!</v>
      </c>
    </row>
    <row r="22" spans="1:6" x14ac:dyDescent="0.35">
      <c r="A22" s="128" t="s">
        <v>34</v>
      </c>
      <c r="B22" s="130">
        <f ca="1">OFFSET('2016SpcFunc'!$B$5,MATCH(A22,'2016SpcFunc'!$A$6:A$66,0),0)</f>
        <v>115</v>
      </c>
      <c r="C22" s="128" t="s">
        <v>34</v>
      </c>
      <c r="D22" s="129" t="e">
        <f ca="1">OFFSET(#REF!,MATCH($C22,#REF!,0),36,1,1)</f>
        <v>#REF!</v>
      </c>
      <c r="F22" s="125" t="e">
        <f t="shared" ca="1" si="0"/>
        <v>#REF!</v>
      </c>
    </row>
    <row r="23" spans="1:6" x14ac:dyDescent="0.35">
      <c r="A23" s="128" t="s">
        <v>527</v>
      </c>
      <c r="B23" s="130">
        <f ca="1">OFFSET('2016SpcFunc'!$B$5,MATCH(A23,'2016SpcFunc'!$A$6:A$66,0),0)</f>
        <v>116</v>
      </c>
      <c r="C23" s="128" t="s">
        <v>547</v>
      </c>
      <c r="D23" s="129" t="e">
        <f ca="1">OFFSET(#REF!,MATCH($C23,#REF!,0),36,1,1)</f>
        <v>#REF!</v>
      </c>
      <c r="F23" s="125" t="e">
        <f t="shared" ca="1" si="0"/>
        <v>#REF!</v>
      </c>
    </row>
    <row r="24" spans="1:6" x14ac:dyDescent="0.35">
      <c r="A24" s="128" t="s">
        <v>45</v>
      </c>
      <c r="B24" s="130">
        <f ca="1">OFFSET('2016SpcFunc'!$B$5,MATCH(A24,'2016SpcFunc'!$A$6:A$66,0),0)</f>
        <v>118</v>
      </c>
      <c r="C24" s="128" t="s">
        <v>45</v>
      </c>
      <c r="D24" s="129" t="e">
        <f ca="1">OFFSET(#REF!,MATCH($C24,#REF!,0),36,1,1)</f>
        <v>#REF!</v>
      </c>
      <c r="F24" s="125" t="e">
        <f t="shared" ca="1" si="0"/>
        <v>#REF!</v>
      </c>
    </row>
    <row r="25" spans="1:6" x14ac:dyDescent="0.35">
      <c r="A25" s="128" t="s">
        <v>15</v>
      </c>
      <c r="B25" s="130">
        <f ca="1">OFFSET('2016SpcFunc'!$B$5,MATCH(A25,'2016SpcFunc'!$A$6:A$66,0),0)</f>
        <v>146</v>
      </c>
      <c r="C25" s="128" t="s">
        <v>870</v>
      </c>
      <c r="D25" s="129" t="e">
        <f ca="1">OFFSET(#REF!,MATCH($C25,#REF!,0),36,1,1)</f>
        <v>#REF!</v>
      </c>
      <c r="F25" s="125" t="e">
        <f t="shared" ca="1" si="0"/>
        <v>#REF!</v>
      </c>
    </row>
    <row r="26" spans="1:6" x14ac:dyDescent="0.35">
      <c r="A26" s="128" t="s">
        <v>47</v>
      </c>
      <c r="B26" s="130">
        <f ca="1">OFFSET('2016SpcFunc'!$B$5,MATCH(A26,'2016SpcFunc'!$A$6:A$66,0),0)</f>
        <v>119</v>
      </c>
      <c r="C26" s="128" t="s">
        <v>551</v>
      </c>
      <c r="D26" s="129" t="e">
        <f ca="1">OFFSET(#REF!,MATCH($C26,#REF!,0),36,1,1)</f>
        <v>#REF!</v>
      </c>
      <c r="F26" s="125" t="e">
        <f t="shared" ca="1" si="0"/>
        <v>#REF!</v>
      </c>
    </row>
    <row r="27" spans="1:6" x14ac:dyDescent="0.35">
      <c r="A27" s="128" t="s">
        <v>46</v>
      </c>
      <c r="B27" s="130">
        <f ca="1">OFFSET('2016SpcFunc'!$B$5,MATCH(A27,'2016SpcFunc'!$A$6:A$66,0),0)</f>
        <v>120</v>
      </c>
      <c r="C27" s="128" t="s">
        <v>550</v>
      </c>
      <c r="D27" s="129" t="e">
        <f ca="1">OFFSET(#REF!,MATCH($C27,#REF!,0),36,1,1)</f>
        <v>#REF!</v>
      </c>
      <c r="F27" s="125" t="e">
        <f t="shared" ca="1" si="0"/>
        <v>#REF!</v>
      </c>
    </row>
    <row r="28" spans="1:6" x14ac:dyDescent="0.35">
      <c r="A28" s="128" t="s">
        <v>48</v>
      </c>
      <c r="B28" s="130">
        <f ca="1">OFFSET('2016SpcFunc'!$B$5,MATCH(A28,'2016SpcFunc'!$A$6:A$66,0),0)</f>
        <v>121</v>
      </c>
      <c r="C28" s="128" t="s">
        <v>552</v>
      </c>
      <c r="D28" s="129" t="e">
        <f ca="1">OFFSET(#REF!,MATCH($C28,#REF!,0),36,1,1)</f>
        <v>#REF!</v>
      </c>
      <c r="F28" s="125" t="e">
        <f t="shared" ca="1" si="0"/>
        <v>#REF!</v>
      </c>
    </row>
    <row r="29" spans="1:6" x14ac:dyDescent="0.35">
      <c r="A29" s="128" t="s">
        <v>961</v>
      </c>
      <c r="B29" s="130">
        <f ca="1">OFFSET('2016SpcFunc'!$B$5,MATCH(A29,'2016SpcFunc'!$A$6:A$66,0),0)</f>
        <v>122</v>
      </c>
      <c r="C29" s="128" t="s">
        <v>571</v>
      </c>
      <c r="D29" s="129" t="e">
        <f ca="1">OFFSET(#REF!,MATCH($C29,#REF!,0),36,1,1)</f>
        <v>#REF!</v>
      </c>
      <c r="E29" s="124">
        <v>1</v>
      </c>
      <c r="F29" s="125" t="e">
        <f t="shared" ca="1" si="0"/>
        <v>#REF!</v>
      </c>
    </row>
    <row r="30" spans="1:6" x14ac:dyDescent="0.35">
      <c r="A30" s="128" t="s">
        <v>622</v>
      </c>
      <c r="B30" s="130">
        <f ca="1">OFFSET('2016SpcFunc'!$B$5,MATCH(A30,'2016SpcFunc'!$A$6:A$66,0),0)</f>
        <v>123</v>
      </c>
      <c r="C30" s="128" t="s">
        <v>622</v>
      </c>
      <c r="D30" s="129" t="e">
        <f ca="1">OFFSET(#REF!,MATCH($C30,#REF!,0),36,1,1)</f>
        <v>#REF!</v>
      </c>
      <c r="F30" s="125" t="e">
        <f t="shared" ca="1" si="0"/>
        <v>#REF!</v>
      </c>
    </row>
    <row r="31" spans="1:6" x14ac:dyDescent="0.35">
      <c r="A31" s="128" t="s">
        <v>469</v>
      </c>
      <c r="B31" s="130">
        <f ca="1">OFFSET('2016SpcFunc'!$B$5,MATCH(A31,'2016SpcFunc'!$A$6:A$66,0),0)</f>
        <v>124</v>
      </c>
      <c r="C31" s="128" t="s">
        <v>469</v>
      </c>
      <c r="D31" s="129" t="e">
        <f ca="1">OFFSET(#REF!,MATCH($C31,#REF!,0),36,1,1)</f>
        <v>#REF!</v>
      </c>
      <c r="F31" s="125" t="e">
        <f t="shared" ca="1" si="0"/>
        <v>#REF!</v>
      </c>
    </row>
    <row r="32" spans="1:6" x14ac:dyDescent="0.35">
      <c r="A32" s="128" t="s">
        <v>623</v>
      </c>
      <c r="B32" s="130">
        <f ca="1">OFFSET('2016SpcFunc'!$B$5,MATCH(A32,'2016SpcFunc'!$A$6:A$66,0),0)</f>
        <v>125</v>
      </c>
      <c r="C32" s="128" t="s">
        <v>623</v>
      </c>
      <c r="D32" s="129" t="e">
        <f ca="1">OFFSET(#REF!,MATCH($C32,#REF!,0),36,1,1)</f>
        <v>#REF!</v>
      </c>
      <c r="F32" s="125" t="e">
        <f t="shared" ca="1" si="0"/>
        <v>#REF!</v>
      </c>
    </row>
    <row r="33" spans="1:6" x14ac:dyDescent="0.35">
      <c r="A33" s="128" t="s">
        <v>6</v>
      </c>
      <c r="B33" s="130">
        <f ca="1">OFFSET('2016SpcFunc'!$B$5,MATCH(A33,'2016SpcFunc'!$A$6:A$66,0),0)</f>
        <v>126</v>
      </c>
      <c r="C33" s="128" t="s">
        <v>871</v>
      </c>
      <c r="D33" s="129" t="e">
        <f ca="1">OFFSET(#REF!,MATCH($C33,#REF!,0),36,1,1)</f>
        <v>#REF!</v>
      </c>
      <c r="F33" s="125" t="e">
        <f t="shared" ca="1" si="0"/>
        <v>#REF!</v>
      </c>
    </row>
    <row r="34" spans="1:6" x14ac:dyDescent="0.35">
      <c r="A34" s="128" t="s">
        <v>267</v>
      </c>
      <c r="B34" s="130">
        <f ca="1">OFFSET('2016SpcFunc'!$B$5,MATCH(A34,'2016SpcFunc'!$A$6:A$66,0),0)</f>
        <v>127</v>
      </c>
      <c r="C34" s="128" t="s">
        <v>872</v>
      </c>
      <c r="D34" s="129" t="e">
        <f ca="1">OFFSET(#REF!,MATCH($C34,#REF!,0),36,1,1)</f>
        <v>#REF!</v>
      </c>
      <c r="F34" s="125" t="e">
        <f t="shared" ca="1" si="0"/>
        <v>#REF!</v>
      </c>
    </row>
    <row r="35" spans="1:6" x14ac:dyDescent="0.35">
      <c r="A35" s="128" t="s">
        <v>274</v>
      </c>
      <c r="B35" s="130">
        <f ca="1">OFFSET('2016SpcFunc'!$B$5,MATCH(A35,'2016SpcFunc'!$A$6:A$66,0),0)</f>
        <v>128</v>
      </c>
      <c r="C35" s="128" t="s">
        <v>577</v>
      </c>
      <c r="D35" s="129" t="e">
        <f ca="1">OFFSET(#REF!,MATCH($C35,#REF!,0),36,1,1)</f>
        <v>#REF!</v>
      </c>
      <c r="F35" s="125" t="e">
        <f t="shared" ca="1" si="0"/>
        <v>#REF!</v>
      </c>
    </row>
    <row r="36" spans="1:6" x14ac:dyDescent="0.35">
      <c r="A36" s="128" t="s">
        <v>273</v>
      </c>
      <c r="B36" s="130">
        <f ca="1">OFFSET('2016SpcFunc'!$B$5,MATCH(A36,'2016SpcFunc'!$A$6:A$66,0),0)</f>
        <v>129</v>
      </c>
      <c r="C36" s="128" t="s">
        <v>273</v>
      </c>
      <c r="D36" s="129" t="e">
        <f ca="1">OFFSET(#REF!,MATCH($C36,#REF!,0),36,1,1)</f>
        <v>#REF!</v>
      </c>
      <c r="F36" s="125" t="e">
        <f t="shared" ca="1" si="0"/>
        <v>#REF!</v>
      </c>
    </row>
    <row r="37" spans="1:6" x14ac:dyDescent="0.35">
      <c r="A37" s="128" t="s">
        <v>8</v>
      </c>
      <c r="B37" s="130">
        <f ca="1">OFFSET('2016SpcFunc'!$B$5,MATCH(A37,'2016SpcFunc'!$A$6:A$66,0),0)</f>
        <v>132</v>
      </c>
      <c r="C37" s="128" t="s">
        <v>960</v>
      </c>
      <c r="D37" s="129" t="e">
        <f ca="1">OFFSET(#REF!,MATCH($C37,#REF!,0),36,1,1)</f>
        <v>#REF!</v>
      </c>
      <c r="F37" s="125" t="e">
        <f t="shared" ca="1" si="0"/>
        <v>#REF!</v>
      </c>
    </row>
    <row r="38" spans="1:6" x14ac:dyDescent="0.35">
      <c r="A38" s="128" t="s">
        <v>9</v>
      </c>
      <c r="B38" s="130">
        <f ca="1">OFFSET('2016SpcFunc'!$B$5,MATCH(A38,'2016SpcFunc'!$A$6:A$66,0),0)</f>
        <v>133</v>
      </c>
      <c r="C38" s="128" t="s">
        <v>554</v>
      </c>
      <c r="D38" s="129" t="e">
        <f ca="1">OFFSET(#REF!,MATCH($C38,#REF!,0),36,1,1)</f>
        <v>#REF!</v>
      </c>
      <c r="F38" s="125" t="e">
        <f t="shared" ca="1" si="0"/>
        <v>#REF!</v>
      </c>
    </row>
    <row r="39" spans="1:6" x14ac:dyDescent="0.35">
      <c r="A39" s="128" t="s">
        <v>10</v>
      </c>
      <c r="B39" s="130">
        <f ca="1">OFFSET('2016SpcFunc'!$B$5,MATCH(A39,'2016SpcFunc'!$A$6:A$66,0),0)</f>
        <v>134</v>
      </c>
      <c r="C39" s="128" t="s">
        <v>555</v>
      </c>
      <c r="D39" s="129" t="e">
        <f ca="1">OFFSET(#REF!,MATCH($C39,#REF!,0),36,1,1)</f>
        <v>#REF!</v>
      </c>
      <c r="F39" s="125" t="e">
        <f t="shared" ca="1" si="0"/>
        <v>#REF!</v>
      </c>
    </row>
    <row r="40" spans="1:6" x14ac:dyDescent="0.35">
      <c r="A40" s="128" t="s">
        <v>11</v>
      </c>
      <c r="B40" s="130">
        <f ca="1">OFFSET('2016SpcFunc'!$B$5,MATCH(A40,'2016SpcFunc'!$A$6:A$66,0),0)</f>
        <v>135</v>
      </c>
      <c r="C40" s="128" t="s">
        <v>556</v>
      </c>
      <c r="D40" s="129" t="e">
        <f ca="1">OFFSET(#REF!,MATCH($C40,#REF!,0),36,1,1)</f>
        <v>#REF!</v>
      </c>
      <c r="E40" s="124">
        <v>1</v>
      </c>
      <c r="F40" s="125" t="e">
        <f t="shared" ca="1" si="0"/>
        <v>#REF!</v>
      </c>
    </row>
    <row r="41" spans="1:6" x14ac:dyDescent="0.35">
      <c r="A41" s="128" t="s">
        <v>13</v>
      </c>
      <c r="B41" s="130">
        <f ca="1">OFFSET('2016SpcFunc'!$B$5,MATCH(A41,'2016SpcFunc'!$A$6:A$66,0),0)</f>
        <v>137</v>
      </c>
      <c r="C41" s="128" t="s">
        <v>557</v>
      </c>
      <c r="D41" s="129" t="e">
        <f ca="1">OFFSET(#REF!,MATCH($C41,#REF!,0),36,1,1)</f>
        <v>#REF!</v>
      </c>
      <c r="F41" s="125" t="e">
        <f t="shared" ca="1" si="0"/>
        <v>#REF!</v>
      </c>
    </row>
    <row r="42" spans="1:6" x14ac:dyDescent="0.35">
      <c r="A42" s="128" t="s">
        <v>507</v>
      </c>
      <c r="B42" s="130">
        <f ca="1">OFFSET('2016SpcFunc'!$B$5,MATCH(A42,'2016SpcFunc'!$A$6:A$66,0),0)</f>
        <v>138</v>
      </c>
      <c r="C42" s="128" t="s">
        <v>558</v>
      </c>
      <c r="D42" s="129" t="e">
        <f ca="1">OFFSET(#REF!,MATCH($C42,#REF!,0),36,1,1)</f>
        <v>#REF!</v>
      </c>
      <c r="F42" s="125" t="e">
        <f t="shared" ca="1" si="0"/>
        <v>#REF!</v>
      </c>
    </row>
    <row r="43" spans="1:6" x14ac:dyDescent="0.35">
      <c r="A43" s="128" t="s">
        <v>12</v>
      </c>
      <c r="B43" s="130">
        <f ca="1">OFFSET('2016SpcFunc'!$B$5,MATCH(A43,'2016SpcFunc'!$A$6:A$66,0),0)</f>
        <v>136</v>
      </c>
      <c r="C43" s="128" t="s">
        <v>556</v>
      </c>
      <c r="D43" s="129" t="e">
        <f ca="1">OFFSET(#REF!,MATCH($C43,#REF!,0),36,1,1)</f>
        <v>#REF!</v>
      </c>
      <c r="F43" s="125" t="e">
        <f t="shared" ca="1" si="0"/>
        <v>#REF!</v>
      </c>
    </row>
    <row r="44" spans="1:6" x14ac:dyDescent="0.35">
      <c r="A44" s="128" t="s">
        <v>14</v>
      </c>
      <c r="B44" s="130">
        <f ca="1">OFFSET('2016SpcFunc'!$B$5,MATCH(A44,'2016SpcFunc'!$A$6:A$66,0),0)</f>
        <v>140</v>
      </c>
      <c r="C44" s="128" t="s">
        <v>579</v>
      </c>
      <c r="D44" s="129" t="e">
        <f ca="1">OFFSET(#REF!,MATCH($C44,#REF!,0),36,1,1)</f>
        <v>#REF!</v>
      </c>
      <c r="F44" s="125" t="e">
        <f t="shared" ca="1" si="0"/>
        <v>#REF!</v>
      </c>
    </row>
    <row r="45" spans="1:6" x14ac:dyDescent="0.35">
      <c r="A45" s="128" t="s">
        <v>506</v>
      </c>
      <c r="B45" s="130">
        <f ca="1">OFFSET('2016SpcFunc'!$B$5,MATCH(A45,'2016SpcFunc'!$A$6:A$66,0),0)</f>
        <v>117</v>
      </c>
      <c r="C45" s="128" t="s">
        <v>548</v>
      </c>
      <c r="D45" s="129" t="e">
        <f ca="1">OFFSET(#REF!,MATCH($C45,#REF!,0),36,1,1)</f>
        <v>#REF!</v>
      </c>
      <c r="F45" s="125" t="e">
        <f t="shared" ca="1" si="0"/>
        <v>#REF!</v>
      </c>
    </row>
    <row r="46" spans="1:6" x14ac:dyDescent="0.35">
      <c r="A46" s="128" t="s">
        <v>423</v>
      </c>
      <c r="B46" s="130">
        <f ca="1">OFFSET('2016SpcFunc'!$B$5,MATCH(A46,'2016SpcFunc'!$A$6:A$66,0),0)</f>
        <v>202</v>
      </c>
      <c r="C46" s="128" t="s">
        <v>538</v>
      </c>
      <c r="D46" s="129" t="e">
        <f ca="1">OFFSET(#REF!,MATCH($C46,#REF!,0),36,1,1)</f>
        <v>#REF!</v>
      </c>
      <c r="F46" s="125" t="e">
        <f t="shared" ca="1" si="0"/>
        <v>#REF!</v>
      </c>
    </row>
    <row r="47" spans="1:6" x14ac:dyDescent="0.35">
      <c r="A47" s="128" t="s">
        <v>285</v>
      </c>
      <c r="B47" s="130">
        <f ca="1">OFFSET('2016SpcFunc'!$B$5,MATCH(A47,'2016SpcFunc'!$A$6:A$66,0),0)</f>
        <v>142</v>
      </c>
      <c r="C47" s="128" t="s">
        <v>562</v>
      </c>
      <c r="D47" s="129" t="e">
        <f ca="1">OFFSET(#REF!,MATCH($C47,#REF!,0),36,1,1)</f>
        <v>#REF!</v>
      </c>
      <c r="F47" s="125" t="e">
        <f t="shared" ca="1" si="0"/>
        <v>#REF!</v>
      </c>
    </row>
    <row r="48" spans="1:6" x14ac:dyDescent="0.35">
      <c r="A48" s="128" t="s">
        <v>284</v>
      </c>
      <c r="B48" s="130">
        <f ca="1">OFFSET('2016SpcFunc'!$B$5,MATCH(A48,'2016SpcFunc'!$A$6:A$66,0),0)</f>
        <v>141</v>
      </c>
      <c r="C48" s="128" t="s">
        <v>563</v>
      </c>
      <c r="D48" s="129" t="e">
        <f ca="1">OFFSET(#REF!,MATCH($C48,#REF!,0),36,1,1)</f>
        <v>#REF!</v>
      </c>
      <c r="F48" s="125" t="e">
        <f t="shared" ca="1" si="0"/>
        <v>#REF!</v>
      </c>
    </row>
    <row r="49" spans="1:11" x14ac:dyDescent="0.35">
      <c r="A49" s="128" t="s">
        <v>53</v>
      </c>
      <c r="B49" s="130">
        <f ca="1">OFFSET('2016SpcFunc'!$B$5,MATCH(A49,'2016SpcFunc'!$A$6:A$66,0),0)</f>
        <v>145</v>
      </c>
      <c r="C49" s="128" t="s">
        <v>874</v>
      </c>
      <c r="D49" s="129" t="e">
        <f ca="1">OFFSET(#REF!,MATCH($C49,#REF!,0),36,1,1)</f>
        <v>#REF!</v>
      </c>
      <c r="F49" s="125" t="e">
        <f t="shared" ca="1" si="0"/>
        <v>#REF!</v>
      </c>
    </row>
    <row r="50" spans="1:11" x14ac:dyDescent="0.35">
      <c r="A50" s="128" t="s">
        <v>283</v>
      </c>
      <c r="B50" s="130">
        <f ca="1">OFFSET('2016SpcFunc'!$B$5,MATCH(A50,'2016SpcFunc'!$A$6:A$66,0),0)</f>
        <v>144</v>
      </c>
      <c r="C50" s="128" t="s">
        <v>566</v>
      </c>
      <c r="D50" s="129" t="e">
        <f ca="1">OFFSET(#REF!,MATCH($C50,#REF!,0),36,1,1)</f>
        <v>#REF!</v>
      </c>
      <c r="F50" s="125" t="e">
        <f t="shared" ca="1" si="0"/>
        <v>#REF!</v>
      </c>
    </row>
    <row r="51" spans="1:11" x14ac:dyDescent="0.35">
      <c r="A51" s="128" t="s">
        <v>64</v>
      </c>
      <c r="B51" s="130">
        <f ca="1">OFFSET('2016SpcFunc'!$B$5,MATCH(A51,'2016SpcFunc'!$A$6:A$66,0),0)</f>
        <v>143</v>
      </c>
      <c r="C51" s="128" t="s">
        <v>564</v>
      </c>
      <c r="D51" s="129" t="e">
        <f ca="1">OFFSET(#REF!,MATCH($C51,#REF!,0),36,1,1)</f>
        <v>#REF!</v>
      </c>
      <c r="F51" s="125" t="e">
        <f t="shared" ca="1" si="0"/>
        <v>#REF!</v>
      </c>
    </row>
    <row r="52" spans="1:11" x14ac:dyDescent="0.35">
      <c r="A52" s="128" t="s">
        <v>509</v>
      </c>
      <c r="B52" s="130">
        <f ca="1">OFFSET('2016SpcFunc'!$B$5,MATCH(A52,'2016SpcFunc'!$A$6:A$66,0),0)</f>
        <v>147</v>
      </c>
      <c r="C52" s="128" t="s">
        <v>509</v>
      </c>
      <c r="D52" s="129" t="e">
        <f ca="1">OFFSET(#REF!,MATCH($C52,#REF!,0),36,1,1)</f>
        <v>#REF!</v>
      </c>
      <c r="F52" s="125" t="e">
        <f t="shared" ca="1" si="0"/>
        <v>#REF!</v>
      </c>
    </row>
    <row r="53" spans="1:11" x14ac:dyDescent="0.35">
      <c r="A53" s="128" t="s">
        <v>510</v>
      </c>
      <c r="B53" s="130">
        <f ca="1">OFFSET('2016SpcFunc'!$B$5,MATCH(A53,'2016SpcFunc'!$A$6:A$66,0),0)</f>
        <v>148</v>
      </c>
      <c r="C53" s="128" t="s">
        <v>573</v>
      </c>
      <c r="D53" s="129" t="e">
        <f ca="1">OFFSET(#REF!,MATCH($C53,#REF!,0),36,1,1)</f>
        <v>#REF!</v>
      </c>
      <c r="F53" s="125" t="e">
        <f t="shared" ca="1" si="0"/>
        <v>#REF!</v>
      </c>
    </row>
    <row r="54" spans="1:11" x14ac:dyDescent="0.35">
      <c r="A54" s="128" t="s">
        <v>7</v>
      </c>
      <c r="B54" s="130">
        <f ca="1">OFFSET('2016SpcFunc'!$B$5,MATCH(A54,'2016SpcFunc'!$A$6:A$66,0),0)</f>
        <v>130</v>
      </c>
      <c r="C54" s="128" t="s">
        <v>578</v>
      </c>
      <c r="D54" s="129" t="e">
        <f ca="1">OFFSET(#REF!,MATCH($C54,#REF!,0),36,1,1)</f>
        <v>#REF!</v>
      </c>
      <c r="F54" s="125" t="e">
        <f t="shared" ca="1" si="0"/>
        <v>#REF!</v>
      </c>
    </row>
    <row r="55" spans="1:11" x14ac:dyDescent="0.35">
      <c r="A55" s="128" t="s">
        <v>75</v>
      </c>
      <c r="B55" s="130">
        <f ca="1">OFFSET('2016SpcFunc'!$B$5,MATCH(A55,'2016SpcFunc'!$A$6:A$66,0),0)</f>
        <v>131</v>
      </c>
      <c r="C55" s="128" t="s">
        <v>578</v>
      </c>
      <c r="D55" s="129" t="e">
        <f ca="1">OFFSET(#REF!,MATCH($C55,#REF!,0),36,1,1)</f>
        <v>#REF!</v>
      </c>
      <c r="E55" s="124">
        <v>1</v>
      </c>
      <c r="F55" s="125" t="e">
        <f t="shared" ca="1" si="0"/>
        <v>#REF!</v>
      </c>
    </row>
    <row r="56" spans="1:11" x14ac:dyDescent="0.35">
      <c r="A56" s="128" t="s">
        <v>525</v>
      </c>
      <c r="B56" s="130">
        <f ca="1">OFFSET('2016SpcFunc'!$B$5,MATCH(A56,'2016SpcFunc'!$A$6:A$66,0),0)</f>
        <v>201</v>
      </c>
      <c r="C56" s="128" t="s">
        <v>892</v>
      </c>
      <c r="D56" s="129" t="e">
        <f ca="1">OFFSET(#REF!,MATCH($C56,#REF!,0),36,1,1)</f>
        <v>#REF!</v>
      </c>
      <c r="F56" s="125" t="e">
        <f t="shared" ca="1" si="0"/>
        <v>#REF!</v>
      </c>
    </row>
    <row r="57" spans="1:11" x14ac:dyDescent="0.35">
      <c r="A57" s="128" t="s">
        <v>511</v>
      </c>
      <c r="B57" s="130">
        <f ca="1">OFFSET('2016SpcFunc'!$B$5,MATCH(A57,'2016SpcFunc'!$A$6:A$66,0),0)</f>
        <v>150</v>
      </c>
      <c r="C57" s="128" t="s">
        <v>575</v>
      </c>
      <c r="D57" s="129" t="e">
        <f ca="1">OFFSET(#REF!,MATCH($C57,#REF!,0),36,1,1)</f>
        <v>#REF!</v>
      </c>
      <c r="F57" s="125" t="e">
        <f t="shared" ca="1" si="0"/>
        <v>#REF!</v>
      </c>
    </row>
    <row r="58" spans="1:11" x14ac:dyDescent="0.35">
      <c r="A58" s="128" t="s">
        <v>512</v>
      </c>
      <c r="B58" s="130">
        <f ca="1">OFFSET('2016SpcFunc'!$B$5,MATCH(A58,'2016SpcFunc'!$A$6:A$66,0),0)</f>
        <v>151</v>
      </c>
      <c r="C58" s="128" t="s">
        <v>576</v>
      </c>
      <c r="D58" s="129" t="e">
        <f ca="1">OFFSET(#REF!,MATCH($C58,#REF!,0),36,1,1)</f>
        <v>#REF!</v>
      </c>
      <c r="F58" s="125" t="e">
        <f t="shared" ca="1" si="0"/>
        <v>#REF!</v>
      </c>
    </row>
    <row r="59" spans="1:11" x14ac:dyDescent="0.35">
      <c r="A59" s="128" t="s">
        <v>878</v>
      </c>
      <c r="B59" s="130">
        <f ca="1">OFFSET('2016SpcFunc'!$B$5,MATCH(A59,'2016SpcFunc'!$A$6:A$66,0),0)</f>
        <v>152</v>
      </c>
      <c r="C59" s="128" t="s">
        <v>592</v>
      </c>
      <c r="D59" s="129" t="e">
        <f ca="1">OFFSET(#REF!,MATCH($C59,#REF!,0),36,1,1)</f>
        <v>#REF!</v>
      </c>
      <c r="E59" s="124">
        <v>1</v>
      </c>
      <c r="F59" s="125" t="e">
        <f t="shared" ca="1" si="0"/>
        <v>#REF!</v>
      </c>
    </row>
    <row r="60" spans="1:11" x14ac:dyDescent="0.35">
      <c r="A60" s="128" t="s">
        <v>522</v>
      </c>
      <c r="B60" s="130">
        <f ca="1">OFFSET('2016SpcFunc'!$B$5,MATCH(A60,'2016SpcFunc'!$A$6:A$66,0),0)</f>
        <v>155</v>
      </c>
      <c r="C60" s="128" t="s">
        <v>591</v>
      </c>
      <c r="D60" s="129" t="e">
        <f ca="1">OFFSET(#REF!,MATCH($C60,#REF!,0),36,1,1)</f>
        <v>#REF!</v>
      </c>
      <c r="F60" s="125" t="e">
        <f t="shared" ca="1" si="0"/>
        <v>#REF!</v>
      </c>
      <c r="K60"/>
    </row>
    <row r="61" spans="1:11" x14ac:dyDescent="0.35">
      <c r="A61" s="128" t="s">
        <v>523</v>
      </c>
      <c r="B61" s="130">
        <f ca="1">OFFSET('2016SpcFunc'!$B$5,MATCH(A61,'2016SpcFunc'!$A$6:A$66,0),0)</f>
        <v>156</v>
      </c>
      <c r="C61" s="128" t="s">
        <v>592</v>
      </c>
      <c r="D61" s="129" t="e">
        <f ca="1">OFFSET(#REF!,MATCH($C61,#REF!,0),36,1,1)</f>
        <v>#REF!</v>
      </c>
      <c r="F61" s="125" t="e">
        <f t="shared" ca="1" si="0"/>
        <v>#REF!</v>
      </c>
      <c r="K61"/>
    </row>
    <row r="62" spans="1:11" x14ac:dyDescent="0.35">
      <c r="A62" s="128" t="s">
        <v>526</v>
      </c>
      <c r="B62" s="130">
        <f ca="1">OFFSET('2016SpcFunc'!$B$5,MATCH(A62,'2016SpcFunc'!$A$6:A$66,0),0)</f>
        <v>203</v>
      </c>
      <c r="C62" s="128" t="s">
        <v>526</v>
      </c>
      <c r="D62" s="129" t="e">
        <f ca="1">OFFSET(#REF!,MATCH($C62,#REF!,0),36,1,1)</f>
        <v>#REF!</v>
      </c>
      <c r="F62" s="125" t="e">
        <f t="shared" ca="1" si="0"/>
        <v>#REF!</v>
      </c>
      <c r="K62"/>
    </row>
    <row r="63" spans="1:11" x14ac:dyDescent="0.35">
      <c r="A63" s="128" t="s">
        <v>277</v>
      </c>
      <c r="B63" s="130">
        <f ca="1">OFFSET('2016SpcFunc'!$B$5,MATCH(A63,'2016SpcFunc'!$A$6:A$66,0),0)</f>
        <v>99</v>
      </c>
      <c r="C63" s="128" t="s">
        <v>277</v>
      </c>
      <c r="D63" s="129" t="e">
        <f ca="1">OFFSET(#REF!,MATCH($C63,#REF!,0),36,1,1)</f>
        <v>#REF!</v>
      </c>
      <c r="F63" s="125" t="e">
        <f t="shared" ca="1" si="0"/>
        <v>#REF!</v>
      </c>
      <c r="K63"/>
    </row>
    <row r="64" spans="1:11" x14ac:dyDescent="0.35">
      <c r="A64" s="128" t="s">
        <v>276</v>
      </c>
      <c r="B64" s="130">
        <f ca="1">OFFSET('2016SpcFunc'!$B$5,MATCH(A64,'2016SpcFunc'!$A$6:A$66,0),0)</f>
        <v>98</v>
      </c>
      <c r="C64" s="128" t="s">
        <v>276</v>
      </c>
      <c r="D64" s="129" t="e">
        <f ca="1">OFFSET(#REF!,MATCH($C64,#REF!,0),36,1,1)</f>
        <v>#REF!</v>
      </c>
      <c r="F64" s="125" t="e">
        <f t="shared" ca="1" si="0"/>
        <v>#REF!</v>
      </c>
      <c r="K64"/>
    </row>
    <row r="65" spans="1:11" x14ac:dyDescent="0.35">
      <c r="A65" s="128" t="s">
        <v>595</v>
      </c>
      <c r="B65" s="130">
        <f ca="1">OFFSET('2016SpcFunc'!$B$5,MATCH(A65,'2016SpcFunc'!$A$6:A$66,0),0)</f>
        <v>153</v>
      </c>
      <c r="C65" s="128" t="s">
        <v>595</v>
      </c>
      <c r="D65" s="129" t="e">
        <f ca="1">OFFSET(#REF!,MATCH($C65,#REF!,0),36,1,1)</f>
        <v>#REF!</v>
      </c>
      <c r="F65" s="125" t="e">
        <f t="shared" ca="1" si="0"/>
        <v>#REF!</v>
      </c>
      <c r="K65"/>
    </row>
    <row r="66" spans="1:11" x14ac:dyDescent="0.35">
      <c r="A66" s="128" t="s">
        <v>18</v>
      </c>
      <c r="B66" s="130">
        <f ca="1">OFFSET('2016SpcFunc'!$B$5,MATCH(A66,'2016SpcFunc'!$A$6:A$66,0),0)</f>
        <v>154</v>
      </c>
      <c r="C66" s="128" t="s">
        <v>558</v>
      </c>
      <c r="D66" s="129" t="e">
        <f ca="1">OFFSET(#REF!,MATCH($C66,#REF!,0),36,1,1)</f>
        <v>#REF!</v>
      </c>
      <c r="F66" s="125" t="e">
        <f ca="1">TEXT($F$3,0)&amp;$G$3&amp;$H$3&amp;TEXT($D66,0)&amp;$G$3&amp;$I$3&amp;$J$3&amp;$A66&amp;$J$3</f>
        <v>#REF!</v>
      </c>
      <c r="K66"/>
    </row>
  </sheetData>
  <autoFilter ref="A5:E66" xr:uid="{00000000-0009-0000-0000-00000C000000}"/>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062EA-005B-40FB-9B26-C1ACA584C823}">
  <dimension ref="A1:K87"/>
  <sheetViews>
    <sheetView zoomScale="85" zoomScaleNormal="85" workbookViewId="0">
      <selection activeCell="D6" activeCellId="1" sqref="B6:B87 D6:D87"/>
    </sheetView>
  </sheetViews>
  <sheetFormatPr defaultColWidth="15.54296875" defaultRowHeight="14.5" x14ac:dyDescent="0.35"/>
  <cols>
    <col min="1" max="1" width="69.6328125" style="124" customWidth="1"/>
    <col min="2" max="2" width="18.54296875" style="124" bestFit="1" customWidth="1"/>
    <col min="3" max="3" width="74" style="124" bestFit="1" customWidth="1"/>
    <col min="4" max="4" width="18.54296875" style="124" bestFit="1" customWidth="1"/>
    <col min="5" max="16384" width="15.54296875" style="124"/>
  </cols>
  <sheetData>
    <row r="1" spans="1:10" x14ac:dyDescent="0.35">
      <c r="F1" s="125" t="s">
        <v>944</v>
      </c>
      <c r="G1" s="125"/>
      <c r="H1" s="125"/>
      <c r="I1" s="125"/>
      <c r="J1" s="125"/>
    </row>
    <row r="2" spans="1:10" x14ac:dyDescent="0.35">
      <c r="F2" s="125" t="s">
        <v>945</v>
      </c>
      <c r="G2" s="125" t="s">
        <v>946</v>
      </c>
      <c r="H2" s="125" t="s">
        <v>947</v>
      </c>
      <c r="I2" s="125" t="s">
        <v>948</v>
      </c>
      <c r="J2" s="125" t="s">
        <v>949</v>
      </c>
    </row>
    <row r="3" spans="1:10" x14ac:dyDescent="0.35">
      <c r="F3" s="126">
        <v>2</v>
      </c>
      <c r="G3" s="126" t="s">
        <v>950</v>
      </c>
      <c r="H3" s="126" t="s">
        <v>951</v>
      </c>
      <c r="I3" s="126" t="s">
        <v>952</v>
      </c>
      <c r="J3" s="126" t="s">
        <v>943</v>
      </c>
    </row>
    <row r="5" spans="1:10" ht="15.5" x14ac:dyDescent="0.35">
      <c r="A5" s="127" t="s">
        <v>1200</v>
      </c>
      <c r="B5" s="127" t="s">
        <v>1133</v>
      </c>
      <c r="C5" s="127" t="s">
        <v>1259</v>
      </c>
      <c r="D5" s="127" t="s">
        <v>1202</v>
      </c>
      <c r="E5" s="163" t="s">
        <v>957</v>
      </c>
      <c r="F5" s="124" t="s">
        <v>958</v>
      </c>
    </row>
    <row r="6" spans="1:10" x14ac:dyDescent="0.35">
      <c r="A6" s="128" t="s">
        <v>597</v>
      </c>
      <c r="B6" s="281" t="str">
        <f ca="1">OFFSET('For CSV - 2025 SpcFuncData'!$B$4,MATCH($A6,'For CSV - 2025 SpcFuncData'!$B$5:$B$88,0),38,1,1)</f>
        <v>Office</v>
      </c>
      <c r="C6" s="128" t="s">
        <v>597</v>
      </c>
      <c r="D6" s="283" t="str">
        <f ca="1">OFFSET('For CSV - 2025 SpcFuncData'!$B$4,MATCH($C6,'For CSV - 2025 SpcFuncData'!$B$5:$B$87,0),38,1,1)</f>
        <v>Office</v>
      </c>
      <c r="F6" s="125" t="str">
        <f ca="1">TEXT($F$3,0)&amp;$G$3&amp;$H$3&amp;TEXT($D6,0)&amp;$G$3&amp;$I$3&amp;$J$3&amp;$A6&amp;$J$3</f>
        <v>2,            Office,    "All other"</v>
      </c>
    </row>
    <row r="7" spans="1:10" x14ac:dyDescent="0.35">
      <c r="A7" s="128" t="s">
        <v>537</v>
      </c>
      <c r="B7" s="281" t="str">
        <f ca="1">OFFSET('For CSV - 2025 SpcFuncData'!$B$4,MATCH($A7,'For CSV - 2025 SpcFuncData'!$B$5:$B$88,0),38,1,1)</f>
        <v>Assembly</v>
      </c>
      <c r="C7" s="128" t="s">
        <v>537</v>
      </c>
      <c r="D7" s="283" t="str">
        <f ca="1">OFFSET('For CSV - 2025 SpcFuncData'!$B$4,MATCH($C7,'For CSV - 2025 SpcFuncData'!$B$5:$B$87,0),38,1,1)</f>
        <v>Assembly</v>
      </c>
      <c r="F7" s="125" t="str">
        <f t="shared" ref="F7:F65" ca="1" si="0">TEXT($F$3,0)&amp;$G$3&amp;$H$3&amp;TEXT($D7,0)&amp;$G$3&amp;$I$3&amp;$J$3&amp;$A7&amp;$J$3</f>
        <v>2,            Assembly,    "Audience Seating Area"</v>
      </c>
    </row>
    <row r="8" spans="1:10" x14ac:dyDescent="0.35">
      <c r="A8" s="128" t="s">
        <v>503</v>
      </c>
      <c r="B8" s="281" t="str">
        <f ca="1">OFFSET('For CSV - 2025 SpcFuncData'!$B$4,MATCH($A8,'For CSV - 2025 SpcFuncData'!$B$5:$B$88,0),38,1,1)</f>
        <v>Assembly</v>
      </c>
      <c r="C8" s="128" t="s">
        <v>503</v>
      </c>
      <c r="D8" s="283" t="str">
        <f ca="1">OFFSET('For CSV - 2025 SpcFuncData'!$B$4,MATCH($C8,'For CSV - 2025 SpcFuncData'!$B$5:$B$87,0),38,1,1)</f>
        <v>Assembly</v>
      </c>
      <c r="F8" s="125" t="str">
        <f t="shared" ca="1" si="0"/>
        <v>2,            Assembly,    "Auditorium Area"</v>
      </c>
    </row>
    <row r="9" spans="1:10" x14ac:dyDescent="0.35">
      <c r="A9" s="128" t="s">
        <v>535</v>
      </c>
      <c r="B9" s="281" t="str">
        <f ca="1">OFFSET('For CSV - 2025 SpcFuncData'!$B$4,MATCH($A9,'For CSV - 2025 SpcFuncData'!$B$5:$B$88,0),38,1,1)</f>
        <v>Manufacturing</v>
      </c>
      <c r="C9" s="128" t="s">
        <v>535</v>
      </c>
      <c r="D9" s="283" t="str">
        <f ca="1">OFFSET('For CSV - 2025 SpcFuncData'!$B$4,MATCH($C9,'For CSV - 2025 SpcFuncData'!$B$5:$B$87,0),38,1,1)</f>
        <v>Manufacturing</v>
      </c>
      <c r="E9" s="124">
        <v>1</v>
      </c>
      <c r="F9" s="125" t="str">
        <f ca="1">TEXT($F$3,0)&amp;$G$3&amp;$H$3&amp;TEXT($D9,0)&amp;$G$3&amp;$I$3&amp;$J$3&amp;$A9&amp;$J$3</f>
        <v>2,            Manufacturing,    "Auto Repair / Maintenance Area"</v>
      </c>
    </row>
    <row r="10" spans="1:10" x14ac:dyDescent="0.35">
      <c r="A10" s="128" t="s">
        <v>1099</v>
      </c>
      <c r="B10" s="281" t="str">
        <f ca="1">OFFSET('For CSV - 2025 SpcFuncData'!$B$4,MATCH($A10,'For CSV - 2025 SpcFuncData'!$B$5:$B$88,0),38,1,1)</f>
        <v>Retail</v>
      </c>
      <c r="C10" s="128" t="s">
        <v>1099</v>
      </c>
      <c r="D10" s="283" t="str">
        <f ca="1">OFFSET('For CSV - 2025 SpcFuncData'!$B$4,MATCH($C10,'For CSV - 2025 SpcFuncData'!$B$5:$B$87,0),38,1,1)</f>
        <v>Retail</v>
      </c>
      <c r="F10" s="125" t="str">
        <f t="shared" ca="1" si="0"/>
        <v>2,            Retail,    "Barber, Beauty Salon, Spa Area"</v>
      </c>
    </row>
    <row r="11" spans="1:10" x14ac:dyDescent="0.35">
      <c r="A11" s="128" t="s">
        <v>504</v>
      </c>
      <c r="B11" s="281" t="str">
        <f ca="1">OFFSET('For CSV - 2025 SpcFuncData'!$B$4,MATCH($A11,'For CSV - 2025 SpcFuncData'!$B$5:$B$88,0),38,1,1)</f>
        <v>Assembly</v>
      </c>
      <c r="C11" s="128" t="s">
        <v>504</v>
      </c>
      <c r="D11" s="283" t="str">
        <f ca="1">OFFSET('For CSV - 2025 SpcFuncData'!$B$4,MATCH($C11,'For CSV - 2025 SpcFuncData'!$B$5:$B$87,0),38,1,1)</f>
        <v>Assembly</v>
      </c>
      <c r="F11" s="125" t="str">
        <f t="shared" ca="1" si="0"/>
        <v>2,            Assembly,    "Civic Meeting Place Area"</v>
      </c>
    </row>
    <row r="12" spans="1:10" x14ac:dyDescent="0.35">
      <c r="A12" s="128" t="s">
        <v>538</v>
      </c>
      <c r="B12" s="281" t="str">
        <f ca="1">OFFSET('For CSV - 2025 SpcFuncData'!$B$4,MATCH($A12,'For CSV - 2025 SpcFuncData'!$B$5:$B$88,0),38,1,1)</f>
        <v>School</v>
      </c>
      <c r="C12" s="128" t="s">
        <v>538</v>
      </c>
      <c r="D12" s="283" t="str">
        <f ca="1">OFFSET('For CSV - 2025 SpcFuncData'!$B$4,MATCH($C12,'For CSV - 2025 SpcFuncData'!$B$5:$B$87,0),38,1,1)</f>
        <v>School</v>
      </c>
      <c r="F12" s="125" t="str">
        <f t="shared" ca="1" si="0"/>
        <v>2,            School,    "Classroom, Lecture, Training, Vocational Areas"</v>
      </c>
    </row>
    <row r="13" spans="1:10" x14ac:dyDescent="0.35">
      <c r="A13" s="128" t="s">
        <v>1120</v>
      </c>
      <c r="B13" s="281" t="str">
        <f ca="1">OFFSET('For CSV - 2025 SpcFuncData'!$B$4,MATCH($A13,'For CSV - 2025 SpcFuncData'!$B$5:$B$88,0),38,1,1)</f>
        <v>Warehouse</v>
      </c>
      <c r="C13" s="128" t="s">
        <v>1120</v>
      </c>
      <c r="D13" s="283" t="str">
        <f ca="1">OFFSET('For CSV - 2025 SpcFuncData'!$B$4,MATCH($C13,'For CSV - 2025 SpcFuncData'!$B$5:$B$87,0),38,1,1)</f>
        <v>Warehouse</v>
      </c>
      <c r="F13" s="125" t="str">
        <f t="shared" ca="1" si="0"/>
        <v>2,            Warehouse,    "Storage, Commercial/Industrial (Refrigerated)"</v>
      </c>
    </row>
    <row r="14" spans="1:10" x14ac:dyDescent="0.35">
      <c r="A14" s="128" t="s">
        <v>1105</v>
      </c>
      <c r="B14" s="281" t="str">
        <f ca="1">OFFSET('For CSV - 2025 SpcFuncData'!$B$4,MATCH($A14,'For CSV - 2025 SpcFuncData'!$B$5:$B$88,0),38,1,1)</f>
        <v>Warehouse</v>
      </c>
      <c r="C14" s="128" t="s">
        <v>1105</v>
      </c>
      <c r="D14" s="283" t="str">
        <f ca="1">OFFSET('For CSV - 2025 SpcFuncData'!$B$4,MATCH($C14,'For CSV - 2025 SpcFuncData'!$B$5:$B$87,0),38,1,1)</f>
        <v>Warehouse</v>
      </c>
      <c r="F14" s="125" t="str">
        <f t="shared" ca="1" si="0"/>
        <v>2,            Warehouse,    "Storage, Commercial/Industrial (Shipping &amp; Handling)"</v>
      </c>
    </row>
    <row r="15" spans="1:10" x14ac:dyDescent="0.35">
      <c r="A15" s="128" t="s">
        <v>1104</v>
      </c>
      <c r="B15" s="281" t="str">
        <f ca="1">OFFSET('For CSV - 2025 SpcFuncData'!$B$4,MATCH($A15,'For CSV - 2025 SpcFuncData'!$B$5:$B$88,0),38,1,1)</f>
        <v>Warehouse</v>
      </c>
      <c r="C15" s="128" t="s">
        <v>1104</v>
      </c>
      <c r="D15" s="283" t="str">
        <f ca="1">OFFSET('For CSV - 2025 SpcFuncData'!$B$4,MATCH($C15,'For CSV - 2025 SpcFuncData'!$B$5:$B$87,0),38,1,1)</f>
        <v>Warehouse</v>
      </c>
      <c r="F15" s="125" t="str">
        <f t="shared" ca="1" si="0"/>
        <v>2,            Warehouse,    "Storage, Commercial/Industrial (Warehouse)"</v>
      </c>
    </row>
    <row r="16" spans="1:10" x14ac:dyDescent="0.35">
      <c r="A16" s="128" t="s">
        <v>621</v>
      </c>
      <c r="B16" s="281" t="str">
        <f ca="1">OFFSET('For CSV - 2025 SpcFuncData'!$B$4,MATCH($A16,'For CSV - 2025 SpcFuncData'!$B$5:$B$88,0),38,1,1)</f>
        <v>Data</v>
      </c>
      <c r="C16" s="128" t="s">
        <v>621</v>
      </c>
      <c r="D16" s="283" t="str">
        <f ca="1">OFFSET('For CSV - 2025 SpcFuncData'!$B$4,MATCH($C16,'For CSV - 2025 SpcFuncData'!$B$5:$B$87,0),38,1,1)</f>
        <v>Data</v>
      </c>
      <c r="F16" s="125" t="str">
        <f t="shared" ca="1" si="0"/>
        <v>2,            Data,    "Computer Room"</v>
      </c>
    </row>
    <row r="17" spans="1:6" x14ac:dyDescent="0.35">
      <c r="A17" s="128" t="s">
        <v>559</v>
      </c>
      <c r="B17" s="281" t="str">
        <f ca="1">OFFSET('For CSV - 2025 SpcFuncData'!$B$4,MATCH($A17,'For CSV - 2025 SpcFuncData'!$B$5:$B$88,0),38,1,1)</f>
        <v>Retail</v>
      </c>
      <c r="C17" s="128" t="s">
        <v>559</v>
      </c>
      <c r="D17" s="283" t="str">
        <f ca="1">OFFSET('For CSV - 2025 SpcFuncData'!$B$4,MATCH($C17,'For CSV - 2025 SpcFuncData'!$B$5:$B$87,0),38,1,1)</f>
        <v>Retail</v>
      </c>
      <c r="F17" s="125" t="str">
        <f t="shared" ca="1" si="0"/>
        <v>2,            Retail,    "Concourse and Atria Area"</v>
      </c>
    </row>
    <row r="18" spans="1:6" x14ac:dyDescent="0.35">
      <c r="A18" s="128" t="s">
        <v>868</v>
      </c>
      <c r="B18" s="281" t="str">
        <f ca="1">OFFSET('For CSV - 2025 SpcFuncData'!$B$4,MATCH($A18,'For CSV - 2025 SpcFuncData'!$B$5:$B$88,0),38,1,1)</f>
        <v>Assembly</v>
      </c>
      <c r="C18" s="128" t="s">
        <v>868</v>
      </c>
      <c r="D18" s="283" t="str">
        <f ca="1">OFFSET('For CSV - 2025 SpcFuncData'!$B$4,MATCH($C18,'For CSV - 2025 SpcFuncData'!$B$5:$B$87,0),38,1,1)</f>
        <v>Assembly</v>
      </c>
      <c r="F18" s="125" t="str">
        <f t="shared" ca="1" si="0"/>
        <v>2,            Assembly,    "Convention, Conference, Multipurpose and Meeting Area"</v>
      </c>
    </row>
    <row r="19" spans="1:6" x14ac:dyDescent="0.35">
      <c r="A19" s="128" t="s">
        <v>542</v>
      </c>
      <c r="B19" s="281" t="str">
        <f ca="1">OFFSET('For CSV - 2025 SpcFuncData'!$B$4,MATCH($A19,'For CSV - 2025 SpcFuncData'!$B$5:$B$88,0),38,1,1)</f>
        <v>Office</v>
      </c>
      <c r="C19" s="128" t="s">
        <v>542</v>
      </c>
      <c r="D19" s="283" t="str">
        <f ca="1">OFFSET('For CSV - 2025 SpcFuncData'!$B$4,MATCH($C19,'For CSV - 2025 SpcFuncData'!$B$5:$B$87,0),38,1,1)</f>
        <v>Office</v>
      </c>
      <c r="F19" s="125" t="str">
        <f t="shared" ca="1" si="0"/>
        <v>2,            Office,    "Copy Room"</v>
      </c>
    </row>
    <row r="20" spans="1:6" x14ac:dyDescent="0.35">
      <c r="A20" s="128" t="s">
        <v>543</v>
      </c>
      <c r="B20" s="281" t="str">
        <f ca="1">OFFSET('For CSV - 2025 SpcFuncData'!$B$4,MATCH($A20,'For CSV - 2025 SpcFuncData'!$B$5:$B$88,0),38,1,1)</f>
        <v>Office</v>
      </c>
      <c r="C20" s="128" t="s">
        <v>543</v>
      </c>
      <c r="D20" s="283" t="str">
        <f ca="1">OFFSET('For CSV - 2025 SpcFuncData'!$B$4,MATCH($C20,'For CSV - 2025 SpcFuncData'!$B$5:$B$87,0),38,1,1)</f>
        <v>Office</v>
      </c>
      <c r="E20" s="124">
        <v>1</v>
      </c>
      <c r="F20" s="125" t="str">
        <f t="shared" ca="1" si="0"/>
        <v>2,            Office,    "Corridor Area"</v>
      </c>
    </row>
    <row r="21" spans="1:6" x14ac:dyDescent="0.35">
      <c r="A21" s="128" t="s">
        <v>544</v>
      </c>
      <c r="B21" s="281" t="str">
        <f ca="1">OFFSET('For CSV - 2025 SpcFuncData'!$B$4,MATCH($A21,'For CSV - 2025 SpcFuncData'!$B$5:$B$88,0),38,1,1)</f>
        <v>Restaurant</v>
      </c>
      <c r="C21" s="128" t="s">
        <v>544</v>
      </c>
      <c r="D21" s="283" t="str">
        <f ca="1">OFFSET('For CSV - 2025 SpcFuncData'!$B$4,MATCH($C21,'For CSV - 2025 SpcFuncData'!$B$5:$B$87,0),38,1,1)</f>
        <v>Restaurant</v>
      </c>
      <c r="E21" s="124">
        <v>1</v>
      </c>
      <c r="F21" s="125" t="str">
        <f t="shared" ca="1" si="0"/>
        <v>2,            Restaurant,    "Dining Area (Bar/Lounge and Fine Dining)"</v>
      </c>
    </row>
    <row r="22" spans="1:6" x14ac:dyDescent="0.35">
      <c r="A22" s="128" t="s">
        <v>1148</v>
      </c>
      <c r="B22" s="281" t="str">
        <f ca="1">OFFSET('For CSV - 2025 SpcFuncData'!$B$4,MATCH($A22,'For CSV - 2025 SpcFuncData'!$B$5:$B$88,0),38,1,1)</f>
        <v>Restaurant</v>
      </c>
      <c r="C22" s="128" t="s">
        <v>1148</v>
      </c>
      <c r="D22" s="283" t="str">
        <f ca="1">OFFSET('For CSV - 2025 SpcFuncData'!$B$4,MATCH($C22,'For CSV - 2025 SpcFuncData'!$B$5:$B$87,0),38,1,1)</f>
        <v>Restaurant</v>
      </c>
      <c r="F22" s="125" t="str">
        <f t="shared" ca="1" si="0"/>
        <v>2,            Restaurant,    "Dining Area (Cafeteria/Fast Food)"</v>
      </c>
    </row>
    <row r="23" spans="1:6" x14ac:dyDescent="0.35">
      <c r="A23" s="128" t="s">
        <v>546</v>
      </c>
      <c r="B23" s="281" t="str">
        <f ca="1">OFFSET('For CSV - 2025 SpcFuncData'!$B$4,MATCH($A23,'For CSV - 2025 SpcFuncData'!$B$5:$B$88,0),38,1,1)</f>
        <v>Restaurant</v>
      </c>
      <c r="C23" s="128" t="s">
        <v>546</v>
      </c>
      <c r="D23" s="283" t="str">
        <f ca="1">OFFSET('For CSV - 2025 SpcFuncData'!$B$4,MATCH($C23,'For CSV - 2025 SpcFuncData'!$B$5:$B$87,0),38,1,1)</f>
        <v>Restaurant</v>
      </c>
      <c r="F23" s="125" t="str">
        <f t="shared" ca="1" si="0"/>
        <v>2,            Restaurant,    "Dining Area (Family and Leisure)"</v>
      </c>
    </row>
    <row r="24" spans="1:6" x14ac:dyDescent="0.35">
      <c r="A24" s="128" t="s">
        <v>34</v>
      </c>
      <c r="B24" s="281" t="str">
        <f ca="1">OFFSET('For CSV - 2025 SpcFuncData'!$B$4,MATCH($A24,'For CSV - 2025 SpcFuncData'!$B$5:$B$88,0),38,1,1)</f>
        <v>Warehouse</v>
      </c>
      <c r="C24" s="128" t="s">
        <v>34</v>
      </c>
      <c r="D24" s="283" t="str">
        <f ca="1">OFFSET('For CSV - 2025 SpcFuncData'!$B$4,MATCH($C24,'For CSV - 2025 SpcFuncData'!$B$5:$B$87,0),38,1,1)</f>
        <v>Warehouse</v>
      </c>
      <c r="F24" s="125" t="str">
        <f t="shared" ca="1" si="0"/>
        <v>2,            Warehouse,    "Electrical, Mechanical, Telephone Rooms"</v>
      </c>
    </row>
    <row r="25" spans="1:6" x14ac:dyDescent="0.35">
      <c r="A25" s="128" t="s">
        <v>547</v>
      </c>
      <c r="B25" s="281" t="str">
        <f ca="1">OFFSET('For CSV - 2025 SpcFuncData'!$B$4,MATCH($A25,'For CSV - 2025 SpcFuncData'!$B$5:$B$88,0),38,1,1)</f>
        <v>Retail</v>
      </c>
      <c r="C25" s="128" t="s">
        <v>547</v>
      </c>
      <c r="D25" s="283" t="str">
        <f ca="1">OFFSET('For CSV - 2025 SpcFuncData'!$B$4,MATCH($C25,'For CSV - 2025 SpcFuncData'!$B$5:$B$87,0),38,1,1)</f>
        <v>Retail</v>
      </c>
      <c r="F25" s="125" t="str">
        <f t="shared" ca="1" si="0"/>
        <v>2,            Retail,    "Exercise/Fitness Center and Gymnasium Areas"</v>
      </c>
    </row>
    <row r="26" spans="1:6" x14ac:dyDescent="0.35">
      <c r="A26" s="128" t="s">
        <v>45</v>
      </c>
      <c r="B26" s="281" t="str">
        <f ca="1">OFFSET('For CSV - 2025 SpcFuncData'!$B$4,MATCH($A26,'For CSV - 2025 SpcFuncData'!$B$5:$B$88,0),38,1,1)</f>
        <v>Office</v>
      </c>
      <c r="C26" s="128" t="s">
        <v>45</v>
      </c>
      <c r="D26" s="283" t="str">
        <f ca="1">OFFSET('For CSV - 2025 SpcFuncData'!$B$4,MATCH($C26,'For CSV - 2025 SpcFuncData'!$B$5:$B$87,0),38,1,1)</f>
        <v>Office</v>
      </c>
      <c r="F26" s="125" t="str">
        <f t="shared" ca="1" si="0"/>
        <v>2,            Office,    "Financial Transaction Area"</v>
      </c>
    </row>
    <row r="27" spans="1:6" x14ac:dyDescent="0.35">
      <c r="A27" s="128" t="s">
        <v>1100</v>
      </c>
      <c r="B27" s="281" t="str">
        <f ca="1">OFFSET('For CSV - 2025 SpcFuncData'!$B$4,MATCH($A27,'For CSV - 2025 SpcFuncData'!$B$5:$B$88,0),38,1,1)</f>
        <v>Manufacturing</v>
      </c>
      <c r="C27" s="128" t="s">
        <v>1100</v>
      </c>
      <c r="D27" s="283" t="str">
        <f ca="1">OFFSET('For CSV - 2025 SpcFuncData'!$B$4,MATCH($C27,'For CSV - 2025 SpcFuncData'!$B$5:$B$87,0),38,1,1)</f>
        <v>Manufacturing</v>
      </c>
      <c r="F27" s="125" t="str">
        <f t="shared" ca="1" si="0"/>
        <v>2,            Manufacturing,    "Manufacturing, Commercial &amp; Industrial Work Area (High Bay)"</v>
      </c>
    </row>
    <row r="28" spans="1:6" x14ac:dyDescent="0.35">
      <c r="A28" s="128" t="s">
        <v>1101</v>
      </c>
      <c r="B28" s="281" t="str">
        <f ca="1">OFFSET('For CSV - 2025 SpcFuncData'!$B$4,MATCH($A28,'For CSV - 2025 SpcFuncData'!$B$5:$B$88,0),38,1,1)</f>
        <v>Manufacturing</v>
      </c>
      <c r="C28" s="128" t="s">
        <v>1101</v>
      </c>
      <c r="D28" s="283" t="str">
        <f ca="1">OFFSET('For CSV - 2025 SpcFuncData'!$B$4,MATCH($C28,'For CSV - 2025 SpcFuncData'!$B$5:$B$87,0),38,1,1)</f>
        <v>Manufacturing</v>
      </c>
      <c r="F28" s="125" t="str">
        <f t="shared" ca="1" si="0"/>
        <v>2,            Manufacturing,    "Manufacturing, Commercial &amp; Industrial Work Area (Low Bay)"</v>
      </c>
    </row>
    <row r="29" spans="1:6" x14ac:dyDescent="0.35">
      <c r="A29" s="128" t="s">
        <v>1102</v>
      </c>
      <c r="B29" s="281" t="str">
        <f ca="1">OFFSET('For CSV - 2025 SpcFuncData'!$B$4,MATCH($A29,'For CSV - 2025 SpcFuncData'!$B$5:$B$88,0),38,1,1)</f>
        <v>Manufacturing</v>
      </c>
      <c r="C29" s="128" t="s">
        <v>1102</v>
      </c>
      <c r="D29" s="283" t="str">
        <f ca="1">OFFSET('For CSV - 2025 SpcFuncData'!$B$4,MATCH($C29,'For CSV - 2025 SpcFuncData'!$B$5:$B$87,0),38,1,1)</f>
        <v>Manufacturing</v>
      </c>
      <c r="E29" s="124">
        <v>1</v>
      </c>
      <c r="F29" s="125" t="str">
        <f t="shared" ca="1" si="0"/>
        <v>2,            Manufacturing,    "Manufacturing, Commercial &amp; Industrial Work Area (Precision)"</v>
      </c>
    </row>
    <row r="30" spans="1:6" x14ac:dyDescent="0.35">
      <c r="A30" s="128" t="s">
        <v>579</v>
      </c>
      <c r="B30" s="281" t="str">
        <f ca="1">OFFSET('For CSV - 2025 SpcFuncData'!$B$4,MATCH($A30,'For CSV - 2025 SpcFuncData'!$B$5:$B$88,0),38,1,1)</f>
        <v>Health</v>
      </c>
      <c r="C30" s="128" t="s">
        <v>579</v>
      </c>
      <c r="D30" s="283" t="str">
        <f ca="1">OFFSET('For CSV - 2025 SpcFuncData'!$B$4,MATCH($C30,'For CSV - 2025 SpcFuncData'!$B$5:$B$87,0),38,1,1)</f>
        <v>Health</v>
      </c>
      <c r="F30" s="125" t="str">
        <f t="shared" ca="1" si="0"/>
        <v>2,            Health,    "Healthcare Facility and Hospitals (Exam/Treatment Room)"</v>
      </c>
    </row>
    <row r="31" spans="1:6" x14ac:dyDescent="0.35">
      <c r="A31" s="128" t="s">
        <v>580</v>
      </c>
      <c r="B31" s="281" t="str">
        <f ca="1">OFFSET('For CSV - 2025 SpcFuncData'!$B$4,MATCH($A31,'For CSV - 2025 SpcFuncData'!$B$5:$B$88,0),38,1,1)</f>
        <v>Health</v>
      </c>
      <c r="C31" s="128" t="s">
        <v>580</v>
      </c>
      <c r="D31" s="283" t="str">
        <f ca="1">OFFSET('For CSV - 2025 SpcFuncData'!$B$4,MATCH($C31,'For CSV - 2025 SpcFuncData'!$B$5:$B$87,0),38,1,1)</f>
        <v>Health</v>
      </c>
      <c r="F31" s="125" t="str">
        <f t="shared" ca="1" si="0"/>
        <v>2,            Health,    "Healthcare Facility and Hospitals (Imaging Room)"</v>
      </c>
    </row>
    <row r="32" spans="1:6" x14ac:dyDescent="0.35">
      <c r="A32" s="128" t="s">
        <v>581</v>
      </c>
      <c r="B32" s="281" t="str">
        <f ca="1">OFFSET('For CSV - 2025 SpcFuncData'!$B$4,MATCH($A32,'For CSV - 2025 SpcFuncData'!$B$5:$B$88,0),38,1,1)</f>
        <v>Health</v>
      </c>
      <c r="C32" s="128" t="s">
        <v>581</v>
      </c>
      <c r="D32" s="283" t="str">
        <f ca="1">OFFSET('For CSV - 2025 SpcFuncData'!$B$4,MATCH($C32,'For CSV - 2025 SpcFuncData'!$B$5:$B$87,0),38,1,1)</f>
        <v>Health</v>
      </c>
      <c r="F32" s="125" t="str">
        <f t="shared" ca="1" si="0"/>
        <v>2,            Health,    "Healthcare Facility and Hospitals (Medical Supply Room)"</v>
      </c>
    </row>
    <row r="33" spans="1:6" x14ac:dyDescent="0.35">
      <c r="A33" s="128" t="s">
        <v>582</v>
      </c>
      <c r="B33" s="281" t="str">
        <f ca="1">OFFSET('For CSV - 2025 SpcFuncData'!$B$4,MATCH($A33,'For CSV - 2025 SpcFuncData'!$B$5:$B$88,0),38,1,1)</f>
        <v>Health</v>
      </c>
      <c r="C33" s="128" t="s">
        <v>582</v>
      </c>
      <c r="D33" s="283" t="str">
        <f ca="1">OFFSET('For CSV - 2025 SpcFuncData'!$B$4,MATCH($C33,'For CSV - 2025 SpcFuncData'!$B$5:$B$87,0),38,1,1)</f>
        <v>Health</v>
      </c>
      <c r="F33" s="125" t="str">
        <f t="shared" ca="1" si="0"/>
        <v>2,            Health,    "Healthcare Facility and Hospitals (Nursery)"</v>
      </c>
    </row>
    <row r="34" spans="1:6" x14ac:dyDescent="0.35">
      <c r="A34" s="128" t="s">
        <v>584</v>
      </c>
      <c r="B34" s="281" t="str">
        <f ca="1">OFFSET('For CSV - 2025 SpcFuncData'!$B$4,MATCH($A34,'For CSV - 2025 SpcFuncData'!$B$5:$B$88,0),38,1,1)</f>
        <v>Health</v>
      </c>
      <c r="C34" s="128" t="s">
        <v>584</v>
      </c>
      <c r="D34" s="283" t="str">
        <f ca="1">OFFSET('For CSV - 2025 SpcFuncData'!$B$4,MATCH($C34,'For CSV - 2025 SpcFuncData'!$B$5:$B$87,0),38,1,1)</f>
        <v>Health</v>
      </c>
      <c r="F34" s="125" t="str">
        <f t="shared" ca="1" si="0"/>
        <v>2,            Health,    "Healthcare Facility and Hospitals (Nurse's Station)"</v>
      </c>
    </row>
    <row r="35" spans="1:6" x14ac:dyDescent="0.35">
      <c r="A35" s="128" t="s">
        <v>585</v>
      </c>
      <c r="B35" s="281" t="str">
        <f ca="1">OFFSET('For CSV - 2025 SpcFuncData'!$B$4,MATCH($A35,'For CSV - 2025 SpcFuncData'!$B$5:$B$88,0),38,1,1)</f>
        <v>Health</v>
      </c>
      <c r="C35" s="128" t="s">
        <v>585</v>
      </c>
      <c r="D35" s="283" t="str">
        <f ca="1">OFFSET('For CSV - 2025 SpcFuncData'!$B$4,MATCH($C35,'For CSV - 2025 SpcFuncData'!$B$5:$B$87,0),38,1,1)</f>
        <v>Health</v>
      </c>
      <c r="F35" s="125" t="str">
        <f t="shared" ca="1" si="0"/>
        <v>2,            Health,    "Healthcare Facility and Hospitals (Operating Room)"</v>
      </c>
    </row>
    <row r="36" spans="1:6" x14ac:dyDescent="0.35">
      <c r="A36" s="128" t="s">
        <v>586</v>
      </c>
      <c r="B36" s="281" t="str">
        <f ca="1">OFFSET('For CSV - 2025 SpcFuncData'!$B$4,MATCH($A36,'For CSV - 2025 SpcFuncData'!$B$5:$B$88,0),38,1,1)</f>
        <v>Health</v>
      </c>
      <c r="C36" s="128" t="s">
        <v>586</v>
      </c>
      <c r="D36" s="283" t="str">
        <f ca="1">OFFSET('For CSV - 2025 SpcFuncData'!$B$4,MATCH($C36,'For CSV - 2025 SpcFuncData'!$B$5:$B$87,0),38,1,1)</f>
        <v>Health</v>
      </c>
      <c r="F36" s="125" t="str">
        <f t="shared" ca="1" si="0"/>
        <v>2,            Health,    "Healthcare Facility and Hospitals (Patient Room)"</v>
      </c>
    </row>
    <row r="37" spans="1:6" x14ac:dyDescent="0.35">
      <c r="A37" s="128" t="s">
        <v>587</v>
      </c>
      <c r="B37" s="281" t="str">
        <f ca="1">OFFSET('For CSV - 2025 SpcFuncData'!$B$4,MATCH($A37,'For CSV - 2025 SpcFuncData'!$B$5:$B$88,0),38,1,1)</f>
        <v>Health</v>
      </c>
      <c r="C37" s="128" t="s">
        <v>587</v>
      </c>
      <c r="D37" s="283" t="str">
        <f ca="1">OFFSET('For CSV - 2025 SpcFuncData'!$B$4,MATCH($C37,'For CSV - 2025 SpcFuncData'!$B$5:$B$87,0),38,1,1)</f>
        <v>Health</v>
      </c>
      <c r="F37" s="125" t="str">
        <f t="shared" ca="1" si="0"/>
        <v>2,            Health,    "Healthcare Facility and Hospitals (Physical Therapy Room)"</v>
      </c>
    </row>
    <row r="38" spans="1:6" x14ac:dyDescent="0.35">
      <c r="A38" s="128" t="s">
        <v>588</v>
      </c>
      <c r="B38" s="281" t="str">
        <f ca="1">OFFSET('For CSV - 2025 SpcFuncData'!$B$4,MATCH($A38,'For CSV - 2025 SpcFuncData'!$B$5:$B$88,0),38,1,1)</f>
        <v>Health</v>
      </c>
      <c r="C38" s="128" t="s">
        <v>588</v>
      </c>
      <c r="D38" s="283" t="str">
        <f ca="1">OFFSET('For CSV - 2025 SpcFuncData'!$B$4,MATCH($C38,'For CSV - 2025 SpcFuncData'!$B$5:$B$87,0),38,1,1)</f>
        <v>Health</v>
      </c>
      <c r="F38" s="125" t="str">
        <f t="shared" ca="1" si="0"/>
        <v>2,            Health,    "Healthcare Facility and Hospitals (Recovery Room)"</v>
      </c>
    </row>
    <row r="39" spans="1:6" x14ac:dyDescent="0.35">
      <c r="A39" s="128" t="s">
        <v>622</v>
      </c>
      <c r="B39" s="281" t="str">
        <f ca="1">OFFSET('For CSV - 2025 SpcFuncData'!$B$4,MATCH($A39,'For CSV - 2025 SpcFuncData'!$B$5:$B$88,0),38,1,1)</f>
        <v>ResidentialLiving</v>
      </c>
      <c r="C39" s="128" t="s">
        <v>622</v>
      </c>
      <c r="D39" s="283" t="str">
        <f ca="1">OFFSET('For CSV - 2025 SpcFuncData'!$B$4,MATCH($C39,'For CSV - 2025 SpcFuncData'!$B$5:$B$87,0),38,1,1)</f>
        <v>ResidentialLiving</v>
      </c>
      <c r="F39" s="125" t="str">
        <f t="shared" ca="1" si="0"/>
        <v>2,            ResidentialLiving,    "High-Rise Residential Living Spaces"</v>
      </c>
    </row>
    <row r="40" spans="1:6" x14ac:dyDescent="0.35">
      <c r="A40" s="128" t="s">
        <v>469</v>
      </c>
      <c r="B40" s="281" t="str">
        <f ca="1">OFFSET('For CSV - 2025 SpcFuncData'!$B$4,MATCH($A40,'For CSV - 2025 SpcFuncData'!$B$5:$B$88,0),38,1,1)</f>
        <v>Assembly</v>
      </c>
      <c r="C40" s="128" t="s">
        <v>469</v>
      </c>
      <c r="D40" s="283" t="str">
        <f ca="1">OFFSET('For CSV - 2025 SpcFuncData'!$B$4,MATCH($C40,'For CSV - 2025 SpcFuncData'!$B$5:$B$87,0),38,1,1)</f>
        <v>Assembly</v>
      </c>
      <c r="E40" s="124">
        <v>1</v>
      </c>
      <c r="F40" s="125" t="str">
        <f t="shared" ca="1" si="0"/>
        <v>2,            Assembly,    "Hotel Function Area"</v>
      </c>
    </row>
    <row r="41" spans="1:6" x14ac:dyDescent="0.35">
      <c r="A41" s="128" t="s">
        <v>623</v>
      </c>
      <c r="B41" s="281" t="str">
        <f ca="1">OFFSET('For CSV - 2025 SpcFuncData'!$B$4,MATCH($A41,'For CSV - 2025 SpcFuncData'!$B$5:$B$88,0),38,1,1)</f>
        <v>ResidentialLiving</v>
      </c>
      <c r="C41" s="128" t="s">
        <v>623</v>
      </c>
      <c r="D41" s="283" t="str">
        <f ca="1">OFFSET('For CSV - 2025 SpcFuncData'!$B$4,MATCH($C41,'For CSV - 2025 SpcFuncData'!$B$5:$B$87,0),38,1,1)</f>
        <v>ResidentialLiving</v>
      </c>
      <c r="F41" s="125" t="str">
        <f t="shared" ca="1" si="0"/>
        <v>2,            ResidentialLiving,    "Hotel/Motel Guest Room"</v>
      </c>
    </row>
    <row r="42" spans="1:6" x14ac:dyDescent="0.35">
      <c r="A42" s="128" t="s">
        <v>577</v>
      </c>
      <c r="B42" s="281" t="str">
        <f ca="1">OFFSET('For CSV - 2025 SpcFuncData'!$B$4,MATCH($A42,'For CSV - 2025 SpcFuncData'!$B$5:$B$88,0),38,1,1)</f>
        <v>Restaurant</v>
      </c>
      <c r="C42" s="128" t="s">
        <v>577</v>
      </c>
      <c r="D42" s="283" t="str">
        <f ca="1">OFFSET('For CSV - 2025 SpcFuncData'!$B$4,MATCH($C42,'For CSV - 2025 SpcFuncData'!$B$5:$B$87,0),38,1,1)</f>
        <v>Restaurant</v>
      </c>
      <c r="F42" s="125" t="str">
        <f t="shared" ca="1" si="0"/>
        <v>2,            Restaurant,    "Kitchen/Food Preparation Area"</v>
      </c>
    </row>
    <row r="43" spans="1:6" x14ac:dyDescent="0.35">
      <c r="A43" s="128" t="s">
        <v>273</v>
      </c>
      <c r="B43" s="281" t="str">
        <f ca="1">OFFSET('For CSV - 2025 SpcFuncData'!$B$4,MATCH($A43,'For CSV - 2025 SpcFuncData'!$B$5:$B$88,0),38,1,1)</f>
        <v>Office</v>
      </c>
      <c r="C43" s="128" t="s">
        <v>273</v>
      </c>
      <c r="D43" s="283" t="str">
        <f ca="1">OFFSET('For CSV - 2025 SpcFuncData'!$B$4,MATCH($C43,'For CSV - 2025 SpcFuncData'!$B$5:$B$87,0),38,1,1)</f>
        <v>Office</v>
      </c>
      <c r="F43" s="125" t="str">
        <f t="shared" ca="1" si="0"/>
        <v>2,            Office,    "Kitchenette or Residential Kitchen"</v>
      </c>
    </row>
    <row r="44" spans="1:6" x14ac:dyDescent="0.35">
      <c r="A44" s="128" t="s">
        <v>960</v>
      </c>
      <c r="B44" s="281" t="str">
        <f ca="1">OFFSET('For CSV - 2025 SpcFuncData'!$B$4,MATCH($A44,'For CSV - 2025 SpcFuncData'!$B$5:$B$88,0),38,1,1)</f>
        <v>ResidentialCommon</v>
      </c>
      <c r="C44" s="128" t="s">
        <v>960</v>
      </c>
      <c r="D44" s="283" t="str">
        <f ca="1">OFFSET('For CSV - 2025 SpcFuncData'!$B$4,MATCH($C44,'For CSV - 2025 SpcFuncData'!$B$5:$B$87,0),38,1,1)</f>
        <v>ResidentialCommon</v>
      </c>
      <c r="F44" s="125" t="str">
        <f t="shared" ca="1" si="0"/>
        <v>2,            ResidentialCommon,    "Laundry Area"</v>
      </c>
    </row>
    <row r="45" spans="1:6" x14ac:dyDescent="0.35">
      <c r="A45" s="128" t="s">
        <v>554</v>
      </c>
      <c r="B45" s="281" t="str">
        <f ca="1">OFFSET('For CSV - 2025 SpcFuncData'!$B$4,MATCH($A45,'For CSV - 2025 SpcFuncData'!$B$5:$B$88,0),38,1,1)</f>
        <v>Office</v>
      </c>
      <c r="C45" s="128" t="s">
        <v>554</v>
      </c>
      <c r="D45" s="283" t="str">
        <f ca="1">OFFSET('For CSV - 2025 SpcFuncData'!$B$4,MATCH($C45,'For CSV - 2025 SpcFuncData'!$B$5:$B$87,0),38,1,1)</f>
        <v>Office</v>
      </c>
      <c r="F45" s="125" t="str">
        <f t="shared" ca="1" si="0"/>
        <v>2,            Office,    "Library (Reading Area)"</v>
      </c>
    </row>
    <row r="46" spans="1:6" x14ac:dyDescent="0.35">
      <c r="A46" s="128" t="s">
        <v>555</v>
      </c>
      <c r="B46" s="281" t="str">
        <f ca="1">OFFSET('For CSV - 2025 SpcFuncData'!$B$4,MATCH($A46,'For CSV - 2025 SpcFuncData'!$B$5:$B$88,0),38,1,1)</f>
        <v>Office</v>
      </c>
      <c r="C46" s="128" t="s">
        <v>555</v>
      </c>
      <c r="D46" s="283" t="str">
        <f ca="1">OFFSET('For CSV - 2025 SpcFuncData'!$B$4,MATCH($C46,'For CSV - 2025 SpcFuncData'!$B$5:$B$87,0),38,1,1)</f>
        <v>Office</v>
      </c>
      <c r="F46" s="125" t="str">
        <f t="shared" ca="1" si="0"/>
        <v>2,            Office,    "Library (Stacks Area)"</v>
      </c>
    </row>
    <row r="47" spans="1:6" x14ac:dyDescent="0.35">
      <c r="A47" s="128" t="s">
        <v>557</v>
      </c>
      <c r="B47" s="281" t="str">
        <f ca="1">OFFSET('For CSV - 2025 SpcFuncData'!$B$4,MATCH($A47,'For CSV - 2025 SpcFuncData'!$B$5:$B$88,0),38,1,1)</f>
        <v>Assembly</v>
      </c>
      <c r="C47" s="128" t="s">
        <v>557</v>
      </c>
      <c r="D47" s="283" t="str">
        <f ca="1">OFFSET('For CSV - 2025 SpcFuncData'!$B$4,MATCH($C47,'For CSV - 2025 SpcFuncData'!$B$5:$B$87,0),38,1,1)</f>
        <v>Assembly</v>
      </c>
      <c r="F47" s="125" t="str">
        <f t="shared" ca="1" si="0"/>
        <v>2,            Assembly,    "Locker Room"</v>
      </c>
    </row>
    <row r="48" spans="1:6" x14ac:dyDescent="0.35">
      <c r="A48" s="128" t="s">
        <v>558</v>
      </c>
      <c r="B48" s="281" t="str">
        <f ca="1">OFFSET('For CSV - 2025 SpcFuncData'!$B$4,MATCH($A48,'For CSV - 2025 SpcFuncData'!$B$5:$B$88,0),38,1,1)</f>
        <v>Assembly</v>
      </c>
      <c r="C48" s="128" t="s">
        <v>558</v>
      </c>
      <c r="D48" s="283" t="str">
        <f ca="1">OFFSET('For CSV - 2025 SpcFuncData'!$B$4,MATCH($C48,'For CSV - 2025 SpcFuncData'!$B$5:$B$87,0),38,1,1)</f>
        <v>Assembly</v>
      </c>
      <c r="F48" s="125" t="str">
        <f t="shared" ca="1" si="0"/>
        <v>2,            Assembly,    "Lounge, Breakroom, or Waiting Area"</v>
      </c>
    </row>
    <row r="49" spans="1:11" x14ac:dyDescent="0.35">
      <c r="A49" s="128" t="s">
        <v>12</v>
      </c>
      <c r="B49" s="281" t="str">
        <f ca="1">OFFSET('For CSV - 2025 SpcFuncData'!$B$4,MATCH($A49,'For CSV - 2025 SpcFuncData'!$B$5:$B$88,0),38,1,1)</f>
        <v>Assembly</v>
      </c>
      <c r="C49" s="128" t="s">
        <v>12</v>
      </c>
      <c r="D49" s="283" t="str">
        <f ca="1">OFFSET('For CSV - 2025 SpcFuncData'!$B$4,MATCH($C49,'For CSV - 2025 SpcFuncData'!$B$5:$B$87,0),38,1,1)</f>
        <v>Assembly</v>
      </c>
      <c r="F49" s="125" t="str">
        <f t="shared" ca="1" si="0"/>
        <v>2,            Assembly,    "Lobby, Main Entry"</v>
      </c>
    </row>
    <row r="50" spans="1:11" x14ac:dyDescent="0.35">
      <c r="A50" s="128" t="s">
        <v>548</v>
      </c>
      <c r="B50" s="281" t="str">
        <f ca="1">OFFSET('For CSV - 2025 SpcFuncData'!$B$4,MATCH($A50,'For CSV - 2025 SpcFuncData'!$B$5:$B$88,0),38,1,1)</f>
        <v>Assembly</v>
      </c>
      <c r="C50" s="128" t="s">
        <v>548</v>
      </c>
      <c r="D50" s="283" t="str">
        <f ca="1">OFFSET('For CSV - 2025 SpcFuncData'!$B$4,MATCH($C50,'For CSV - 2025 SpcFuncData'!$B$5:$B$87,0),38,1,1)</f>
        <v>Assembly</v>
      </c>
      <c r="F50" s="125" t="str">
        <f t="shared" ca="1" si="0"/>
        <v>2,            Assembly,    "Museum Area (Exhibition/Display)"</v>
      </c>
    </row>
    <row r="51" spans="1:11" x14ac:dyDescent="0.35">
      <c r="A51" s="128" t="s">
        <v>549</v>
      </c>
      <c r="B51" s="281" t="str">
        <f ca="1">OFFSET('For CSV - 2025 SpcFuncData'!$B$4,MATCH($A51,'For CSV - 2025 SpcFuncData'!$B$5:$B$88,0),38,1,1)</f>
        <v>Assembly</v>
      </c>
      <c r="C51" s="128" t="s">
        <v>549</v>
      </c>
      <c r="D51" s="283" t="str">
        <f ca="1">OFFSET('For CSV - 2025 SpcFuncData'!$B$4,MATCH($C51,'For CSV - 2025 SpcFuncData'!$B$5:$B$87,0),38,1,1)</f>
        <v>Assembly</v>
      </c>
      <c r="F51" s="125" t="str">
        <f t="shared" ca="1" si="0"/>
        <v>2,            Assembly,    "Museum Area (Restoration Room)"</v>
      </c>
    </row>
    <row r="52" spans="1:11" x14ac:dyDescent="0.35">
      <c r="A52" s="128" t="s">
        <v>1278</v>
      </c>
      <c r="B52" s="281" t="str">
        <f ca="1">OFFSET('For CSV - 2025 SpcFuncData'!$B$4,MATCH($A52,'For CSV - 2025 SpcFuncData'!$B$5:$B$88,0),38,1,1)</f>
        <v>Office</v>
      </c>
      <c r="C52" s="128" t="s">
        <v>1278</v>
      </c>
      <c r="D52" s="283" t="str">
        <f ca="1">OFFSET('For CSV - 2025 SpcFuncData'!$B$4,MATCH($C52,'For CSV - 2025 SpcFuncData'!$B$5:$B$87,0),38,1,1)</f>
        <v>Office</v>
      </c>
      <c r="F52" s="125" t="str">
        <f t="shared" ca="1" si="0"/>
        <v>2,            Office,    "Office Area (&lt;=250 square feet)"</v>
      </c>
    </row>
    <row r="53" spans="1:11" x14ac:dyDescent="0.35">
      <c r="A53" s="128" t="s">
        <v>560</v>
      </c>
      <c r="B53" s="281" t="str">
        <f ca="1">OFFSET('For CSV - 2025 SpcFuncData'!$B$4,MATCH($A53,'For CSV - 2025 SpcFuncData'!$B$5:$B$88,0),38,1,1)</f>
        <v>Office</v>
      </c>
      <c r="C53" s="128" t="s">
        <v>560</v>
      </c>
      <c r="D53" s="283" t="str">
        <f ca="1">OFFSET('For CSV - 2025 SpcFuncData'!$B$4,MATCH($C53,'For CSV - 2025 SpcFuncData'!$B$5:$B$87,0),38,1,1)</f>
        <v>Office</v>
      </c>
      <c r="F53" s="125" t="str">
        <f t="shared" ca="1" si="0"/>
        <v>2,            Office,    "Office Area (&gt;250 square feet)"</v>
      </c>
    </row>
    <row r="54" spans="1:11" x14ac:dyDescent="0.35">
      <c r="A54" s="128" t="s">
        <v>560</v>
      </c>
      <c r="B54" s="281" t="str">
        <f ca="1">OFFSET('For CSV - 2025 SpcFuncData'!$B$4,MATCH($A54,'For CSV - 2025 SpcFuncData'!$B$5:$B$88,0),38,1,1)</f>
        <v>Office</v>
      </c>
      <c r="C54" s="128" t="s">
        <v>560</v>
      </c>
      <c r="D54" s="283" t="str">
        <f ca="1">OFFSET('For CSV - 2025 SpcFuncData'!$B$4,MATCH($C54,'For CSV - 2025 SpcFuncData'!$B$5:$B$87,0),38,1,1)</f>
        <v>Office</v>
      </c>
      <c r="F54" s="125" t="str">
        <f t="shared" ca="1" si="0"/>
        <v>2,            Office,    "Office Area (&gt;250 square feet)"</v>
      </c>
    </row>
    <row r="55" spans="1:11" x14ac:dyDescent="0.35">
      <c r="A55" s="128" t="s">
        <v>874</v>
      </c>
      <c r="B55" s="281" t="str">
        <f ca="1">OFFSET('For CSV - 2025 SpcFuncData'!$B$4,MATCH($A55,'For CSV - 2025 SpcFuncData'!$B$5:$B$88,0),38,1,1)</f>
        <v>Parking</v>
      </c>
      <c r="C55" s="128" t="s">
        <v>874</v>
      </c>
      <c r="D55" s="283" t="str">
        <f ca="1">OFFSET('For CSV - 2025 SpcFuncData'!$B$4,MATCH($C55,'For CSV - 2025 SpcFuncData'!$B$5:$B$87,0),38,1,1)</f>
        <v>Parking</v>
      </c>
      <c r="E55" s="124">
        <v>1</v>
      </c>
      <c r="F55" s="125" t="str">
        <f t="shared" ca="1" si="0"/>
        <v>2,            Parking,    "Parking Garage Area (Daylight Adaptation Zones)"</v>
      </c>
    </row>
    <row r="56" spans="1:11" x14ac:dyDescent="0.35">
      <c r="A56" s="128" t="s">
        <v>1103</v>
      </c>
      <c r="B56" s="281" t="str">
        <f ca="1">OFFSET('For CSV - 2025 SpcFuncData'!$B$4,MATCH($A56,'For CSV - 2025 SpcFuncData'!$B$5:$B$88,0),38,1,1)</f>
        <v>Parking</v>
      </c>
      <c r="C56" s="128" t="s">
        <v>1103</v>
      </c>
      <c r="D56" s="283" t="str">
        <f ca="1">OFFSET('For CSV - 2025 SpcFuncData'!$B$4,MATCH($C56,'For CSV - 2025 SpcFuncData'!$B$5:$B$87,0),38,1,1)</f>
        <v>Parking</v>
      </c>
      <c r="F56" s="125" t="str">
        <f t="shared" ca="1" si="0"/>
        <v>2,            Parking,    "Parking Garage Area (Parking Zone and Ramps)"</v>
      </c>
    </row>
    <row r="57" spans="1:11" x14ac:dyDescent="0.35">
      <c r="A57" s="128" t="s">
        <v>1103</v>
      </c>
      <c r="B57" s="281" t="str">
        <f ca="1">OFFSET('For CSV - 2025 SpcFuncData'!$B$4,MATCH($A57,'For CSV - 2025 SpcFuncData'!$B$5:$B$88,0),38,1,1)</f>
        <v>Parking</v>
      </c>
      <c r="C57" s="128" t="s">
        <v>1103</v>
      </c>
      <c r="D57" s="283" t="str">
        <f ca="1">OFFSET('For CSV - 2025 SpcFuncData'!$B$4,MATCH($C57,'For CSV - 2025 SpcFuncData'!$B$5:$B$87,0),38,1,1)</f>
        <v>Parking</v>
      </c>
      <c r="F57" s="125" t="str">
        <f t="shared" ca="1" si="0"/>
        <v>2,            Parking,    "Parking Garage Area (Parking Zone and Ramps)"</v>
      </c>
    </row>
    <row r="58" spans="1:11" x14ac:dyDescent="0.35">
      <c r="A58" s="128" t="s">
        <v>569</v>
      </c>
      <c r="B58" s="281" t="str">
        <f ca="1">OFFSET('For CSV - 2025 SpcFuncData'!$B$4,MATCH($A58,'For CSV - 2025 SpcFuncData'!$B$5:$B$88,0),38,1,1)</f>
        <v>Retail</v>
      </c>
      <c r="C58" s="128" t="s">
        <v>569</v>
      </c>
      <c r="D58" s="283" t="str">
        <f ca="1">OFFSET('For CSV - 2025 SpcFuncData'!$B$4,MATCH($C58,'For CSV - 2025 SpcFuncData'!$B$5:$B$87,0),38,1,1)</f>
        <v>Retail</v>
      </c>
      <c r="F58" s="125" t="str">
        <f t="shared" ca="1" si="0"/>
        <v>2,            Retail,    "Pharmacy Area"</v>
      </c>
    </row>
    <row r="59" spans="1:11" x14ac:dyDescent="0.35">
      <c r="A59" s="128" t="s">
        <v>509</v>
      </c>
      <c r="B59" s="281" t="str">
        <f ca="1">OFFSET('For CSV - 2025 SpcFuncData'!$B$4,MATCH($A59,'For CSV - 2025 SpcFuncData'!$B$5:$B$88,0),38,1,1)</f>
        <v>Assembly</v>
      </c>
      <c r="C59" s="128" t="s">
        <v>509</v>
      </c>
      <c r="D59" s="283" t="str">
        <f ca="1">OFFSET('For CSV - 2025 SpcFuncData'!$B$4,MATCH($C59,'For CSV - 2025 SpcFuncData'!$B$5:$B$87,0),38,1,1)</f>
        <v>Assembly</v>
      </c>
      <c r="E59" s="124">
        <v>1</v>
      </c>
      <c r="F59" s="125" t="str">
        <f t="shared" ca="1" si="0"/>
        <v>2,            Assembly,    "Religious Worship Area"</v>
      </c>
    </row>
    <row r="60" spans="1:11" x14ac:dyDescent="0.35">
      <c r="A60" s="128" t="s">
        <v>590</v>
      </c>
      <c r="B60" s="281" t="str">
        <f ca="1">OFFSET('For CSV - 2025 SpcFuncData'!$B$4,MATCH($A60,'For CSV - 2025 SpcFuncData'!$B$5:$B$88,0),38,1,1)</f>
        <v>Office</v>
      </c>
      <c r="C60" s="128" t="s">
        <v>590</v>
      </c>
      <c r="D60" s="283" t="str">
        <f ca="1">OFFSET('For CSV - 2025 SpcFuncData'!$B$4,MATCH($C60,'For CSV - 2025 SpcFuncData'!$B$5:$B$87,0),38,1,1)</f>
        <v>Office</v>
      </c>
      <c r="F60" s="125" t="str">
        <f t="shared" ca="1" si="0"/>
        <v>2,            Office,    "Restrooms"</v>
      </c>
      <c r="K60"/>
    </row>
    <row r="61" spans="1:11" x14ac:dyDescent="0.35">
      <c r="A61" s="128" t="s">
        <v>574</v>
      </c>
      <c r="B61" s="281" t="str">
        <f ca="1">OFFSET('For CSV - 2025 SpcFuncData'!$B$4,MATCH($A61,'For CSV - 2025 SpcFuncData'!$B$5:$B$88,0),38,1,1)</f>
        <v>Retail</v>
      </c>
      <c r="C61" s="128" t="s">
        <v>574</v>
      </c>
      <c r="D61" s="283" t="str">
        <f ca="1">OFFSET('For CSV - 2025 SpcFuncData'!$B$4,MATCH($C61,'For CSV - 2025 SpcFuncData'!$B$5:$B$87,0),38,1,1)</f>
        <v>Retail</v>
      </c>
      <c r="F61" s="125" t="str">
        <f t="shared" ca="1" si="0"/>
        <v>2,            Retail,    "Retail Sales Area (Fitting Room)"</v>
      </c>
      <c r="K61"/>
    </row>
    <row r="62" spans="1:11" x14ac:dyDescent="0.35">
      <c r="A62" s="128" t="s">
        <v>571</v>
      </c>
      <c r="B62" s="281" t="str">
        <f ca="1">OFFSET('For CSV - 2025 SpcFuncData'!$B$4,MATCH($A62,'For CSV - 2025 SpcFuncData'!$B$5:$B$88,0),38,1,1)</f>
        <v>Retail</v>
      </c>
      <c r="C62" s="128" t="s">
        <v>571</v>
      </c>
      <c r="D62" s="283" t="str">
        <f ca="1">OFFSET('For CSV - 2025 SpcFuncData'!$B$4,MATCH($C62,'For CSV - 2025 SpcFuncData'!$B$5:$B$87,0),38,1,1)</f>
        <v>Retail</v>
      </c>
      <c r="F62" s="125" t="str">
        <f t="shared" ca="1" si="0"/>
        <v>2,            Retail,    "Retail Sales Area (Grocery Sales)"</v>
      </c>
      <c r="K62"/>
    </row>
    <row r="63" spans="1:11" x14ac:dyDescent="0.35">
      <c r="A63" s="128" t="s">
        <v>573</v>
      </c>
      <c r="B63" s="281" t="str">
        <f ca="1">OFFSET('For CSV - 2025 SpcFuncData'!$B$4,MATCH($A63,'For CSV - 2025 SpcFuncData'!$B$5:$B$88,0),38,1,1)</f>
        <v>Retail</v>
      </c>
      <c r="C63" s="128" t="s">
        <v>573</v>
      </c>
      <c r="D63" s="283" t="str">
        <f ca="1">OFFSET('For CSV - 2025 SpcFuncData'!$B$4,MATCH($C63,'For CSV - 2025 SpcFuncData'!$B$5:$B$87,0),38,1,1)</f>
        <v>Retail</v>
      </c>
      <c r="F63" s="125" t="str">
        <f t="shared" ca="1" si="0"/>
        <v>2,            Retail,    "Retail Sales Area (Retail Merchandise Sales)"</v>
      </c>
      <c r="K63"/>
    </row>
    <row r="64" spans="1:11" x14ac:dyDescent="0.35">
      <c r="A64" s="128" t="s">
        <v>7</v>
      </c>
      <c r="B64" s="281" t="str">
        <f ca="1">OFFSET('For CSV - 2025 SpcFuncData'!$B$4,MATCH($A64,'For CSV - 2025 SpcFuncData'!$B$5:$B$88,0),38,1,1)</f>
        <v>Laboratory</v>
      </c>
      <c r="C64" s="128" t="s">
        <v>7</v>
      </c>
      <c r="D64" s="283" t="str">
        <f ca="1">OFFSET('For CSV - 2025 SpcFuncData'!$B$4,MATCH($C64,'For CSV - 2025 SpcFuncData'!$B$5:$B$87,0),38,1,1)</f>
        <v>Laboratory</v>
      </c>
      <c r="F64" s="125" t="str">
        <f t="shared" ca="1" si="0"/>
        <v>2,            Laboratory,    "Laboratory, Scientific"</v>
      </c>
      <c r="K64"/>
    </row>
    <row r="65" spans="1:11" x14ac:dyDescent="0.35">
      <c r="A65" s="128" t="s">
        <v>889</v>
      </c>
      <c r="B65" s="281" t="str">
        <f ca="1">OFFSET('For CSV - 2025 SpcFuncData'!$B$4,MATCH($A65,'For CSV - 2025 SpcFuncData'!$B$5:$B$88,0),38,1,1)</f>
        <v>Retail</v>
      </c>
      <c r="C65" s="128" t="s">
        <v>889</v>
      </c>
      <c r="D65" s="283" t="str">
        <f ca="1">OFFSET('For CSV - 2025 SpcFuncData'!$B$4,MATCH($C65,'For CSV - 2025 SpcFuncData'!$B$5:$B$87,0),38,1,1)</f>
        <v>Retail</v>
      </c>
      <c r="F65" s="125" t="str">
        <f t="shared" ca="1" si="0"/>
        <v>2,            Retail,    "Sports Arena - Playing Area (&gt; 5,000 Spectators)"</v>
      </c>
      <c r="K65"/>
    </row>
    <row r="66" spans="1:11" x14ac:dyDescent="0.35">
      <c r="A66" s="128" t="s">
        <v>890</v>
      </c>
      <c r="B66" s="281" t="str">
        <f ca="1">OFFSET('For CSV - 2025 SpcFuncData'!$B$4,MATCH($A66,'For CSV - 2025 SpcFuncData'!$B$5:$B$88,0),38,1,1)</f>
        <v>Retail</v>
      </c>
      <c r="C66" s="128" t="s">
        <v>890</v>
      </c>
      <c r="D66" s="283" t="str">
        <f ca="1">OFFSET('For CSV - 2025 SpcFuncData'!$B$4,MATCH($C66,'For CSV - 2025 SpcFuncData'!$B$5:$B$87,0),38,1,1)</f>
        <v>Retail</v>
      </c>
      <c r="F66" s="125" t="str">
        <f ca="1">TEXT($F$3,0)&amp;$G$3&amp;$H$3&amp;TEXT($D66,0)&amp;$G$3&amp;$I$3&amp;$J$3&amp;$A66&amp;$J$3</f>
        <v>2,            Retail,    "Sports Arena - Playing Area (2,000 - 5,000 Spectators)"</v>
      </c>
      <c r="K66"/>
    </row>
    <row r="67" spans="1:11" x14ac:dyDescent="0.35">
      <c r="A67" s="126" t="s">
        <v>891</v>
      </c>
      <c r="B67" s="281" t="str">
        <f ca="1">OFFSET('For CSV - 2025 SpcFuncData'!$B$4,MATCH($A67,'For CSV - 2025 SpcFuncData'!$B$5:$B$88,0),38,1,1)</f>
        <v>Retail</v>
      </c>
      <c r="C67" s="128" t="s">
        <v>891</v>
      </c>
      <c r="D67" s="283" t="str">
        <f ca="1">OFFSET('For CSV - 2025 SpcFuncData'!$B$4,MATCH($C67,'For CSV - 2025 SpcFuncData'!$B$5:$B$87,0),38,1,1)</f>
        <v>Retail</v>
      </c>
      <c r="F67" s="125" t="str">
        <f t="shared" ref="F67:F87" ca="1" si="1">TEXT($F$3,0)&amp;$G$3&amp;$H$3&amp;TEXT($D67,0)&amp;$G$3&amp;$I$3&amp;$J$3&amp;$A67&amp;$J$3</f>
        <v>2,            Retail,    "Sports Arena - Playing Area (&lt; 2,000 Spectators)"</v>
      </c>
    </row>
    <row r="68" spans="1:11" x14ac:dyDescent="0.35">
      <c r="A68" s="126" t="s">
        <v>892</v>
      </c>
      <c r="B68" s="281" t="str">
        <f ca="1">OFFSET('For CSV - 2025 SpcFuncData'!$B$4,MATCH($A68,'For CSV - 2025 SpcFuncData'!$B$5:$B$88,0),38,1,1)</f>
        <v>Retail</v>
      </c>
      <c r="C68" s="128" t="s">
        <v>892</v>
      </c>
      <c r="D68" s="283" t="str">
        <f ca="1">OFFSET('For CSV - 2025 SpcFuncData'!$B$4,MATCH($C68,'For CSV - 2025 SpcFuncData'!$B$5:$B$87,0),38,1,1)</f>
        <v>Retail</v>
      </c>
      <c r="F68" s="125" t="str">
        <f t="shared" ca="1" si="1"/>
        <v>2,            Retail,    "Sports Arena - Playing Area (Recreational)"</v>
      </c>
    </row>
    <row r="69" spans="1:11" x14ac:dyDescent="0.35">
      <c r="A69" s="126" t="s">
        <v>593</v>
      </c>
      <c r="B69" s="281" t="str">
        <f ca="1">OFFSET('For CSV - 2025 SpcFuncData'!$B$4,MATCH($A69,'For CSV - 2025 SpcFuncData'!$B$5:$B$88,0),38,1,1)</f>
        <v>Office</v>
      </c>
      <c r="C69" s="128" t="s">
        <v>593</v>
      </c>
      <c r="D69" s="283" t="str">
        <f ca="1">OFFSET('For CSV - 2025 SpcFuncData'!$B$4,MATCH($C69,'For CSV - 2025 SpcFuncData'!$B$5:$B$87,0),38,1,1)</f>
        <v>Office</v>
      </c>
      <c r="F69" s="125" t="str">
        <f t="shared" ca="1" si="1"/>
        <v>2,            Office,    "Stairwell"</v>
      </c>
    </row>
    <row r="70" spans="1:11" x14ac:dyDescent="0.35">
      <c r="A70" s="126" t="s">
        <v>575</v>
      </c>
      <c r="B70" s="281" t="str">
        <f ca="1">OFFSET('For CSV - 2025 SpcFuncData'!$B$4,MATCH($A70,'For CSV - 2025 SpcFuncData'!$B$5:$B$88,0),38,1,1)</f>
        <v>Assembly</v>
      </c>
      <c r="C70" s="128" t="s">
        <v>575</v>
      </c>
      <c r="D70" s="283" t="str">
        <f ca="1">OFFSET('For CSV - 2025 SpcFuncData'!$B$4,MATCH($C70,'For CSV - 2025 SpcFuncData'!$B$5:$B$87,0),38,1,1)</f>
        <v>Assembly</v>
      </c>
      <c r="F70" s="125" t="str">
        <f t="shared" ca="1" si="1"/>
        <v>2,            Assembly,    "Theater Area (Motion Picture)"</v>
      </c>
    </row>
    <row r="71" spans="1:11" x14ac:dyDescent="0.35">
      <c r="A71" s="126" t="s">
        <v>576</v>
      </c>
      <c r="B71" s="281" t="str">
        <f ca="1">OFFSET('For CSV - 2025 SpcFuncData'!$B$4,MATCH($A71,'For CSV - 2025 SpcFuncData'!$B$5:$B$88,0),38,1,1)</f>
        <v>Assembly</v>
      </c>
      <c r="C71" s="128" t="s">
        <v>576</v>
      </c>
      <c r="D71" s="283" t="str">
        <f ca="1">OFFSET('For CSV - 2025 SpcFuncData'!$B$4,MATCH($C71,'For CSV - 2025 SpcFuncData'!$B$5:$B$87,0),38,1,1)</f>
        <v>Assembly</v>
      </c>
      <c r="F71" s="125" t="str">
        <f t="shared" ca="1" si="1"/>
        <v>2,            Assembly,    "Theater Area (Performance)"</v>
      </c>
    </row>
    <row r="72" spans="1:11" x14ac:dyDescent="0.35">
      <c r="A72" s="126" t="s">
        <v>591</v>
      </c>
      <c r="B72" s="281" t="str">
        <f ca="1">OFFSET('For CSV - 2025 SpcFuncData'!$B$4,MATCH($A72,'For CSV - 2025 SpcFuncData'!$B$5:$B$88,0),38,1,1)</f>
        <v>Assembly</v>
      </c>
      <c r="C72" s="128" t="s">
        <v>591</v>
      </c>
      <c r="D72" s="283" t="str">
        <f ca="1">OFFSET('For CSV - 2025 SpcFuncData'!$B$4,MATCH($C72,'For CSV - 2025 SpcFuncData'!$B$5:$B$87,0),38,1,1)</f>
        <v>Assembly</v>
      </c>
      <c r="F72" s="125" t="str">
        <f t="shared" ca="1" si="1"/>
        <v>2,            Assembly,    "Transportation Function (Baggage Area)"</v>
      </c>
    </row>
    <row r="73" spans="1:11" x14ac:dyDescent="0.35">
      <c r="A73" s="126" t="s">
        <v>592</v>
      </c>
      <c r="B73" s="281" t="str">
        <f ca="1">OFFSET('For CSV - 2025 SpcFuncData'!$B$4,MATCH($A73,'For CSV - 2025 SpcFuncData'!$B$5:$B$88,0),38,1,1)</f>
        <v>Assembly</v>
      </c>
      <c r="C73" s="128" t="s">
        <v>592</v>
      </c>
      <c r="D73" s="283" t="str">
        <f ca="1">OFFSET('For CSV - 2025 SpcFuncData'!$B$4,MATCH($C73,'For CSV - 2025 SpcFuncData'!$B$5:$B$87,0),38,1,1)</f>
        <v>Assembly</v>
      </c>
      <c r="F73" s="125" t="str">
        <f t="shared" ca="1" si="1"/>
        <v>2,            Assembly,    "Transportation Function (Ticketing Area)"</v>
      </c>
    </row>
    <row r="74" spans="1:11" x14ac:dyDescent="0.35">
      <c r="A74" s="126" t="s">
        <v>526</v>
      </c>
      <c r="B74" s="281" t="str">
        <f ca="1">OFFSET('For CSV - 2025 SpcFuncData'!$B$4,MATCH($A74,'For CSV - 2025 SpcFuncData'!$B$5:$B$88,0),38,1,1)</f>
        <v>Office</v>
      </c>
      <c r="C74" s="128" t="s">
        <v>526</v>
      </c>
      <c r="D74" s="283" t="str">
        <f ca="1">OFFSET('For CSV - 2025 SpcFuncData'!$B$4,MATCH($C74,'For CSV - 2025 SpcFuncData'!$B$5:$B$87,0),38,1,1)</f>
        <v>Office</v>
      </c>
      <c r="F74" s="125" t="str">
        <f t="shared" ca="1" si="1"/>
        <v>2,            Office,    "Unleased Tenant Area"</v>
      </c>
    </row>
    <row r="75" spans="1:11" x14ac:dyDescent="0.35">
      <c r="A75" s="126" t="s">
        <v>277</v>
      </c>
      <c r="B75" s="281" t="str">
        <f ca="1">OFFSET('For CSV - 2025 SpcFuncData'!$B$4,MATCH($A75,'For CSV - 2025 SpcFuncData'!$B$5:$B$88,0),38,1,1)</f>
        <v>Unoccupied</v>
      </c>
      <c r="C75" s="128" t="s">
        <v>277</v>
      </c>
      <c r="D75" s="283" t="str">
        <f ca="1">OFFSET('For CSV - 2025 SpcFuncData'!$B$4,MATCH($C75,'For CSV - 2025 SpcFuncData'!$B$5:$B$87,0),38,1,1)</f>
        <v>Unoccupied</v>
      </c>
      <c r="F75" s="125" t="str">
        <f t="shared" ca="1" si="1"/>
        <v>2,            Unoccupied,    "Unoccupied-Exclude from Gross Floor Area"</v>
      </c>
    </row>
    <row r="76" spans="1:11" x14ac:dyDescent="0.35">
      <c r="A76" s="126" t="s">
        <v>276</v>
      </c>
      <c r="B76" s="281" t="str">
        <f ca="1">OFFSET('For CSV - 2025 SpcFuncData'!$B$4,MATCH($A76,'For CSV - 2025 SpcFuncData'!$B$5:$B$88,0),38,1,1)</f>
        <v>Unoccupied</v>
      </c>
      <c r="C76" s="128" t="s">
        <v>276</v>
      </c>
      <c r="D76" s="283" t="str">
        <f ca="1">OFFSET('For CSV - 2025 SpcFuncData'!$B$4,MATCH($C76,'For CSV - 2025 SpcFuncData'!$B$5:$B$87,0),38,1,1)</f>
        <v>Unoccupied</v>
      </c>
      <c r="F76" s="125" t="str">
        <f t="shared" ca="1" si="1"/>
        <v>2,            Unoccupied,    "Unoccupied-Include in Gross Floor Area"</v>
      </c>
    </row>
    <row r="77" spans="1:11" x14ac:dyDescent="0.35">
      <c r="A77" s="126" t="s">
        <v>595</v>
      </c>
      <c r="B77" s="281" t="str">
        <f ca="1">OFFSET('For CSV - 2025 SpcFuncData'!$B$4,MATCH($A77,'For CSV - 2025 SpcFuncData'!$B$5:$B$88,0),38,1,1)</f>
        <v>Office</v>
      </c>
      <c r="C77" s="128" t="s">
        <v>595</v>
      </c>
      <c r="D77" s="283" t="str">
        <f ca="1">OFFSET('For CSV - 2025 SpcFuncData'!$B$4,MATCH($C77,'For CSV - 2025 SpcFuncData'!$B$5:$B$87,0),38,1,1)</f>
        <v>Office</v>
      </c>
      <c r="F77" s="125" t="str">
        <f t="shared" ca="1" si="1"/>
        <v>2,            Office,    "Videoconferencing Studio"</v>
      </c>
    </row>
    <row r="78" spans="1:11" x14ac:dyDescent="0.35">
      <c r="A78" s="126" t="s">
        <v>1001</v>
      </c>
      <c r="B78" s="281" t="str">
        <f ca="1">OFFSET('For CSV - 2025 SpcFuncData'!$B$4,MATCH($A78,'For CSV - 2025 SpcFuncData'!$B$5:$B$88,0),38,1,1)</f>
        <v>Office</v>
      </c>
      <c r="C78" s="128" t="s">
        <v>1001</v>
      </c>
      <c r="D78" s="283" t="str">
        <f ca="1">OFFSET('For CSV - 2025 SpcFuncData'!$B$4,MATCH($C78,'For CSV - 2025 SpcFuncData'!$B$5:$B$87,0),38,1,1)</f>
        <v>Office</v>
      </c>
      <c r="F78" s="125" t="str">
        <f t="shared" ca="1" si="1"/>
        <v>2,            Office,    "Aging Eye/Low-vision (Corridor Area)"</v>
      </c>
    </row>
    <row r="79" spans="1:11" x14ac:dyDescent="0.35">
      <c r="A79" s="126" t="s">
        <v>1002</v>
      </c>
      <c r="B79" s="281" t="str">
        <f ca="1">OFFSET('For CSV - 2025 SpcFuncData'!$B$4,MATCH($A79,'For CSV - 2025 SpcFuncData'!$B$5:$B$88,0),38,1,1)</f>
        <v>Restaurant</v>
      </c>
      <c r="C79" s="128" t="s">
        <v>1002</v>
      </c>
      <c r="D79" s="283" t="str">
        <f ca="1">OFFSET('For CSV - 2025 SpcFuncData'!$B$4,MATCH($C79,'For CSV - 2025 SpcFuncData'!$B$5:$B$87,0),38,1,1)</f>
        <v>Restaurant</v>
      </c>
      <c r="F79" s="125" t="str">
        <f t="shared" ca="1" si="1"/>
        <v>2,            Restaurant,    "Aging Eye/Low-vision (Dining)"</v>
      </c>
    </row>
    <row r="80" spans="1:11" x14ac:dyDescent="0.35">
      <c r="A80" s="126" t="s">
        <v>1003</v>
      </c>
      <c r="B80" s="281" t="str">
        <f ca="1">OFFSET('For CSV - 2025 SpcFuncData'!$B$4,MATCH($A80,'For CSV - 2025 SpcFuncData'!$B$5:$B$88,0),38,1,1)</f>
        <v>Assembly</v>
      </c>
      <c r="C80" s="128" t="s">
        <v>1003</v>
      </c>
      <c r="D80" s="283" t="str">
        <f ca="1">OFFSET('For CSV - 2025 SpcFuncData'!$B$4,MATCH($C80,'For CSV - 2025 SpcFuncData'!$B$5:$B$87,0),38,1,1)</f>
        <v>Assembly</v>
      </c>
      <c r="F80" s="125" t="str">
        <f t="shared" ca="1" si="1"/>
        <v>2,            Assembly,    "Aging Eye/Low-vision (Lounge/Waiting Area)"</v>
      </c>
    </row>
    <row r="81" spans="1:6" x14ac:dyDescent="0.35">
      <c r="A81" s="126" t="s">
        <v>1098</v>
      </c>
      <c r="B81" s="281" t="str">
        <f ca="1">OFFSET('For CSV - 2025 SpcFuncData'!$B$4,MATCH($A81,'For CSV - 2025 SpcFuncData'!$B$5:$B$88,0),38,1,1)</f>
        <v>Assembly</v>
      </c>
      <c r="C81" s="128" t="s">
        <v>1098</v>
      </c>
      <c r="D81" s="283" t="str">
        <f ca="1">OFFSET('For CSV - 2025 SpcFuncData'!$B$4,MATCH($C81,'For CSV - 2025 SpcFuncData'!$B$5:$B$87,0),38,1,1)</f>
        <v>Assembly</v>
      </c>
      <c r="F81" s="125" t="str">
        <f t="shared" ca="1" si="1"/>
        <v>2,            Assembly,    "Aging Eye/Low-vision (Lobby, Main Entry)"</v>
      </c>
    </row>
    <row r="82" spans="1:6" x14ac:dyDescent="0.35">
      <c r="A82" s="126" t="s">
        <v>1005</v>
      </c>
      <c r="B82" s="281" t="str">
        <f ca="1">OFFSET('For CSV - 2025 SpcFuncData'!$B$4,MATCH($A82,'For CSV - 2025 SpcFuncData'!$B$5:$B$88,0),38,1,1)</f>
        <v>Assembly</v>
      </c>
      <c r="C82" s="128" t="s">
        <v>1005</v>
      </c>
      <c r="D82" s="283" t="str">
        <f ca="1">OFFSET('For CSV - 2025 SpcFuncData'!$B$4,MATCH($C82,'For CSV - 2025 SpcFuncData'!$B$5:$B$87,0),38,1,1)</f>
        <v>Assembly</v>
      </c>
      <c r="F82" s="125" t="str">
        <f t="shared" ca="1" si="1"/>
        <v>2,            Assembly,    "Aging Eye/Low-vision (Multipurpose Room)"</v>
      </c>
    </row>
    <row r="83" spans="1:6" x14ac:dyDescent="0.35">
      <c r="A83" s="126" t="s">
        <v>1006</v>
      </c>
      <c r="B83" s="281" t="str">
        <f ca="1">OFFSET('For CSV - 2025 SpcFuncData'!$B$4,MATCH($A83,'For CSV - 2025 SpcFuncData'!$B$5:$B$88,0),38,1,1)</f>
        <v>Assembly</v>
      </c>
      <c r="C83" s="128" t="s">
        <v>1006</v>
      </c>
      <c r="D83" s="283" t="str">
        <f ca="1">OFFSET('For CSV - 2025 SpcFuncData'!$B$4,MATCH($C83,'For CSV - 2025 SpcFuncData'!$B$5:$B$87,0),38,1,1)</f>
        <v>Assembly</v>
      </c>
      <c r="F83" s="125" t="str">
        <f t="shared" ca="1" si="1"/>
        <v>2,            Assembly,    "Aging Eye/Low-vision (Religious Worship Area)"</v>
      </c>
    </row>
    <row r="84" spans="1:6" x14ac:dyDescent="0.35">
      <c r="A84" s="126" t="s">
        <v>1007</v>
      </c>
      <c r="B84" s="281" t="str">
        <f ca="1">OFFSET('For CSV - 2025 SpcFuncData'!$B$4,MATCH($A84,'For CSV - 2025 SpcFuncData'!$B$5:$B$88,0),38,1,1)</f>
        <v>Office</v>
      </c>
      <c r="C84" s="128" t="s">
        <v>1007</v>
      </c>
      <c r="D84" s="283" t="str">
        <f ca="1">OFFSET('For CSV - 2025 SpcFuncData'!$B$4,MATCH($C84,'For CSV - 2025 SpcFuncData'!$B$5:$B$87,0),38,1,1)</f>
        <v>Office</v>
      </c>
      <c r="F84" s="125" t="str">
        <f t="shared" ca="1" si="1"/>
        <v>2,            Office,    "Aging Eye/Low-vision (Restroom)"</v>
      </c>
    </row>
    <row r="85" spans="1:6" x14ac:dyDescent="0.35">
      <c r="A85" s="126" t="s">
        <v>1008</v>
      </c>
      <c r="B85" s="281" t="str">
        <f ca="1">OFFSET('For CSV - 2025 SpcFuncData'!$B$4,MATCH($A85,'For CSV - 2025 SpcFuncData'!$B$5:$B$88,0),38,1,1)</f>
        <v>Office</v>
      </c>
      <c r="C85" s="128" t="s">
        <v>1008</v>
      </c>
      <c r="D85" s="283" t="str">
        <f ca="1">OFFSET('For CSV - 2025 SpcFuncData'!$B$4,MATCH($C85,'For CSV - 2025 SpcFuncData'!$B$5:$B$87,0),38,1,1)</f>
        <v>Office</v>
      </c>
      <c r="F85" s="125" t="str">
        <f t="shared" ca="1" si="1"/>
        <v>2,            Office,    "Aging Eye/Low-vision (Stairwell)"</v>
      </c>
    </row>
    <row r="86" spans="1:6" x14ac:dyDescent="0.35">
      <c r="A86" s="126" t="s">
        <v>1161</v>
      </c>
      <c r="B86" s="281" t="str">
        <f ca="1">OFFSET('For CSV - 2025 SpcFuncData'!$B$4,MATCH($A86,'For CSV - 2025 SpcFuncData'!$B$5:$B$88,0),38,1,1)</f>
        <v>Assembly</v>
      </c>
      <c r="C86" s="128" t="s">
        <v>868</v>
      </c>
      <c r="D86" s="283" t="str">
        <f ca="1">OFFSET('For CSV - 2025 SpcFuncData'!$B$4,MATCH($C86,'For CSV - 2025 SpcFuncData'!$B$5:$B$87,0),38,1,1)</f>
        <v>Assembly</v>
      </c>
      <c r="F86" s="211" t="str">
        <f t="shared" ca="1" si="1"/>
        <v>2,            Assembly,    "Conference, Multipurpose and Meeting Area"</v>
      </c>
    </row>
    <row r="87" spans="1:6" x14ac:dyDescent="0.35">
      <c r="A87" s="126" t="s">
        <v>1153</v>
      </c>
      <c r="B87" s="281" t="str">
        <f ca="1">OFFSET('For CSV - 2025 SpcFuncData'!$B$4,MATCH($A87,'For CSV - 2025 SpcFuncData'!$B$5:$B$88,0),38,1,1)</f>
        <v>Warehouse</v>
      </c>
      <c r="C87" s="128" t="s">
        <v>1159</v>
      </c>
      <c r="D87" s="283" t="str">
        <f ca="1">OFFSET('For CSV - 2025 SpcFuncData'!$B$4,MATCH($C87,'For CSV - 2025 SpcFuncData'!$B$5:$B$87,0),38,1,1)</f>
        <v>Warehouse</v>
      </c>
      <c r="F87" s="211" t="str">
        <f t="shared" ca="1" si="1"/>
        <v>2,            Warehouse,    "Storage"</v>
      </c>
    </row>
  </sheetData>
  <autoFilter ref="A5:E66" xr:uid="{00000000-0009-0000-0000-00000C000000}"/>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3:Q78"/>
  <sheetViews>
    <sheetView topLeftCell="A7" workbookViewId="0">
      <selection activeCell="A34" sqref="A34"/>
    </sheetView>
  </sheetViews>
  <sheetFormatPr defaultColWidth="9.08984375" defaultRowHeight="13" x14ac:dyDescent="0.3"/>
  <cols>
    <col min="1" max="1" width="60" style="125" bestFit="1" customWidth="1"/>
    <col min="2" max="16384" width="9.08984375" style="125"/>
  </cols>
  <sheetData>
    <row r="3" spans="1:2" x14ac:dyDescent="0.3">
      <c r="A3" s="125" t="s">
        <v>976</v>
      </c>
    </row>
    <row r="5" spans="1:2" x14ac:dyDescent="0.3">
      <c r="A5" s="125" t="s">
        <v>860</v>
      </c>
      <c r="B5" s="125" t="s">
        <v>962</v>
      </c>
    </row>
    <row r="6" spans="1:2" x14ac:dyDescent="0.3">
      <c r="A6" s="125" t="s">
        <v>276</v>
      </c>
      <c r="B6" s="125">
        <v>98</v>
      </c>
    </row>
    <row r="7" spans="1:2" x14ac:dyDescent="0.3">
      <c r="A7" s="125" t="s">
        <v>277</v>
      </c>
      <c r="B7" s="125">
        <v>99</v>
      </c>
    </row>
    <row r="8" spans="1:2" x14ac:dyDescent="0.3">
      <c r="A8" s="125" t="s">
        <v>503</v>
      </c>
      <c r="B8" s="125">
        <v>101</v>
      </c>
    </row>
    <row r="9" spans="1:2" x14ac:dyDescent="0.3">
      <c r="A9" s="125" t="s">
        <v>877</v>
      </c>
      <c r="B9" s="125">
        <v>102</v>
      </c>
    </row>
    <row r="10" spans="1:2" x14ac:dyDescent="0.3">
      <c r="A10" s="125" t="s">
        <v>959</v>
      </c>
      <c r="B10" s="125">
        <v>103</v>
      </c>
    </row>
    <row r="11" spans="1:2" x14ac:dyDescent="0.3">
      <c r="A11" s="125" t="s">
        <v>29</v>
      </c>
      <c r="B11" s="125">
        <v>104</v>
      </c>
    </row>
    <row r="12" spans="1:2" x14ac:dyDescent="0.3">
      <c r="A12" s="125" t="s">
        <v>504</v>
      </c>
      <c r="B12" s="125">
        <v>106</v>
      </c>
    </row>
    <row r="13" spans="1:2" x14ac:dyDescent="0.3">
      <c r="A13" s="125" t="s">
        <v>30</v>
      </c>
      <c r="B13" s="125">
        <v>105</v>
      </c>
    </row>
    <row r="14" spans="1:2" x14ac:dyDescent="0.3">
      <c r="A14" s="125" t="s">
        <v>32</v>
      </c>
      <c r="B14" s="125">
        <v>107</v>
      </c>
    </row>
    <row r="15" spans="1:2" x14ac:dyDescent="0.3">
      <c r="A15" s="125" t="s">
        <v>33</v>
      </c>
      <c r="B15" s="125">
        <v>108</v>
      </c>
    </row>
    <row r="16" spans="1:2" x14ac:dyDescent="0.3">
      <c r="A16" s="125" t="s">
        <v>621</v>
      </c>
      <c r="B16" s="125">
        <v>109</v>
      </c>
    </row>
    <row r="17" spans="1:2" x14ac:dyDescent="0.3">
      <c r="A17" s="125" t="s">
        <v>924</v>
      </c>
      <c r="B17" s="125">
        <v>110</v>
      </c>
    </row>
    <row r="18" spans="1:2" x14ac:dyDescent="0.3">
      <c r="A18" s="125" t="s">
        <v>3</v>
      </c>
      <c r="B18" s="125">
        <v>111</v>
      </c>
    </row>
    <row r="19" spans="1:2" x14ac:dyDescent="0.3">
      <c r="A19" s="125" t="s">
        <v>505</v>
      </c>
      <c r="B19" s="125">
        <v>112</v>
      </c>
    </row>
    <row r="20" spans="1:2" x14ac:dyDescent="0.3">
      <c r="A20" s="125" t="s">
        <v>4</v>
      </c>
      <c r="B20" s="125">
        <v>113</v>
      </c>
    </row>
    <row r="21" spans="1:2" x14ac:dyDescent="0.3">
      <c r="A21" s="125" t="s">
        <v>5</v>
      </c>
      <c r="B21" s="125">
        <v>114</v>
      </c>
    </row>
    <row r="22" spans="1:2" x14ac:dyDescent="0.3">
      <c r="A22" s="125" t="s">
        <v>34</v>
      </c>
      <c r="B22" s="125">
        <v>115</v>
      </c>
    </row>
    <row r="23" spans="1:2" x14ac:dyDescent="0.3">
      <c r="A23" s="125" t="s">
        <v>527</v>
      </c>
      <c r="B23" s="125">
        <v>116</v>
      </c>
    </row>
    <row r="24" spans="1:2" x14ac:dyDescent="0.3">
      <c r="A24" s="125" t="s">
        <v>506</v>
      </c>
      <c r="B24" s="125">
        <v>117</v>
      </c>
    </row>
    <row r="25" spans="1:2" x14ac:dyDescent="0.3">
      <c r="A25" s="125" t="s">
        <v>45</v>
      </c>
      <c r="B25" s="125">
        <v>118</v>
      </c>
    </row>
    <row r="26" spans="1:2" x14ac:dyDescent="0.3">
      <c r="A26" s="125" t="s">
        <v>47</v>
      </c>
      <c r="B26" s="125">
        <v>119</v>
      </c>
    </row>
    <row r="27" spans="1:2" x14ac:dyDescent="0.3">
      <c r="A27" s="125" t="s">
        <v>46</v>
      </c>
      <c r="B27" s="125">
        <v>120</v>
      </c>
    </row>
    <row r="28" spans="1:2" x14ac:dyDescent="0.3">
      <c r="A28" s="125" t="s">
        <v>48</v>
      </c>
      <c r="B28" s="125">
        <v>121</v>
      </c>
    </row>
    <row r="29" spans="1:2" x14ac:dyDescent="0.3">
      <c r="A29" s="125" t="s">
        <v>961</v>
      </c>
      <c r="B29" s="125">
        <v>122</v>
      </c>
    </row>
    <row r="30" spans="1:2" x14ac:dyDescent="0.3">
      <c r="A30" s="125" t="s">
        <v>525</v>
      </c>
      <c r="B30" s="125">
        <v>201</v>
      </c>
    </row>
    <row r="31" spans="1:2" x14ac:dyDescent="0.3">
      <c r="A31" s="125" t="s">
        <v>622</v>
      </c>
      <c r="B31" s="125">
        <v>123</v>
      </c>
    </row>
    <row r="32" spans="1:2" x14ac:dyDescent="0.3">
      <c r="A32" s="125" t="s">
        <v>469</v>
      </c>
      <c r="B32" s="125">
        <v>124</v>
      </c>
    </row>
    <row r="33" spans="1:2" x14ac:dyDescent="0.3">
      <c r="A33" s="125" t="s">
        <v>623</v>
      </c>
      <c r="B33" s="125">
        <v>125</v>
      </c>
    </row>
    <row r="34" spans="1:2" x14ac:dyDescent="0.3">
      <c r="A34" s="125" t="s">
        <v>6</v>
      </c>
      <c r="B34" s="125">
        <v>126</v>
      </c>
    </row>
    <row r="35" spans="1:2" x14ac:dyDescent="0.3">
      <c r="A35" s="125" t="s">
        <v>267</v>
      </c>
      <c r="B35" s="125">
        <v>127</v>
      </c>
    </row>
    <row r="36" spans="1:2" x14ac:dyDescent="0.3">
      <c r="A36" s="125" t="s">
        <v>274</v>
      </c>
      <c r="B36" s="125">
        <v>128</v>
      </c>
    </row>
    <row r="37" spans="1:2" x14ac:dyDescent="0.3">
      <c r="A37" s="125" t="s">
        <v>273</v>
      </c>
      <c r="B37" s="125">
        <v>129</v>
      </c>
    </row>
    <row r="38" spans="1:2" x14ac:dyDescent="0.3">
      <c r="A38" s="125" t="s">
        <v>75</v>
      </c>
      <c r="B38" s="125">
        <v>131</v>
      </c>
    </row>
    <row r="39" spans="1:2" x14ac:dyDescent="0.3">
      <c r="A39" s="125" t="s">
        <v>7</v>
      </c>
      <c r="B39" s="125">
        <v>130</v>
      </c>
    </row>
    <row r="40" spans="1:2" x14ac:dyDescent="0.3">
      <c r="A40" s="125" t="s">
        <v>8</v>
      </c>
      <c r="B40" s="125">
        <v>132</v>
      </c>
    </row>
    <row r="41" spans="1:2" x14ac:dyDescent="0.3">
      <c r="A41" s="125" t="s">
        <v>9</v>
      </c>
      <c r="B41" s="125">
        <v>133</v>
      </c>
    </row>
    <row r="42" spans="1:2" x14ac:dyDescent="0.3">
      <c r="A42" s="125" t="s">
        <v>10</v>
      </c>
      <c r="B42" s="125">
        <v>134</v>
      </c>
    </row>
    <row r="43" spans="1:2" x14ac:dyDescent="0.3">
      <c r="A43" s="125" t="s">
        <v>11</v>
      </c>
      <c r="B43" s="125">
        <v>135</v>
      </c>
    </row>
    <row r="44" spans="1:2" x14ac:dyDescent="0.3">
      <c r="A44" s="125" t="s">
        <v>12</v>
      </c>
      <c r="B44" s="125">
        <v>136</v>
      </c>
    </row>
    <row r="45" spans="1:2" x14ac:dyDescent="0.3">
      <c r="A45" s="125" t="s">
        <v>13</v>
      </c>
      <c r="B45" s="125">
        <v>137</v>
      </c>
    </row>
    <row r="46" spans="1:2" x14ac:dyDescent="0.3">
      <c r="A46" s="125" t="s">
        <v>507</v>
      </c>
      <c r="B46" s="125">
        <v>138</v>
      </c>
    </row>
    <row r="47" spans="1:2" x14ac:dyDescent="0.3">
      <c r="A47" s="125" t="s">
        <v>508</v>
      </c>
      <c r="B47" s="125">
        <v>139</v>
      </c>
    </row>
    <row r="48" spans="1:2" x14ac:dyDescent="0.3">
      <c r="A48" s="125" t="s">
        <v>14</v>
      </c>
      <c r="B48" s="125">
        <v>140</v>
      </c>
    </row>
    <row r="49" spans="1:2" x14ac:dyDescent="0.3">
      <c r="A49" s="125" t="s">
        <v>423</v>
      </c>
      <c r="B49" s="125">
        <v>202</v>
      </c>
    </row>
    <row r="50" spans="1:2" x14ac:dyDescent="0.3">
      <c r="A50" s="125" t="s">
        <v>285</v>
      </c>
      <c r="B50" s="125">
        <v>142</v>
      </c>
    </row>
    <row r="51" spans="1:2" x14ac:dyDescent="0.3">
      <c r="A51" s="125" t="s">
        <v>284</v>
      </c>
      <c r="B51" s="125">
        <v>141</v>
      </c>
    </row>
    <row r="52" spans="1:2" x14ac:dyDescent="0.3">
      <c r="A52" s="125" t="s">
        <v>53</v>
      </c>
      <c r="B52" s="125">
        <v>145</v>
      </c>
    </row>
    <row r="53" spans="1:2" x14ac:dyDescent="0.3">
      <c r="A53" s="125" t="s">
        <v>283</v>
      </c>
      <c r="B53" s="125">
        <v>144</v>
      </c>
    </row>
    <row r="54" spans="1:2" x14ac:dyDescent="0.3">
      <c r="A54" s="125" t="s">
        <v>64</v>
      </c>
      <c r="B54" s="125">
        <v>143</v>
      </c>
    </row>
    <row r="55" spans="1:2" x14ac:dyDescent="0.3">
      <c r="A55" s="125" t="s">
        <v>15</v>
      </c>
      <c r="B55" s="125">
        <v>146</v>
      </c>
    </row>
    <row r="56" spans="1:2" x14ac:dyDescent="0.3">
      <c r="A56" s="125" t="s">
        <v>509</v>
      </c>
      <c r="B56" s="125">
        <v>147</v>
      </c>
    </row>
    <row r="57" spans="1:2" x14ac:dyDescent="0.3">
      <c r="A57" s="125" t="s">
        <v>510</v>
      </c>
      <c r="B57" s="125">
        <v>148</v>
      </c>
    </row>
    <row r="58" spans="1:2" x14ac:dyDescent="0.3">
      <c r="A58" s="125" t="s">
        <v>511</v>
      </c>
      <c r="B58" s="125">
        <v>150</v>
      </c>
    </row>
    <row r="59" spans="1:2" x14ac:dyDescent="0.3">
      <c r="A59" s="125" t="s">
        <v>512</v>
      </c>
      <c r="B59" s="125">
        <v>151</v>
      </c>
    </row>
    <row r="60" spans="1:2" x14ac:dyDescent="0.3">
      <c r="A60" s="125" t="s">
        <v>878</v>
      </c>
      <c r="B60" s="125">
        <v>152</v>
      </c>
    </row>
    <row r="61" spans="1:2" x14ac:dyDescent="0.3">
      <c r="A61" s="125" t="s">
        <v>522</v>
      </c>
      <c r="B61" s="125">
        <v>155</v>
      </c>
    </row>
    <row r="62" spans="1:2" x14ac:dyDescent="0.3">
      <c r="A62" s="125" t="s">
        <v>523</v>
      </c>
      <c r="B62" s="125">
        <v>156</v>
      </c>
    </row>
    <row r="63" spans="1:2" x14ac:dyDescent="0.3">
      <c r="A63" s="125" t="s">
        <v>526</v>
      </c>
      <c r="B63" s="125">
        <v>203</v>
      </c>
    </row>
    <row r="64" spans="1:2" x14ac:dyDescent="0.3">
      <c r="A64" s="125" t="s">
        <v>595</v>
      </c>
      <c r="B64" s="125">
        <v>153</v>
      </c>
    </row>
    <row r="65" spans="1:17" x14ac:dyDescent="0.3">
      <c r="A65" s="125" t="s">
        <v>18</v>
      </c>
      <c r="B65" s="125">
        <v>154</v>
      </c>
    </row>
    <row r="66" spans="1:17" x14ac:dyDescent="0.3">
      <c r="A66" s="125" t="s">
        <v>992</v>
      </c>
      <c r="B66" s="125">
        <v>157</v>
      </c>
    </row>
    <row r="78" spans="1:17" x14ac:dyDescent="0.3">
      <c r="Q78" s="125" t="s">
        <v>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G90"/>
  <sheetViews>
    <sheetView workbookViewId="0">
      <selection activeCell="B6" sqref="B6"/>
    </sheetView>
  </sheetViews>
  <sheetFormatPr defaultColWidth="9.08984375" defaultRowHeight="13" x14ac:dyDescent="0.3"/>
  <cols>
    <col min="1" max="1" width="56.90625" style="125" customWidth="1"/>
    <col min="2" max="2" width="9.90625" style="125" bestFit="1" customWidth="1"/>
    <col min="3" max="3" width="14.36328125" style="125" customWidth="1"/>
    <col min="4" max="4" width="48.90625" style="125" customWidth="1"/>
    <col min="5" max="16384" width="9.08984375" style="125"/>
  </cols>
  <sheetData>
    <row r="1" spans="1:7" x14ac:dyDescent="0.3">
      <c r="C1" s="125" t="s">
        <v>944</v>
      </c>
    </row>
    <row r="2" spans="1:7" x14ac:dyDescent="0.3">
      <c r="C2" s="125" t="s">
        <v>945</v>
      </c>
      <c r="D2" s="125" t="s">
        <v>946</v>
      </c>
      <c r="E2" s="125" t="s">
        <v>947</v>
      </c>
      <c r="F2" s="125" t="s">
        <v>948</v>
      </c>
      <c r="G2" s="125" t="s">
        <v>949</v>
      </c>
    </row>
    <row r="3" spans="1:7" ht="14.5" x14ac:dyDescent="0.35">
      <c r="C3" s="126">
        <v>2</v>
      </c>
      <c r="D3" s="126" t="s">
        <v>950</v>
      </c>
      <c r="E3" s="126" t="s">
        <v>951</v>
      </c>
      <c r="F3" s="126" t="s">
        <v>952</v>
      </c>
      <c r="G3" s="126" t="s">
        <v>943</v>
      </c>
    </row>
    <row r="5" spans="1:7" x14ac:dyDescent="0.3">
      <c r="A5" s="125" t="s">
        <v>860</v>
      </c>
      <c r="B5" s="125" t="s">
        <v>962</v>
      </c>
      <c r="C5" s="125" t="s">
        <v>963</v>
      </c>
    </row>
    <row r="6" spans="1:7" ht="14.5" x14ac:dyDescent="0.35">
      <c r="A6" s="21" t="e">
        <f>TRIM(LEFT(#REF!,IF(ISNUMBER(FIND(" (Note",#REF!,1)),FIND(" (Note",#REF!,1),99)))</f>
        <v>#REF!</v>
      </c>
      <c r="B6" s="129" t="e">
        <f ca="1">OFFSET(#REF!,MATCH($A6,#REF!,0),36,1,1)</f>
        <v>#REF!</v>
      </c>
      <c r="C6" s="125" t="e">
        <f t="shared" ref="C6:C71" ca="1" si="0">TEXT($C$3,0)&amp;$D$3&amp;$E$3&amp;TEXT($B6,0)&amp;$D$3&amp;$F$3&amp;$G$3&amp;$A6&amp;$G$3</f>
        <v>#REF!</v>
      </c>
    </row>
    <row r="7" spans="1:7" ht="14.5" x14ac:dyDescent="0.35">
      <c r="A7" s="21" t="e">
        <f>TRIM(LEFT(#REF!,IF(ISNUMBER(FIND(" (Note",#REF!,1)),FIND(" (Note",#REF!,1),99)))</f>
        <v>#REF!</v>
      </c>
      <c r="B7" s="129" t="e">
        <f ca="1">OFFSET(#REF!,MATCH($A7,#REF!,0),36,1,1)</f>
        <v>#REF!</v>
      </c>
      <c r="C7" s="125" t="e">
        <f t="shared" ca="1" si="0"/>
        <v>#REF!</v>
      </c>
    </row>
    <row r="8" spans="1:7" ht="14.5" x14ac:dyDescent="0.35">
      <c r="A8" s="21" t="e">
        <f>TRIM(LEFT(#REF!,IF(ISNUMBER(FIND(" (Note",#REF!,1)),FIND(" (Note",#REF!,1),99)))</f>
        <v>#REF!</v>
      </c>
      <c r="B8" s="129" t="e">
        <f ca="1">OFFSET(#REF!,MATCH($A8,#REF!,0),36,1,1)</f>
        <v>#REF!</v>
      </c>
      <c r="C8" s="125" t="e">
        <f t="shared" ca="1" si="0"/>
        <v>#REF!</v>
      </c>
    </row>
    <row r="9" spans="1:7" ht="14.5" x14ac:dyDescent="0.35">
      <c r="A9" s="21" t="e">
        <f>TRIM(LEFT(#REF!,IF(ISNUMBER(FIND(" (Note",#REF!,1)),FIND(" (Note",#REF!,1),99)))</f>
        <v>#REF!</v>
      </c>
      <c r="B9" s="129" t="e">
        <f ca="1">OFFSET(#REF!,MATCH($A9,#REF!,0),36,1,1)</f>
        <v>#REF!</v>
      </c>
      <c r="C9" s="125" t="e">
        <f t="shared" ca="1" si="0"/>
        <v>#REF!</v>
      </c>
    </row>
    <row r="10" spans="1:7" ht="14.5" x14ac:dyDescent="0.35">
      <c r="A10" s="21" t="e">
        <f>TRIM(LEFT(#REF!,IF(ISNUMBER(FIND(" (Note",#REF!,1)),FIND(" (Note",#REF!,1),99)))</f>
        <v>#REF!</v>
      </c>
      <c r="B10" s="129" t="e">
        <f ca="1">OFFSET(#REF!,MATCH($A10,#REF!,0),36,1,1)</f>
        <v>#REF!</v>
      </c>
      <c r="C10" s="125" t="e">
        <f t="shared" ca="1" si="0"/>
        <v>#REF!</v>
      </c>
    </row>
    <row r="11" spans="1:7" ht="14.5" x14ac:dyDescent="0.35">
      <c r="A11" s="21" t="e">
        <f>TRIM(LEFT(#REF!,IF(ISNUMBER(FIND(" (Note",#REF!,1)),FIND(" (Note",#REF!,1),99)))</f>
        <v>#REF!</v>
      </c>
      <c r="B11" s="129" t="e">
        <f ca="1">OFFSET(#REF!,MATCH($A11,#REF!,0),36,1,1)</f>
        <v>#REF!</v>
      </c>
      <c r="C11" s="125" t="e">
        <f t="shared" ca="1" si="0"/>
        <v>#REF!</v>
      </c>
    </row>
    <row r="12" spans="1:7" ht="14.5" x14ac:dyDescent="0.35">
      <c r="A12" s="21" t="e">
        <f>TRIM(LEFT(#REF!,IF(ISNUMBER(FIND(" (Note",#REF!,1)),FIND(" (Note",#REF!,1),99)))</f>
        <v>#REF!</v>
      </c>
      <c r="B12" s="129" t="e">
        <f ca="1">OFFSET(#REF!,MATCH($A12,#REF!,0),36,1,1)</f>
        <v>#REF!</v>
      </c>
      <c r="C12" s="125" t="e">
        <f t="shared" ca="1" si="0"/>
        <v>#REF!</v>
      </c>
    </row>
    <row r="13" spans="1:7" ht="14.5" x14ac:dyDescent="0.35">
      <c r="A13" s="21" t="e">
        <f>TRIM(LEFT(#REF!,IF(ISNUMBER(FIND(" (Note",#REF!,1)),FIND(" (Note",#REF!,1),99)))</f>
        <v>#REF!</v>
      </c>
      <c r="B13" s="129" t="e">
        <f ca="1">OFFSET(#REF!,MATCH($A13,#REF!,0),36,1,1)</f>
        <v>#REF!</v>
      </c>
      <c r="C13" s="125" t="e">
        <f t="shared" ca="1" si="0"/>
        <v>#REF!</v>
      </c>
    </row>
    <row r="14" spans="1:7" ht="14.5" x14ac:dyDescent="0.35">
      <c r="A14" s="21" t="e">
        <f>TRIM(LEFT(#REF!,IF(ISNUMBER(FIND(" (Note",#REF!,1)),FIND(" (Note",#REF!,1),99)))</f>
        <v>#REF!</v>
      </c>
      <c r="B14" s="129" t="e">
        <f ca="1">OFFSET(#REF!,MATCH($A14,#REF!,0),36,1,1)</f>
        <v>#REF!</v>
      </c>
      <c r="C14" s="125" t="e">
        <f t="shared" ca="1" si="0"/>
        <v>#REF!</v>
      </c>
    </row>
    <row r="15" spans="1:7" ht="14.5" x14ac:dyDescent="0.35">
      <c r="A15" s="21" t="e">
        <f>TRIM(LEFT(#REF!,IF(ISNUMBER(FIND(" (Note",#REF!,1)),FIND(" (Note",#REF!,1),99)))</f>
        <v>#REF!</v>
      </c>
      <c r="B15" s="129" t="e">
        <f ca="1">OFFSET(#REF!,MATCH($A15,#REF!,0),36,1,1)</f>
        <v>#REF!</v>
      </c>
      <c r="C15" s="125" t="e">
        <f t="shared" ca="1" si="0"/>
        <v>#REF!</v>
      </c>
    </row>
    <row r="16" spans="1:7" ht="14.5" x14ac:dyDescent="0.35">
      <c r="A16" s="21" t="e">
        <f>TRIM(LEFT(#REF!,IF(ISNUMBER(FIND(" (Note",#REF!,1)),FIND(" (Note",#REF!,1),99)))</f>
        <v>#REF!</v>
      </c>
      <c r="B16" s="129" t="e">
        <f ca="1">OFFSET(#REF!,MATCH($A16,#REF!,0),36,1,1)</f>
        <v>#REF!</v>
      </c>
      <c r="C16" s="125" t="e">
        <f t="shared" ca="1" si="0"/>
        <v>#REF!</v>
      </c>
    </row>
    <row r="17" spans="1:3" ht="14.5" x14ac:dyDescent="0.35">
      <c r="A17" s="21" t="e">
        <f>TRIM(LEFT(#REF!,IF(ISNUMBER(FIND(" (Note",#REF!,1)),FIND(" (Note",#REF!,1),99)))</f>
        <v>#REF!</v>
      </c>
      <c r="B17" s="129" t="e">
        <f ca="1">OFFSET(#REF!,MATCH($A17,#REF!,0),36,1,1)</f>
        <v>#REF!</v>
      </c>
      <c r="C17" s="125" t="e">
        <f t="shared" ca="1" si="0"/>
        <v>#REF!</v>
      </c>
    </row>
    <row r="18" spans="1:3" ht="14.5" x14ac:dyDescent="0.35">
      <c r="A18" s="21" t="e">
        <f>TRIM(LEFT(#REF!,IF(ISNUMBER(FIND(" (Note",#REF!,1)),FIND(" (Note",#REF!,1),99)))</f>
        <v>#REF!</v>
      </c>
      <c r="B18" s="129" t="e">
        <f ca="1">OFFSET(#REF!,MATCH($A18,#REF!,0),36,1,1)</f>
        <v>#REF!</v>
      </c>
      <c r="C18" s="125" t="e">
        <f t="shared" ca="1" si="0"/>
        <v>#REF!</v>
      </c>
    </row>
    <row r="19" spans="1:3" ht="14.5" x14ac:dyDescent="0.35">
      <c r="A19" s="21" t="e">
        <f>TRIM(LEFT(#REF!,IF(ISNUMBER(FIND(" (Note",#REF!,1)),FIND(" (Note",#REF!,1),99)))</f>
        <v>#REF!</v>
      </c>
      <c r="B19" s="129" t="e">
        <f ca="1">OFFSET(#REF!,MATCH($A19,#REF!,0),36,1,1)</f>
        <v>#REF!</v>
      </c>
      <c r="C19" s="125" t="e">
        <f t="shared" ca="1" si="0"/>
        <v>#REF!</v>
      </c>
    </row>
    <row r="20" spans="1:3" ht="14.5" x14ac:dyDescent="0.35">
      <c r="A20" s="21" t="e">
        <f>TRIM(LEFT(#REF!,IF(ISNUMBER(FIND(" (Note",#REF!,1)),FIND(" (Note",#REF!,1),99)))</f>
        <v>#REF!</v>
      </c>
      <c r="B20" s="129" t="e">
        <f ca="1">OFFSET(#REF!,MATCH($A20,#REF!,0),36,1,1)</f>
        <v>#REF!</v>
      </c>
      <c r="C20" s="125" t="e">
        <f t="shared" ca="1" si="0"/>
        <v>#REF!</v>
      </c>
    </row>
    <row r="21" spans="1:3" ht="14.5" x14ac:dyDescent="0.35">
      <c r="A21" s="21" t="e">
        <f>TRIM(LEFT(#REF!,IF(ISNUMBER(FIND(" (Note",#REF!,1)),FIND(" (Note",#REF!,1),99)))</f>
        <v>#REF!</v>
      </c>
      <c r="B21" s="129" t="e">
        <f ca="1">OFFSET(#REF!,MATCH($A21,#REF!,0),36,1,1)</f>
        <v>#REF!</v>
      </c>
      <c r="C21" s="125" t="e">
        <f t="shared" ca="1" si="0"/>
        <v>#REF!</v>
      </c>
    </row>
    <row r="22" spans="1:3" ht="14.5" x14ac:dyDescent="0.35">
      <c r="A22" s="21" t="e">
        <f>TRIM(LEFT(#REF!,IF(ISNUMBER(FIND(" (Note",#REF!,1)),FIND(" (Note",#REF!,1),99)))</f>
        <v>#REF!</v>
      </c>
      <c r="B22" s="129" t="e">
        <f ca="1">OFFSET(#REF!,MATCH($A22,#REF!,0),36,1,1)</f>
        <v>#REF!</v>
      </c>
      <c r="C22" s="125" t="e">
        <f t="shared" ca="1" si="0"/>
        <v>#REF!</v>
      </c>
    </row>
    <row r="23" spans="1:3" ht="14.5" x14ac:dyDescent="0.35">
      <c r="A23" s="21" t="e">
        <f>TRIM(LEFT(#REF!,IF(ISNUMBER(FIND(" (Note",#REF!,1)),FIND(" (Note",#REF!,1),99)))</f>
        <v>#REF!</v>
      </c>
      <c r="B23" s="129" t="e">
        <f ca="1">OFFSET(#REF!,MATCH($A23,#REF!,0),36,1,1)</f>
        <v>#REF!</v>
      </c>
      <c r="C23" s="125" t="e">
        <f t="shared" ca="1" si="0"/>
        <v>#REF!</v>
      </c>
    </row>
    <row r="24" spans="1:3" ht="14.5" x14ac:dyDescent="0.35">
      <c r="A24" s="21" t="e">
        <f>TRIM(LEFT(#REF!,IF(ISNUMBER(FIND(" (Note",#REF!,1)),FIND(" (Note",#REF!,1),99)))</f>
        <v>#REF!</v>
      </c>
      <c r="B24" s="129" t="e">
        <f ca="1">OFFSET(#REF!,MATCH($A24,#REF!,0),36,1,1)</f>
        <v>#REF!</v>
      </c>
      <c r="C24" s="125" t="e">
        <f t="shared" ca="1" si="0"/>
        <v>#REF!</v>
      </c>
    </row>
    <row r="25" spans="1:3" ht="14.5" x14ac:dyDescent="0.35">
      <c r="A25" s="21" t="e">
        <f>TRIM(LEFT(#REF!,IF(ISNUMBER(FIND(" (Note",#REF!,1)),FIND(" (Note",#REF!,1),99)))</f>
        <v>#REF!</v>
      </c>
      <c r="B25" s="129" t="e">
        <f ca="1">OFFSET(#REF!,MATCH($A25,#REF!,0),36,1,1)</f>
        <v>#REF!</v>
      </c>
      <c r="C25" s="125" t="e">
        <f t="shared" ca="1" si="0"/>
        <v>#REF!</v>
      </c>
    </row>
    <row r="26" spans="1:3" ht="14.5" x14ac:dyDescent="0.35">
      <c r="A26" s="21" t="e">
        <f>TRIM(LEFT(#REF!,IF(ISNUMBER(FIND(" (Note",#REF!,1)),FIND(" (Note",#REF!,1),99)))</f>
        <v>#REF!</v>
      </c>
      <c r="B26" s="129" t="e">
        <f ca="1">OFFSET(#REF!,MATCH($A26,#REF!,0),36,1,1)</f>
        <v>#REF!</v>
      </c>
      <c r="C26" s="125" t="e">
        <f t="shared" ca="1" si="0"/>
        <v>#REF!</v>
      </c>
    </row>
    <row r="27" spans="1:3" ht="14.5" x14ac:dyDescent="0.35">
      <c r="A27" s="21" t="e">
        <f>TRIM(LEFT(#REF!,IF(ISNUMBER(FIND(" (Note",#REF!,1)),FIND(" (Note",#REF!,1),99)))</f>
        <v>#REF!</v>
      </c>
      <c r="B27" s="129" t="e">
        <f ca="1">OFFSET(#REF!,MATCH($A27,#REF!,0),36,1,1)</f>
        <v>#REF!</v>
      </c>
      <c r="C27" s="125" t="e">
        <f t="shared" ca="1" si="0"/>
        <v>#REF!</v>
      </c>
    </row>
    <row r="28" spans="1:3" ht="14.5" x14ac:dyDescent="0.35">
      <c r="A28" s="21" t="e">
        <f>TRIM(LEFT(#REF!,IF(ISNUMBER(FIND(" (Note",#REF!,1)),FIND(" (Note",#REF!,1),99)))</f>
        <v>#REF!</v>
      </c>
      <c r="B28" s="129" t="e">
        <f ca="1">OFFSET(#REF!,MATCH($A28,#REF!,0),36,1,1)</f>
        <v>#REF!</v>
      </c>
      <c r="C28" s="125" t="e">
        <f t="shared" ca="1" si="0"/>
        <v>#REF!</v>
      </c>
    </row>
    <row r="29" spans="1:3" ht="14.5" x14ac:dyDescent="0.35">
      <c r="A29" s="21" t="e">
        <f>TRIM(LEFT(#REF!,IF(ISNUMBER(FIND(" (Note",#REF!,1)),FIND(" (Note",#REF!,1),99)))</f>
        <v>#REF!</v>
      </c>
      <c r="B29" s="129" t="e">
        <f ca="1">OFFSET(#REF!,MATCH($A29,#REF!,0),36,1,1)</f>
        <v>#REF!</v>
      </c>
      <c r="C29" s="125" t="e">
        <f t="shared" ca="1" si="0"/>
        <v>#REF!</v>
      </c>
    </row>
    <row r="30" spans="1:3" ht="14.5" x14ac:dyDescent="0.35">
      <c r="A30" s="21" t="e">
        <f>TRIM(LEFT(#REF!,IF(ISNUMBER(FIND(" (Note",#REF!,1)),FIND(" (Note",#REF!,1),99)))</f>
        <v>#REF!</v>
      </c>
      <c r="B30" s="129" t="e">
        <f ca="1">OFFSET(#REF!,MATCH($A30,#REF!,0),36,1,1)</f>
        <v>#REF!</v>
      </c>
      <c r="C30" s="125" t="e">
        <f t="shared" ca="1" si="0"/>
        <v>#REF!</v>
      </c>
    </row>
    <row r="31" spans="1:3" ht="14.5" x14ac:dyDescent="0.35">
      <c r="A31" s="21" t="e">
        <f>TRIM(LEFT(#REF!,IF(ISNUMBER(FIND(" (Note",#REF!,1)),FIND(" (Note",#REF!,1),99)))</f>
        <v>#REF!</v>
      </c>
      <c r="B31" s="129" t="e">
        <f ca="1">OFFSET(#REF!,MATCH($A31,#REF!,0),36,1,1)</f>
        <v>#REF!</v>
      </c>
      <c r="C31" s="125" t="e">
        <f t="shared" ca="1" si="0"/>
        <v>#REF!</v>
      </c>
    </row>
    <row r="32" spans="1:3" ht="14.5" x14ac:dyDescent="0.35">
      <c r="A32" s="21" t="e">
        <f>TRIM(LEFT(#REF!,IF(ISNUMBER(FIND(" (Note",#REF!,1)),FIND(" (Note",#REF!,1),99)))</f>
        <v>#REF!</v>
      </c>
      <c r="B32" s="129" t="e">
        <f ca="1">OFFSET(#REF!,MATCH($A32,#REF!,0),36,1,1)</f>
        <v>#REF!</v>
      </c>
      <c r="C32" s="125" t="e">
        <f t="shared" ca="1" si="0"/>
        <v>#REF!</v>
      </c>
    </row>
    <row r="33" spans="1:3" ht="14.5" x14ac:dyDescent="0.35">
      <c r="A33" s="21" t="e">
        <f>TRIM(LEFT(#REF!,IF(ISNUMBER(FIND(" (Note",#REF!,1)),FIND(" (Note",#REF!,1),99)))</f>
        <v>#REF!</v>
      </c>
      <c r="B33" s="129" t="e">
        <f ca="1">OFFSET(#REF!,MATCH($A33,#REF!,0),36,1,1)</f>
        <v>#REF!</v>
      </c>
      <c r="C33" s="125" t="e">
        <f t="shared" ca="1" si="0"/>
        <v>#REF!</v>
      </c>
    </row>
    <row r="34" spans="1:3" ht="14.5" x14ac:dyDescent="0.35">
      <c r="A34" s="21" t="e">
        <f>TRIM(LEFT(#REF!,IF(ISNUMBER(FIND(" (Note",#REF!,1)),FIND(" (Note",#REF!,1),99)))</f>
        <v>#REF!</v>
      </c>
      <c r="B34" s="129" t="e">
        <f ca="1">OFFSET(#REF!,MATCH($A34,#REF!,0),36,1,1)</f>
        <v>#REF!</v>
      </c>
      <c r="C34" s="125" t="e">
        <f t="shared" ca="1" si="0"/>
        <v>#REF!</v>
      </c>
    </row>
    <row r="35" spans="1:3" ht="14.5" x14ac:dyDescent="0.35">
      <c r="A35" s="21" t="e">
        <f>TRIM(LEFT(#REF!,IF(ISNUMBER(FIND(" (Note",#REF!,1)),FIND(" (Note",#REF!,1),99)))</f>
        <v>#REF!</v>
      </c>
      <c r="B35" s="129" t="e">
        <f ca="1">OFFSET(#REF!,MATCH($A35,#REF!,0),36,1,1)</f>
        <v>#REF!</v>
      </c>
      <c r="C35" s="125" t="e">
        <f t="shared" ca="1" si="0"/>
        <v>#REF!</v>
      </c>
    </row>
    <row r="36" spans="1:3" ht="14.5" x14ac:dyDescent="0.35">
      <c r="A36" s="21" t="e">
        <f>TRIM(LEFT(#REF!,IF(ISNUMBER(FIND(" (Note",#REF!,1)),FIND(" (Note",#REF!,1),99)))</f>
        <v>#REF!</v>
      </c>
      <c r="B36" s="129" t="e">
        <f ca="1">OFFSET(#REF!,MATCH($A36,#REF!,0),36,1,1)</f>
        <v>#REF!</v>
      </c>
      <c r="C36" s="125" t="e">
        <f t="shared" ca="1" si="0"/>
        <v>#REF!</v>
      </c>
    </row>
    <row r="37" spans="1:3" ht="14.5" x14ac:dyDescent="0.35">
      <c r="A37" s="21" t="e">
        <f>TRIM(LEFT(#REF!,IF(ISNUMBER(FIND(" (Note",#REF!,1)),FIND(" (Note",#REF!,1),99)))</f>
        <v>#REF!</v>
      </c>
      <c r="B37" s="129" t="e">
        <f ca="1">OFFSET(#REF!,MATCH($A37,#REF!,0),36,1,1)</f>
        <v>#REF!</v>
      </c>
      <c r="C37" s="125" t="e">
        <f t="shared" ca="1" si="0"/>
        <v>#REF!</v>
      </c>
    </row>
    <row r="38" spans="1:3" ht="14.5" x14ac:dyDescent="0.35">
      <c r="A38" s="21" t="e">
        <f>TRIM(LEFT(#REF!,IF(ISNUMBER(FIND(" (Note",#REF!,1)),FIND(" (Note",#REF!,1),99)))</f>
        <v>#REF!</v>
      </c>
      <c r="B38" s="129" t="e">
        <f ca="1">OFFSET(#REF!,MATCH($A38,#REF!,0),36,1,1)</f>
        <v>#REF!</v>
      </c>
      <c r="C38" s="125" t="e">
        <f t="shared" ca="1" si="0"/>
        <v>#REF!</v>
      </c>
    </row>
    <row r="39" spans="1:3" ht="14.5" x14ac:dyDescent="0.35">
      <c r="A39" s="21" t="e">
        <f>TRIM(LEFT(#REF!,IF(ISNUMBER(FIND(" (Note",#REF!,1)),FIND(" (Note",#REF!,1),99)))</f>
        <v>#REF!</v>
      </c>
      <c r="B39" s="129" t="e">
        <f ca="1">OFFSET(#REF!,MATCH($A39,#REF!,0),36,1,1)</f>
        <v>#REF!</v>
      </c>
      <c r="C39" s="125" t="e">
        <f t="shared" ca="1" si="0"/>
        <v>#REF!</v>
      </c>
    </row>
    <row r="40" spans="1:3" ht="14.5" x14ac:dyDescent="0.35">
      <c r="A40" s="21" t="e">
        <f>TRIM(LEFT(#REF!,IF(ISNUMBER(FIND(" (Note",#REF!,1)),FIND(" (Note",#REF!,1),99)))</f>
        <v>#REF!</v>
      </c>
      <c r="B40" s="129" t="e">
        <f ca="1">OFFSET(#REF!,MATCH($A40,#REF!,0),36,1,1)</f>
        <v>#REF!</v>
      </c>
      <c r="C40" s="125" t="e">
        <f t="shared" ca="1" si="0"/>
        <v>#REF!</v>
      </c>
    </row>
    <row r="41" spans="1:3" ht="14.5" x14ac:dyDescent="0.35">
      <c r="A41" s="21" t="e">
        <f>TRIM(LEFT(#REF!,IF(ISNUMBER(FIND(" (Note",#REF!,1)),FIND(" (Note",#REF!,1),99)))</f>
        <v>#REF!</v>
      </c>
      <c r="B41" s="129" t="e">
        <f ca="1">OFFSET(#REF!,MATCH($A41,#REF!,0),36,1,1)</f>
        <v>#REF!</v>
      </c>
      <c r="C41" s="125" t="e">
        <f t="shared" ca="1" si="0"/>
        <v>#REF!</v>
      </c>
    </row>
    <row r="42" spans="1:3" ht="14.5" x14ac:dyDescent="0.35">
      <c r="A42" s="21" t="e">
        <f>TRIM(LEFT(#REF!,IF(ISNUMBER(FIND(" (Note",#REF!,1)),FIND(" (Note",#REF!,1),99)))</f>
        <v>#REF!</v>
      </c>
      <c r="B42" s="129" t="e">
        <f ca="1">OFFSET(#REF!,MATCH($A42,#REF!,0),36,1,1)</f>
        <v>#REF!</v>
      </c>
      <c r="C42" s="125" t="e">
        <f t="shared" ca="1" si="0"/>
        <v>#REF!</v>
      </c>
    </row>
    <row r="43" spans="1:3" ht="14.5" x14ac:dyDescent="0.35">
      <c r="A43" s="21" t="e">
        <f>TRIM(LEFT(#REF!,IF(ISNUMBER(FIND(" (Note",#REF!,1)),FIND(" (Note",#REF!,1),99)))</f>
        <v>#REF!</v>
      </c>
      <c r="B43" s="129" t="e">
        <f ca="1">OFFSET(#REF!,MATCH($A43,#REF!,0),36,1,1)</f>
        <v>#REF!</v>
      </c>
      <c r="C43" s="125" t="e">
        <f t="shared" ca="1" si="0"/>
        <v>#REF!</v>
      </c>
    </row>
    <row r="44" spans="1:3" ht="14.5" x14ac:dyDescent="0.35">
      <c r="A44" s="21" t="e">
        <f>TRIM(LEFT(#REF!,IF(ISNUMBER(FIND(" (Note",#REF!,1)),FIND(" (Note",#REF!,1),99)))</f>
        <v>#REF!</v>
      </c>
      <c r="B44" s="129" t="e">
        <f ca="1">OFFSET(#REF!,MATCH($A44,#REF!,0),36,1,1)</f>
        <v>#REF!</v>
      </c>
      <c r="C44" s="125" t="e">
        <f t="shared" ca="1" si="0"/>
        <v>#REF!</v>
      </c>
    </row>
    <row r="45" spans="1:3" ht="14.5" x14ac:dyDescent="0.35">
      <c r="A45" s="21" t="e">
        <f>TRIM(LEFT(#REF!,IF(ISNUMBER(FIND(" (Note",#REF!,1)),FIND(" (Note",#REF!,1),99)))</f>
        <v>#REF!</v>
      </c>
      <c r="B45" s="129" t="e">
        <f ca="1">OFFSET(#REF!,MATCH($A45,#REF!,0),36,1,1)</f>
        <v>#REF!</v>
      </c>
      <c r="C45" s="125" t="e">
        <f t="shared" ca="1" si="0"/>
        <v>#REF!</v>
      </c>
    </row>
    <row r="46" spans="1:3" ht="14.5" x14ac:dyDescent="0.35">
      <c r="A46" s="21" t="e">
        <f>TRIM(LEFT(#REF!,IF(ISNUMBER(FIND(" (Note",#REF!,1)),FIND(" (Note",#REF!,1),99)))</f>
        <v>#REF!</v>
      </c>
      <c r="B46" s="129" t="e">
        <f ca="1">OFFSET(#REF!,MATCH($A46,#REF!,0),36,1,1)</f>
        <v>#REF!</v>
      </c>
      <c r="C46" s="125" t="e">
        <f t="shared" ca="1" si="0"/>
        <v>#REF!</v>
      </c>
    </row>
    <row r="47" spans="1:3" ht="14.5" x14ac:dyDescent="0.35">
      <c r="A47" s="21" t="e">
        <f>TRIM(LEFT(#REF!,IF(ISNUMBER(FIND(" (Note",#REF!,1)),FIND(" (Note",#REF!,1),99)))</f>
        <v>#REF!</v>
      </c>
      <c r="B47" s="129" t="e">
        <f ca="1">OFFSET(#REF!,MATCH($A47,#REF!,0),36,1,1)</f>
        <v>#REF!</v>
      </c>
      <c r="C47" s="125" t="e">
        <f t="shared" ca="1" si="0"/>
        <v>#REF!</v>
      </c>
    </row>
    <row r="48" spans="1:3" ht="14.5" x14ac:dyDescent="0.35">
      <c r="A48" s="21" t="e">
        <f>TRIM(LEFT(#REF!,IF(ISNUMBER(FIND(" (Note",#REF!,1)),FIND(" (Note",#REF!,1),99)))</f>
        <v>#REF!</v>
      </c>
      <c r="B48" s="129" t="e">
        <f ca="1">OFFSET(#REF!,MATCH($A48,#REF!,0),36,1,1)</f>
        <v>#REF!</v>
      </c>
      <c r="C48" s="125" t="e">
        <f t="shared" ca="1" si="0"/>
        <v>#REF!</v>
      </c>
    </row>
    <row r="49" spans="1:3" ht="14.5" x14ac:dyDescent="0.35">
      <c r="A49" s="21" t="e">
        <f>TRIM(LEFT(#REF!,IF(ISNUMBER(FIND(" (Note",#REF!,1)),FIND(" (Note",#REF!,1),99)))</f>
        <v>#REF!</v>
      </c>
      <c r="B49" s="129" t="e">
        <f ca="1">OFFSET(#REF!,MATCH($A49,#REF!,0),36,1,1)</f>
        <v>#REF!</v>
      </c>
      <c r="C49" s="125" t="e">
        <f t="shared" ca="1" si="0"/>
        <v>#REF!</v>
      </c>
    </row>
    <row r="50" spans="1:3" ht="14.5" x14ac:dyDescent="0.35">
      <c r="A50" s="21" t="e">
        <f>TRIM(LEFT(#REF!,IF(ISNUMBER(FIND(" (Note",#REF!,1)),FIND(" (Note",#REF!,1),99)))</f>
        <v>#REF!</v>
      </c>
      <c r="B50" s="129" t="e">
        <f ca="1">OFFSET(#REF!,MATCH($A50,#REF!,0),36,1,1)</f>
        <v>#REF!</v>
      </c>
      <c r="C50" s="125" t="e">
        <f t="shared" ca="1" si="0"/>
        <v>#REF!</v>
      </c>
    </row>
    <row r="51" spans="1:3" ht="14.5" x14ac:dyDescent="0.35">
      <c r="A51" s="21" t="e">
        <f>TRIM(LEFT(#REF!,IF(ISNUMBER(FIND(" (Note",#REF!,1)),FIND(" (Note",#REF!,1),99)))</f>
        <v>#REF!</v>
      </c>
      <c r="B51" s="129" t="e">
        <f ca="1">OFFSET(#REF!,MATCH($A51,#REF!,0),36,1,1)</f>
        <v>#REF!</v>
      </c>
      <c r="C51" s="125" t="e">
        <f t="shared" ca="1" si="0"/>
        <v>#REF!</v>
      </c>
    </row>
    <row r="52" spans="1:3" ht="14.5" x14ac:dyDescent="0.35">
      <c r="A52" s="21" t="e">
        <f>TRIM(LEFT(#REF!,IF(ISNUMBER(FIND(" (Note",#REF!,1)),FIND(" (Note",#REF!,1),99)))</f>
        <v>#REF!</v>
      </c>
      <c r="B52" s="129" t="e">
        <f ca="1">OFFSET(#REF!,MATCH($A52,#REF!,0),36,1,1)</f>
        <v>#REF!</v>
      </c>
      <c r="C52" s="125" t="e">
        <f t="shared" ca="1" si="0"/>
        <v>#REF!</v>
      </c>
    </row>
    <row r="53" spans="1:3" ht="14.5" x14ac:dyDescent="0.35">
      <c r="A53" s="21" t="e">
        <f>TRIM(LEFT(#REF!,IF(ISNUMBER(FIND(" (Note",#REF!,1)),FIND(" (Note",#REF!,1),99)))</f>
        <v>#REF!</v>
      </c>
      <c r="B53" s="129" t="e">
        <f ca="1">OFFSET(#REF!,MATCH($A53,#REF!,0),36,1,1)</f>
        <v>#REF!</v>
      </c>
      <c r="C53" s="125" t="e">
        <f t="shared" ca="1" si="0"/>
        <v>#REF!</v>
      </c>
    </row>
    <row r="54" spans="1:3" ht="14.5" x14ac:dyDescent="0.35">
      <c r="A54" s="21" t="e">
        <f>TRIM(LEFT(#REF!,IF(ISNUMBER(FIND(" (Note",#REF!,1)),FIND(" (Note",#REF!,1),99)))</f>
        <v>#REF!</v>
      </c>
      <c r="B54" s="129" t="e">
        <f ca="1">OFFSET(#REF!,MATCH($A54,#REF!,0),36,1,1)</f>
        <v>#REF!</v>
      </c>
      <c r="C54" s="125" t="e">
        <f t="shared" ca="1" si="0"/>
        <v>#REF!</v>
      </c>
    </row>
    <row r="55" spans="1:3" ht="14.5" x14ac:dyDescent="0.35">
      <c r="A55" s="21" t="e">
        <f>TRIM(LEFT(#REF!,IF(ISNUMBER(FIND(" (Note",#REF!,1)),FIND(" (Note",#REF!,1),99)))</f>
        <v>#REF!</v>
      </c>
      <c r="B55" s="129" t="e">
        <f ca="1">OFFSET(#REF!,MATCH($A55,#REF!,0),36,1,1)</f>
        <v>#REF!</v>
      </c>
      <c r="C55" s="125" t="e">
        <f t="shared" ca="1" si="0"/>
        <v>#REF!</v>
      </c>
    </row>
    <row r="56" spans="1:3" ht="14.5" x14ac:dyDescent="0.35">
      <c r="A56" s="21" t="e">
        <f>TRIM(LEFT(#REF!,IF(ISNUMBER(FIND(" (Note",#REF!,1)),FIND(" (Note",#REF!,1),99)))</f>
        <v>#REF!</v>
      </c>
      <c r="B56" s="129" t="e">
        <f ca="1">OFFSET(#REF!,MATCH($A56,#REF!,0),36,1,1)</f>
        <v>#REF!</v>
      </c>
      <c r="C56" s="125" t="e">
        <f t="shared" ca="1" si="0"/>
        <v>#REF!</v>
      </c>
    </row>
    <row r="57" spans="1:3" ht="14.5" x14ac:dyDescent="0.35">
      <c r="A57" s="21" t="e">
        <f>TRIM(LEFT(#REF!,IF(ISNUMBER(FIND(" (Note",#REF!,1)),FIND(" (Note",#REF!,1),99)))</f>
        <v>#REF!</v>
      </c>
      <c r="B57" s="129" t="e">
        <f ca="1">OFFSET(#REF!,MATCH($A57,#REF!,0),36,1,1)</f>
        <v>#REF!</v>
      </c>
      <c r="C57" s="125" t="e">
        <f t="shared" ca="1" si="0"/>
        <v>#REF!</v>
      </c>
    </row>
    <row r="58" spans="1:3" ht="14.5" x14ac:dyDescent="0.35">
      <c r="A58" s="21" t="e">
        <f>TRIM(LEFT(#REF!,IF(ISNUMBER(FIND(" (Note",#REF!,1)),FIND(" (Note",#REF!,1),99)))</f>
        <v>#REF!</v>
      </c>
      <c r="B58" s="129" t="e">
        <f ca="1">OFFSET(#REF!,MATCH($A58,#REF!,0),36,1,1)</f>
        <v>#REF!</v>
      </c>
      <c r="C58" s="125" t="e">
        <f t="shared" ca="1" si="0"/>
        <v>#REF!</v>
      </c>
    </row>
    <row r="59" spans="1:3" ht="14.5" x14ac:dyDescent="0.35">
      <c r="A59" s="21" t="e">
        <f>TRIM(LEFT(#REF!,IF(ISNUMBER(FIND(" (Note",#REF!,1)),FIND(" (Note",#REF!,1),99)))</f>
        <v>#REF!</v>
      </c>
      <c r="B59" s="129" t="e">
        <f ca="1">OFFSET(#REF!,MATCH($A59,#REF!,0),36,1,1)</f>
        <v>#REF!</v>
      </c>
      <c r="C59" s="125" t="e">
        <f t="shared" ca="1" si="0"/>
        <v>#REF!</v>
      </c>
    </row>
    <row r="60" spans="1:3" ht="14.5" x14ac:dyDescent="0.35">
      <c r="A60" s="21" t="e">
        <f>TRIM(LEFT(#REF!,IF(ISNUMBER(FIND(" (Note",#REF!,1)),FIND(" (Note",#REF!,1),99)))</f>
        <v>#REF!</v>
      </c>
      <c r="B60" s="129" t="e">
        <f ca="1">OFFSET(#REF!,MATCH($A60,#REF!,0),36,1,1)</f>
        <v>#REF!</v>
      </c>
      <c r="C60" s="125" t="e">
        <f t="shared" ca="1" si="0"/>
        <v>#REF!</v>
      </c>
    </row>
    <row r="61" spans="1:3" ht="14.5" x14ac:dyDescent="0.35">
      <c r="A61" s="21" t="e">
        <f>TRIM(LEFT(#REF!,IF(ISNUMBER(FIND(" (Note",#REF!,1)),FIND(" (Note",#REF!,1),99)))</f>
        <v>#REF!</v>
      </c>
      <c r="B61" s="129" t="e">
        <f ca="1">OFFSET(#REF!,MATCH($A61,#REF!,0),36,1,1)</f>
        <v>#REF!</v>
      </c>
      <c r="C61" s="125" t="e">
        <f t="shared" ca="1" si="0"/>
        <v>#REF!</v>
      </c>
    </row>
    <row r="62" spans="1:3" ht="14.5" x14ac:dyDescent="0.35">
      <c r="A62" s="21" t="e">
        <f>TRIM(LEFT(#REF!,IF(ISNUMBER(FIND(" (Note",#REF!,1)),FIND(" (Note",#REF!,1),99)))</f>
        <v>#REF!</v>
      </c>
      <c r="B62" s="129" t="e">
        <f ca="1">OFFSET(#REF!,MATCH($A62,#REF!,0),36,1,1)</f>
        <v>#REF!</v>
      </c>
      <c r="C62" s="125" t="e">
        <f t="shared" ca="1" si="0"/>
        <v>#REF!</v>
      </c>
    </row>
    <row r="63" spans="1:3" ht="14.5" x14ac:dyDescent="0.35">
      <c r="A63" s="21" t="e">
        <f>TRIM(LEFT(#REF!,IF(ISNUMBER(FIND(" (Note",#REF!,1)),FIND(" (Note",#REF!,1),99)))</f>
        <v>#REF!</v>
      </c>
      <c r="B63" s="129" t="e">
        <f ca="1">OFFSET(#REF!,MATCH($A63,#REF!,0),36,1,1)</f>
        <v>#REF!</v>
      </c>
      <c r="C63" s="125" t="e">
        <f t="shared" ca="1" si="0"/>
        <v>#REF!</v>
      </c>
    </row>
    <row r="64" spans="1:3" ht="14.5" x14ac:dyDescent="0.35">
      <c r="A64" s="21" t="e">
        <f>TRIM(LEFT(#REF!,IF(ISNUMBER(FIND(" (Note",#REF!,1)),FIND(" (Note",#REF!,1),99)))</f>
        <v>#REF!</v>
      </c>
      <c r="B64" s="129" t="e">
        <f ca="1">OFFSET(#REF!,MATCH($A64,#REF!,0),36,1,1)</f>
        <v>#REF!</v>
      </c>
      <c r="C64" s="125" t="e">
        <f t="shared" ca="1" si="0"/>
        <v>#REF!</v>
      </c>
    </row>
    <row r="65" spans="1:3" ht="14.5" x14ac:dyDescent="0.35">
      <c r="A65" s="21" t="e">
        <f>TRIM(LEFT(#REF!,IF(ISNUMBER(FIND(" (Note",#REF!,1)),FIND(" (Note",#REF!,1),99)))</f>
        <v>#REF!</v>
      </c>
      <c r="B65" s="129" t="e">
        <f ca="1">OFFSET(#REF!,MATCH($A65,#REF!,0),36,1,1)</f>
        <v>#REF!</v>
      </c>
      <c r="C65" s="125" t="e">
        <f t="shared" ca="1" si="0"/>
        <v>#REF!</v>
      </c>
    </row>
    <row r="66" spans="1:3" ht="14.5" x14ac:dyDescent="0.35">
      <c r="A66" s="21" t="e">
        <f>TRIM(LEFT(#REF!,IF(ISNUMBER(FIND(" (Note",#REF!,1)),FIND(" (Note",#REF!,1),99)))</f>
        <v>#REF!</v>
      </c>
      <c r="B66" s="129" t="e">
        <f ca="1">OFFSET(#REF!,MATCH($A66,#REF!,0),36,1,1)</f>
        <v>#REF!</v>
      </c>
      <c r="C66" s="125" t="e">
        <f t="shared" ca="1" si="0"/>
        <v>#REF!</v>
      </c>
    </row>
    <row r="67" spans="1:3" ht="14.5" x14ac:dyDescent="0.35">
      <c r="A67" s="21" t="e">
        <f>TRIM(LEFT(#REF!,IF(ISNUMBER(FIND(" (Note",#REF!,1)),FIND(" (Note",#REF!,1),99)))</f>
        <v>#REF!</v>
      </c>
      <c r="B67" s="129" t="e">
        <f ca="1">OFFSET(#REF!,MATCH($A67,#REF!,0),36,1,1)</f>
        <v>#REF!</v>
      </c>
      <c r="C67" s="125" t="e">
        <f t="shared" ca="1" si="0"/>
        <v>#REF!</v>
      </c>
    </row>
    <row r="68" spans="1:3" ht="14.5" x14ac:dyDescent="0.35">
      <c r="A68" s="21" t="e">
        <f>TRIM(LEFT(#REF!,IF(ISNUMBER(FIND(" (Note",#REF!,1)),FIND(" (Note",#REF!,1),99)))</f>
        <v>#REF!</v>
      </c>
      <c r="B68" s="129" t="e">
        <f ca="1">OFFSET(#REF!,MATCH($A68,#REF!,0),36,1,1)</f>
        <v>#REF!</v>
      </c>
      <c r="C68" s="125" t="e">
        <f t="shared" ca="1" si="0"/>
        <v>#REF!</v>
      </c>
    </row>
    <row r="69" spans="1:3" ht="14.5" x14ac:dyDescent="0.35">
      <c r="A69" s="21" t="e">
        <f>TRIM(LEFT(#REF!,IF(ISNUMBER(FIND(" (Note",#REF!,1)),FIND(" (Note",#REF!,1),99)))</f>
        <v>#REF!</v>
      </c>
      <c r="B69" s="129" t="e">
        <f ca="1">OFFSET(#REF!,MATCH($A69,#REF!,0),36,1,1)</f>
        <v>#REF!</v>
      </c>
      <c r="C69" s="125" t="e">
        <f t="shared" ca="1" si="0"/>
        <v>#REF!</v>
      </c>
    </row>
    <row r="70" spans="1:3" ht="14.5" x14ac:dyDescent="0.35">
      <c r="A70" s="21" t="e">
        <f>TRIM(LEFT(#REF!,IF(ISNUMBER(FIND(" (Note",#REF!,1)),FIND(" (Note",#REF!,1),99)))</f>
        <v>#REF!</v>
      </c>
      <c r="B70" s="129" t="e">
        <f ca="1">OFFSET(#REF!,MATCH($A70,#REF!,0),36,1,1)</f>
        <v>#REF!</v>
      </c>
      <c r="C70" s="125" t="e">
        <f t="shared" ca="1" si="0"/>
        <v>#REF!</v>
      </c>
    </row>
    <row r="71" spans="1:3" ht="14.5" x14ac:dyDescent="0.35">
      <c r="A71" s="21" t="e">
        <f>TRIM(LEFT(#REF!,IF(ISNUMBER(FIND(" (Note",#REF!,1)),FIND(" (Note",#REF!,1),99)))</f>
        <v>#REF!</v>
      </c>
      <c r="B71" s="129" t="e">
        <f ca="1">OFFSET(#REF!,MATCH($A71,#REF!,0),36,1,1)</f>
        <v>#REF!</v>
      </c>
      <c r="C71" s="125" t="e">
        <f t="shared" ca="1" si="0"/>
        <v>#REF!</v>
      </c>
    </row>
    <row r="72" spans="1:3" ht="14.5" x14ac:dyDescent="0.35">
      <c r="A72" s="21" t="e">
        <f>TRIM(LEFT(#REF!,IF(ISNUMBER(FIND(" (Note",#REF!,1)),FIND(" (Note",#REF!,1),99)))</f>
        <v>#REF!</v>
      </c>
      <c r="B72" s="129" t="e">
        <f ca="1">OFFSET(#REF!,MATCH($A72,#REF!,0),36,1,1)</f>
        <v>#REF!</v>
      </c>
      <c r="C72" s="125" t="e">
        <f t="shared" ref="C72:C88" ca="1" si="1">TEXT($C$3,0)&amp;$D$3&amp;$E$3&amp;TEXT($B72,0)&amp;$D$3&amp;$F$3&amp;$G$3&amp;$A72&amp;$G$3</f>
        <v>#REF!</v>
      </c>
    </row>
    <row r="73" spans="1:3" ht="14.5" x14ac:dyDescent="0.35">
      <c r="A73" s="21" t="e">
        <f>TRIM(LEFT(#REF!,IF(ISNUMBER(FIND(" (Note",#REF!,1)),FIND(" (Note",#REF!,1),99)))</f>
        <v>#REF!</v>
      </c>
      <c r="B73" s="129" t="e">
        <f ca="1">OFFSET(#REF!,MATCH($A73,#REF!,0),36,1,1)</f>
        <v>#REF!</v>
      </c>
      <c r="C73" s="125" t="e">
        <f t="shared" ca="1" si="1"/>
        <v>#REF!</v>
      </c>
    </row>
    <row r="74" spans="1:3" ht="14.5" x14ac:dyDescent="0.35">
      <c r="A74" s="21" t="e">
        <f>TRIM(LEFT(#REF!,IF(ISNUMBER(FIND(" (Note",#REF!,1)),FIND(" (Note",#REF!,1),99)))</f>
        <v>#REF!</v>
      </c>
      <c r="B74" s="129" t="e">
        <f ca="1">OFFSET(#REF!,MATCH($A74,#REF!,0),36,1,1)</f>
        <v>#REF!</v>
      </c>
      <c r="C74" s="125" t="e">
        <f t="shared" ca="1" si="1"/>
        <v>#REF!</v>
      </c>
    </row>
    <row r="75" spans="1:3" ht="14.5" x14ac:dyDescent="0.35">
      <c r="A75" s="21" t="e">
        <f>TRIM(LEFT(#REF!,IF(ISNUMBER(FIND(" (Note",#REF!,1)),FIND(" (Note",#REF!,1),99)))</f>
        <v>#REF!</v>
      </c>
      <c r="B75" s="129" t="e">
        <f ca="1">OFFSET(#REF!,MATCH($A75,#REF!,0),36,1,1)</f>
        <v>#REF!</v>
      </c>
      <c r="C75" s="125" t="e">
        <f t="shared" ca="1" si="1"/>
        <v>#REF!</v>
      </c>
    </row>
    <row r="76" spans="1:3" ht="14.5" x14ac:dyDescent="0.35">
      <c r="A76" s="21" t="e">
        <f>TRIM(LEFT(#REF!,IF(ISNUMBER(FIND(" (Note",#REF!,1)),FIND(" (Note",#REF!,1),99)))</f>
        <v>#REF!</v>
      </c>
      <c r="B76" s="129" t="e">
        <f ca="1">OFFSET(#REF!,MATCH($A76,#REF!,0),36,1,1)</f>
        <v>#REF!</v>
      </c>
      <c r="C76" s="125" t="e">
        <f t="shared" ca="1" si="1"/>
        <v>#REF!</v>
      </c>
    </row>
    <row r="77" spans="1:3" ht="14.5" x14ac:dyDescent="0.35">
      <c r="A77" s="21" t="e">
        <f>TRIM(LEFT(#REF!,IF(ISNUMBER(FIND(" (Note",#REF!,1)),FIND(" (Note",#REF!,1),99)))</f>
        <v>#REF!</v>
      </c>
      <c r="B77" s="129" t="e">
        <f ca="1">OFFSET(#REF!,MATCH($A77,#REF!,0),36,1,1)</f>
        <v>#REF!</v>
      </c>
      <c r="C77" s="125" t="e">
        <f t="shared" ca="1" si="1"/>
        <v>#REF!</v>
      </c>
    </row>
    <row r="78" spans="1:3" ht="14.5" x14ac:dyDescent="0.35">
      <c r="A78" s="21" t="e">
        <f>TRIM(LEFT(#REF!,IF(ISNUMBER(FIND(" (Note",#REF!,1)),FIND(" (Note",#REF!,1),99)))</f>
        <v>#REF!</v>
      </c>
      <c r="B78" s="129" t="e">
        <f ca="1">OFFSET(#REF!,MATCH($A78,#REF!,0),36,1,1)</f>
        <v>#REF!</v>
      </c>
      <c r="C78" s="125" t="e">
        <f t="shared" ca="1" si="1"/>
        <v>#REF!</v>
      </c>
    </row>
    <row r="79" spans="1:3" ht="14.5" x14ac:dyDescent="0.35">
      <c r="A79" s="21" t="e">
        <f>TRIM(LEFT(#REF!,IF(ISNUMBER(FIND(" (Note",#REF!,1)),FIND(" (Note",#REF!,1),99)))</f>
        <v>#REF!</v>
      </c>
      <c r="B79" s="129" t="e">
        <f ca="1">OFFSET(#REF!,MATCH($A79,#REF!,0),36,1,1)</f>
        <v>#REF!</v>
      </c>
      <c r="C79" s="125" t="e">
        <f t="shared" ca="1" si="1"/>
        <v>#REF!</v>
      </c>
    </row>
    <row r="80" spans="1:3" ht="14.5" x14ac:dyDescent="0.35">
      <c r="A80" s="21" t="e">
        <f>TRIM(LEFT(#REF!,IF(ISNUMBER(FIND(" (Note",#REF!,1)),FIND(" (Note",#REF!,1),99)))</f>
        <v>#REF!</v>
      </c>
      <c r="B80" s="129" t="e">
        <f ca="1">OFFSET(#REF!,MATCH($A80,#REF!,0),36,1,1)</f>
        <v>#REF!</v>
      </c>
      <c r="C80" s="125" t="e">
        <f t="shared" ca="1" si="1"/>
        <v>#REF!</v>
      </c>
    </row>
    <row r="81" spans="1:3" ht="14.5" x14ac:dyDescent="0.35">
      <c r="A81" s="21" t="e">
        <f>TRIM(LEFT(#REF!,IF(ISNUMBER(FIND(" (Note",#REF!,1)),FIND(" (Note",#REF!,1),99)))</f>
        <v>#REF!</v>
      </c>
      <c r="B81" s="129" t="e">
        <f ca="1">OFFSET(#REF!,MATCH($A81,#REF!,0),36,1,1)</f>
        <v>#REF!</v>
      </c>
      <c r="C81" s="125" t="e">
        <f t="shared" ca="1" si="1"/>
        <v>#REF!</v>
      </c>
    </row>
    <row r="82" spans="1:3" ht="14.5" x14ac:dyDescent="0.35">
      <c r="A82" s="21" t="e">
        <f>TRIM(LEFT(#REF!,IF(ISNUMBER(FIND(" (Note",#REF!,1)),FIND(" (Note",#REF!,1),99)))</f>
        <v>#REF!</v>
      </c>
      <c r="B82" s="129" t="e">
        <f ca="1">OFFSET(#REF!,MATCH($A82,#REF!,0),36,1,1)</f>
        <v>#REF!</v>
      </c>
      <c r="C82" s="125" t="e">
        <f t="shared" ca="1" si="1"/>
        <v>#REF!</v>
      </c>
    </row>
    <row r="83" spans="1:3" ht="14.5" x14ac:dyDescent="0.35">
      <c r="A83" s="21" t="e">
        <f>TRIM(LEFT(#REF!,IF(ISNUMBER(FIND(" (Note",#REF!,1)),FIND(" (Note",#REF!,1),99)))</f>
        <v>#REF!</v>
      </c>
      <c r="B83" s="129" t="e">
        <f ca="1">OFFSET(#REF!,MATCH($A83,#REF!,0),36,1,1)</f>
        <v>#REF!</v>
      </c>
      <c r="C83" s="125" t="e">
        <f t="shared" ca="1" si="1"/>
        <v>#REF!</v>
      </c>
    </row>
    <row r="84" spans="1:3" ht="14.5" x14ac:dyDescent="0.35">
      <c r="A84" s="21" t="e">
        <f>TRIM(LEFT(#REF!,IF(ISNUMBER(FIND(" (Note",#REF!,1)),FIND(" (Note",#REF!,1),99)))</f>
        <v>#REF!</v>
      </c>
      <c r="B84" s="129" t="e">
        <f ca="1">OFFSET(#REF!,MATCH($A84,#REF!,0),36,1,1)</f>
        <v>#REF!</v>
      </c>
      <c r="C84" s="125" t="e">
        <f t="shared" ca="1" si="1"/>
        <v>#REF!</v>
      </c>
    </row>
    <row r="85" spans="1:3" ht="14.5" x14ac:dyDescent="0.35">
      <c r="A85" s="21" t="e">
        <f>TRIM(LEFT(#REF!,IF(ISNUMBER(FIND(" (Note",#REF!,1)),FIND(" (Note",#REF!,1),99)))</f>
        <v>#REF!</v>
      </c>
      <c r="B85" s="129" t="e">
        <f ca="1">OFFSET(#REF!,MATCH($A85,#REF!,0),36,1,1)</f>
        <v>#REF!</v>
      </c>
      <c r="C85" s="125" t="e">
        <f t="shared" ca="1" si="1"/>
        <v>#REF!</v>
      </c>
    </row>
    <row r="86" spans="1:3" ht="14.5" x14ac:dyDescent="0.35">
      <c r="A86" s="21" t="e">
        <f>TRIM(LEFT(#REF!,IF(ISNUMBER(FIND(" (Note",#REF!,1)),FIND(" (Note",#REF!,1),99)))</f>
        <v>#REF!</v>
      </c>
      <c r="B86" s="129" t="e">
        <f ca="1">OFFSET(#REF!,MATCH($A86,#REF!,0),36,1,1)</f>
        <v>#REF!</v>
      </c>
      <c r="C86" s="125" t="e">
        <f t="shared" ca="1" si="1"/>
        <v>#REF!</v>
      </c>
    </row>
    <row r="87" spans="1:3" ht="14.5" x14ac:dyDescent="0.35">
      <c r="A87" s="21" t="e">
        <f>TRIM(LEFT(#REF!,IF(ISNUMBER(FIND(" (Note",#REF!,1)),FIND(" (Note",#REF!,1),99)))</f>
        <v>#REF!</v>
      </c>
      <c r="B87" s="129" t="e">
        <f ca="1">OFFSET(#REF!,MATCH($A87,#REF!,0),36,1,1)</f>
        <v>#REF!</v>
      </c>
      <c r="C87" s="125" t="e">
        <f t="shared" ca="1" si="1"/>
        <v>#REF!</v>
      </c>
    </row>
    <row r="88" spans="1:3" ht="14.5" x14ac:dyDescent="0.35">
      <c r="A88" s="21" t="e">
        <f>TRIM(LEFT(#REF!,IF(ISNUMBER(FIND(" (Note",#REF!,1)),FIND(" (Note",#REF!,1),99)))</f>
        <v>#REF!</v>
      </c>
      <c r="B88" s="129" t="e">
        <f ca="1">OFFSET(#REF!,MATCH($A88,#REF!,0),36,1,1)</f>
        <v>#REF!</v>
      </c>
      <c r="C88" s="125" t="e">
        <f t="shared" ca="1" si="1"/>
        <v>#REF!</v>
      </c>
    </row>
    <row r="89" spans="1:3" ht="14.5" x14ac:dyDescent="0.35">
      <c r="A89" s="21" t="e">
        <f>TRIM(LEFT(#REF!,IF(ISNUMBER(FIND(" (Note",#REF!,1)),FIND(" (Note",#REF!,1),99)))</f>
        <v>#REF!</v>
      </c>
      <c r="B89" s="129" t="e">
        <f ca="1">OFFSET(#REF!,MATCH($A89,#REF!,0),36,1,1)</f>
        <v>#REF!</v>
      </c>
      <c r="C89" s="125" t="e">
        <f ca="1">TEXT($C$3,0)&amp;$D$3&amp;$E$3&amp;TEXT($B89,0)&amp;$D$3&amp;$F$3&amp;$G$3&amp;$A89&amp;$G$3</f>
        <v>#REF!</v>
      </c>
    </row>
    <row r="90" spans="1:3" ht="14" x14ac:dyDescent="0.3">
      <c r="A90" s="21" t="e">
        <f>TRIM(LEFT(#REF!,IF(ISNUMBER(FIND(" (Note",#REF!,1)),FIND(" (Note",#REF!,1),99)))</f>
        <v>#REF!</v>
      </c>
    </row>
  </sheetData>
  <conditionalFormatting sqref="A6:A90">
    <cfRule type="expression" dxfId="1" priority="1">
      <formula>IF($AN6="X",TRUE,FALSE)</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C1C80-F7E8-4AEF-9905-C1520CBBED87}">
  <dimension ref="A1:G86"/>
  <sheetViews>
    <sheetView workbookViewId="0">
      <selection activeCell="B6" sqref="B6:B86"/>
    </sheetView>
  </sheetViews>
  <sheetFormatPr defaultColWidth="9.08984375" defaultRowHeight="13" x14ac:dyDescent="0.3"/>
  <cols>
    <col min="1" max="1" width="56.90625" style="125" customWidth="1"/>
    <col min="2" max="2" width="9.90625" style="125" bestFit="1" customWidth="1"/>
    <col min="3" max="3" width="14.36328125" style="125" customWidth="1"/>
    <col min="4" max="4" width="48.90625" style="125" customWidth="1"/>
    <col min="5" max="16384" width="9.08984375" style="125"/>
  </cols>
  <sheetData>
    <row r="1" spans="1:7" x14ac:dyDescent="0.3">
      <c r="C1" s="125" t="s">
        <v>944</v>
      </c>
    </row>
    <row r="2" spans="1:7" x14ac:dyDescent="0.3">
      <c r="C2" s="125" t="s">
        <v>945</v>
      </c>
      <c r="D2" s="125" t="s">
        <v>946</v>
      </c>
      <c r="E2" s="125" t="s">
        <v>947</v>
      </c>
      <c r="F2" s="125" t="s">
        <v>948</v>
      </c>
      <c r="G2" s="125" t="s">
        <v>949</v>
      </c>
    </row>
    <row r="3" spans="1:7" ht="14.5" x14ac:dyDescent="0.35">
      <c r="C3" s="126">
        <v>2</v>
      </c>
      <c r="D3" s="126" t="s">
        <v>950</v>
      </c>
      <c r="E3" s="126" t="s">
        <v>951</v>
      </c>
      <c r="F3" s="126" t="s">
        <v>952</v>
      </c>
      <c r="G3" s="126" t="s">
        <v>943</v>
      </c>
    </row>
    <row r="5" spans="1:7" x14ac:dyDescent="0.3">
      <c r="A5" s="125" t="s">
        <v>860</v>
      </c>
      <c r="B5" s="125" t="s">
        <v>962</v>
      </c>
      <c r="C5" s="125" t="s">
        <v>963</v>
      </c>
    </row>
    <row r="6" spans="1:7" ht="14.5" x14ac:dyDescent="0.35">
      <c r="A6" s="21" t="str">
        <f>TRIM(LEFT('2022 SpaceFuncData-Input'!$A3,IF(ISNUMBER(FIND(" (Note",'2022 SpaceFuncData-Input'!$A3,1)),FIND(" (Note",'2022 SpaceFuncData-Input'!$A3,1),99)))</f>
        <v>Aging Eye/Low-vision (Corridor Area)</v>
      </c>
      <c r="B6" s="290" t="str">
        <f ca="1">OFFSET('For CSV - 2025 SpcFuncData'!$B$4,MATCH($A6,'For CSV - 2025 SpcFuncData'!$B$5:$B$87,0),38,1,1)</f>
        <v>Office</v>
      </c>
      <c r="C6" s="125" t="str">
        <f t="shared" ref="C6:C71" ca="1" si="0">TEXT($C$3,0)&amp;$D$3&amp;$E$3&amp;TEXT($B6,0)&amp;$D$3&amp;$F$3&amp;$G$3&amp;$A6&amp;$G$3</f>
        <v>2,            Office,    "Aging Eye/Low-vision (Corridor Area)"</v>
      </c>
    </row>
    <row r="7" spans="1:7" ht="14.5" x14ac:dyDescent="0.35">
      <c r="A7" s="21" t="str">
        <f>TRIM(LEFT('2022 SpaceFuncData-Input'!$A4,IF(ISNUMBER(FIND(" (Note",'2022 SpaceFuncData-Input'!$A4,1)),FIND(" (Note",'2022 SpaceFuncData-Input'!$A4,1),99)))</f>
        <v>Aging Eye/Low-vision (Dining)</v>
      </c>
      <c r="B7" s="290" t="str">
        <f ca="1">OFFSET('For CSV - 2025 SpcFuncData'!$B$4,MATCH($A7,'For CSV - 2025 SpcFuncData'!$B$5:$B$87,0),38,1,1)</f>
        <v>Restaurant</v>
      </c>
      <c r="C7" s="125" t="str">
        <f t="shared" ca="1" si="0"/>
        <v>2,            Restaurant,    "Aging Eye/Low-vision (Dining)"</v>
      </c>
    </row>
    <row r="8" spans="1:7" ht="14.5" x14ac:dyDescent="0.35">
      <c r="A8" s="21" t="str">
        <f>TRIM(LEFT('2022 SpaceFuncData-Input'!$A5,IF(ISNUMBER(FIND(" (Note",'2022 SpaceFuncData-Input'!$A5,1)),FIND(" (Note",'2022 SpaceFuncData-Input'!$A5,1),99)))</f>
        <v>Aging Eye/Low-vision (Lobby, Main Entry)</v>
      </c>
      <c r="B8" s="290" t="str">
        <f ca="1">OFFSET('For CSV - 2025 SpcFuncData'!$B$4,MATCH($A8,'For CSV - 2025 SpcFuncData'!$B$5:$B$87,0),38,1,1)</f>
        <v>Assembly</v>
      </c>
      <c r="C8" s="125" t="str">
        <f t="shared" ca="1" si="0"/>
        <v>2,            Assembly,    "Aging Eye/Low-vision (Lobby, Main Entry)"</v>
      </c>
    </row>
    <row r="9" spans="1:7" ht="14.5" x14ac:dyDescent="0.35">
      <c r="A9" s="21" t="str">
        <f>TRIM(LEFT('2022 SpaceFuncData-Input'!$A6,IF(ISNUMBER(FIND(" (Note",'2022 SpaceFuncData-Input'!$A6,1)),FIND(" (Note",'2022 SpaceFuncData-Input'!$A6,1),99)))</f>
        <v>Aging Eye/Low-vision (Lounge/Waiting Area)</v>
      </c>
      <c r="B9" s="290" t="str">
        <f ca="1">OFFSET('For CSV - 2025 SpcFuncData'!$B$4,MATCH($A9,'For CSV - 2025 SpcFuncData'!$B$5:$B$87,0),38,1,1)</f>
        <v>Assembly</v>
      </c>
      <c r="C9" s="125" t="str">
        <f t="shared" ca="1" si="0"/>
        <v>2,            Assembly,    "Aging Eye/Low-vision (Lounge/Waiting Area)"</v>
      </c>
    </row>
    <row r="10" spans="1:7" ht="14.5" x14ac:dyDescent="0.35">
      <c r="A10" s="21" t="str">
        <f>TRIM(LEFT('2022 SpaceFuncData-Input'!$A7,IF(ISNUMBER(FIND(" (Note",'2022 SpaceFuncData-Input'!$A7,1)),FIND(" (Note",'2022 SpaceFuncData-Input'!$A7,1),99)))</f>
        <v>Aging Eye/Low-vision (Multipurpose Room)</v>
      </c>
      <c r="B10" s="290" t="str">
        <f ca="1">OFFSET('For CSV - 2025 SpcFuncData'!$B$4,MATCH($A10,'For CSV - 2025 SpcFuncData'!$B$5:$B$87,0),38,1,1)</f>
        <v>Assembly</v>
      </c>
      <c r="C10" s="125" t="str">
        <f t="shared" ca="1" si="0"/>
        <v>2,            Assembly,    "Aging Eye/Low-vision (Multipurpose Room)"</v>
      </c>
    </row>
    <row r="11" spans="1:7" ht="14.5" x14ac:dyDescent="0.35">
      <c r="A11" s="21" t="str">
        <f>TRIM(LEFT('2022 SpaceFuncData-Input'!$A8,IF(ISNUMBER(FIND(" (Note",'2022 SpaceFuncData-Input'!$A8,1)),FIND(" (Note",'2022 SpaceFuncData-Input'!$A8,1),99)))</f>
        <v>Aging Eye/Low-vision (Religious Worship Area)</v>
      </c>
      <c r="B11" s="290" t="str">
        <f ca="1">OFFSET('For CSV - 2025 SpcFuncData'!$B$4,MATCH($A11,'For CSV - 2025 SpcFuncData'!$B$5:$B$87,0),38,1,1)</f>
        <v>Assembly</v>
      </c>
      <c r="C11" s="125" t="str">
        <f t="shared" ca="1" si="0"/>
        <v>2,            Assembly,    "Aging Eye/Low-vision (Religious Worship Area)"</v>
      </c>
    </row>
    <row r="12" spans="1:7" ht="14.5" x14ac:dyDescent="0.35">
      <c r="A12" s="21" t="str">
        <f>TRIM(LEFT('2022 SpaceFuncData-Input'!$A9,IF(ISNUMBER(FIND(" (Note",'2022 SpaceFuncData-Input'!$A9,1)),FIND(" (Note",'2022 SpaceFuncData-Input'!$A9,1),99)))</f>
        <v>Aging Eye/Low-vision (Restroom)</v>
      </c>
      <c r="B12" s="290" t="str">
        <f ca="1">OFFSET('For CSV - 2025 SpcFuncData'!$B$4,MATCH($A12,'For CSV - 2025 SpcFuncData'!$B$5:$B$87,0),38,1,1)</f>
        <v>Office</v>
      </c>
      <c r="C12" s="125" t="str">
        <f t="shared" ca="1" si="0"/>
        <v>2,            Office,    "Aging Eye/Low-vision (Restroom)"</v>
      </c>
    </row>
    <row r="13" spans="1:7" ht="14.5" x14ac:dyDescent="0.35">
      <c r="A13" s="21" t="str">
        <f>TRIM(LEFT('2022 SpaceFuncData-Input'!$A10,IF(ISNUMBER(FIND(" (Note",'2022 SpaceFuncData-Input'!$A10,1)),FIND(" (Note",'2022 SpaceFuncData-Input'!$A10,1),99)))</f>
        <v>Aging Eye/Low-vision (Stairwell)</v>
      </c>
      <c r="B13" s="290" t="str">
        <f ca="1">OFFSET('For CSV - 2025 SpcFuncData'!$B$4,MATCH($A13,'For CSV - 2025 SpcFuncData'!$B$5:$B$87,0),38,1,1)</f>
        <v>Office</v>
      </c>
      <c r="C13" s="125" t="str">
        <f t="shared" ca="1" si="0"/>
        <v>2,            Office,    "Aging Eye/Low-vision (Stairwell)"</v>
      </c>
    </row>
    <row r="14" spans="1:7" ht="14.5" x14ac:dyDescent="0.35">
      <c r="A14" s="21" t="str">
        <f>TRIM(LEFT('2022 SpaceFuncData-Input'!$A11,IF(ISNUMBER(FIND(" (Note",'2022 SpaceFuncData-Input'!$A11,1)),FIND(" (Note",'2022 SpaceFuncData-Input'!$A11,1),99)))</f>
        <v>Audience Seating Area</v>
      </c>
      <c r="B14" s="290" t="str">
        <f ca="1">OFFSET('For CSV - 2025 SpcFuncData'!$B$4,MATCH($A14,'For CSV - 2025 SpcFuncData'!$B$5:$B$87,0),38,1,1)</f>
        <v>Assembly</v>
      </c>
      <c r="C14" s="125" t="str">
        <f t="shared" ca="1" si="0"/>
        <v>2,            Assembly,    "Audience Seating Area"</v>
      </c>
    </row>
    <row r="15" spans="1:7" ht="14.5" x14ac:dyDescent="0.35">
      <c r="A15" s="21" t="str">
        <f>TRIM(LEFT('2022 SpaceFuncData-Input'!$A12,IF(ISNUMBER(FIND(" (Note",'2022 SpaceFuncData-Input'!$A12,1)),FIND(" (Note",'2022 SpaceFuncData-Input'!$A12,1),99)))</f>
        <v>Auditorium Area</v>
      </c>
      <c r="B15" s="290" t="str">
        <f ca="1">OFFSET('For CSV - 2025 SpcFuncData'!$B$4,MATCH($A15,'For CSV - 2025 SpcFuncData'!$B$5:$B$87,0),38,1,1)</f>
        <v>Assembly</v>
      </c>
      <c r="C15" s="125" t="str">
        <f t="shared" ca="1" si="0"/>
        <v>2,            Assembly,    "Auditorium Area"</v>
      </c>
    </row>
    <row r="16" spans="1:7" ht="14.5" x14ac:dyDescent="0.35">
      <c r="A16" s="21" t="str">
        <f>TRIM(LEFT('2022 SpaceFuncData-Input'!$A13,IF(ISNUMBER(FIND(" (Note",'2022 SpaceFuncData-Input'!$A13,1)),FIND(" (Note",'2022 SpaceFuncData-Input'!$A13,1),99)))</f>
        <v>Auto Repair / Maintenance Area</v>
      </c>
      <c r="B16" s="290" t="str">
        <f ca="1">OFFSET('For CSV - 2025 SpcFuncData'!$B$4,MATCH($A16,'For CSV - 2025 SpcFuncData'!$B$5:$B$87,0),38,1,1)</f>
        <v>Manufacturing</v>
      </c>
      <c r="C16" s="125" t="str">
        <f t="shared" ca="1" si="0"/>
        <v>2,            Manufacturing,    "Auto Repair / Maintenance Area"</v>
      </c>
    </row>
    <row r="17" spans="1:3" ht="14.5" x14ac:dyDescent="0.35">
      <c r="A17" s="21" t="str">
        <f>TRIM(LEFT('2022 SpaceFuncData-Input'!$A14,IF(ISNUMBER(FIND(" (Note",'2022 SpaceFuncData-Input'!$A14,1)),FIND(" (Note",'2022 SpaceFuncData-Input'!$A14,1),99)))</f>
        <v>Barber, Beauty Salon, Spa Area</v>
      </c>
      <c r="B17" s="290" t="str">
        <f ca="1">OFFSET('For CSV - 2025 SpcFuncData'!$B$4,MATCH($A17,'For CSV - 2025 SpcFuncData'!$B$5:$B$87,0),38,1,1)</f>
        <v>Retail</v>
      </c>
      <c r="C17" s="125" t="str">
        <f t="shared" ca="1" si="0"/>
        <v>2,            Retail,    "Barber, Beauty Salon, Spa Area"</v>
      </c>
    </row>
    <row r="18" spans="1:3" ht="14.5" x14ac:dyDescent="0.35">
      <c r="A18" s="21" t="str">
        <f>TRIM(LEFT('2022 SpaceFuncData-Input'!$A15,IF(ISNUMBER(FIND(" (Note",'2022 SpaceFuncData-Input'!$A15,1)),FIND(" (Note",'2022 SpaceFuncData-Input'!$A15,1),99)))</f>
        <v>Civic Meeting Place Area</v>
      </c>
      <c r="B18" s="290" t="str">
        <f ca="1">OFFSET('For CSV - 2025 SpcFuncData'!$B$4,MATCH($A18,'For CSV - 2025 SpcFuncData'!$B$5:$B$87,0),38,1,1)</f>
        <v>Assembly</v>
      </c>
      <c r="C18" s="125" t="str">
        <f t="shared" ca="1" si="0"/>
        <v>2,            Assembly,    "Civic Meeting Place Area"</v>
      </c>
    </row>
    <row r="19" spans="1:3" ht="14.5" x14ac:dyDescent="0.35">
      <c r="A19" s="21" t="str">
        <f>TRIM(LEFT('2022 SpaceFuncData-Input'!$A16,IF(ISNUMBER(FIND(" (Note",'2022 SpaceFuncData-Input'!$A16,1)),FIND(" (Note",'2022 SpaceFuncData-Input'!$A16,1),99)))</f>
        <v>Classroom, Lecture, Training, Vocational Areas</v>
      </c>
      <c r="B19" s="290" t="str">
        <f ca="1">OFFSET('For CSV - 2025 SpcFuncData'!$B$4,MATCH($A19,'For CSV - 2025 SpcFuncData'!$B$5:$B$87,0),38,1,1)</f>
        <v>School</v>
      </c>
      <c r="C19" s="125" t="str">
        <f t="shared" ca="1" si="0"/>
        <v>2,            School,    "Classroom, Lecture, Training, Vocational Areas"</v>
      </c>
    </row>
    <row r="20" spans="1:3" ht="14.5" x14ac:dyDescent="0.35">
      <c r="A20" s="21" t="str">
        <f>TRIM(LEFT('2022 SpaceFuncData-Input'!$A17,IF(ISNUMBER(FIND(" (Note",'2022 SpaceFuncData-Input'!$A17,1)),FIND(" (Note",'2022 SpaceFuncData-Input'!$A17,1),99)))</f>
        <v>Computer Room</v>
      </c>
      <c r="B20" s="290" t="str">
        <f ca="1">OFFSET('For CSV - 2025 SpcFuncData'!$B$4,MATCH($A20,'For CSV - 2025 SpcFuncData'!$B$5:$B$87,0),38,1,1)</f>
        <v>Data</v>
      </c>
      <c r="C20" s="125" t="str">
        <f t="shared" ca="1" si="0"/>
        <v>2,            Data,    "Computer Room"</v>
      </c>
    </row>
    <row r="21" spans="1:3" ht="14.5" x14ac:dyDescent="0.35">
      <c r="A21" s="21" t="str">
        <f>TRIM(LEFT('2022 SpaceFuncData-Input'!$A18,IF(ISNUMBER(FIND(" (Note",'2022 SpaceFuncData-Input'!$A18,1)),FIND(" (Note",'2022 SpaceFuncData-Input'!$A18,1),99)))</f>
        <v>Concourse and Atria Area</v>
      </c>
      <c r="B21" s="290" t="str">
        <f ca="1">OFFSET('For CSV - 2025 SpcFuncData'!$B$4,MATCH($A21,'For CSV - 2025 SpcFuncData'!$B$5:$B$87,0),38,1,1)</f>
        <v>Retail</v>
      </c>
      <c r="C21" s="125" t="str">
        <f t="shared" ca="1" si="0"/>
        <v>2,            Retail,    "Concourse and Atria Area"</v>
      </c>
    </row>
    <row r="22" spans="1:3" ht="14.5" x14ac:dyDescent="0.35">
      <c r="A22" s="21" t="str">
        <f>TRIM(LEFT('2022 SpaceFuncData-Input'!$A19,IF(ISNUMBER(FIND(" (Note",'2022 SpaceFuncData-Input'!$A19,1)),FIND(" (Note",'2022 SpaceFuncData-Input'!$A19,1),99)))</f>
        <v>Convention, Conference, Multipurpose and Meeting Area</v>
      </c>
      <c r="B22" s="290" t="str">
        <f ca="1">OFFSET('For CSV - 2025 SpcFuncData'!$B$4,MATCH($A22,'For CSV - 2025 SpcFuncData'!$B$5:$B$87,0),38,1,1)</f>
        <v>Assembly</v>
      </c>
      <c r="C22" s="125" t="str">
        <f t="shared" ca="1" si="0"/>
        <v>2,            Assembly,    "Convention, Conference, Multipurpose and Meeting Area"</v>
      </c>
    </row>
    <row r="23" spans="1:3" ht="14.5" x14ac:dyDescent="0.35">
      <c r="A23" s="21" t="str">
        <f>TRIM(LEFT('2022 SpaceFuncData-Input'!$A20,IF(ISNUMBER(FIND(" (Note",'2022 SpaceFuncData-Input'!$A20,1)),FIND(" (Note",'2022 SpaceFuncData-Input'!$A20,1),99)))</f>
        <v>Copy Room</v>
      </c>
      <c r="B23" s="290" t="str">
        <f ca="1">OFFSET('For CSV - 2025 SpcFuncData'!$B$4,MATCH($A23,'For CSV - 2025 SpcFuncData'!$B$5:$B$87,0),38,1,1)</f>
        <v>Office</v>
      </c>
      <c r="C23" s="125" t="str">
        <f t="shared" ca="1" si="0"/>
        <v>2,            Office,    "Copy Room"</v>
      </c>
    </row>
    <row r="24" spans="1:3" ht="14.5" x14ac:dyDescent="0.35">
      <c r="A24" s="21" t="str">
        <f>TRIM(LEFT('2022 SpaceFuncData-Input'!$A21,IF(ISNUMBER(FIND(" (Note",'2022 SpaceFuncData-Input'!$A21,1)),FIND(" (Note",'2022 SpaceFuncData-Input'!$A21,1),99)))</f>
        <v>Corridor Area</v>
      </c>
      <c r="B24" s="290" t="str">
        <f ca="1">OFFSET('For CSV - 2025 SpcFuncData'!$B$4,MATCH($A24,'For CSV - 2025 SpcFuncData'!$B$5:$B$87,0),38,1,1)</f>
        <v>Office</v>
      </c>
      <c r="C24" s="125" t="str">
        <f t="shared" ca="1" si="0"/>
        <v>2,            Office,    "Corridor Area"</v>
      </c>
    </row>
    <row r="25" spans="1:3" ht="14.5" x14ac:dyDescent="0.35">
      <c r="A25" s="21" t="str">
        <f>TRIM(LEFT('2022 SpaceFuncData-Input'!$A22,IF(ISNUMBER(FIND(" (Note",'2022 SpaceFuncData-Input'!$A22,1)),FIND(" (Note",'2022 SpaceFuncData-Input'!$A22,1),99)))</f>
        <v>Dining Area (Bar/Lounge and Fine Dining)</v>
      </c>
      <c r="B25" s="290" t="str">
        <f ca="1">OFFSET('For CSV - 2025 SpcFuncData'!$B$4,MATCH($A25,'For CSV - 2025 SpcFuncData'!$B$5:$B$87,0),38,1,1)</f>
        <v>Restaurant</v>
      </c>
      <c r="C25" s="125" t="str">
        <f t="shared" ca="1" si="0"/>
        <v>2,            Restaurant,    "Dining Area (Bar/Lounge and Fine Dining)"</v>
      </c>
    </row>
    <row r="26" spans="1:3" ht="14.5" x14ac:dyDescent="0.35">
      <c r="A26" s="21" t="str">
        <f>TRIM(LEFT('2022 SpaceFuncData-Input'!$A23,IF(ISNUMBER(FIND(" (Note",'2022 SpaceFuncData-Input'!$A23,1)),FIND(" (Note",'2022 SpaceFuncData-Input'!$A23,1),99)))</f>
        <v>Dining Area (Cafeteria/Fast Food)</v>
      </c>
      <c r="B26" s="290" t="str">
        <f ca="1">OFFSET('For CSV - 2025 SpcFuncData'!$B$4,MATCH($A26,'For CSV - 2025 SpcFuncData'!$B$5:$B$87,0),38,1,1)</f>
        <v>Restaurant</v>
      </c>
      <c r="C26" s="125" t="str">
        <f t="shared" ca="1" si="0"/>
        <v>2,            Restaurant,    "Dining Area (Cafeteria/Fast Food)"</v>
      </c>
    </row>
    <row r="27" spans="1:3" ht="14.5" x14ac:dyDescent="0.35">
      <c r="A27" s="21" t="str">
        <f>TRIM(LEFT('2022 SpaceFuncData-Input'!$A24,IF(ISNUMBER(FIND(" (Note",'2022 SpaceFuncData-Input'!$A24,1)),FIND(" (Note",'2022 SpaceFuncData-Input'!$A24,1),99)))</f>
        <v>Dining Area (Family and Leisure)</v>
      </c>
      <c r="B27" s="290" t="str">
        <f ca="1">OFFSET('For CSV - 2025 SpcFuncData'!$B$4,MATCH($A27,'For CSV - 2025 SpcFuncData'!$B$5:$B$87,0),38,1,1)</f>
        <v>Restaurant</v>
      </c>
      <c r="C27" s="125" t="str">
        <f t="shared" ca="1" si="0"/>
        <v>2,            Restaurant,    "Dining Area (Family and Leisure)"</v>
      </c>
    </row>
    <row r="28" spans="1:3" ht="14.5" x14ac:dyDescent="0.35">
      <c r="A28" s="21" t="str">
        <f>TRIM(LEFT('2022 SpaceFuncData-Input'!$A25,IF(ISNUMBER(FIND(" (Note",'2022 SpaceFuncData-Input'!$A25,1)),FIND(" (Note",'2022 SpaceFuncData-Input'!$A25,1),99)))</f>
        <v>Electrical, Mechanical, Telephone Rooms</v>
      </c>
      <c r="B28" s="290" t="str">
        <f ca="1">OFFSET('For CSV - 2025 SpcFuncData'!$B$4,MATCH($A28,'For CSV - 2025 SpcFuncData'!$B$5:$B$87,0),38,1,1)</f>
        <v>Warehouse</v>
      </c>
      <c r="C28" s="125" t="str">
        <f t="shared" ca="1" si="0"/>
        <v>2,            Warehouse,    "Electrical, Mechanical, Telephone Rooms"</v>
      </c>
    </row>
    <row r="29" spans="1:3" ht="14.5" x14ac:dyDescent="0.35">
      <c r="A29" s="21" t="str">
        <f>TRIM(LEFT('2022 SpaceFuncData-Input'!$A26,IF(ISNUMBER(FIND(" (Note",'2022 SpaceFuncData-Input'!$A26,1)),FIND(" (Note",'2022 SpaceFuncData-Input'!$A26,1),99)))</f>
        <v>Exercise/Fitness Center and Gymnasium Areas</v>
      </c>
      <c r="B29" s="290" t="str">
        <f ca="1">OFFSET('For CSV - 2025 SpcFuncData'!$B$4,MATCH($A29,'For CSV - 2025 SpcFuncData'!$B$5:$B$87,0),38,1,1)</f>
        <v>Retail</v>
      </c>
      <c r="C29" s="125" t="str">
        <f t="shared" ca="1" si="0"/>
        <v>2,            Retail,    "Exercise/Fitness Center and Gymnasium Areas"</v>
      </c>
    </row>
    <row r="30" spans="1:3" ht="14.5" x14ac:dyDescent="0.35">
      <c r="A30" s="21" t="str">
        <f>TRIM(LEFT('2022 SpaceFuncData-Input'!$A27,IF(ISNUMBER(FIND(" (Note",'2022 SpaceFuncData-Input'!$A27,1)),FIND(" (Note",'2022 SpaceFuncData-Input'!$A27,1),99)))</f>
        <v>Financial Transaction Area</v>
      </c>
      <c r="B30" s="290" t="str">
        <f ca="1">OFFSET('For CSV - 2025 SpcFuncData'!$B$4,MATCH($A30,'For CSV - 2025 SpcFuncData'!$B$5:$B$87,0),38,1,1)</f>
        <v>Office</v>
      </c>
      <c r="C30" s="125" t="str">
        <f t="shared" ca="1" si="0"/>
        <v>2,            Office,    "Financial Transaction Area"</v>
      </c>
    </row>
    <row r="31" spans="1:3" ht="14.5" x14ac:dyDescent="0.35">
      <c r="A31" s="21" t="str">
        <f>TRIM(LEFT('2022 SpaceFuncData-Input'!$A28,IF(ISNUMBER(FIND(" (Note",'2022 SpaceFuncData-Input'!$A28,1)),FIND(" (Note",'2022 SpaceFuncData-Input'!$A28,1),99)))</f>
        <v>Healthcare Facility and Hospitals (Exam/Treatment Room)</v>
      </c>
      <c r="B31" s="290" t="str">
        <f ca="1">OFFSET('For CSV - 2025 SpcFuncData'!$B$4,MATCH($A31,'For CSV - 2025 SpcFuncData'!$B$5:$B$87,0),38,1,1)</f>
        <v>Health</v>
      </c>
      <c r="C31" s="125" t="str">
        <f t="shared" ca="1" si="0"/>
        <v>2,            Health,    "Healthcare Facility and Hospitals (Exam/Treatment Room)"</v>
      </c>
    </row>
    <row r="32" spans="1:3" ht="14.5" x14ac:dyDescent="0.35">
      <c r="A32" s="21" t="str">
        <f>TRIM(LEFT('2022 SpaceFuncData-Input'!$A29,IF(ISNUMBER(FIND(" (Note",'2022 SpaceFuncData-Input'!$A29,1)),FIND(" (Note",'2022 SpaceFuncData-Input'!$A29,1),99)))</f>
        <v>Healthcare Facility and Hospitals (Imaging Room)</v>
      </c>
      <c r="B32" s="290" t="str">
        <f ca="1">OFFSET('For CSV - 2025 SpcFuncData'!$B$4,MATCH($A32,'For CSV - 2025 SpcFuncData'!$B$5:$B$87,0),38,1,1)</f>
        <v>Health</v>
      </c>
      <c r="C32" s="125" t="str">
        <f t="shared" ca="1" si="0"/>
        <v>2,            Health,    "Healthcare Facility and Hospitals (Imaging Room)"</v>
      </c>
    </row>
    <row r="33" spans="1:3" ht="14.5" x14ac:dyDescent="0.35">
      <c r="A33" s="21" t="str">
        <f>TRIM(LEFT('2022 SpaceFuncData-Input'!$A30,IF(ISNUMBER(FIND(" (Note",'2022 SpaceFuncData-Input'!$A30,1)),FIND(" (Note",'2022 SpaceFuncData-Input'!$A30,1),99)))</f>
        <v>Healthcare Facility and Hospitals (Medical Supply Room)</v>
      </c>
      <c r="B33" s="290" t="str">
        <f ca="1">OFFSET('For CSV - 2025 SpcFuncData'!$B$4,MATCH($A33,'For CSV - 2025 SpcFuncData'!$B$5:$B$87,0),38,1,1)</f>
        <v>Health</v>
      </c>
      <c r="C33" s="125" t="str">
        <f t="shared" ca="1" si="0"/>
        <v>2,            Health,    "Healthcare Facility and Hospitals (Medical Supply Room)"</v>
      </c>
    </row>
    <row r="34" spans="1:3" ht="14.5" x14ac:dyDescent="0.35">
      <c r="A34" s="21" t="str">
        <f>TRIM(LEFT('2022 SpaceFuncData-Input'!$A31,IF(ISNUMBER(FIND(" (Note",'2022 SpaceFuncData-Input'!$A31,1)),FIND(" (Note",'2022 SpaceFuncData-Input'!$A31,1),99)))</f>
        <v>Healthcare Facility and Hospitals (Nursery)</v>
      </c>
      <c r="B34" s="290" t="str">
        <f ca="1">OFFSET('For CSV - 2025 SpcFuncData'!$B$4,MATCH($A34,'For CSV - 2025 SpcFuncData'!$B$5:$B$87,0),38,1,1)</f>
        <v>Health</v>
      </c>
      <c r="C34" s="125" t="str">
        <f t="shared" ca="1" si="0"/>
        <v>2,            Health,    "Healthcare Facility and Hospitals (Nursery)"</v>
      </c>
    </row>
    <row r="35" spans="1:3" ht="14.5" x14ac:dyDescent="0.35">
      <c r="A35" s="21" t="str">
        <f>TRIM(LEFT('2022 SpaceFuncData-Input'!$A32,IF(ISNUMBER(FIND(" (Note",'2022 SpaceFuncData-Input'!$A32,1)),FIND(" (Note",'2022 SpaceFuncData-Input'!$A32,1),99)))</f>
        <v>Healthcare Facility and Hospitals (Nurse's Station)</v>
      </c>
      <c r="B35" s="290" t="str">
        <f ca="1">OFFSET('For CSV - 2025 SpcFuncData'!$B$4,MATCH($A35,'For CSV - 2025 SpcFuncData'!$B$5:$B$87,0),38,1,1)</f>
        <v>Health</v>
      </c>
      <c r="C35" s="125" t="str">
        <f t="shared" ca="1" si="0"/>
        <v>2,            Health,    "Healthcare Facility and Hospitals (Nurse's Station)"</v>
      </c>
    </row>
    <row r="36" spans="1:3" ht="14.5" x14ac:dyDescent="0.35">
      <c r="A36" s="21" t="str">
        <f>TRIM(LEFT('2022 SpaceFuncData-Input'!$A33,IF(ISNUMBER(FIND(" (Note",'2022 SpaceFuncData-Input'!$A33,1)),FIND(" (Note",'2022 SpaceFuncData-Input'!$A33,1),99)))</f>
        <v>Healthcare Facility and Hospitals (Operating Room)</v>
      </c>
      <c r="B36" s="290" t="str">
        <f ca="1">OFFSET('For CSV - 2025 SpcFuncData'!$B$4,MATCH($A36,'For CSV - 2025 SpcFuncData'!$B$5:$B$87,0),38,1,1)</f>
        <v>Health</v>
      </c>
      <c r="C36" s="125" t="str">
        <f t="shared" ca="1" si="0"/>
        <v>2,            Health,    "Healthcare Facility and Hospitals (Operating Room)"</v>
      </c>
    </row>
    <row r="37" spans="1:3" ht="14.5" x14ac:dyDescent="0.35">
      <c r="A37" s="21" t="str">
        <f>TRIM(LEFT('2022 SpaceFuncData-Input'!$A34,IF(ISNUMBER(FIND(" (Note",'2022 SpaceFuncData-Input'!$A34,1)),FIND(" (Note",'2022 SpaceFuncData-Input'!$A34,1),99)))</f>
        <v>Healthcare Facility and Hospitals (Patient Room)</v>
      </c>
      <c r="B37" s="290" t="str">
        <f ca="1">OFFSET('For CSV - 2025 SpcFuncData'!$B$4,MATCH($A37,'For CSV - 2025 SpcFuncData'!$B$5:$B$87,0),38,1,1)</f>
        <v>Health</v>
      </c>
      <c r="C37" s="125" t="str">
        <f t="shared" ca="1" si="0"/>
        <v>2,            Health,    "Healthcare Facility and Hospitals (Patient Room)"</v>
      </c>
    </row>
    <row r="38" spans="1:3" ht="14.5" x14ac:dyDescent="0.35">
      <c r="A38" s="21" t="str">
        <f>TRIM(LEFT('2022 SpaceFuncData-Input'!$A35,IF(ISNUMBER(FIND(" (Note",'2022 SpaceFuncData-Input'!$A35,1)),FIND(" (Note",'2022 SpaceFuncData-Input'!$A35,1),99)))</f>
        <v>Healthcare Facility and Hospitals (Physical Therapy Room)</v>
      </c>
      <c r="B38" s="290" t="str">
        <f ca="1">OFFSET('For CSV - 2025 SpcFuncData'!$B$4,MATCH($A38,'For CSV - 2025 SpcFuncData'!$B$5:$B$87,0),38,1,1)</f>
        <v>Health</v>
      </c>
      <c r="C38" s="125" t="str">
        <f t="shared" ca="1" si="0"/>
        <v>2,            Health,    "Healthcare Facility and Hospitals (Physical Therapy Room)"</v>
      </c>
    </row>
    <row r="39" spans="1:3" ht="14.5" x14ac:dyDescent="0.35">
      <c r="A39" s="21" t="str">
        <f>TRIM(LEFT('2022 SpaceFuncData-Input'!$A36,IF(ISNUMBER(FIND(" (Note",'2022 SpaceFuncData-Input'!$A36,1)),FIND(" (Note",'2022 SpaceFuncData-Input'!$A36,1),99)))</f>
        <v>Healthcare Facility and Hospitals (Recovery Room)</v>
      </c>
      <c r="B39" s="290" t="str">
        <f ca="1">OFFSET('For CSV - 2025 SpcFuncData'!$B$4,MATCH($A39,'For CSV - 2025 SpcFuncData'!$B$5:$B$87,0),38,1,1)</f>
        <v>Health</v>
      </c>
      <c r="C39" s="125" t="str">
        <f t="shared" ca="1" si="0"/>
        <v>2,            Health,    "Healthcare Facility and Hospitals (Recovery Room)"</v>
      </c>
    </row>
    <row r="40" spans="1:3" ht="14.5" x14ac:dyDescent="0.35">
      <c r="A40" s="21" t="str">
        <f>TRIM(LEFT('2022 SpaceFuncData-Input'!$A37,IF(ISNUMBER(FIND(" (Note",'2022 SpaceFuncData-Input'!$A37,1)),FIND(" (Note",'2022 SpaceFuncData-Input'!$A37,1),99)))</f>
        <v>High-Rise Residential Living Spaces</v>
      </c>
      <c r="B40" s="290" t="str">
        <f ca="1">OFFSET('For CSV - 2025 SpcFuncData'!$B$4,MATCH($A40,'For CSV - 2025 SpcFuncData'!$B$5:$B$87,0),38,1,1)</f>
        <v>ResidentialLiving</v>
      </c>
      <c r="C40" s="125" t="str">
        <f t="shared" ca="1" si="0"/>
        <v>2,            ResidentialLiving,    "High-Rise Residential Living Spaces"</v>
      </c>
    </row>
    <row r="41" spans="1:3" ht="14.5" x14ac:dyDescent="0.35">
      <c r="A41" s="21" t="str">
        <f>TRIM(LEFT('2022 SpaceFuncData-Input'!$A38,IF(ISNUMBER(FIND(" (Note",'2022 SpaceFuncData-Input'!$A38,1)),FIND(" (Note",'2022 SpaceFuncData-Input'!$A38,1),99)))</f>
        <v>Hotel Function Area</v>
      </c>
      <c r="B41" s="290" t="str">
        <f ca="1">OFFSET('For CSV - 2025 SpcFuncData'!$B$4,MATCH($A41,'For CSV - 2025 SpcFuncData'!$B$5:$B$87,0),38,1,1)</f>
        <v>Assembly</v>
      </c>
      <c r="C41" s="125" t="str">
        <f t="shared" ca="1" si="0"/>
        <v>2,            Assembly,    "Hotel Function Area"</v>
      </c>
    </row>
    <row r="42" spans="1:3" ht="14.5" x14ac:dyDescent="0.35">
      <c r="A42" s="21" t="str">
        <f>TRIM(LEFT('2022 SpaceFuncData-Input'!$A39,IF(ISNUMBER(FIND(" (Note",'2022 SpaceFuncData-Input'!$A39,1)),FIND(" (Note",'2022 SpaceFuncData-Input'!$A39,1),99)))</f>
        <v>Hotel/Motel Guest Room</v>
      </c>
      <c r="B42" s="290" t="str">
        <f ca="1">OFFSET('For CSV - 2025 SpcFuncData'!$B$4,MATCH($A42,'For CSV - 2025 SpcFuncData'!$B$5:$B$87,0),38,1,1)</f>
        <v>ResidentialLiving</v>
      </c>
      <c r="C42" s="125" t="str">
        <f t="shared" ca="1" si="0"/>
        <v>2,            ResidentialLiving,    "Hotel/Motel Guest Room"</v>
      </c>
    </row>
    <row r="43" spans="1:3" ht="14.5" x14ac:dyDescent="0.35">
      <c r="A43" s="21" t="str">
        <f>TRIM(LEFT('2022 SpaceFuncData-Input'!$A40,IF(ISNUMBER(FIND(" (Note",'2022 SpaceFuncData-Input'!$A40,1)),FIND(" (Note",'2022 SpaceFuncData-Input'!$A40,1),99)))</f>
        <v>Kitchen/Food Preparation Area</v>
      </c>
      <c r="B43" s="290" t="str">
        <f ca="1">OFFSET('For CSV - 2025 SpcFuncData'!$B$4,MATCH($A43,'For CSV - 2025 SpcFuncData'!$B$5:$B$87,0),38,1,1)</f>
        <v>Restaurant</v>
      </c>
      <c r="C43" s="125" t="str">
        <f t="shared" ca="1" si="0"/>
        <v>2,            Restaurant,    "Kitchen/Food Preparation Area"</v>
      </c>
    </row>
    <row r="44" spans="1:3" ht="14.5" x14ac:dyDescent="0.35">
      <c r="A44" s="21" t="str">
        <f>TRIM(LEFT('2022 SpaceFuncData-Input'!$A41,IF(ISNUMBER(FIND(" (Note",'2022 SpaceFuncData-Input'!$A41,1)),FIND(" (Note",'2022 SpaceFuncData-Input'!$A41,1),99)))</f>
        <v>Kitchenette or Residential Kitchen</v>
      </c>
      <c r="B44" s="290" t="str">
        <f ca="1">OFFSET('For CSV - 2025 SpcFuncData'!$B$4,MATCH($A44,'For CSV - 2025 SpcFuncData'!$B$5:$B$87,0),38,1,1)</f>
        <v>Office</v>
      </c>
      <c r="C44" s="125" t="str">
        <f t="shared" ca="1" si="0"/>
        <v>2,            Office,    "Kitchenette or Residential Kitchen"</v>
      </c>
    </row>
    <row r="45" spans="1:3" ht="14.5" x14ac:dyDescent="0.35">
      <c r="A45" s="21" t="str">
        <f>TRIM(LEFT('2022 SpaceFuncData-Input'!$A42,IF(ISNUMBER(FIND(" (Note",'2022 SpaceFuncData-Input'!$A42,1)),FIND(" (Note",'2022 SpaceFuncData-Input'!$A42,1),99)))</f>
        <v>Laboratory, Scientific</v>
      </c>
      <c r="B45" s="290" t="str">
        <f ca="1">OFFSET('For CSV - 2025 SpcFuncData'!$B$4,MATCH($A45,'For CSV - 2025 SpcFuncData'!$B$5:$B$87,0),38,1,1)</f>
        <v>Laboratory</v>
      </c>
      <c r="C45" s="125" t="str">
        <f t="shared" ca="1" si="0"/>
        <v>2,            Laboratory,    "Laboratory, Scientific"</v>
      </c>
    </row>
    <row r="46" spans="1:3" ht="14.5" x14ac:dyDescent="0.35">
      <c r="A46" s="21" t="str">
        <f>TRIM(LEFT('2022 SpaceFuncData-Input'!$A43,IF(ISNUMBER(FIND(" (Note",'2022 SpaceFuncData-Input'!$A43,1)),FIND(" (Note",'2022 SpaceFuncData-Input'!$A43,1),99)))</f>
        <v>Laundry Area</v>
      </c>
      <c r="B46" s="290" t="str">
        <f ca="1">OFFSET('For CSV - 2025 SpcFuncData'!$B$4,MATCH($A46,'For CSV - 2025 SpcFuncData'!$B$5:$B$87,0),38,1,1)</f>
        <v>ResidentialCommon</v>
      </c>
      <c r="C46" s="125" t="str">
        <f t="shared" ca="1" si="0"/>
        <v>2,            ResidentialCommon,    "Laundry Area"</v>
      </c>
    </row>
    <row r="47" spans="1:3" ht="14.5" x14ac:dyDescent="0.35">
      <c r="A47" s="21" t="str">
        <f>TRIM(LEFT('2022 SpaceFuncData-Input'!$A44,IF(ISNUMBER(FIND(" (Note",'2022 SpaceFuncData-Input'!$A44,1)),FIND(" (Note",'2022 SpaceFuncData-Input'!$A44,1),99)))</f>
        <v>Library (Reading Area)</v>
      </c>
      <c r="B47" s="290" t="str">
        <f ca="1">OFFSET('For CSV - 2025 SpcFuncData'!$B$4,MATCH($A47,'For CSV - 2025 SpcFuncData'!$B$5:$B$87,0),38,1,1)</f>
        <v>Office</v>
      </c>
      <c r="C47" s="125" t="str">
        <f t="shared" ca="1" si="0"/>
        <v>2,            Office,    "Library (Reading Area)"</v>
      </c>
    </row>
    <row r="48" spans="1:3" ht="14.5" x14ac:dyDescent="0.35">
      <c r="A48" s="21" t="str">
        <f>TRIM(LEFT('2022 SpaceFuncData-Input'!$A45,IF(ISNUMBER(FIND(" (Note",'2022 SpaceFuncData-Input'!$A45,1)),FIND(" (Note",'2022 SpaceFuncData-Input'!$A45,1),99)))</f>
        <v>Library (Stacks Area)</v>
      </c>
      <c r="B48" s="290" t="str">
        <f ca="1">OFFSET('For CSV - 2025 SpcFuncData'!$B$4,MATCH($A48,'For CSV - 2025 SpcFuncData'!$B$5:$B$87,0),38,1,1)</f>
        <v>Office</v>
      </c>
      <c r="C48" s="125" t="str">
        <f t="shared" ca="1" si="0"/>
        <v>2,            Office,    "Library (Stacks Area)"</v>
      </c>
    </row>
    <row r="49" spans="1:3" ht="14.5" x14ac:dyDescent="0.35">
      <c r="A49" s="21" t="str">
        <f>TRIM(LEFT('2022 SpaceFuncData-Input'!$A46,IF(ISNUMBER(FIND(" (Note",'2022 SpaceFuncData-Input'!$A46,1)),FIND(" (Note",'2022 SpaceFuncData-Input'!$A46,1),99)))</f>
        <v>Lobby, Main Entry</v>
      </c>
      <c r="B49" s="290" t="str">
        <f ca="1">OFFSET('For CSV - 2025 SpcFuncData'!$B$4,MATCH($A49,'For CSV - 2025 SpcFuncData'!$B$5:$B$87,0),38,1,1)</f>
        <v>Assembly</v>
      </c>
      <c r="C49" s="125" t="str">
        <f t="shared" ca="1" si="0"/>
        <v>2,            Assembly,    "Lobby, Main Entry"</v>
      </c>
    </row>
    <row r="50" spans="1:3" ht="14.5" x14ac:dyDescent="0.35">
      <c r="A50" s="21" t="str">
        <f>TRIM(LEFT('2022 SpaceFuncData-Input'!$A47,IF(ISNUMBER(FIND(" (Note",'2022 SpaceFuncData-Input'!$A47,1)),FIND(" (Note",'2022 SpaceFuncData-Input'!$A47,1),99)))</f>
        <v>Locker Room</v>
      </c>
      <c r="B50" s="290" t="str">
        <f ca="1">OFFSET('For CSV - 2025 SpcFuncData'!$B$4,MATCH($A50,'For CSV - 2025 SpcFuncData'!$B$5:$B$87,0),38,1,1)</f>
        <v>Assembly</v>
      </c>
      <c r="C50" s="125" t="str">
        <f t="shared" ca="1" si="0"/>
        <v>2,            Assembly,    "Locker Room"</v>
      </c>
    </row>
    <row r="51" spans="1:3" ht="14.5" x14ac:dyDescent="0.35">
      <c r="A51" s="21" t="str">
        <f>TRIM(LEFT('2022 SpaceFuncData-Input'!$A48,IF(ISNUMBER(FIND(" (Note",'2022 SpaceFuncData-Input'!$A48,1)),FIND(" (Note",'2022 SpaceFuncData-Input'!$A48,1),99)))</f>
        <v>Lounge, Breakroom, or Waiting Area</v>
      </c>
      <c r="B51" s="290" t="str">
        <f ca="1">OFFSET('For CSV - 2025 SpcFuncData'!$B$4,MATCH($A51,'For CSV - 2025 SpcFuncData'!$B$5:$B$87,0),38,1,1)</f>
        <v>Assembly</v>
      </c>
      <c r="C51" s="125" t="str">
        <f t="shared" ca="1" si="0"/>
        <v>2,            Assembly,    "Lounge, Breakroom, or Waiting Area"</v>
      </c>
    </row>
    <row r="52" spans="1:3" ht="14.5" x14ac:dyDescent="0.35">
      <c r="A52" s="21" t="str">
        <f>TRIM(LEFT('2022 SpaceFuncData-Input'!$A49,IF(ISNUMBER(FIND(" (Note",'2022 SpaceFuncData-Input'!$A49,1)),FIND(" (Note",'2022 SpaceFuncData-Input'!$A49,1),99)))</f>
        <v>Manufacturing, Commercial &amp; Industrial Work Area (Low Bay)</v>
      </c>
      <c r="B52" s="290" t="str">
        <f ca="1">OFFSET('For CSV - 2025 SpcFuncData'!$B$4,MATCH($A52,'For CSV - 2025 SpcFuncData'!$B$5:$B$87,0),38,1,1)</f>
        <v>Manufacturing</v>
      </c>
      <c r="C52" s="125" t="str">
        <f t="shared" ca="1" si="0"/>
        <v>2,            Manufacturing,    "Manufacturing, Commercial &amp; Industrial Work Area (Low Bay)"</v>
      </c>
    </row>
    <row r="53" spans="1:3" ht="14.5" x14ac:dyDescent="0.35">
      <c r="A53" s="21" t="str">
        <f>TRIM(LEFT('2022 SpaceFuncData-Input'!$A50,IF(ISNUMBER(FIND(" (Note",'2022 SpaceFuncData-Input'!$A50,1)),FIND(" (Note",'2022 SpaceFuncData-Input'!$A50,1),99)))</f>
        <v>Manufacturing, Commercial &amp; Industrial Work Area (High Bay)</v>
      </c>
      <c r="B53" s="290" t="str">
        <f ca="1">OFFSET('For CSV - 2025 SpcFuncData'!$B$4,MATCH($A53,'For CSV - 2025 SpcFuncData'!$B$5:$B$87,0),38,1,1)</f>
        <v>Manufacturing</v>
      </c>
      <c r="C53" s="125" t="str">
        <f t="shared" ca="1" si="0"/>
        <v>2,            Manufacturing,    "Manufacturing, Commercial &amp; Industrial Work Area (High Bay)"</v>
      </c>
    </row>
    <row r="54" spans="1:3" ht="14.5" x14ac:dyDescent="0.35">
      <c r="A54" s="21" t="str">
        <f>TRIM(LEFT('2022 SpaceFuncData-Input'!$A51,IF(ISNUMBER(FIND(" (Note",'2022 SpaceFuncData-Input'!$A51,1)),FIND(" (Note",'2022 SpaceFuncData-Input'!$A51,1),99)))</f>
        <v>Manufacturing, Commercial &amp; Industrial Work Area (Precision)</v>
      </c>
      <c r="B54" s="290" t="str">
        <f ca="1">OFFSET('For CSV - 2025 SpcFuncData'!$B$4,MATCH($A54,'For CSV - 2025 SpcFuncData'!$B$5:$B$87,0),38,1,1)</f>
        <v>Manufacturing</v>
      </c>
      <c r="C54" s="125" t="str">
        <f t="shared" ca="1" si="0"/>
        <v>2,            Manufacturing,    "Manufacturing, Commercial &amp; Industrial Work Area (Precision)"</v>
      </c>
    </row>
    <row r="55" spans="1:3" ht="14.5" x14ac:dyDescent="0.35">
      <c r="A55" s="21" t="str">
        <f>TRIM(LEFT('2022 SpaceFuncData-Input'!$A52,IF(ISNUMBER(FIND(" (Note",'2022 SpaceFuncData-Input'!$A52,1)),FIND(" (Note",'2022 SpaceFuncData-Input'!$A52,1),99)))</f>
        <v>Museum Area (Exhibition/Display)</v>
      </c>
      <c r="B55" s="290" t="str">
        <f ca="1">OFFSET('For CSV - 2025 SpcFuncData'!$B$4,MATCH($A55,'For CSV - 2025 SpcFuncData'!$B$5:$B$87,0),38,1,1)</f>
        <v>Assembly</v>
      </c>
      <c r="C55" s="125" t="str">
        <f t="shared" ca="1" si="0"/>
        <v>2,            Assembly,    "Museum Area (Exhibition/Display)"</v>
      </c>
    </row>
    <row r="56" spans="1:3" ht="14.5" x14ac:dyDescent="0.35">
      <c r="A56" s="21" t="str">
        <f>TRIM(LEFT('2022 SpaceFuncData-Input'!$A53,IF(ISNUMBER(FIND(" (Note",'2022 SpaceFuncData-Input'!$A53,1)),FIND(" (Note",'2022 SpaceFuncData-Input'!$A53,1),99)))</f>
        <v>Museum Area (Restoration Room)</v>
      </c>
      <c r="B56" s="290" t="str">
        <f ca="1">OFFSET('For CSV - 2025 SpcFuncData'!$B$4,MATCH($A56,'For CSV - 2025 SpcFuncData'!$B$5:$B$87,0),38,1,1)</f>
        <v>Assembly</v>
      </c>
      <c r="C56" s="125" t="str">
        <f t="shared" ca="1" si="0"/>
        <v>2,            Assembly,    "Museum Area (Restoration Room)"</v>
      </c>
    </row>
    <row r="57" spans="1:3" ht="14.5" x14ac:dyDescent="0.35">
      <c r="A57" s="21" t="str">
        <f>TRIM(LEFT('2022 SpaceFuncData-Input'!$A54,IF(ISNUMBER(FIND(" (Note",'2022 SpaceFuncData-Input'!$A54,1)),FIND(" (Note",'2022 SpaceFuncData-Input'!$A54,1),99)))</f>
        <v>Office Area (&gt;250 square feet)</v>
      </c>
      <c r="B57" s="290" t="str">
        <f ca="1">OFFSET('For CSV - 2025 SpcFuncData'!$B$4,MATCH($A57,'For CSV - 2025 SpcFuncData'!$B$5:$B$87,0),38,1,1)</f>
        <v>Office</v>
      </c>
      <c r="C57" s="125" t="str">
        <f t="shared" ca="1" si="0"/>
        <v>2,            Office,    "Office Area (&gt;250 square feet)"</v>
      </c>
    </row>
    <row r="58" spans="1:3" ht="14.5" x14ac:dyDescent="0.35">
      <c r="A58" s="21" t="str">
        <f>TRIM(LEFT('2022 SpaceFuncData-Input'!$A55,IF(ISNUMBER(FIND(" (Note",'2022 SpaceFuncData-Input'!$A55,1)),FIND(" (Note",'2022 SpaceFuncData-Input'!$A55,1),99)))</f>
        <v>Office Area (&lt;=250 square feet)</v>
      </c>
      <c r="B58" s="290" t="str">
        <f ca="1">OFFSET('For CSV - 2025 SpcFuncData'!$B$4,MATCH($A58,'For CSV - 2025 SpcFuncData'!$B$5:$B$87,0),38,1,1)</f>
        <v>Office</v>
      </c>
      <c r="C58" s="125" t="str">
        <f t="shared" ca="1" si="0"/>
        <v>2,            Office,    "Office Area (&lt;=250 square feet)"</v>
      </c>
    </row>
    <row r="59" spans="1:3" ht="14.5" x14ac:dyDescent="0.35">
      <c r="A59" s="21" t="str">
        <f>TRIM(LEFT('2022 SpaceFuncData-Input'!$A56,IF(ISNUMBER(FIND(" (Note",'2022 SpaceFuncData-Input'!$A56,1)),FIND(" (Note",'2022 SpaceFuncData-Input'!$A56,1),99)))</f>
        <v>Parking Garage Area (Parking Zone and Ramps)</v>
      </c>
      <c r="B59" s="290" t="str">
        <f ca="1">OFFSET('For CSV - 2025 SpcFuncData'!$B$4,MATCH($A59,'For CSV - 2025 SpcFuncData'!$B$5:$B$87,0),38,1,1)</f>
        <v>Parking</v>
      </c>
      <c r="C59" s="125" t="str">
        <f t="shared" ca="1" si="0"/>
        <v>2,            Parking,    "Parking Garage Area (Parking Zone and Ramps)"</v>
      </c>
    </row>
    <row r="60" spans="1:3" ht="14.5" x14ac:dyDescent="0.35">
      <c r="A60" s="21" t="str">
        <f>TRIM(LEFT('2022 SpaceFuncData-Input'!$A57,IF(ISNUMBER(FIND(" (Note",'2022 SpaceFuncData-Input'!$A57,1)),FIND(" (Note",'2022 SpaceFuncData-Input'!$A57,1),99)))</f>
        <v>Parking Garage Area (Daylight Adaptation Zones)</v>
      </c>
      <c r="B60" s="290" t="str">
        <f ca="1">OFFSET('For CSV - 2025 SpcFuncData'!$B$4,MATCH($A60,'For CSV - 2025 SpcFuncData'!$B$5:$B$87,0),38,1,1)</f>
        <v>Parking</v>
      </c>
      <c r="C60" s="125" t="str">
        <f t="shared" ca="1" si="0"/>
        <v>2,            Parking,    "Parking Garage Area (Daylight Adaptation Zones)"</v>
      </c>
    </row>
    <row r="61" spans="1:3" ht="14.5" x14ac:dyDescent="0.35">
      <c r="A61" s="21" t="str">
        <f>TRIM(LEFT('2022 SpaceFuncData-Input'!$A58,IF(ISNUMBER(FIND(" (Note",'2022 SpaceFuncData-Input'!$A58,1)),FIND(" (Note",'2022 SpaceFuncData-Input'!$A58,1),99)))</f>
        <v>Pharmacy Area</v>
      </c>
      <c r="B61" s="290" t="str">
        <f ca="1">OFFSET('For CSV - 2025 SpcFuncData'!$B$4,MATCH($A61,'For CSV - 2025 SpcFuncData'!$B$5:$B$87,0),38,1,1)</f>
        <v>Retail</v>
      </c>
      <c r="C61" s="125" t="str">
        <f t="shared" ca="1" si="0"/>
        <v>2,            Retail,    "Pharmacy Area"</v>
      </c>
    </row>
    <row r="62" spans="1:3" ht="14.5" x14ac:dyDescent="0.35">
      <c r="A62" s="21" t="str">
        <f>TRIM(LEFT('2022 SpaceFuncData-Input'!$A59,IF(ISNUMBER(FIND(" (Note",'2022 SpaceFuncData-Input'!$A59,1)),FIND(" (Note",'2022 SpaceFuncData-Input'!$A59,1),99)))</f>
        <v>Retail Sales Area (Grocery Sales)</v>
      </c>
      <c r="B62" s="290" t="str">
        <f ca="1">OFFSET('For CSV - 2025 SpcFuncData'!$B$4,MATCH($A62,'For CSV - 2025 SpcFuncData'!$B$5:$B$87,0),38,1,1)</f>
        <v>Retail</v>
      </c>
      <c r="C62" s="125" t="str">
        <f t="shared" ca="1" si="0"/>
        <v>2,            Retail,    "Retail Sales Area (Grocery Sales)"</v>
      </c>
    </row>
    <row r="63" spans="1:3" ht="14.5" x14ac:dyDescent="0.35">
      <c r="A63" s="21" t="str">
        <f>TRIM(LEFT('2022 SpaceFuncData-Input'!$A60,IF(ISNUMBER(FIND(" (Note",'2022 SpaceFuncData-Input'!$A60,1)),FIND(" (Note",'2022 SpaceFuncData-Input'!$A60,1),99)))</f>
        <v>Retail Sales Area (Retail Merchandise Sales)</v>
      </c>
      <c r="B63" s="290" t="str">
        <f ca="1">OFFSET('For CSV - 2025 SpcFuncData'!$B$4,MATCH($A63,'For CSV - 2025 SpcFuncData'!$B$5:$B$87,0),38,1,1)</f>
        <v>Retail</v>
      </c>
      <c r="C63" s="125" t="str">
        <f t="shared" ca="1" si="0"/>
        <v>2,            Retail,    "Retail Sales Area (Retail Merchandise Sales)"</v>
      </c>
    </row>
    <row r="64" spans="1:3" ht="14.5" x14ac:dyDescent="0.35">
      <c r="A64" s="21" t="str">
        <f>TRIM(LEFT('2022 SpaceFuncData-Input'!$A61,IF(ISNUMBER(FIND(" (Note",'2022 SpaceFuncData-Input'!$A61,1)),FIND(" (Note",'2022 SpaceFuncData-Input'!$A61,1),99)))</f>
        <v>Retail Sales Area (Fitting Room)</v>
      </c>
      <c r="B64" s="290" t="str">
        <f ca="1">OFFSET('For CSV - 2025 SpcFuncData'!$B$4,MATCH($A64,'For CSV - 2025 SpcFuncData'!$B$5:$B$87,0),38,1,1)</f>
        <v>Retail</v>
      </c>
      <c r="C64" s="125" t="str">
        <f t="shared" ca="1" si="0"/>
        <v>2,            Retail,    "Retail Sales Area (Fitting Room)"</v>
      </c>
    </row>
    <row r="65" spans="1:3" ht="14.5" x14ac:dyDescent="0.35">
      <c r="A65" s="21" t="str">
        <f>TRIM(LEFT('2022 SpaceFuncData-Input'!$A62,IF(ISNUMBER(FIND(" (Note",'2022 SpaceFuncData-Input'!$A62,1)),FIND(" (Note",'2022 SpaceFuncData-Input'!$A62,1),99)))</f>
        <v>Religious Worship Area</v>
      </c>
      <c r="B65" s="290" t="str">
        <f ca="1">OFFSET('For CSV - 2025 SpcFuncData'!$B$4,MATCH($A65,'For CSV - 2025 SpcFuncData'!$B$5:$B$87,0),38,1,1)</f>
        <v>Assembly</v>
      </c>
      <c r="C65" s="125" t="str">
        <f t="shared" ca="1" si="0"/>
        <v>2,            Assembly,    "Religious Worship Area"</v>
      </c>
    </row>
    <row r="66" spans="1:3" ht="14.5" x14ac:dyDescent="0.35">
      <c r="A66" s="21" t="str">
        <f>TRIM(LEFT('2022 SpaceFuncData-Input'!$A63,IF(ISNUMBER(FIND(" (Note",'2022 SpaceFuncData-Input'!$A63,1)),FIND(" (Note",'2022 SpaceFuncData-Input'!$A63,1),99)))</f>
        <v>Restrooms</v>
      </c>
      <c r="B66" s="290" t="str">
        <f ca="1">OFFSET('For CSV - 2025 SpcFuncData'!$B$4,MATCH($A66,'For CSV - 2025 SpcFuncData'!$B$5:$B$87,0),38,1,1)</f>
        <v>Office</v>
      </c>
      <c r="C66" s="125" t="str">
        <f t="shared" ca="1" si="0"/>
        <v>2,            Office,    "Restrooms"</v>
      </c>
    </row>
    <row r="67" spans="1:3" ht="14.5" x14ac:dyDescent="0.35">
      <c r="A67" s="21" t="str">
        <f>TRIM(LEFT('2022 SpaceFuncData-Input'!$A64,IF(ISNUMBER(FIND(" (Note",'2022 SpaceFuncData-Input'!$A64,1)),FIND(" (Note",'2022 SpaceFuncData-Input'!$A64,1),99)))</f>
        <v>Stairwell</v>
      </c>
      <c r="B67" s="290" t="str">
        <f ca="1">OFFSET('For CSV - 2025 SpcFuncData'!$B$4,MATCH($A67,'For CSV - 2025 SpcFuncData'!$B$5:$B$87,0),38,1,1)</f>
        <v>Office</v>
      </c>
      <c r="C67" s="125" t="str">
        <f t="shared" ca="1" si="0"/>
        <v>2,            Office,    "Stairwell"</v>
      </c>
    </row>
    <row r="68" spans="1:3" ht="14.5" x14ac:dyDescent="0.35">
      <c r="A68" s="21" t="str">
        <f>TRIM(LEFT('2022 SpaceFuncData-Input'!$A65,IF(ISNUMBER(FIND(" (Note",'2022 SpaceFuncData-Input'!$A65,1)),FIND(" (Note",'2022 SpaceFuncData-Input'!$A65,1),99)))</f>
        <v>Storage, Commercial/Industrial (Warehouse)</v>
      </c>
      <c r="B68" s="290" t="str">
        <f ca="1">OFFSET('For CSV - 2025 SpcFuncData'!$B$4,MATCH($A68,'For CSV - 2025 SpcFuncData'!$B$5:$B$87,0),38,1,1)</f>
        <v>Warehouse</v>
      </c>
      <c r="C68" s="125" t="str">
        <f t="shared" ca="1" si="0"/>
        <v>2,            Warehouse,    "Storage, Commercial/Industrial (Warehouse)"</v>
      </c>
    </row>
    <row r="69" spans="1:3" ht="14.5" x14ac:dyDescent="0.35">
      <c r="A69" s="21" t="str">
        <f>TRIM(LEFT('2022 SpaceFuncData-Input'!$A66,IF(ISNUMBER(FIND(" (Note",'2022 SpaceFuncData-Input'!$A66,1)),FIND(" (Note",'2022 SpaceFuncData-Input'!$A66,1),99)))</f>
        <v>Storage, Commercial/Industrial (Refrigerated)</v>
      </c>
      <c r="B69" s="290" t="str">
        <f ca="1">OFFSET('For CSV - 2025 SpcFuncData'!$B$4,MATCH($A69,'For CSV - 2025 SpcFuncData'!$B$5:$B$87,0),38,1,1)</f>
        <v>Warehouse</v>
      </c>
      <c r="C69" s="125" t="str">
        <f t="shared" ca="1" si="0"/>
        <v>2,            Warehouse,    "Storage, Commercial/Industrial (Refrigerated)"</v>
      </c>
    </row>
    <row r="70" spans="1:3" ht="14.5" x14ac:dyDescent="0.35">
      <c r="A70" s="21" t="str">
        <f>TRIM(LEFT('2022 SpaceFuncData-Input'!$A67,IF(ISNUMBER(FIND(" (Note",'2022 SpaceFuncData-Input'!$A67,1)),FIND(" (Note",'2022 SpaceFuncData-Input'!$A67,1),99)))</f>
        <v>Storage, Commercial/Industrial (Shipping &amp; Handling)</v>
      </c>
      <c r="B70" s="290" t="str">
        <f ca="1">OFFSET('For CSV - 2025 SpcFuncData'!$B$4,MATCH($A70,'For CSV - 2025 SpcFuncData'!$B$5:$B$87,0),38,1,1)</f>
        <v>Warehouse</v>
      </c>
      <c r="C70" s="125" t="str">
        <f t="shared" ca="1" si="0"/>
        <v>2,            Warehouse,    "Storage, Commercial/Industrial (Shipping &amp; Handling)"</v>
      </c>
    </row>
    <row r="71" spans="1:3" ht="14.5" x14ac:dyDescent="0.35">
      <c r="A71" s="21" t="str">
        <f>TRIM(LEFT('2022 SpaceFuncData-Input'!$A69,IF(ISNUMBER(FIND(" (Note",'2022 SpaceFuncData-Input'!$A69,1)),FIND(" (Note",'2022 SpaceFuncData-Input'!$A69,1),99)))</f>
        <v>Sports Arena - Playing Area (&gt; 5,000 Spectators)</v>
      </c>
      <c r="B71" s="290" t="str">
        <f ca="1">OFFSET('For CSV - 2025 SpcFuncData'!$B$4,MATCH($A71,'For CSV - 2025 SpcFuncData'!$B$5:$B$87,0),38,1,1)</f>
        <v>Retail</v>
      </c>
      <c r="C71" s="125" t="str">
        <f t="shared" ca="1" si="0"/>
        <v>2,            Retail,    "Sports Arena - Playing Area (&gt; 5,000 Spectators)"</v>
      </c>
    </row>
    <row r="72" spans="1:3" ht="14.5" x14ac:dyDescent="0.35">
      <c r="A72" s="21" t="str">
        <f>TRIM(LEFT('2022 SpaceFuncData-Input'!$A70,IF(ISNUMBER(FIND(" (Note",'2022 SpaceFuncData-Input'!$A70,1)),FIND(" (Note",'2022 SpaceFuncData-Input'!$A70,1),99)))</f>
        <v>Sports Arena - Playing Area (2,000 - 5,000 Spectators)</v>
      </c>
      <c r="B72" s="290" t="str">
        <f ca="1">OFFSET('For CSV - 2025 SpcFuncData'!$B$4,MATCH($A72,'For CSV - 2025 SpcFuncData'!$B$5:$B$87,0),38,1,1)</f>
        <v>Retail</v>
      </c>
      <c r="C72" s="125" t="str">
        <f t="shared" ref="C72:C86" ca="1" si="1">TEXT($C$3,0)&amp;$D$3&amp;$E$3&amp;TEXT($B72,0)&amp;$D$3&amp;$F$3&amp;$G$3&amp;$A72&amp;$G$3</f>
        <v>2,            Retail,    "Sports Arena - Playing Area (2,000 - 5,000 Spectators)"</v>
      </c>
    </row>
    <row r="73" spans="1:3" ht="14.5" x14ac:dyDescent="0.35">
      <c r="A73" s="21" t="str">
        <f>TRIM(LEFT('2022 SpaceFuncData-Input'!$A71,IF(ISNUMBER(FIND(" (Note",'2022 SpaceFuncData-Input'!$A71,1)),FIND(" (Note",'2022 SpaceFuncData-Input'!$A71,1),99)))</f>
        <v>Sports Arena - Playing Area (&lt; 2,000 Spectators)</v>
      </c>
      <c r="B73" s="290" t="str">
        <f ca="1">OFFSET('For CSV - 2025 SpcFuncData'!$B$4,MATCH($A73,'For CSV - 2025 SpcFuncData'!$B$5:$B$87,0),38,1,1)</f>
        <v>Retail</v>
      </c>
      <c r="C73" s="125" t="str">
        <f t="shared" ca="1" si="1"/>
        <v>2,            Retail,    "Sports Arena - Playing Area (&lt; 2,000 Spectators)"</v>
      </c>
    </row>
    <row r="74" spans="1:3" ht="14.5" x14ac:dyDescent="0.35">
      <c r="A74" s="21" t="str">
        <f>TRIM(LEFT('2022 SpaceFuncData-Input'!$A72,IF(ISNUMBER(FIND(" (Note",'2022 SpaceFuncData-Input'!$A72,1)),FIND(" (Note",'2022 SpaceFuncData-Input'!$A72,1),99)))</f>
        <v>Sports Arena - Playing Area (Recreational)</v>
      </c>
      <c r="B74" s="290" t="str">
        <f ca="1">OFFSET('For CSV - 2025 SpcFuncData'!$B$4,MATCH($A74,'For CSV - 2025 SpcFuncData'!$B$5:$B$87,0),38,1,1)</f>
        <v>Retail</v>
      </c>
      <c r="C74" s="125" t="str">
        <f t="shared" ca="1" si="1"/>
        <v>2,            Retail,    "Sports Arena - Playing Area (Recreational)"</v>
      </c>
    </row>
    <row r="75" spans="1:3" ht="14.5" x14ac:dyDescent="0.35">
      <c r="A75" s="21" t="str">
        <f>TRIM(LEFT('2022 SpaceFuncData-Input'!$A73,IF(ISNUMBER(FIND(" (Note",'2022 SpaceFuncData-Input'!$A73,1)),FIND(" (Note",'2022 SpaceFuncData-Input'!$A73,1),99)))</f>
        <v>Theater Area (Motion Picture)</v>
      </c>
      <c r="B75" s="290" t="str">
        <f ca="1">OFFSET('For CSV - 2025 SpcFuncData'!$B$4,MATCH($A75,'For CSV - 2025 SpcFuncData'!$B$5:$B$87,0),38,1,1)</f>
        <v>Assembly</v>
      </c>
      <c r="C75" s="125" t="str">
        <f t="shared" ca="1" si="1"/>
        <v>2,            Assembly,    "Theater Area (Motion Picture)"</v>
      </c>
    </row>
    <row r="76" spans="1:3" ht="14.5" x14ac:dyDescent="0.35">
      <c r="A76" s="21" t="str">
        <f>TRIM(LEFT('2022 SpaceFuncData-Input'!$A74,IF(ISNUMBER(FIND(" (Note",'2022 SpaceFuncData-Input'!$A74,1)),FIND(" (Note",'2022 SpaceFuncData-Input'!$A74,1),99)))</f>
        <v>Theater Area (Performance)</v>
      </c>
      <c r="B76" s="290" t="str">
        <f ca="1">OFFSET('For CSV - 2025 SpcFuncData'!$B$4,MATCH($A76,'For CSV - 2025 SpcFuncData'!$B$5:$B$87,0),38,1,1)</f>
        <v>Assembly</v>
      </c>
      <c r="C76" s="125" t="str">
        <f t="shared" ca="1" si="1"/>
        <v>2,            Assembly,    "Theater Area (Performance)"</v>
      </c>
    </row>
    <row r="77" spans="1:3" ht="14.5" x14ac:dyDescent="0.35">
      <c r="A77" s="21" t="str">
        <f>TRIM(LEFT('2022 SpaceFuncData-Input'!$A75,IF(ISNUMBER(FIND(" (Note",'2022 SpaceFuncData-Input'!$A75,1)),FIND(" (Note",'2022 SpaceFuncData-Input'!$A75,1),99)))</f>
        <v>Transportation Function (Baggage Area)</v>
      </c>
      <c r="B77" s="290" t="str">
        <f ca="1">OFFSET('For CSV - 2025 SpcFuncData'!$B$4,MATCH($A77,'For CSV - 2025 SpcFuncData'!$B$5:$B$87,0),38,1,1)</f>
        <v>Assembly</v>
      </c>
      <c r="C77" s="125" t="str">
        <f t="shared" ca="1" si="1"/>
        <v>2,            Assembly,    "Transportation Function (Baggage Area)"</v>
      </c>
    </row>
    <row r="78" spans="1:3" ht="14.5" x14ac:dyDescent="0.35">
      <c r="A78" s="21" t="str">
        <f>TRIM(LEFT('2022 SpaceFuncData-Input'!$A76,IF(ISNUMBER(FIND(" (Note",'2022 SpaceFuncData-Input'!$A76,1)),FIND(" (Note",'2022 SpaceFuncData-Input'!$A76,1),99)))</f>
        <v>Transportation Function (Ticketing Area)</v>
      </c>
      <c r="B78" s="290" t="str">
        <f ca="1">OFFSET('For CSV - 2025 SpcFuncData'!$B$4,MATCH($A78,'For CSV - 2025 SpcFuncData'!$B$5:$B$87,0),38,1,1)</f>
        <v>Assembly</v>
      </c>
      <c r="C78" s="125" t="str">
        <f t="shared" ca="1" si="1"/>
        <v>2,            Assembly,    "Transportation Function (Ticketing Area)"</v>
      </c>
    </row>
    <row r="79" spans="1:3" ht="14.5" x14ac:dyDescent="0.35">
      <c r="A79" s="21" t="str">
        <f>TRIM(LEFT('2022 SpaceFuncData-Input'!$A77,IF(ISNUMBER(FIND(" (Note",'2022 SpaceFuncData-Input'!$A77,1)),FIND(" (Note",'2022 SpaceFuncData-Input'!$A77,1),99)))</f>
        <v>Unleased Tenant Area</v>
      </c>
      <c r="B79" s="290" t="str">
        <f ca="1">OFFSET('For CSV - 2025 SpcFuncData'!$B$4,MATCH($A79,'For CSV - 2025 SpcFuncData'!$B$5:$B$87,0),38,1,1)</f>
        <v>Office</v>
      </c>
      <c r="C79" s="125" t="str">
        <f t="shared" ca="1" si="1"/>
        <v>2,            Office,    "Unleased Tenant Area"</v>
      </c>
    </row>
    <row r="80" spans="1:3" ht="14.5" x14ac:dyDescent="0.35">
      <c r="A80" s="21" t="str">
        <f>TRIM(LEFT('2022 SpaceFuncData-Input'!$A78,IF(ISNUMBER(FIND(" (Note",'2022 SpaceFuncData-Input'!$A78,1)),FIND(" (Note",'2022 SpaceFuncData-Input'!$A78,1),99)))</f>
        <v>Unoccupied-Exclude from Gross Floor Area</v>
      </c>
      <c r="B80" s="290" t="str">
        <f ca="1">OFFSET('For CSV - 2025 SpcFuncData'!$B$4,MATCH($A80,'For CSV - 2025 SpcFuncData'!$B$5:$B$87,0),38,1,1)</f>
        <v>Unoccupied</v>
      </c>
      <c r="C80" s="125" t="str">
        <f t="shared" ca="1" si="1"/>
        <v>2,            Unoccupied,    "Unoccupied-Exclude from Gross Floor Area"</v>
      </c>
    </row>
    <row r="81" spans="1:3" ht="14.5" x14ac:dyDescent="0.35">
      <c r="A81" s="21" t="str">
        <f>TRIM(LEFT('2022 SpaceFuncData-Input'!$A79,IF(ISNUMBER(FIND(" (Note",'2022 SpaceFuncData-Input'!$A79,1)),FIND(" (Note",'2022 SpaceFuncData-Input'!$A79,1),99)))</f>
        <v>Unoccupied-Include in Gross Floor Area</v>
      </c>
      <c r="B81" s="290" t="str">
        <f ca="1">OFFSET('For CSV - 2025 SpcFuncData'!$B$4,MATCH($A81,'For CSV - 2025 SpcFuncData'!$B$5:$B$87,0),38,1,1)</f>
        <v>Unoccupied</v>
      </c>
      <c r="C81" s="125" t="str">
        <f t="shared" ca="1" si="1"/>
        <v>2,            Unoccupied,    "Unoccupied-Include in Gross Floor Area"</v>
      </c>
    </row>
    <row r="82" spans="1:3" ht="14.5" x14ac:dyDescent="0.35">
      <c r="A82" s="21" t="str">
        <f>TRIM(LEFT('2022 SpaceFuncData-Input'!$A80,IF(ISNUMBER(FIND(" (Note",'2022 SpaceFuncData-Input'!$A80,1)),FIND(" (Note",'2022 SpaceFuncData-Input'!$A80,1),99)))</f>
        <v>Videoconferencing Studio</v>
      </c>
      <c r="B82" s="290" t="str">
        <f ca="1">OFFSET('For CSV - 2025 SpcFuncData'!$B$4,MATCH($A82,'For CSV - 2025 SpcFuncData'!$B$5:$B$87,0),38,1,1)</f>
        <v>Office</v>
      </c>
      <c r="C82" s="125" t="str">
        <f t="shared" ca="1" si="1"/>
        <v>2,            Office,    "Videoconferencing Studio"</v>
      </c>
    </row>
    <row r="83" spans="1:3" ht="14.5" x14ac:dyDescent="0.35">
      <c r="A83" s="21" t="str">
        <f>TRIM(LEFT('2022 SpaceFuncData-Input'!$A81,IF(ISNUMBER(FIND(" (Note",'2022 SpaceFuncData-Input'!$A81,1)),FIND(" (Note",'2022 SpaceFuncData-Input'!$A81,1),99)))</f>
        <v>All other</v>
      </c>
      <c r="B83" s="290" t="str">
        <f ca="1">OFFSET('For CSV - 2025 SpcFuncData'!$B$4,MATCH($A83,'For CSV - 2025 SpcFuncData'!$B$5:$B$87,0),38,1,1)</f>
        <v>Office</v>
      </c>
      <c r="C83" s="125" t="str">
        <f t="shared" ca="1" si="1"/>
        <v>2,            Office,    "All other"</v>
      </c>
    </row>
    <row r="84" spans="1:3" ht="14.5" x14ac:dyDescent="0.35">
      <c r="A84" s="21" t="str">
        <f>TRIM(LEFT('2022 SpaceFuncData-Input'!$A83,IF(ISNUMBER(FIND(" (Note",'2022 SpaceFuncData-Input'!$A83,1)),FIND(" (Note",'2022 SpaceFuncData-Input'!$A83,1),99)))</f>
        <v>Storage</v>
      </c>
      <c r="B84" s="290" t="str">
        <f ca="1">OFFSET('For CSV - 2025 SpcFuncData'!$B$4,MATCH($A84,'For CSV - 2025 SpcFuncData'!$B$5:$B$87,0),38,1,1)</f>
        <v>Warehouse</v>
      </c>
      <c r="C84" s="125" t="str">
        <f t="shared" ca="1" si="1"/>
        <v>2,            Warehouse,    "Storage"</v>
      </c>
    </row>
    <row r="85" spans="1:3" ht="14.5" x14ac:dyDescent="0.35">
      <c r="A85" s="21" t="str">
        <f>TRIM(LEFT('2022 SpaceFuncData-Input'!$A84,IF(ISNUMBER(FIND(" (Note",'2022 SpaceFuncData-Input'!$A84,1)),FIND(" (Note",'2022 SpaceFuncData-Input'!$A84,1),99)))</f>
        <v>Health Care / Assisted Living (Nurse's Station)</v>
      </c>
      <c r="B85" s="290" t="str">
        <f ca="1">OFFSET('For CSV - 2025 SpcFuncData'!$B$4,MATCH($A85,'For CSV - 2025 SpcFuncData'!$B$5:$B$87,0),38,1,1)</f>
        <v>ResidentialCommon</v>
      </c>
      <c r="C85" s="125" t="str">
        <f t="shared" ca="1" si="1"/>
        <v>2,            ResidentialCommon,    "Health Care / Assisted Living (Nurse's Station)"</v>
      </c>
    </row>
    <row r="86" spans="1:3" ht="14.5" x14ac:dyDescent="0.35">
      <c r="A86" s="21" t="str">
        <f>TRIM(LEFT('2022 SpaceFuncData-Input'!$A85,IF(ISNUMBER(FIND(" (Note",'2022 SpaceFuncData-Input'!$A85,1)),FIND(" (Note",'2022 SpaceFuncData-Input'!$A85,1),99)))</f>
        <v>Health Care / Assisted Living (Physical Therapy Room)</v>
      </c>
      <c r="B86" s="290" t="str">
        <f ca="1">OFFSET('For CSV - 2025 SpcFuncData'!$B$4,MATCH($A86,'For CSV - 2025 SpcFuncData'!$B$5:$B$87,0),38,1,1)</f>
        <v>ResidentialCommon</v>
      </c>
      <c r="C86" s="125" t="str">
        <f t="shared" ca="1" si="1"/>
        <v>2,            ResidentialCommon,    "Health Care / Assisted Living (Physical Therapy Room)"</v>
      </c>
    </row>
  </sheetData>
  <conditionalFormatting sqref="A6:A86">
    <cfRule type="expression" dxfId="0" priority="1">
      <formula>IF($AN6="X",TRUE,FALSE)</formula>
    </cfRule>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40074-0296-4CAA-B978-5C58119F2B72}">
  <dimension ref="A2:F151"/>
  <sheetViews>
    <sheetView topLeftCell="A86" workbookViewId="0">
      <selection activeCell="F107" sqref="F107:F108"/>
    </sheetView>
  </sheetViews>
  <sheetFormatPr defaultColWidth="9.08984375" defaultRowHeight="12.5" x14ac:dyDescent="0.25"/>
  <cols>
    <col min="1" max="1" width="4" customWidth="1"/>
    <col min="2" max="2" width="41.54296875" customWidth="1"/>
    <col min="3" max="3" width="28.36328125" customWidth="1"/>
    <col min="4" max="4" width="29.08984375" bestFit="1" customWidth="1"/>
  </cols>
  <sheetData>
    <row r="2" spans="1:6" ht="15.5" x14ac:dyDescent="0.35">
      <c r="A2" s="91" t="s">
        <v>904</v>
      </c>
    </row>
    <row r="3" spans="1:6" ht="15" x14ac:dyDescent="0.25">
      <c r="B3" s="86" t="s">
        <v>713</v>
      </c>
      <c r="C3" s="87" t="s">
        <v>1172</v>
      </c>
      <c r="D3" s="87" t="s">
        <v>1174</v>
      </c>
      <c r="E3" s="87" t="s">
        <v>716</v>
      </c>
      <c r="F3" s="87" t="s">
        <v>342</v>
      </c>
    </row>
    <row r="4" spans="1:6" ht="15.5" x14ac:dyDescent="0.25">
      <c r="B4" s="86"/>
      <c r="C4" s="87" t="s">
        <v>1173</v>
      </c>
      <c r="D4" s="87" t="s">
        <v>717</v>
      </c>
      <c r="E4" s="87"/>
      <c r="F4" s="87"/>
    </row>
    <row r="5" spans="1:6" ht="13" x14ac:dyDescent="0.25">
      <c r="A5" s="85" t="s">
        <v>624</v>
      </c>
      <c r="B5" s="85"/>
      <c r="C5" s="85"/>
      <c r="D5" s="85"/>
      <c r="E5" s="85"/>
    </row>
    <row r="6" spans="1:6" ht="13" x14ac:dyDescent="0.25">
      <c r="B6" s="86" t="s">
        <v>625</v>
      </c>
      <c r="C6" s="87">
        <v>14</v>
      </c>
      <c r="D6" s="87">
        <v>0.15</v>
      </c>
      <c r="E6" s="87">
        <v>2</v>
      </c>
      <c r="F6" s="87"/>
    </row>
    <row r="7" spans="1:6" ht="13" x14ac:dyDescent="0.25">
      <c r="B7" s="86" t="s">
        <v>626</v>
      </c>
      <c r="C7" s="87">
        <v>5</v>
      </c>
      <c r="D7" s="87">
        <v>0.15</v>
      </c>
      <c r="E7" s="87">
        <v>3</v>
      </c>
      <c r="F7" s="87"/>
    </row>
    <row r="8" spans="1:6" ht="13" x14ac:dyDescent="0.25">
      <c r="B8" s="86" t="s">
        <v>627</v>
      </c>
      <c r="C8" s="87">
        <v>25</v>
      </c>
      <c r="D8" s="87">
        <v>0.15</v>
      </c>
      <c r="E8" s="87">
        <v>1</v>
      </c>
      <c r="F8" s="87"/>
    </row>
    <row r="9" spans="1:6" ht="13" x14ac:dyDescent="0.25">
      <c r="B9" s="86" t="s">
        <v>932</v>
      </c>
      <c r="C9" s="87">
        <v>25</v>
      </c>
      <c r="D9" s="87">
        <v>0.15</v>
      </c>
      <c r="E9" s="87">
        <v>1</v>
      </c>
      <c r="F9" s="87"/>
    </row>
    <row r="10" spans="1:6" ht="13" x14ac:dyDescent="0.25">
      <c r="B10" s="86" t="s">
        <v>628</v>
      </c>
      <c r="C10" s="87">
        <v>25</v>
      </c>
      <c r="D10" s="87">
        <v>0.15</v>
      </c>
      <c r="E10" s="87">
        <v>1</v>
      </c>
      <c r="F10" s="87" t="s">
        <v>629</v>
      </c>
    </row>
    <row r="11" spans="1:6" ht="13" x14ac:dyDescent="0.25">
      <c r="B11" s="86" t="s">
        <v>630</v>
      </c>
      <c r="C11" s="87">
        <v>71</v>
      </c>
      <c r="D11" s="87">
        <v>0.15</v>
      </c>
      <c r="E11" s="87">
        <v>1</v>
      </c>
      <c r="F11" s="87" t="s">
        <v>629</v>
      </c>
    </row>
    <row r="12" spans="1:6" ht="13" x14ac:dyDescent="0.25">
      <c r="B12" s="86" t="s">
        <v>632</v>
      </c>
      <c r="C12" s="87">
        <v>25</v>
      </c>
      <c r="D12" s="87">
        <v>0.15</v>
      </c>
      <c r="E12" s="87">
        <v>2</v>
      </c>
      <c r="F12" s="87"/>
    </row>
    <row r="13" spans="1:6" ht="13" x14ac:dyDescent="0.25">
      <c r="B13" s="86" t="s">
        <v>633</v>
      </c>
      <c r="C13" s="87">
        <v>25</v>
      </c>
      <c r="D13" s="87">
        <v>0.15</v>
      </c>
      <c r="E13" s="87">
        <v>2</v>
      </c>
      <c r="F13" s="87"/>
    </row>
    <row r="14" spans="1:6" ht="13" x14ac:dyDescent="0.25">
      <c r="B14" s="86" t="s">
        <v>634</v>
      </c>
      <c r="C14" s="87">
        <v>25</v>
      </c>
      <c r="D14" s="87">
        <v>0.15</v>
      </c>
      <c r="E14" s="87">
        <v>2</v>
      </c>
      <c r="F14" s="87"/>
    </row>
    <row r="15" spans="1:6" ht="13" x14ac:dyDescent="0.25">
      <c r="B15" s="86" t="s">
        <v>635</v>
      </c>
      <c r="C15" s="87">
        <v>10</v>
      </c>
      <c r="D15" s="87">
        <v>0.15</v>
      </c>
      <c r="E15" s="87">
        <v>2</v>
      </c>
      <c r="F15" s="87"/>
    </row>
    <row r="16" spans="1:6" ht="13" x14ac:dyDescent="0.25">
      <c r="B16" s="86" t="s">
        <v>636</v>
      </c>
      <c r="C16" s="87">
        <v>25</v>
      </c>
      <c r="D16" s="87">
        <v>0.15</v>
      </c>
      <c r="E16" s="87">
        <v>1</v>
      </c>
      <c r="F16" s="87"/>
    </row>
    <row r="17" spans="1:6" ht="13" x14ac:dyDescent="0.25">
      <c r="B17" s="86" t="s">
        <v>637</v>
      </c>
      <c r="C17" s="87">
        <v>25</v>
      </c>
      <c r="D17" s="87">
        <v>0.15</v>
      </c>
      <c r="E17" s="87">
        <v>1</v>
      </c>
      <c r="F17" s="87" t="s">
        <v>638</v>
      </c>
    </row>
    <row r="18" spans="1:6" ht="13" x14ac:dyDescent="0.25">
      <c r="B18" s="86" t="s">
        <v>991</v>
      </c>
      <c r="C18" s="87">
        <v>33</v>
      </c>
      <c r="D18" s="87">
        <v>0.15</v>
      </c>
      <c r="E18" s="87">
        <v>1</v>
      </c>
      <c r="F18" s="87" t="s">
        <v>629</v>
      </c>
    </row>
    <row r="19" spans="1:6" ht="13" x14ac:dyDescent="0.25">
      <c r="B19" s="86" t="s">
        <v>640</v>
      </c>
      <c r="C19" s="87">
        <v>33</v>
      </c>
      <c r="D19" s="87">
        <v>0.15</v>
      </c>
      <c r="E19" s="87">
        <v>1</v>
      </c>
      <c r="F19" s="87" t="s">
        <v>629</v>
      </c>
    </row>
    <row r="20" spans="1:6" ht="13" x14ac:dyDescent="0.25">
      <c r="A20" s="85" t="s">
        <v>641</v>
      </c>
      <c r="B20" s="85"/>
      <c r="C20" s="85"/>
      <c r="D20" s="85"/>
      <c r="E20" s="85"/>
    </row>
    <row r="21" spans="1:6" ht="13" x14ac:dyDescent="0.25">
      <c r="B21" s="86" t="s">
        <v>642</v>
      </c>
      <c r="C21" s="87">
        <v>33</v>
      </c>
      <c r="D21" s="87">
        <v>0.15</v>
      </c>
      <c r="E21" s="87">
        <v>2</v>
      </c>
      <c r="F21" s="87"/>
    </row>
    <row r="22" spans="1:6" ht="13" x14ac:dyDescent="0.25">
      <c r="B22" s="86" t="s">
        <v>643</v>
      </c>
      <c r="C22" s="87">
        <v>33</v>
      </c>
      <c r="D22" s="87">
        <v>0.15</v>
      </c>
      <c r="E22" s="87">
        <v>2</v>
      </c>
      <c r="F22" s="87"/>
    </row>
    <row r="23" spans="1:6" ht="13" x14ac:dyDescent="0.25">
      <c r="B23" s="86" t="s">
        <v>644</v>
      </c>
      <c r="C23" s="87">
        <v>33</v>
      </c>
      <c r="D23" s="87">
        <v>0.2</v>
      </c>
      <c r="E23" s="87">
        <v>2</v>
      </c>
      <c r="F23" s="87"/>
    </row>
    <row r="24" spans="1:6" ht="13" x14ac:dyDescent="0.25">
      <c r="B24" s="86" t="s">
        <v>645</v>
      </c>
      <c r="C24" s="87">
        <v>3</v>
      </c>
      <c r="D24" s="87">
        <v>0.15</v>
      </c>
      <c r="E24" s="87">
        <v>2</v>
      </c>
      <c r="F24" s="87"/>
    </row>
    <row r="25" spans="1:6" ht="13" x14ac:dyDescent="0.25">
      <c r="A25" s="85" t="s">
        <v>646</v>
      </c>
      <c r="C25" s="85"/>
      <c r="D25" s="85"/>
      <c r="E25" s="85"/>
      <c r="F25" s="85"/>
    </row>
    <row r="26" spans="1:6" ht="13" x14ac:dyDescent="0.25">
      <c r="B26" s="86" t="s">
        <v>647</v>
      </c>
      <c r="C26" s="87">
        <v>33</v>
      </c>
      <c r="D26" s="87">
        <v>0.15</v>
      </c>
      <c r="E26" s="87">
        <v>1</v>
      </c>
      <c r="F26" s="87" t="s">
        <v>629</v>
      </c>
    </row>
    <row r="27" spans="1:6" ht="13" x14ac:dyDescent="0.25">
      <c r="B27" s="86" t="s">
        <v>648</v>
      </c>
      <c r="C27" s="87">
        <v>33</v>
      </c>
      <c r="D27" s="87">
        <v>0.15</v>
      </c>
      <c r="E27" s="87">
        <v>1</v>
      </c>
      <c r="F27" s="87" t="s">
        <v>629</v>
      </c>
    </row>
    <row r="28" spans="1:6" ht="13" x14ac:dyDescent="0.25">
      <c r="B28" s="86" t="s">
        <v>649</v>
      </c>
      <c r="C28" s="87">
        <v>33</v>
      </c>
      <c r="D28" s="87">
        <v>0.15</v>
      </c>
      <c r="E28" s="87">
        <v>1</v>
      </c>
      <c r="F28" s="87" t="s">
        <v>629</v>
      </c>
    </row>
    <row r="29" spans="1:6" ht="13" x14ac:dyDescent="0.25">
      <c r="B29" s="86" t="s">
        <v>650</v>
      </c>
      <c r="C29" s="87">
        <v>5</v>
      </c>
      <c r="D29" s="87">
        <v>0.15</v>
      </c>
      <c r="E29" s="87">
        <v>1</v>
      </c>
      <c r="F29" s="87" t="s">
        <v>629</v>
      </c>
    </row>
    <row r="30" spans="1:6" ht="13" x14ac:dyDescent="0.25">
      <c r="B30" s="86" t="s">
        <v>651</v>
      </c>
      <c r="C30" s="87">
        <v>2</v>
      </c>
      <c r="D30" s="87">
        <v>0.15</v>
      </c>
      <c r="E30" s="87">
        <v>2</v>
      </c>
      <c r="F30" s="87" t="s">
        <v>652</v>
      </c>
    </row>
    <row r="31" spans="1:6" ht="13" x14ac:dyDescent="0.25">
      <c r="A31" s="85" t="s">
        <v>653</v>
      </c>
      <c r="B31" s="85"/>
      <c r="C31" s="85"/>
      <c r="D31" s="85"/>
      <c r="E31" s="85"/>
    </row>
    <row r="32" spans="1:6" ht="13" x14ac:dyDescent="0.25">
      <c r="B32" s="86" t="s">
        <v>654</v>
      </c>
      <c r="C32" s="87">
        <v>3</v>
      </c>
      <c r="D32" s="87">
        <v>0.15</v>
      </c>
      <c r="E32" s="87">
        <v>1</v>
      </c>
      <c r="F32" s="87" t="s">
        <v>629</v>
      </c>
    </row>
    <row r="33" spans="1:6" ht="13" x14ac:dyDescent="0.25">
      <c r="B33" s="86" t="s">
        <v>655</v>
      </c>
      <c r="C33" s="87">
        <v>5</v>
      </c>
      <c r="D33" s="87">
        <v>0.15</v>
      </c>
      <c r="E33" s="87">
        <v>1</v>
      </c>
      <c r="F33" s="87" t="s">
        <v>629</v>
      </c>
    </row>
    <row r="34" spans="1:6" ht="13" x14ac:dyDescent="0.25">
      <c r="B34" s="86" t="s">
        <v>656</v>
      </c>
      <c r="C34" s="87">
        <v>5</v>
      </c>
      <c r="D34" s="87">
        <v>0.15</v>
      </c>
      <c r="E34" s="87">
        <v>2</v>
      </c>
      <c r="F34" s="87"/>
    </row>
    <row r="35" spans="1:6" ht="13" x14ac:dyDescent="0.25">
      <c r="B35" s="86" t="s">
        <v>657</v>
      </c>
      <c r="C35" s="87">
        <v>5</v>
      </c>
      <c r="D35" s="87">
        <v>0.15</v>
      </c>
      <c r="E35" s="87">
        <v>1</v>
      </c>
      <c r="F35" s="87"/>
    </row>
    <row r="36" spans="1:6" ht="13" x14ac:dyDescent="0.25">
      <c r="B36" s="86" t="s">
        <v>658</v>
      </c>
      <c r="C36" s="87">
        <v>33</v>
      </c>
      <c r="D36" s="87">
        <v>0.15</v>
      </c>
      <c r="E36" s="87">
        <v>1</v>
      </c>
      <c r="F36" s="87" t="s">
        <v>629</v>
      </c>
    </row>
    <row r="37" spans="1:6" ht="13" x14ac:dyDescent="0.25">
      <c r="B37" s="86" t="s">
        <v>659</v>
      </c>
      <c r="C37" s="87">
        <v>33</v>
      </c>
      <c r="D37" s="87">
        <v>0.15</v>
      </c>
      <c r="E37" s="87">
        <v>1</v>
      </c>
      <c r="F37" s="87" t="s">
        <v>629</v>
      </c>
    </row>
    <row r="38" spans="1:6" ht="13" x14ac:dyDescent="0.25">
      <c r="A38" s="85" t="s">
        <v>660</v>
      </c>
      <c r="B38" s="85"/>
      <c r="C38" s="85"/>
      <c r="D38" s="85"/>
      <c r="E38" s="85"/>
    </row>
    <row r="39" spans="1:6" ht="13" x14ac:dyDescent="0.25">
      <c r="B39" s="86" t="s">
        <v>661</v>
      </c>
      <c r="C39" s="87">
        <v>33</v>
      </c>
      <c r="D39" s="87">
        <v>0.15</v>
      </c>
      <c r="E39" s="87">
        <v>1</v>
      </c>
      <c r="F39" s="87"/>
    </row>
    <row r="40" spans="1:6" ht="13" x14ac:dyDescent="0.25">
      <c r="B40" s="86" t="s">
        <v>662</v>
      </c>
      <c r="C40" s="87">
        <v>33</v>
      </c>
      <c r="D40" s="87">
        <v>0.15</v>
      </c>
      <c r="E40" s="87">
        <v>1</v>
      </c>
      <c r="F40" s="87" t="s">
        <v>629</v>
      </c>
    </row>
    <row r="41" spans="1:6" ht="13" x14ac:dyDescent="0.25">
      <c r="B41" s="86" t="s">
        <v>663</v>
      </c>
      <c r="C41" s="87">
        <v>2</v>
      </c>
      <c r="D41" s="87">
        <v>0.15</v>
      </c>
      <c r="E41" s="87">
        <v>1</v>
      </c>
      <c r="F41" s="87"/>
    </row>
    <row r="42" spans="1:6" ht="13" x14ac:dyDescent="0.25">
      <c r="B42" s="86" t="s">
        <v>664</v>
      </c>
      <c r="C42" s="87">
        <v>5</v>
      </c>
      <c r="D42" s="87">
        <v>0.15</v>
      </c>
      <c r="E42" s="87">
        <v>1</v>
      </c>
      <c r="F42" s="87" t="s">
        <v>629</v>
      </c>
    </row>
    <row r="43" spans="1:6" ht="13" x14ac:dyDescent="0.25">
      <c r="B43" s="86" t="s">
        <v>665</v>
      </c>
      <c r="C43" s="87">
        <v>5</v>
      </c>
      <c r="D43" s="87">
        <v>0.15</v>
      </c>
      <c r="E43" s="87">
        <v>1</v>
      </c>
      <c r="F43" s="87" t="s">
        <v>629</v>
      </c>
    </row>
    <row r="44" spans="1:6" ht="13" x14ac:dyDescent="0.25">
      <c r="B44" s="86" t="s">
        <v>666</v>
      </c>
      <c r="C44" s="87">
        <v>33</v>
      </c>
      <c r="D44" s="87">
        <v>0.15</v>
      </c>
      <c r="E44" s="87">
        <v>1</v>
      </c>
      <c r="F44" s="87" t="s">
        <v>629</v>
      </c>
    </row>
    <row r="45" spans="1:6" ht="13" x14ac:dyDescent="0.25">
      <c r="A45" s="85" t="s">
        <v>667</v>
      </c>
      <c r="B45" s="85"/>
      <c r="C45" s="85"/>
      <c r="D45" s="85"/>
      <c r="E45" s="85"/>
    </row>
    <row r="46" spans="1:6" ht="13" x14ac:dyDescent="0.25">
      <c r="B46" s="86" t="s">
        <v>668</v>
      </c>
      <c r="C46" s="87">
        <v>5</v>
      </c>
      <c r="D46" s="87">
        <v>0.15</v>
      </c>
      <c r="E46" s="87">
        <v>2</v>
      </c>
      <c r="F46" s="87" t="s">
        <v>629</v>
      </c>
    </row>
    <row r="47" spans="1:6" ht="13" x14ac:dyDescent="0.25">
      <c r="B47" s="86" t="s">
        <v>669</v>
      </c>
      <c r="C47" s="87">
        <v>5</v>
      </c>
      <c r="D47" s="87">
        <v>0.15</v>
      </c>
      <c r="E47" s="87">
        <v>1</v>
      </c>
      <c r="F47" s="87" t="s">
        <v>629</v>
      </c>
    </row>
    <row r="48" spans="1:6" ht="13" x14ac:dyDescent="0.25">
      <c r="B48" s="86" t="s">
        <v>670</v>
      </c>
      <c r="C48" s="87">
        <v>5</v>
      </c>
      <c r="D48" s="87">
        <v>0.15</v>
      </c>
      <c r="E48" s="87">
        <v>1</v>
      </c>
      <c r="F48" s="87" t="s">
        <v>629</v>
      </c>
    </row>
    <row r="49" spans="1:6" ht="15.5" x14ac:dyDescent="0.25">
      <c r="B49" s="86" t="s">
        <v>671</v>
      </c>
      <c r="C49" s="87">
        <v>0</v>
      </c>
      <c r="D49" s="87">
        <v>0</v>
      </c>
      <c r="E49" s="87">
        <v>2</v>
      </c>
      <c r="F49" s="87" t="s">
        <v>672</v>
      </c>
    </row>
    <row r="50" spans="1:6" ht="13" x14ac:dyDescent="0.25">
      <c r="B50" s="193" t="s">
        <v>673</v>
      </c>
      <c r="C50" s="197">
        <v>5</v>
      </c>
      <c r="D50" s="197">
        <v>0.15</v>
      </c>
      <c r="E50" s="87">
        <v>3</v>
      </c>
      <c r="F50" s="87"/>
    </row>
    <row r="51" spans="1:6" ht="13" x14ac:dyDescent="0.25">
      <c r="B51" s="86" t="s">
        <v>888</v>
      </c>
      <c r="C51" s="87">
        <v>5</v>
      </c>
      <c r="D51" s="87">
        <v>0.15</v>
      </c>
      <c r="E51" s="87">
        <v>2</v>
      </c>
      <c r="F51" s="87"/>
    </row>
    <row r="52" spans="1:6" ht="13" x14ac:dyDescent="0.25">
      <c r="B52" s="86" t="s">
        <v>674</v>
      </c>
      <c r="C52" s="87">
        <v>5</v>
      </c>
      <c r="D52" s="87">
        <v>0.15</v>
      </c>
      <c r="E52" s="87">
        <v>1</v>
      </c>
      <c r="F52" s="87"/>
    </row>
    <row r="53" spans="1:6" ht="13" x14ac:dyDescent="0.25">
      <c r="B53" s="86" t="s">
        <v>675</v>
      </c>
      <c r="C53" s="87">
        <v>5</v>
      </c>
      <c r="D53" s="87">
        <v>0.15</v>
      </c>
      <c r="E53" s="87">
        <v>2</v>
      </c>
      <c r="F53" s="87" t="s">
        <v>652</v>
      </c>
    </row>
    <row r="54" spans="1:6" ht="13" x14ac:dyDescent="0.25">
      <c r="B54" s="86" t="s">
        <v>676</v>
      </c>
      <c r="C54" s="87">
        <v>5</v>
      </c>
      <c r="D54" s="87">
        <v>0.15</v>
      </c>
      <c r="E54" s="87">
        <v>2</v>
      </c>
      <c r="F54" s="87"/>
    </row>
    <row r="55" spans="1:6" ht="13" x14ac:dyDescent="0.25">
      <c r="B55" s="86" t="s">
        <v>677</v>
      </c>
      <c r="C55" s="87">
        <v>5</v>
      </c>
      <c r="D55" s="87">
        <v>0.15</v>
      </c>
      <c r="E55" s="87">
        <v>1</v>
      </c>
      <c r="F55" s="87"/>
    </row>
    <row r="56" spans="1:6" ht="13" x14ac:dyDescent="0.25">
      <c r="B56" s="86" t="s">
        <v>678</v>
      </c>
      <c r="C56" s="87">
        <v>33</v>
      </c>
      <c r="D56" s="87">
        <v>0.15</v>
      </c>
      <c r="E56" s="87">
        <v>1</v>
      </c>
      <c r="F56" s="87" t="s">
        <v>629</v>
      </c>
    </row>
    <row r="57" spans="1:6" ht="13" x14ac:dyDescent="0.25">
      <c r="B57" s="86" t="s">
        <v>679</v>
      </c>
      <c r="C57" s="87">
        <v>1</v>
      </c>
      <c r="D57" s="87">
        <v>0.15</v>
      </c>
      <c r="E57" s="87">
        <v>2</v>
      </c>
      <c r="F57" s="87" t="s">
        <v>652</v>
      </c>
    </row>
    <row r="58" spans="1:6" ht="13" x14ac:dyDescent="0.25">
      <c r="B58" s="86" t="s">
        <v>680</v>
      </c>
      <c r="C58" s="87">
        <v>5</v>
      </c>
      <c r="D58" s="87">
        <v>0.15</v>
      </c>
      <c r="E58" s="87">
        <v>2</v>
      </c>
      <c r="F58" s="87"/>
    </row>
    <row r="59" spans="1:6" ht="13" x14ac:dyDescent="0.25">
      <c r="A59" s="85" t="s">
        <v>681</v>
      </c>
      <c r="B59" s="85"/>
      <c r="C59" s="85"/>
      <c r="D59" s="85"/>
      <c r="E59" s="85"/>
    </row>
    <row r="60" spans="1:6" ht="13" x14ac:dyDescent="0.25">
      <c r="B60" s="86" t="s">
        <v>682</v>
      </c>
      <c r="C60" s="87">
        <v>71</v>
      </c>
      <c r="D60" s="87">
        <v>0.15</v>
      </c>
      <c r="E60" s="87">
        <v>1</v>
      </c>
      <c r="F60" s="87" t="s">
        <v>629</v>
      </c>
    </row>
    <row r="61" spans="1:6" ht="13" x14ac:dyDescent="0.25">
      <c r="B61" s="86" t="s">
        <v>684</v>
      </c>
      <c r="C61" s="87">
        <v>71</v>
      </c>
      <c r="D61" s="87">
        <v>0.15</v>
      </c>
      <c r="E61" s="87">
        <v>1</v>
      </c>
      <c r="F61" s="87" t="s">
        <v>629</v>
      </c>
    </row>
    <row r="62" spans="1:6" ht="13" x14ac:dyDescent="0.25">
      <c r="B62" s="86" t="s">
        <v>685</v>
      </c>
      <c r="C62" s="87">
        <v>13</v>
      </c>
      <c r="D62" s="87">
        <v>0.15</v>
      </c>
      <c r="E62" s="87">
        <v>1</v>
      </c>
      <c r="F62" s="87" t="s">
        <v>629</v>
      </c>
    </row>
    <row r="63" spans="1:6" ht="13" x14ac:dyDescent="0.25">
      <c r="B63" s="86" t="s">
        <v>687</v>
      </c>
      <c r="C63" s="87">
        <v>13</v>
      </c>
      <c r="D63" s="87">
        <v>0.15</v>
      </c>
      <c r="E63" s="87">
        <v>1</v>
      </c>
      <c r="F63" s="87" t="s">
        <v>629</v>
      </c>
    </row>
    <row r="64" spans="1:6" ht="13" x14ac:dyDescent="0.25">
      <c r="B64" s="86" t="s">
        <v>688</v>
      </c>
      <c r="C64" s="87">
        <v>10</v>
      </c>
      <c r="D64" s="87">
        <v>0.15</v>
      </c>
      <c r="E64" s="87">
        <v>1</v>
      </c>
      <c r="F64" s="87"/>
    </row>
    <row r="65" spans="1:6" ht="13" x14ac:dyDescent="0.25">
      <c r="B65" s="86" t="s">
        <v>347</v>
      </c>
      <c r="C65" s="87">
        <v>33</v>
      </c>
      <c r="D65" s="87">
        <v>0.15</v>
      </c>
      <c r="E65" s="87">
        <v>1</v>
      </c>
      <c r="F65" s="87" t="s">
        <v>629</v>
      </c>
    </row>
    <row r="66" spans="1:6" ht="13" x14ac:dyDescent="0.25">
      <c r="B66" s="86" t="s">
        <v>926</v>
      </c>
      <c r="C66" s="87">
        <v>17</v>
      </c>
      <c r="D66" s="87">
        <v>0.15</v>
      </c>
      <c r="E66" s="87">
        <v>1</v>
      </c>
      <c r="F66" s="87"/>
    </row>
    <row r="67" spans="1:6" ht="13" x14ac:dyDescent="0.25">
      <c r="B67" s="86" t="s">
        <v>689</v>
      </c>
      <c r="C67" s="87">
        <v>17</v>
      </c>
      <c r="D67" s="87">
        <v>0.15</v>
      </c>
      <c r="E67" s="87">
        <v>1</v>
      </c>
      <c r="F67" s="87" t="s">
        <v>629</v>
      </c>
    </row>
    <row r="68" spans="1:6" ht="13" x14ac:dyDescent="0.25">
      <c r="A68" s="85" t="s">
        <v>690</v>
      </c>
      <c r="B68" s="85"/>
      <c r="C68" s="85"/>
      <c r="D68" s="85"/>
      <c r="E68" s="85"/>
    </row>
    <row r="69" spans="1:6" ht="13" x14ac:dyDescent="0.25">
      <c r="B69" s="86" t="s">
        <v>691</v>
      </c>
      <c r="C69" s="87">
        <v>5</v>
      </c>
      <c r="D69" s="87">
        <v>0.15</v>
      </c>
      <c r="E69" s="87">
        <v>1</v>
      </c>
      <c r="F69" s="87" t="s">
        <v>629</v>
      </c>
    </row>
    <row r="70" spans="1:6" ht="13" x14ac:dyDescent="0.25">
      <c r="A70" s="85" t="s">
        <v>62</v>
      </c>
      <c r="C70" s="85"/>
      <c r="D70" s="85"/>
      <c r="E70" s="85"/>
      <c r="F70" s="85"/>
    </row>
    <row r="71" spans="1:6" ht="13" x14ac:dyDescent="0.25">
      <c r="B71" s="86" t="s">
        <v>692</v>
      </c>
      <c r="C71" s="87">
        <v>17</v>
      </c>
      <c r="D71" s="87">
        <v>0.2</v>
      </c>
      <c r="E71" s="87">
        <v>2</v>
      </c>
      <c r="F71" s="87"/>
    </row>
    <row r="72" spans="1:6" ht="13" x14ac:dyDescent="0.25">
      <c r="B72" s="86" t="s">
        <v>693</v>
      </c>
      <c r="C72" s="87">
        <v>17</v>
      </c>
      <c r="D72" s="87">
        <v>0.15</v>
      </c>
      <c r="E72" s="87">
        <v>1</v>
      </c>
      <c r="F72" s="87" t="s">
        <v>629</v>
      </c>
    </row>
    <row r="73" spans="1:6" ht="13" x14ac:dyDescent="0.25">
      <c r="B73" s="86" t="s">
        <v>694</v>
      </c>
      <c r="C73" s="87">
        <v>17</v>
      </c>
      <c r="D73" s="87">
        <v>0.4</v>
      </c>
      <c r="E73" s="87">
        <v>2</v>
      </c>
      <c r="F73" s="87" t="s">
        <v>629</v>
      </c>
    </row>
    <row r="74" spans="1:6" ht="13" x14ac:dyDescent="0.25">
      <c r="B74" s="86" t="s">
        <v>695</v>
      </c>
      <c r="C74" s="87">
        <v>17</v>
      </c>
      <c r="D74" s="87">
        <v>0.4</v>
      </c>
      <c r="E74" s="87">
        <v>2</v>
      </c>
      <c r="F74" s="87"/>
    </row>
    <row r="75" spans="1:6" ht="13" x14ac:dyDescent="0.25">
      <c r="B75" s="86" t="s">
        <v>696</v>
      </c>
      <c r="C75" s="87">
        <v>17</v>
      </c>
      <c r="D75" s="87">
        <v>0.2</v>
      </c>
      <c r="E75" s="87">
        <v>2</v>
      </c>
      <c r="F75" s="87"/>
    </row>
    <row r="76" spans="1:6" ht="13" x14ac:dyDescent="0.25">
      <c r="B76" s="86" t="s">
        <v>697</v>
      </c>
      <c r="C76" s="87">
        <v>17</v>
      </c>
      <c r="D76" s="87">
        <v>0.2</v>
      </c>
      <c r="E76" s="87">
        <v>1</v>
      </c>
      <c r="F76" s="87" t="s">
        <v>629</v>
      </c>
    </row>
    <row r="77" spans="1:6" ht="13" x14ac:dyDescent="0.25">
      <c r="B77" s="86" t="s">
        <v>698</v>
      </c>
      <c r="C77" s="87">
        <v>17</v>
      </c>
      <c r="D77" s="87">
        <v>0.3</v>
      </c>
      <c r="E77" s="87">
        <v>2</v>
      </c>
      <c r="F77" s="87"/>
    </row>
    <row r="78" spans="1:6" ht="13" x14ac:dyDescent="0.25">
      <c r="A78" s="85" t="s">
        <v>699</v>
      </c>
      <c r="C78" s="85"/>
      <c r="D78" s="85"/>
      <c r="E78" s="85"/>
      <c r="F78" s="85"/>
    </row>
    <row r="79" spans="1:6" ht="13" x14ac:dyDescent="0.25">
      <c r="B79" s="86" t="s">
        <v>700</v>
      </c>
      <c r="C79" s="87">
        <v>10</v>
      </c>
      <c r="D79" s="87">
        <v>0.15</v>
      </c>
      <c r="E79" s="87">
        <v>2</v>
      </c>
      <c r="F79" s="87" t="s">
        <v>672</v>
      </c>
    </row>
    <row r="80" spans="1:6" ht="13" x14ac:dyDescent="0.25">
      <c r="B80" s="86" t="s">
        <v>701</v>
      </c>
      <c r="C80" s="87">
        <v>33</v>
      </c>
      <c r="D80" s="87">
        <v>0.15</v>
      </c>
      <c r="E80" s="87">
        <v>1</v>
      </c>
      <c r="F80" s="87" t="s">
        <v>629</v>
      </c>
    </row>
    <row r="81" spans="2:6" ht="13" x14ac:dyDescent="0.25">
      <c r="B81" s="86" t="s">
        <v>702</v>
      </c>
      <c r="C81" s="87">
        <v>10</v>
      </c>
      <c r="D81" s="87">
        <v>0.15</v>
      </c>
      <c r="E81" s="87">
        <v>2</v>
      </c>
      <c r="F81" s="87" t="s">
        <v>703</v>
      </c>
    </row>
    <row r="82" spans="2:6" ht="13" x14ac:dyDescent="0.25">
      <c r="B82" s="86" t="s">
        <v>704</v>
      </c>
      <c r="C82" s="87">
        <v>33</v>
      </c>
      <c r="D82" s="87">
        <v>0.15</v>
      </c>
      <c r="E82" s="87">
        <v>2</v>
      </c>
      <c r="F82" s="87" t="s">
        <v>703</v>
      </c>
    </row>
    <row r="83" spans="2:6" ht="13" x14ac:dyDescent="0.25">
      <c r="B83" s="86" t="s">
        <v>705</v>
      </c>
      <c r="C83" s="87">
        <v>100</v>
      </c>
      <c r="D83" s="87">
        <v>0.15</v>
      </c>
      <c r="E83" s="87">
        <v>2</v>
      </c>
      <c r="F83" s="87" t="s">
        <v>629</v>
      </c>
    </row>
    <row r="84" spans="2:6" ht="13" x14ac:dyDescent="0.25">
      <c r="B84" s="86" t="s">
        <v>706</v>
      </c>
      <c r="C84" s="87">
        <v>10</v>
      </c>
      <c r="D84" s="87">
        <v>0.15</v>
      </c>
      <c r="E84" s="87">
        <v>2</v>
      </c>
      <c r="F84" s="87"/>
    </row>
    <row r="85" spans="2:6" ht="13" x14ac:dyDescent="0.25">
      <c r="B85" s="86" t="s">
        <v>707</v>
      </c>
      <c r="C85" s="87">
        <v>10</v>
      </c>
      <c r="D85" s="87">
        <v>0.15</v>
      </c>
      <c r="E85" s="87">
        <v>2</v>
      </c>
      <c r="F85" s="87"/>
    </row>
    <row r="86" spans="2:6" ht="13" x14ac:dyDescent="0.25">
      <c r="B86" s="86" t="s">
        <v>708</v>
      </c>
      <c r="C86" s="87">
        <v>71</v>
      </c>
      <c r="D86" s="87">
        <v>0.15</v>
      </c>
      <c r="E86" s="87">
        <v>1</v>
      </c>
      <c r="F86" s="87"/>
    </row>
    <row r="87" spans="2:6" ht="13" x14ac:dyDescent="0.25">
      <c r="B87" s="86" t="s">
        <v>709</v>
      </c>
      <c r="C87" s="87">
        <v>45</v>
      </c>
      <c r="D87" s="87">
        <v>0.15</v>
      </c>
      <c r="E87" s="87">
        <v>1</v>
      </c>
      <c r="F87" s="87"/>
    </row>
    <row r="88" spans="2:6" ht="13" x14ac:dyDescent="0.25">
      <c r="B88" s="86" t="s">
        <v>710</v>
      </c>
      <c r="C88" s="87">
        <v>45</v>
      </c>
      <c r="D88" s="87">
        <v>0.15</v>
      </c>
      <c r="E88" s="87">
        <v>1</v>
      </c>
      <c r="F88" s="87"/>
    </row>
    <row r="89" spans="2:6" ht="13" x14ac:dyDescent="0.25">
      <c r="B89" s="86" t="s">
        <v>711</v>
      </c>
      <c r="C89" s="87">
        <v>33</v>
      </c>
      <c r="D89" s="87">
        <v>0.15</v>
      </c>
      <c r="E89" s="87">
        <v>1</v>
      </c>
      <c r="F89" s="87" t="s">
        <v>712</v>
      </c>
    </row>
    <row r="91" spans="2:6" x14ac:dyDescent="0.25">
      <c r="B91" s="84" t="s">
        <v>718</v>
      </c>
    </row>
    <row r="92" spans="2:6" x14ac:dyDescent="0.25">
      <c r="B92" s="84" t="s">
        <v>1175</v>
      </c>
    </row>
    <row r="94" spans="2:6" x14ac:dyDescent="0.25">
      <c r="B94" s="84"/>
    </row>
    <row r="95" spans="2:6" x14ac:dyDescent="0.25">
      <c r="B95" s="84" t="s">
        <v>721</v>
      </c>
    </row>
    <row r="96" spans="2:6" x14ac:dyDescent="0.25">
      <c r="B96" s="84" t="s">
        <v>905</v>
      </c>
    </row>
    <row r="97" spans="1:6" x14ac:dyDescent="0.25">
      <c r="B97" s="84" t="s">
        <v>906</v>
      </c>
    </row>
    <row r="98" spans="1:6" x14ac:dyDescent="0.25">
      <c r="B98" s="84" t="s">
        <v>907</v>
      </c>
    </row>
    <row r="99" spans="1:6" x14ac:dyDescent="0.25">
      <c r="B99" s="84" t="s">
        <v>908</v>
      </c>
    </row>
    <row r="100" spans="1:6" x14ac:dyDescent="0.25">
      <c r="B100" s="84" t="s">
        <v>909</v>
      </c>
    </row>
    <row r="101" spans="1:6" x14ac:dyDescent="0.25">
      <c r="B101" s="84" t="s">
        <v>910</v>
      </c>
    </row>
    <row r="105" spans="1:6" ht="15.5" x14ac:dyDescent="0.25">
      <c r="A105" s="88" t="s">
        <v>911</v>
      </c>
    </row>
    <row r="106" spans="1:6" ht="13" x14ac:dyDescent="0.3">
      <c r="B106" s="92" t="s">
        <v>722</v>
      </c>
    </row>
    <row r="107" spans="1:6" ht="13" x14ac:dyDescent="0.25">
      <c r="B107" s="258" t="s">
        <v>713</v>
      </c>
      <c r="C107" s="89" t="s">
        <v>723</v>
      </c>
      <c r="D107" s="89" t="s">
        <v>725</v>
      </c>
      <c r="E107" s="89" t="s">
        <v>716</v>
      </c>
      <c r="F107" s="89" t="s">
        <v>342</v>
      </c>
    </row>
    <row r="108" spans="1:6" ht="15" x14ac:dyDescent="0.25">
      <c r="B108" s="258"/>
      <c r="C108" s="89" t="s">
        <v>724</v>
      </c>
      <c r="D108" s="89" t="s">
        <v>726</v>
      </c>
      <c r="E108" s="89"/>
      <c r="F108" s="89"/>
    </row>
    <row r="109" spans="1:6" ht="13" x14ac:dyDescent="0.25">
      <c r="B109" s="86" t="s">
        <v>1176</v>
      </c>
      <c r="C109" s="87" t="s">
        <v>631</v>
      </c>
      <c r="D109" s="87">
        <v>0.9</v>
      </c>
      <c r="E109" s="87">
        <v>3</v>
      </c>
      <c r="F109" s="87"/>
    </row>
    <row r="110" spans="1:6" ht="13" x14ac:dyDescent="0.25">
      <c r="B110" s="86" t="s">
        <v>1177</v>
      </c>
      <c r="C110" s="87" t="s">
        <v>631</v>
      </c>
      <c r="D110" s="87">
        <v>3</v>
      </c>
      <c r="E110" s="87">
        <v>3</v>
      </c>
      <c r="F110" s="87"/>
    </row>
    <row r="111" spans="1:6" ht="13" x14ac:dyDescent="0.25">
      <c r="B111" s="86" t="s">
        <v>1178</v>
      </c>
      <c r="C111" s="87" t="s">
        <v>631</v>
      </c>
      <c r="D111" s="87">
        <v>1.5</v>
      </c>
      <c r="E111" s="87">
        <v>3</v>
      </c>
      <c r="F111" s="87"/>
    </row>
    <row r="112" spans="1:6" ht="13" x14ac:dyDescent="0.25">
      <c r="B112" s="86" t="s">
        <v>1179</v>
      </c>
      <c r="C112" s="87" t="s">
        <v>631</v>
      </c>
      <c r="D112" s="87">
        <v>1.5</v>
      </c>
      <c r="E112" s="87">
        <v>3</v>
      </c>
      <c r="F112" s="87"/>
    </row>
    <row r="113" spans="2:6" ht="13" x14ac:dyDescent="0.25">
      <c r="B113" s="86" t="s">
        <v>1180</v>
      </c>
      <c r="C113" s="87" t="s">
        <v>631</v>
      </c>
      <c r="D113" s="87">
        <v>2.25</v>
      </c>
      <c r="E113" s="87">
        <v>3</v>
      </c>
      <c r="F113" s="87"/>
    </row>
    <row r="114" spans="2:6" ht="13" x14ac:dyDescent="0.25">
      <c r="B114" s="86" t="s">
        <v>1181</v>
      </c>
      <c r="C114" s="87" t="s">
        <v>631</v>
      </c>
      <c r="D114" s="87">
        <v>1.5</v>
      </c>
      <c r="E114" s="87">
        <v>3</v>
      </c>
      <c r="F114" s="87"/>
    </row>
    <row r="115" spans="2:6" ht="13" x14ac:dyDescent="0.25">
      <c r="B115" s="86" t="s">
        <v>1182</v>
      </c>
      <c r="C115" s="87" t="s">
        <v>631</v>
      </c>
      <c r="D115" s="87">
        <v>2.25</v>
      </c>
      <c r="E115" s="87">
        <v>3</v>
      </c>
      <c r="F115" s="87"/>
    </row>
    <row r="116" spans="2:6" ht="13" x14ac:dyDescent="0.25">
      <c r="B116" s="86" t="s">
        <v>1183</v>
      </c>
      <c r="C116" s="87" t="s">
        <v>631</v>
      </c>
      <c r="D116" s="87">
        <v>2.25</v>
      </c>
      <c r="E116" s="87">
        <v>3</v>
      </c>
      <c r="F116" s="87"/>
    </row>
    <row r="117" spans="2:6" ht="13" x14ac:dyDescent="0.25">
      <c r="B117" s="86" t="s">
        <v>1184</v>
      </c>
      <c r="C117" s="87" t="s">
        <v>631</v>
      </c>
      <c r="D117" s="87">
        <v>2.25</v>
      </c>
      <c r="E117" s="87">
        <v>3</v>
      </c>
      <c r="F117" s="87"/>
    </row>
    <row r="118" spans="2:6" ht="13" x14ac:dyDescent="0.25">
      <c r="B118" s="86" t="s">
        <v>1185</v>
      </c>
      <c r="C118" s="87" t="s">
        <v>631</v>
      </c>
      <c r="D118" s="87">
        <v>1.5</v>
      </c>
      <c r="E118" s="87">
        <v>3</v>
      </c>
      <c r="F118" s="87"/>
    </row>
    <row r="119" spans="2:6" ht="13" x14ac:dyDescent="0.25">
      <c r="B119" s="86" t="s">
        <v>727</v>
      </c>
      <c r="C119" s="87" t="s">
        <v>631</v>
      </c>
      <c r="D119" s="87">
        <v>0.5</v>
      </c>
      <c r="E119" s="87">
        <v>1</v>
      </c>
      <c r="F119" s="87" t="s">
        <v>652</v>
      </c>
    </row>
    <row r="120" spans="2:6" ht="13" x14ac:dyDescent="0.25">
      <c r="B120" s="86" t="s">
        <v>728</v>
      </c>
      <c r="C120" s="87" t="s">
        <v>631</v>
      </c>
      <c r="D120" s="87">
        <v>0.7</v>
      </c>
      <c r="E120" s="87">
        <v>2</v>
      </c>
      <c r="F120" s="87"/>
    </row>
    <row r="121" spans="2:6" ht="13" x14ac:dyDescent="0.25">
      <c r="B121" s="86" t="s">
        <v>729</v>
      </c>
      <c r="C121" s="87" t="s">
        <v>631</v>
      </c>
      <c r="D121" s="87">
        <v>1.5</v>
      </c>
      <c r="E121" s="87">
        <v>2</v>
      </c>
      <c r="F121" s="87" t="s">
        <v>638</v>
      </c>
    </row>
    <row r="122" spans="2:6" ht="13" x14ac:dyDescent="0.25">
      <c r="B122" s="86" t="s">
        <v>730</v>
      </c>
      <c r="C122" s="87" t="s">
        <v>631</v>
      </c>
      <c r="D122" s="87">
        <v>0.5</v>
      </c>
      <c r="E122" s="87">
        <v>2</v>
      </c>
      <c r="F122" s="87"/>
    </row>
    <row r="123" spans="2:6" ht="13" x14ac:dyDescent="0.25">
      <c r="B123" s="86" t="s">
        <v>695</v>
      </c>
      <c r="C123" s="87" t="s">
        <v>631</v>
      </c>
      <c r="D123" s="87">
        <v>0.6</v>
      </c>
      <c r="E123" s="87">
        <v>2</v>
      </c>
      <c r="F123" s="87"/>
    </row>
    <row r="124" spans="2:6" ht="13" x14ac:dyDescent="0.25">
      <c r="B124" s="86" t="s">
        <v>731</v>
      </c>
      <c r="C124" s="87" t="s">
        <v>631</v>
      </c>
      <c r="D124" s="87">
        <v>1</v>
      </c>
      <c r="E124" s="87">
        <v>2</v>
      </c>
      <c r="F124" s="87"/>
    </row>
    <row r="125" spans="2:6" ht="13" x14ac:dyDescent="0.25">
      <c r="B125" s="86" t="s">
        <v>732</v>
      </c>
      <c r="C125" s="87" t="s">
        <v>631</v>
      </c>
      <c r="D125" s="87">
        <v>0.5</v>
      </c>
      <c r="E125" s="87">
        <v>2</v>
      </c>
      <c r="F125" s="87"/>
    </row>
    <row r="126" spans="2:6" ht="13" x14ac:dyDescent="0.25">
      <c r="B126" s="86" t="s">
        <v>733</v>
      </c>
      <c r="C126" s="87" t="s">
        <v>631</v>
      </c>
      <c r="D126" s="87">
        <v>1</v>
      </c>
      <c r="E126" s="87">
        <v>2</v>
      </c>
      <c r="F126" s="87"/>
    </row>
    <row r="127" spans="2:6" ht="13" x14ac:dyDescent="0.25">
      <c r="B127" s="86" t="s">
        <v>734</v>
      </c>
      <c r="C127" s="87" t="s">
        <v>631</v>
      </c>
      <c r="D127" s="87">
        <v>1</v>
      </c>
      <c r="E127" s="87">
        <v>2</v>
      </c>
      <c r="F127" s="87"/>
    </row>
    <row r="128" spans="2:6" ht="13" x14ac:dyDescent="0.25">
      <c r="B128" s="86" t="s">
        <v>735</v>
      </c>
      <c r="C128" s="87" t="s">
        <v>631</v>
      </c>
      <c r="D128" s="87">
        <v>1</v>
      </c>
      <c r="E128" s="87">
        <v>3</v>
      </c>
      <c r="F128" s="87"/>
    </row>
    <row r="129" spans="2:6" ht="13" x14ac:dyDescent="0.25">
      <c r="B129" s="86" t="s">
        <v>736</v>
      </c>
      <c r="C129" s="87" t="s">
        <v>631</v>
      </c>
      <c r="D129" s="87">
        <v>0.3</v>
      </c>
      <c r="E129" s="87">
        <v>2</v>
      </c>
      <c r="F129" s="87"/>
    </row>
    <row r="130" spans="2:6" ht="13" x14ac:dyDescent="0.25">
      <c r="B130" s="86" t="s">
        <v>912</v>
      </c>
      <c r="C130" s="87" t="s">
        <v>631</v>
      </c>
      <c r="D130" s="87">
        <v>0.7</v>
      </c>
      <c r="E130" s="87">
        <v>2</v>
      </c>
      <c r="F130" s="87"/>
    </row>
    <row r="131" spans="2:6" ht="13" x14ac:dyDescent="0.25">
      <c r="B131" s="86" t="s">
        <v>737</v>
      </c>
      <c r="C131" s="87" t="s">
        <v>631</v>
      </c>
      <c r="D131" s="87">
        <v>0.5</v>
      </c>
      <c r="E131" s="87">
        <v>2</v>
      </c>
      <c r="F131" s="87"/>
    </row>
    <row r="132" spans="2:6" ht="13" x14ac:dyDescent="0.25">
      <c r="B132" s="86" t="s">
        <v>738</v>
      </c>
      <c r="C132" s="87" t="s">
        <v>631</v>
      </c>
      <c r="D132" s="87">
        <v>0.25</v>
      </c>
      <c r="E132" s="87">
        <v>2</v>
      </c>
      <c r="F132" s="87"/>
    </row>
    <row r="133" spans="2:6" ht="13" x14ac:dyDescent="0.25">
      <c r="B133" s="86" t="s">
        <v>739</v>
      </c>
      <c r="C133" s="87" t="s">
        <v>740</v>
      </c>
      <c r="D133" s="87" t="s">
        <v>631</v>
      </c>
      <c r="E133" s="87">
        <v>2</v>
      </c>
      <c r="F133" s="87" t="s">
        <v>741</v>
      </c>
    </row>
    <row r="134" spans="2:6" ht="13" x14ac:dyDescent="0.25">
      <c r="B134" s="86" t="s">
        <v>742</v>
      </c>
      <c r="C134" s="87" t="s">
        <v>631</v>
      </c>
      <c r="D134" s="87" t="s">
        <v>631</v>
      </c>
      <c r="E134" s="87">
        <v>4</v>
      </c>
      <c r="F134" s="87" t="s">
        <v>629</v>
      </c>
    </row>
    <row r="135" spans="2:6" ht="13" x14ac:dyDescent="0.25">
      <c r="B135" s="86" t="s">
        <v>743</v>
      </c>
      <c r="C135" s="87" t="s">
        <v>631</v>
      </c>
      <c r="D135" s="87">
        <v>0.75</v>
      </c>
      <c r="E135" s="87">
        <v>2</v>
      </c>
      <c r="F135" s="87" t="s">
        <v>703</v>
      </c>
    </row>
    <row r="136" spans="2:6" ht="13" x14ac:dyDescent="0.25">
      <c r="B136" s="86" t="s">
        <v>696</v>
      </c>
      <c r="C136" s="87" t="s">
        <v>631</v>
      </c>
      <c r="D136" s="87">
        <v>0.9</v>
      </c>
      <c r="E136" s="87">
        <v>2</v>
      </c>
      <c r="F136" s="87"/>
    </row>
    <row r="137" spans="2:6" ht="13" x14ac:dyDescent="0.25">
      <c r="B137" s="86" t="s">
        <v>744</v>
      </c>
      <c r="C137" s="87" t="s">
        <v>631</v>
      </c>
      <c r="D137" s="87" t="s">
        <v>631</v>
      </c>
      <c r="E137" s="87">
        <v>3</v>
      </c>
      <c r="F137" s="87" t="s">
        <v>629</v>
      </c>
    </row>
    <row r="138" spans="2:6" ht="13" x14ac:dyDescent="0.25">
      <c r="B138" s="86" t="s">
        <v>745</v>
      </c>
      <c r="C138" s="87" t="s">
        <v>631</v>
      </c>
      <c r="D138" s="87">
        <v>1</v>
      </c>
      <c r="E138" s="87">
        <v>3</v>
      </c>
      <c r="F138" s="87" t="s">
        <v>629</v>
      </c>
    </row>
    <row r="139" spans="2:6" ht="13" x14ac:dyDescent="0.25">
      <c r="B139" s="86" t="s">
        <v>746</v>
      </c>
      <c r="C139" s="87" t="s">
        <v>631</v>
      </c>
      <c r="D139" s="87">
        <v>1.5</v>
      </c>
      <c r="E139" s="87">
        <v>4</v>
      </c>
      <c r="F139" s="87" t="s">
        <v>629</v>
      </c>
    </row>
    <row r="140" spans="2:6" ht="13" x14ac:dyDescent="0.25">
      <c r="B140" s="86" t="s">
        <v>913</v>
      </c>
      <c r="C140" s="87" t="s">
        <v>747</v>
      </c>
      <c r="D140" s="87" t="s">
        <v>631</v>
      </c>
      <c r="E140" s="87">
        <v>2</v>
      </c>
      <c r="F140" s="87" t="s">
        <v>672</v>
      </c>
    </row>
    <row r="141" spans="2:6" ht="13" x14ac:dyDescent="0.25">
      <c r="B141" s="86" t="s">
        <v>886</v>
      </c>
      <c r="C141" s="87" t="s">
        <v>748</v>
      </c>
      <c r="D141" s="87" t="s">
        <v>631</v>
      </c>
      <c r="E141" s="87">
        <v>2</v>
      </c>
      <c r="F141" s="87" t="s">
        <v>749</v>
      </c>
    </row>
    <row r="142" spans="2:6" ht="13" x14ac:dyDescent="0.25">
      <c r="B142" s="86" t="s">
        <v>750</v>
      </c>
      <c r="C142" s="87" t="s">
        <v>631</v>
      </c>
      <c r="D142" s="87">
        <v>0.5</v>
      </c>
      <c r="E142" s="87">
        <v>2</v>
      </c>
      <c r="F142" s="87"/>
    </row>
    <row r="143" spans="2:6" x14ac:dyDescent="0.25">
      <c r="B143" s="84" t="s">
        <v>606</v>
      </c>
    </row>
    <row r="144" spans="2:6" x14ac:dyDescent="0.25">
      <c r="B144" s="84" t="s">
        <v>914</v>
      </c>
    </row>
    <row r="145" spans="2:2" x14ac:dyDescent="0.25">
      <c r="B145" s="84" t="s">
        <v>915</v>
      </c>
    </row>
    <row r="146" spans="2:2" x14ac:dyDescent="0.25">
      <c r="B146" s="84" t="s">
        <v>916</v>
      </c>
    </row>
    <row r="147" spans="2:2" x14ac:dyDescent="0.25">
      <c r="B147" s="84" t="s">
        <v>917</v>
      </c>
    </row>
    <row r="148" spans="2:2" x14ac:dyDescent="0.25">
      <c r="B148" s="84" t="s">
        <v>918</v>
      </c>
    </row>
    <row r="149" spans="2:2" x14ac:dyDescent="0.25">
      <c r="B149" s="84" t="s">
        <v>919</v>
      </c>
    </row>
    <row r="150" spans="2:2" x14ac:dyDescent="0.25">
      <c r="B150" s="84" t="s">
        <v>920</v>
      </c>
    </row>
    <row r="151" spans="2:2" x14ac:dyDescent="0.25">
      <c r="B151" s="93" t="s">
        <v>921</v>
      </c>
    </row>
  </sheetData>
  <mergeCells count="1">
    <mergeCell ref="B107:B108"/>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9DDA7-73F1-4B84-B040-3DB88AAAE836}">
  <dimension ref="A3:O139"/>
  <sheetViews>
    <sheetView tabSelected="1" zoomScale="85" zoomScaleNormal="85" workbookViewId="0">
      <selection activeCell="I3" sqref="I3:I4"/>
    </sheetView>
  </sheetViews>
  <sheetFormatPr defaultColWidth="9.08984375" defaultRowHeight="11.5" x14ac:dyDescent="0.25"/>
  <cols>
    <col min="1" max="1" width="45.36328125" style="98" customWidth="1"/>
    <col min="2" max="2" width="13.453125" style="98" customWidth="1"/>
    <col min="3" max="3" width="9.08984375" style="98"/>
    <col min="4" max="4" width="10.36328125" style="98" customWidth="1"/>
    <col min="5" max="5" width="10.54296875" style="98" customWidth="1"/>
    <col min="6" max="7" width="9.08984375" style="98"/>
    <col min="8" max="8" width="13.36328125" style="98" bestFit="1" customWidth="1"/>
    <col min="9" max="9" width="11.54296875" style="98" customWidth="1"/>
    <col min="10" max="16384" width="9.08984375" style="98"/>
  </cols>
  <sheetData>
    <row r="3" spans="1:12" ht="48" x14ac:dyDescent="0.25">
      <c r="A3" s="96" t="s">
        <v>713</v>
      </c>
      <c r="B3" s="194" t="s">
        <v>1172</v>
      </c>
      <c r="C3" s="194" t="s">
        <v>1186</v>
      </c>
      <c r="D3" s="97" t="s">
        <v>847</v>
      </c>
      <c r="E3" s="97" t="s">
        <v>848</v>
      </c>
      <c r="F3" s="97" t="s">
        <v>725</v>
      </c>
      <c r="G3" s="97" t="s">
        <v>716</v>
      </c>
      <c r="H3" s="97" t="s">
        <v>342</v>
      </c>
      <c r="I3" s="97" t="s">
        <v>812</v>
      </c>
      <c r="L3" s="97"/>
    </row>
    <row r="4" spans="1:12" x14ac:dyDescent="0.25">
      <c r="A4" s="96"/>
      <c r="B4" s="97" t="s">
        <v>1187</v>
      </c>
      <c r="C4" s="97" t="s">
        <v>751</v>
      </c>
      <c r="D4" s="97" t="s">
        <v>724</v>
      </c>
      <c r="E4" s="97" t="s">
        <v>724</v>
      </c>
      <c r="F4" s="97" t="s">
        <v>751</v>
      </c>
      <c r="G4" s="97"/>
      <c r="H4" s="97"/>
      <c r="I4" s="97"/>
    </row>
    <row r="5" spans="1:12" x14ac:dyDescent="0.25">
      <c r="A5" s="99"/>
      <c r="B5" s="99"/>
      <c r="C5" s="99"/>
      <c r="I5" s="100"/>
    </row>
    <row r="6" spans="1:12" ht="12.75" customHeight="1" x14ac:dyDescent="0.25">
      <c r="A6" s="96" t="s">
        <v>882</v>
      </c>
      <c r="B6" s="100">
        <v>71</v>
      </c>
      <c r="C6" s="100">
        <v>0.15</v>
      </c>
      <c r="G6" s="100">
        <v>1</v>
      </c>
      <c r="H6" s="98" t="s">
        <v>629</v>
      </c>
      <c r="I6" s="100" t="s">
        <v>846</v>
      </c>
    </row>
    <row r="7" spans="1:12" ht="12.75" customHeight="1" x14ac:dyDescent="0.25">
      <c r="A7" s="96" t="s">
        <v>922</v>
      </c>
      <c r="B7" s="100">
        <v>13</v>
      </c>
      <c r="C7" s="100">
        <v>0.15</v>
      </c>
      <c r="G7" s="100">
        <v>1</v>
      </c>
      <c r="H7" s="98" t="s">
        <v>629</v>
      </c>
      <c r="I7" s="100" t="s">
        <v>846</v>
      </c>
    </row>
    <row r="8" spans="1:12" ht="12.75" customHeight="1" x14ac:dyDescent="0.25">
      <c r="A8" s="96" t="s">
        <v>883</v>
      </c>
      <c r="B8" s="100">
        <v>13</v>
      </c>
      <c r="C8" s="100">
        <v>0.15</v>
      </c>
      <c r="G8" s="100">
        <v>1</v>
      </c>
      <c r="H8" s="98" t="s">
        <v>629</v>
      </c>
      <c r="I8" s="100" t="s">
        <v>846</v>
      </c>
    </row>
    <row r="9" spans="1:12" ht="12.75" customHeight="1" x14ac:dyDescent="0.25">
      <c r="A9" s="96" t="s">
        <v>829</v>
      </c>
      <c r="B9" s="100">
        <v>10</v>
      </c>
      <c r="C9" s="100">
        <v>0.15</v>
      </c>
      <c r="G9" s="100">
        <v>1</v>
      </c>
      <c r="H9" s="98" t="s">
        <v>804</v>
      </c>
      <c r="I9" s="100" t="s">
        <v>846</v>
      </c>
    </row>
    <row r="10" spans="1:12" ht="12.75" customHeight="1" x14ac:dyDescent="0.25">
      <c r="A10" s="96" t="s">
        <v>830</v>
      </c>
      <c r="B10" s="100">
        <v>33</v>
      </c>
      <c r="C10" s="100">
        <v>0.15</v>
      </c>
      <c r="G10" s="100">
        <v>1</v>
      </c>
      <c r="H10" s="98" t="s">
        <v>629</v>
      </c>
      <c r="I10" s="100" t="s">
        <v>846</v>
      </c>
    </row>
    <row r="11" spans="1:12" ht="12.75" customHeight="1" x14ac:dyDescent="0.25">
      <c r="A11" s="96" t="s">
        <v>925</v>
      </c>
      <c r="B11" s="100">
        <v>17</v>
      </c>
      <c r="C11" s="100">
        <v>0.15</v>
      </c>
      <c r="G11" s="100">
        <v>1</v>
      </c>
      <c r="H11" s="98" t="s">
        <v>804</v>
      </c>
      <c r="I11" s="100" t="s">
        <v>846</v>
      </c>
    </row>
    <row r="12" spans="1:12" ht="12.75" customHeight="1" x14ac:dyDescent="0.25">
      <c r="A12" s="96" t="s">
        <v>831</v>
      </c>
      <c r="B12" s="100">
        <v>17</v>
      </c>
      <c r="C12" s="100">
        <v>0.15</v>
      </c>
      <c r="G12" s="100">
        <v>1</v>
      </c>
      <c r="H12" s="98" t="s">
        <v>629</v>
      </c>
      <c r="I12" s="100" t="s">
        <v>846</v>
      </c>
    </row>
    <row r="13" spans="1:12" ht="12.75" customHeight="1" x14ac:dyDescent="0.25">
      <c r="A13" s="96" t="s">
        <v>923</v>
      </c>
      <c r="B13" s="100">
        <v>71</v>
      </c>
      <c r="C13" s="100">
        <v>0.15</v>
      </c>
      <c r="G13" s="100">
        <v>1</v>
      </c>
      <c r="H13" s="98" t="s">
        <v>629</v>
      </c>
      <c r="I13" s="100" t="s">
        <v>846</v>
      </c>
    </row>
    <row r="14" spans="1:12" ht="12.75" customHeight="1" x14ac:dyDescent="0.25">
      <c r="A14" s="96" t="s">
        <v>816</v>
      </c>
      <c r="B14" s="100">
        <v>25</v>
      </c>
      <c r="C14" s="100">
        <v>0.15</v>
      </c>
      <c r="D14" s="100"/>
      <c r="E14" s="100"/>
      <c r="F14" s="100">
        <v>0.7</v>
      </c>
      <c r="G14" s="100">
        <v>2</v>
      </c>
      <c r="H14" s="98" t="s">
        <v>804</v>
      </c>
      <c r="I14" s="100" t="s">
        <v>846</v>
      </c>
    </row>
    <row r="15" spans="1:12" ht="12.75" customHeight="1" x14ac:dyDescent="0.25">
      <c r="A15" s="96" t="s">
        <v>931</v>
      </c>
      <c r="B15" s="100">
        <v>25</v>
      </c>
      <c r="C15" s="100">
        <v>0.15</v>
      </c>
      <c r="G15" s="100">
        <v>1</v>
      </c>
      <c r="H15" s="98" t="s">
        <v>804</v>
      </c>
      <c r="I15" s="100" t="s">
        <v>846</v>
      </c>
    </row>
    <row r="16" spans="1:12" ht="12.75" customHeight="1" x14ac:dyDescent="0.25">
      <c r="A16" s="96" t="s">
        <v>817</v>
      </c>
      <c r="B16" s="100">
        <v>25</v>
      </c>
      <c r="C16" s="100">
        <v>0.15</v>
      </c>
      <c r="G16" s="100">
        <v>1</v>
      </c>
      <c r="H16" s="98" t="s">
        <v>804</v>
      </c>
      <c r="I16" s="100" t="s">
        <v>846</v>
      </c>
    </row>
    <row r="17" spans="1:15" ht="12.75" customHeight="1" x14ac:dyDescent="0.25">
      <c r="A17" s="96" t="s">
        <v>818</v>
      </c>
      <c r="B17" s="100">
        <v>25</v>
      </c>
      <c r="C17" s="100">
        <v>0.15</v>
      </c>
      <c r="G17" s="100">
        <v>1</v>
      </c>
      <c r="H17" s="98" t="s">
        <v>804</v>
      </c>
      <c r="I17" s="100" t="s">
        <v>846</v>
      </c>
    </row>
    <row r="18" spans="1:15" ht="12.75" customHeight="1" x14ac:dyDescent="0.25">
      <c r="A18" s="96" t="s">
        <v>819</v>
      </c>
      <c r="B18" s="100">
        <v>14</v>
      </c>
      <c r="C18" s="100">
        <v>0.15</v>
      </c>
      <c r="G18" s="100">
        <v>2</v>
      </c>
      <c r="H18" s="98" t="s">
        <v>804</v>
      </c>
      <c r="I18" s="100" t="s">
        <v>846</v>
      </c>
    </row>
    <row r="19" spans="1:15" ht="12.75" customHeight="1" x14ac:dyDescent="0.25">
      <c r="A19" s="96" t="s">
        <v>820</v>
      </c>
      <c r="B19" s="100">
        <v>5</v>
      </c>
      <c r="C19" s="100">
        <v>0.15</v>
      </c>
      <c r="G19" s="100">
        <v>3</v>
      </c>
      <c r="H19" s="98" t="s">
        <v>804</v>
      </c>
      <c r="I19" s="100" t="s">
        <v>846</v>
      </c>
    </row>
    <row r="20" spans="1:15" ht="12.75" customHeight="1" x14ac:dyDescent="0.25">
      <c r="A20" s="96" t="s">
        <v>821</v>
      </c>
      <c r="B20" s="100">
        <v>71</v>
      </c>
      <c r="C20" s="100">
        <v>0.15</v>
      </c>
      <c r="G20" s="100">
        <v>1</v>
      </c>
      <c r="H20" s="98" t="s">
        <v>629</v>
      </c>
      <c r="I20" s="100" t="s">
        <v>846</v>
      </c>
    </row>
    <row r="21" spans="1:15" ht="12.75" customHeight="1" x14ac:dyDescent="0.25">
      <c r="A21" s="96" t="s">
        <v>822</v>
      </c>
      <c r="B21" s="100">
        <v>25</v>
      </c>
      <c r="C21" s="100">
        <v>0.15</v>
      </c>
      <c r="G21" s="100">
        <v>1</v>
      </c>
      <c r="H21" s="98" t="s">
        <v>629</v>
      </c>
      <c r="I21" s="100" t="s">
        <v>846</v>
      </c>
    </row>
    <row r="22" spans="1:15" ht="12.75" customHeight="1" x14ac:dyDescent="0.25">
      <c r="A22" s="96" t="s">
        <v>823</v>
      </c>
      <c r="B22" s="100">
        <v>25</v>
      </c>
      <c r="C22" s="100">
        <v>0.15</v>
      </c>
      <c r="G22" s="100">
        <v>1</v>
      </c>
      <c r="H22" s="98" t="s">
        <v>638</v>
      </c>
      <c r="I22" s="100" t="s">
        <v>846</v>
      </c>
    </row>
    <row r="23" spans="1:15" ht="12.75" customHeight="1" x14ac:dyDescent="0.25">
      <c r="A23" s="96" t="s">
        <v>827</v>
      </c>
      <c r="B23" s="100">
        <v>10</v>
      </c>
      <c r="C23" s="100">
        <v>0.15</v>
      </c>
      <c r="G23" s="100">
        <v>2</v>
      </c>
      <c r="I23" s="100" t="s">
        <v>846</v>
      </c>
      <c r="O23" s="272" t="s">
        <v>1134</v>
      </c>
    </row>
    <row r="24" spans="1:15" ht="12.75" customHeight="1" x14ac:dyDescent="0.25">
      <c r="A24" s="96" t="s">
        <v>927</v>
      </c>
      <c r="B24" s="100">
        <v>33</v>
      </c>
      <c r="C24" s="100">
        <v>0.15</v>
      </c>
      <c r="G24" s="100">
        <v>1</v>
      </c>
      <c r="H24" s="98" t="s">
        <v>629</v>
      </c>
      <c r="I24" s="100" t="s">
        <v>846</v>
      </c>
    </row>
    <row r="25" spans="1:15" ht="12.75" customHeight="1" x14ac:dyDescent="0.25">
      <c r="A25" s="96" t="s">
        <v>1017</v>
      </c>
      <c r="B25" s="100">
        <v>33</v>
      </c>
      <c r="C25" s="100">
        <v>0.15</v>
      </c>
      <c r="G25" s="100">
        <v>1</v>
      </c>
      <c r="H25" s="98" t="s">
        <v>629</v>
      </c>
      <c r="I25" s="100" t="s">
        <v>846</v>
      </c>
    </row>
    <row r="26" spans="1:15" ht="12.75" customHeight="1" x14ac:dyDescent="0.25">
      <c r="A26" s="96" t="s">
        <v>825</v>
      </c>
      <c r="B26" s="100">
        <v>25</v>
      </c>
      <c r="C26" s="100">
        <v>0.15</v>
      </c>
      <c r="D26" s="100"/>
      <c r="E26" s="100"/>
      <c r="F26" s="100">
        <v>1</v>
      </c>
      <c r="G26" s="100">
        <v>2</v>
      </c>
      <c r="H26" s="98" t="s">
        <v>804</v>
      </c>
      <c r="I26" s="100" t="s">
        <v>813</v>
      </c>
    </row>
    <row r="27" spans="1:15" ht="12.75" customHeight="1" x14ac:dyDescent="0.25">
      <c r="A27" s="96" t="s">
        <v>826</v>
      </c>
      <c r="B27" s="100">
        <v>25</v>
      </c>
      <c r="C27" s="100">
        <v>0.15</v>
      </c>
      <c r="D27" s="100"/>
      <c r="E27" s="100"/>
      <c r="F27" s="100">
        <v>1</v>
      </c>
      <c r="G27" s="100">
        <v>2</v>
      </c>
      <c r="H27" s="98" t="s">
        <v>804</v>
      </c>
      <c r="I27" s="100" t="s">
        <v>813</v>
      </c>
    </row>
    <row r="28" spans="1:15" ht="12.75" customHeight="1" x14ac:dyDescent="0.25">
      <c r="A28" s="96" t="s">
        <v>828</v>
      </c>
      <c r="B28" s="100">
        <v>10</v>
      </c>
      <c r="C28" s="100">
        <v>0.15</v>
      </c>
      <c r="D28" s="100"/>
      <c r="E28" s="100"/>
      <c r="F28" s="100">
        <v>0.5</v>
      </c>
      <c r="G28" s="100">
        <v>2</v>
      </c>
      <c r="H28" s="98" t="s">
        <v>804</v>
      </c>
      <c r="I28" s="100" t="s">
        <v>846</v>
      </c>
      <c r="O28" s="272" t="s">
        <v>1134</v>
      </c>
    </row>
    <row r="29" spans="1:15" ht="12.75" customHeight="1" x14ac:dyDescent="0.25">
      <c r="A29" s="96" t="s">
        <v>796</v>
      </c>
      <c r="B29" s="122"/>
      <c r="C29" s="100"/>
      <c r="D29" s="100"/>
      <c r="E29" s="100"/>
      <c r="F29" s="100">
        <v>0.25</v>
      </c>
      <c r="G29" s="100">
        <v>2</v>
      </c>
      <c r="H29" s="98" t="s">
        <v>804</v>
      </c>
      <c r="I29" s="100" t="s">
        <v>846</v>
      </c>
    </row>
    <row r="30" spans="1:15" ht="12.75" customHeight="1" x14ac:dyDescent="0.25">
      <c r="A30" s="195" t="s">
        <v>1188</v>
      </c>
      <c r="B30" s="196"/>
      <c r="C30" s="121"/>
      <c r="D30" s="121"/>
      <c r="E30" s="121"/>
      <c r="F30" s="121">
        <v>0.9</v>
      </c>
      <c r="G30" s="121">
        <v>3</v>
      </c>
      <c r="I30" s="100" t="s">
        <v>846</v>
      </c>
    </row>
    <row r="31" spans="1:15" ht="12.75" customHeight="1" x14ac:dyDescent="0.25">
      <c r="A31" s="195" t="s">
        <v>1189</v>
      </c>
      <c r="B31" s="196"/>
      <c r="C31" s="121"/>
      <c r="D31" s="121"/>
      <c r="E31" s="121"/>
      <c r="F31" s="121">
        <v>3</v>
      </c>
      <c r="G31" s="121">
        <v>3</v>
      </c>
      <c r="I31" s="100" t="s">
        <v>846</v>
      </c>
    </row>
    <row r="32" spans="1:15" ht="12.75" customHeight="1" x14ac:dyDescent="0.25">
      <c r="A32" s="195" t="s">
        <v>1190</v>
      </c>
      <c r="B32" s="196"/>
      <c r="C32" s="121"/>
      <c r="D32" s="121"/>
      <c r="E32" s="121"/>
      <c r="F32" s="121">
        <v>1.5</v>
      </c>
      <c r="G32" s="121">
        <v>3</v>
      </c>
      <c r="I32" s="100" t="s">
        <v>846</v>
      </c>
    </row>
    <row r="33" spans="1:9" ht="12.75" customHeight="1" x14ac:dyDescent="0.25">
      <c r="A33" s="195" t="s">
        <v>1191</v>
      </c>
      <c r="B33" s="196"/>
      <c r="C33" s="121"/>
      <c r="D33" s="121"/>
      <c r="E33" s="121"/>
      <c r="F33" s="121">
        <v>1.5</v>
      </c>
      <c r="G33" s="121">
        <v>3</v>
      </c>
      <c r="I33" s="100" t="s">
        <v>846</v>
      </c>
    </row>
    <row r="34" spans="1:9" ht="12.75" customHeight="1" x14ac:dyDescent="0.25">
      <c r="A34" s="195" t="s">
        <v>1192</v>
      </c>
      <c r="B34" s="196"/>
      <c r="C34" s="121"/>
      <c r="D34" s="121"/>
      <c r="E34" s="121"/>
      <c r="F34" s="121">
        <v>2.25</v>
      </c>
      <c r="G34" s="121">
        <v>3</v>
      </c>
      <c r="I34" s="100" t="s">
        <v>846</v>
      </c>
    </row>
    <row r="35" spans="1:9" ht="12.75" customHeight="1" x14ac:dyDescent="0.25">
      <c r="A35" s="195" t="s">
        <v>1193</v>
      </c>
      <c r="B35" s="196"/>
      <c r="C35" s="121"/>
      <c r="D35" s="121"/>
      <c r="E35" s="121"/>
      <c r="F35" s="121">
        <v>1.5</v>
      </c>
      <c r="G35" s="121">
        <v>3</v>
      </c>
      <c r="I35" s="100" t="s">
        <v>846</v>
      </c>
    </row>
    <row r="36" spans="1:9" ht="12.75" customHeight="1" x14ac:dyDescent="0.25">
      <c r="A36" s="195" t="s">
        <v>1195</v>
      </c>
      <c r="B36" s="196"/>
      <c r="C36" s="121"/>
      <c r="D36" s="121"/>
      <c r="E36" s="121"/>
      <c r="F36" s="121">
        <v>2.25</v>
      </c>
      <c r="G36" s="121">
        <v>3</v>
      </c>
      <c r="I36" s="100" t="s">
        <v>846</v>
      </c>
    </row>
    <row r="37" spans="1:9" ht="12.75" customHeight="1" x14ac:dyDescent="0.25">
      <c r="A37" s="96" t="s">
        <v>788</v>
      </c>
      <c r="B37" s="122"/>
      <c r="C37" s="100"/>
      <c r="D37" s="100"/>
      <c r="E37" s="100"/>
      <c r="F37" s="100">
        <v>0.5</v>
      </c>
      <c r="G37" s="100">
        <v>1</v>
      </c>
      <c r="H37" s="98" t="s">
        <v>805</v>
      </c>
      <c r="I37" s="100" t="s">
        <v>846</v>
      </c>
    </row>
    <row r="38" spans="1:9" ht="12.75" customHeight="1" x14ac:dyDescent="0.25">
      <c r="A38" s="96" t="s">
        <v>789</v>
      </c>
      <c r="B38" s="122"/>
      <c r="C38" s="100"/>
      <c r="D38" s="100"/>
      <c r="E38" s="100"/>
      <c r="F38" s="100">
        <v>1.5</v>
      </c>
      <c r="G38" s="100">
        <v>2</v>
      </c>
      <c r="H38" s="98" t="s">
        <v>806</v>
      </c>
      <c r="I38" s="100" t="s">
        <v>846</v>
      </c>
    </row>
    <row r="39" spans="1:9" ht="12.75" customHeight="1" x14ac:dyDescent="0.25">
      <c r="A39" s="96" t="s">
        <v>790</v>
      </c>
      <c r="B39" s="122"/>
      <c r="C39" s="100"/>
      <c r="D39" s="100"/>
      <c r="E39" s="100"/>
      <c r="F39" s="100">
        <v>1</v>
      </c>
      <c r="G39" s="100">
        <v>2</v>
      </c>
      <c r="H39" s="98" t="s">
        <v>804</v>
      </c>
      <c r="I39" s="100" t="s">
        <v>846</v>
      </c>
    </row>
    <row r="40" spans="1:9" ht="12.75" customHeight="1" x14ac:dyDescent="0.25">
      <c r="A40" s="96" t="s">
        <v>791</v>
      </c>
      <c r="B40" s="122"/>
      <c r="C40" s="100"/>
      <c r="D40" s="100"/>
      <c r="E40" s="100"/>
      <c r="F40" s="100">
        <v>0.5</v>
      </c>
      <c r="G40" s="100">
        <v>2</v>
      </c>
      <c r="H40" s="98" t="s">
        <v>804</v>
      </c>
      <c r="I40" s="100" t="s">
        <v>846</v>
      </c>
    </row>
    <row r="41" spans="1:9" ht="12.75" customHeight="1" x14ac:dyDescent="0.25">
      <c r="A41" s="96" t="s">
        <v>792</v>
      </c>
      <c r="B41" s="122"/>
      <c r="C41" s="100"/>
      <c r="D41" s="100"/>
      <c r="E41" s="100"/>
      <c r="F41" s="100">
        <v>1</v>
      </c>
      <c r="G41" s="100">
        <v>2</v>
      </c>
      <c r="H41" s="98" t="s">
        <v>804</v>
      </c>
      <c r="I41" s="100" t="s">
        <v>846</v>
      </c>
    </row>
    <row r="42" spans="1:9" ht="12.75" customHeight="1" x14ac:dyDescent="0.25">
      <c r="A42" s="96" t="s">
        <v>793</v>
      </c>
      <c r="B42" s="122"/>
      <c r="C42" s="100"/>
      <c r="D42" s="100"/>
      <c r="E42" s="100"/>
      <c r="F42" s="100">
        <v>1</v>
      </c>
      <c r="G42" s="100">
        <v>3</v>
      </c>
      <c r="H42" s="98" t="s">
        <v>804</v>
      </c>
      <c r="I42" s="100" t="s">
        <v>846</v>
      </c>
    </row>
    <row r="43" spans="1:9" ht="12.75" customHeight="1" x14ac:dyDescent="0.25">
      <c r="A43" s="96" t="s">
        <v>794</v>
      </c>
      <c r="B43" s="122"/>
      <c r="C43" s="100"/>
      <c r="D43" s="100"/>
      <c r="E43" s="100"/>
      <c r="F43" s="100">
        <v>0.3</v>
      </c>
      <c r="G43" s="100">
        <v>2</v>
      </c>
      <c r="H43" s="98" t="s">
        <v>804</v>
      </c>
      <c r="I43" s="100" t="s">
        <v>846</v>
      </c>
    </row>
    <row r="44" spans="1:9" ht="12.75" customHeight="1" x14ac:dyDescent="0.25">
      <c r="A44" s="195" t="s">
        <v>1194</v>
      </c>
      <c r="B44" s="196"/>
      <c r="C44" s="121"/>
      <c r="D44" s="121"/>
      <c r="E44" s="121"/>
      <c r="F44" s="121">
        <v>2.25</v>
      </c>
      <c r="G44" s="121">
        <v>3</v>
      </c>
      <c r="I44" s="100" t="s">
        <v>846</v>
      </c>
    </row>
    <row r="45" spans="1:9" ht="12.75" customHeight="1" x14ac:dyDescent="0.25">
      <c r="A45" s="96" t="s">
        <v>795</v>
      </c>
      <c r="B45" s="122"/>
      <c r="C45" s="100"/>
      <c r="D45" s="100"/>
      <c r="E45" s="100"/>
      <c r="F45" s="100">
        <v>0.5</v>
      </c>
      <c r="G45" s="100">
        <v>2</v>
      </c>
      <c r="H45" s="98" t="s">
        <v>804</v>
      </c>
      <c r="I45" s="100" t="s">
        <v>846</v>
      </c>
    </row>
    <row r="46" spans="1:9" ht="12.75" customHeight="1" x14ac:dyDescent="0.25">
      <c r="A46" s="96" t="s">
        <v>798</v>
      </c>
      <c r="B46" s="122"/>
      <c r="C46" s="100"/>
      <c r="D46" s="100"/>
      <c r="E46" s="100"/>
      <c r="F46" s="100"/>
      <c r="G46" s="100">
        <v>4</v>
      </c>
      <c r="H46" s="98" t="s">
        <v>807</v>
      </c>
      <c r="I46" s="100" t="s">
        <v>846</v>
      </c>
    </row>
    <row r="47" spans="1:9" ht="12.75" customHeight="1" x14ac:dyDescent="0.25">
      <c r="A47" s="96" t="s">
        <v>799</v>
      </c>
      <c r="B47" s="122"/>
      <c r="C47" s="100"/>
      <c r="D47" s="100"/>
      <c r="E47" s="100"/>
      <c r="F47" s="100">
        <v>0.75</v>
      </c>
      <c r="G47" s="100">
        <v>2</v>
      </c>
      <c r="H47" s="98" t="s">
        <v>808</v>
      </c>
      <c r="I47" s="100" t="s">
        <v>813</v>
      </c>
    </row>
    <row r="48" spans="1:9" ht="12.75" customHeight="1" x14ac:dyDescent="0.25">
      <c r="A48" s="96" t="s">
        <v>800</v>
      </c>
      <c r="B48" s="122"/>
      <c r="C48" s="100"/>
      <c r="D48" s="100"/>
      <c r="E48" s="100"/>
      <c r="F48" s="100"/>
      <c r="G48" s="100">
        <v>3</v>
      </c>
      <c r="H48" s="98" t="s">
        <v>807</v>
      </c>
      <c r="I48" s="100" t="s">
        <v>813</v>
      </c>
    </row>
    <row r="49" spans="1:9" ht="12.75" customHeight="1" x14ac:dyDescent="0.25">
      <c r="A49" s="96" t="s">
        <v>797</v>
      </c>
      <c r="B49" s="122"/>
      <c r="C49" s="100"/>
      <c r="D49" s="100">
        <v>20</v>
      </c>
      <c r="E49" s="100">
        <v>50</v>
      </c>
      <c r="F49" s="100"/>
      <c r="G49" s="100">
        <v>2</v>
      </c>
      <c r="H49" s="98" t="s">
        <v>809</v>
      </c>
      <c r="I49" s="100" t="s">
        <v>846</v>
      </c>
    </row>
    <row r="50" spans="1:9" ht="12.75" customHeight="1" x14ac:dyDescent="0.25">
      <c r="A50" s="195" t="s">
        <v>1196</v>
      </c>
      <c r="B50" s="196"/>
      <c r="C50" s="121"/>
      <c r="D50" s="121"/>
      <c r="E50" s="121"/>
      <c r="F50" s="121">
        <v>2.25</v>
      </c>
      <c r="G50" s="121">
        <v>3</v>
      </c>
      <c r="I50" s="100" t="s">
        <v>846</v>
      </c>
    </row>
    <row r="51" spans="1:9" ht="12.75" customHeight="1" x14ac:dyDescent="0.25">
      <c r="A51" s="195" t="s">
        <v>1197</v>
      </c>
      <c r="B51" s="196"/>
      <c r="C51" s="121"/>
      <c r="D51" s="121"/>
      <c r="E51" s="121"/>
      <c r="F51" s="121">
        <v>1.5</v>
      </c>
      <c r="G51" s="121">
        <v>3</v>
      </c>
      <c r="I51" s="100" t="s">
        <v>846</v>
      </c>
    </row>
    <row r="52" spans="1:9" ht="12.75" customHeight="1" x14ac:dyDescent="0.25">
      <c r="A52" s="96" t="s">
        <v>801</v>
      </c>
      <c r="B52" s="122"/>
      <c r="C52" s="100"/>
      <c r="D52" s="100"/>
      <c r="E52" s="100"/>
      <c r="F52" s="100">
        <v>1</v>
      </c>
      <c r="G52" s="100">
        <v>3</v>
      </c>
      <c r="H52" s="98" t="s">
        <v>807</v>
      </c>
      <c r="I52" s="100" t="s">
        <v>846</v>
      </c>
    </row>
    <row r="53" spans="1:9" ht="12.75" customHeight="1" x14ac:dyDescent="0.25">
      <c r="A53" s="96" t="s">
        <v>802</v>
      </c>
      <c r="B53" s="122"/>
      <c r="C53" s="100"/>
      <c r="D53" s="100"/>
      <c r="E53" s="100"/>
      <c r="F53" s="100">
        <v>1.5</v>
      </c>
      <c r="G53" s="100">
        <v>4</v>
      </c>
      <c r="H53" s="98" t="s">
        <v>807</v>
      </c>
      <c r="I53" s="100" t="s">
        <v>813</v>
      </c>
    </row>
    <row r="54" spans="1:9" ht="12.75" customHeight="1" x14ac:dyDescent="0.25">
      <c r="A54" s="96" t="s">
        <v>885</v>
      </c>
      <c r="B54" s="122"/>
      <c r="C54" s="100"/>
      <c r="D54" s="100">
        <v>25</v>
      </c>
      <c r="E54" s="100">
        <v>50</v>
      </c>
      <c r="F54" s="100"/>
      <c r="G54" s="100">
        <v>2</v>
      </c>
      <c r="H54" s="98" t="s">
        <v>810</v>
      </c>
      <c r="I54" s="100" t="s">
        <v>846</v>
      </c>
    </row>
    <row r="55" spans="1:9" ht="12.75" customHeight="1" x14ac:dyDescent="0.25">
      <c r="A55" s="96" t="s">
        <v>884</v>
      </c>
      <c r="B55" s="122"/>
      <c r="C55" s="100"/>
      <c r="D55" s="100">
        <v>50</v>
      </c>
      <c r="E55" s="100">
        <v>70</v>
      </c>
      <c r="F55" s="100"/>
      <c r="G55" s="100">
        <v>2</v>
      </c>
      <c r="H55" s="98" t="s">
        <v>811</v>
      </c>
      <c r="I55" s="100" t="s">
        <v>846</v>
      </c>
    </row>
    <row r="56" spans="1:9" ht="12.75" customHeight="1" x14ac:dyDescent="0.25">
      <c r="A56" s="96" t="s">
        <v>803</v>
      </c>
      <c r="B56" s="122"/>
      <c r="C56" s="100"/>
      <c r="D56" s="87"/>
      <c r="F56" s="87">
        <v>0.5</v>
      </c>
      <c r="G56" s="87">
        <v>2</v>
      </c>
      <c r="I56" s="100" t="s">
        <v>846</v>
      </c>
    </row>
    <row r="57" spans="1:9" ht="12.75" customHeight="1" x14ac:dyDescent="0.25">
      <c r="A57" s="96" t="s">
        <v>754</v>
      </c>
      <c r="B57" s="100">
        <v>33</v>
      </c>
      <c r="C57" s="100">
        <v>0.2</v>
      </c>
      <c r="G57" s="100">
        <v>2</v>
      </c>
      <c r="H57" s="98" t="s">
        <v>804</v>
      </c>
      <c r="I57" s="100" t="s">
        <v>846</v>
      </c>
    </row>
    <row r="58" spans="1:9" ht="12.75" customHeight="1" x14ac:dyDescent="0.25">
      <c r="A58" s="96" t="s">
        <v>753</v>
      </c>
      <c r="B58" s="100">
        <v>33</v>
      </c>
      <c r="C58" s="100">
        <v>0.15</v>
      </c>
      <c r="G58" s="100">
        <v>2</v>
      </c>
      <c r="H58" s="98" t="s">
        <v>804</v>
      </c>
      <c r="I58" s="100" t="s">
        <v>846</v>
      </c>
    </row>
    <row r="59" spans="1:9" ht="12.75" customHeight="1" x14ac:dyDescent="0.25">
      <c r="A59" s="96" t="s">
        <v>755</v>
      </c>
      <c r="B59" s="100">
        <v>3</v>
      </c>
      <c r="C59" s="100">
        <v>0.15</v>
      </c>
      <c r="D59" s="100"/>
      <c r="E59" s="100"/>
      <c r="F59" s="100">
        <v>0.7</v>
      </c>
      <c r="G59" s="100">
        <v>2</v>
      </c>
      <c r="H59" s="98" t="s">
        <v>804</v>
      </c>
      <c r="I59" s="100" t="s">
        <v>813</v>
      </c>
    </row>
    <row r="60" spans="1:9" ht="12.75" customHeight="1" x14ac:dyDescent="0.25">
      <c r="A60" s="96" t="s">
        <v>752</v>
      </c>
      <c r="B60" s="100">
        <v>33</v>
      </c>
      <c r="C60" s="100">
        <v>0.15</v>
      </c>
      <c r="G60" s="100">
        <v>2</v>
      </c>
      <c r="H60" s="98" t="s">
        <v>804</v>
      </c>
      <c r="I60" s="100" t="s">
        <v>846</v>
      </c>
    </row>
    <row r="61" spans="1:9" ht="12.75" customHeight="1" x14ac:dyDescent="0.25">
      <c r="A61" s="96" t="s">
        <v>756</v>
      </c>
      <c r="B61" s="100">
        <v>33</v>
      </c>
      <c r="C61" s="100">
        <v>0.15</v>
      </c>
      <c r="G61" s="100">
        <v>1</v>
      </c>
      <c r="H61" s="98" t="s">
        <v>629</v>
      </c>
      <c r="I61" s="100" t="s">
        <v>846</v>
      </c>
    </row>
    <row r="62" spans="1:9" ht="12.75" customHeight="1" x14ac:dyDescent="0.25">
      <c r="A62" s="96" t="s">
        <v>757</v>
      </c>
      <c r="B62" s="100">
        <v>33</v>
      </c>
      <c r="C62" s="100">
        <v>0.15</v>
      </c>
      <c r="G62" s="100">
        <v>1</v>
      </c>
      <c r="H62" s="98" t="s">
        <v>629</v>
      </c>
      <c r="I62" s="100" t="s">
        <v>846</v>
      </c>
    </row>
    <row r="63" spans="1:9" ht="12.75" customHeight="1" x14ac:dyDescent="0.25">
      <c r="A63" s="96" t="s">
        <v>758</v>
      </c>
      <c r="B63" s="100">
        <v>33</v>
      </c>
      <c r="C63" s="100">
        <v>0.15</v>
      </c>
      <c r="G63" s="100">
        <v>1</v>
      </c>
      <c r="H63" s="98" t="s">
        <v>629</v>
      </c>
      <c r="I63" s="100" t="s">
        <v>846</v>
      </c>
    </row>
    <row r="64" spans="1:9" ht="12.75" customHeight="1" x14ac:dyDescent="0.25">
      <c r="A64" s="96" t="s">
        <v>759</v>
      </c>
      <c r="B64" s="100">
        <v>5</v>
      </c>
      <c r="C64" s="100">
        <v>0.15</v>
      </c>
      <c r="G64" s="100">
        <v>1</v>
      </c>
      <c r="H64" s="98" t="s">
        <v>629</v>
      </c>
      <c r="I64" s="100" t="s">
        <v>846</v>
      </c>
    </row>
    <row r="65" spans="1:9" ht="12.75" customHeight="1" x14ac:dyDescent="0.25">
      <c r="A65" s="96" t="s">
        <v>760</v>
      </c>
      <c r="B65" s="100">
        <v>2</v>
      </c>
      <c r="C65" s="100">
        <v>0.15</v>
      </c>
      <c r="G65" s="100">
        <v>2</v>
      </c>
      <c r="H65" s="98" t="s">
        <v>652</v>
      </c>
      <c r="I65" s="100" t="s">
        <v>813</v>
      </c>
    </row>
    <row r="66" spans="1:9" ht="12.75" customHeight="1" x14ac:dyDescent="0.25">
      <c r="A66" s="195" t="s">
        <v>873</v>
      </c>
      <c r="B66" s="121"/>
      <c r="C66" s="121"/>
      <c r="G66" s="100">
        <v>1</v>
      </c>
      <c r="H66" s="98" t="s">
        <v>804</v>
      </c>
      <c r="I66" s="100" t="s">
        <v>846</v>
      </c>
    </row>
    <row r="67" spans="1:9" ht="12.75" customHeight="1" x14ac:dyDescent="0.25">
      <c r="A67" s="96" t="s">
        <v>762</v>
      </c>
      <c r="B67" s="100">
        <v>5</v>
      </c>
      <c r="C67" s="100">
        <v>0.15</v>
      </c>
      <c r="G67" s="100">
        <v>1</v>
      </c>
      <c r="H67" s="98" t="s">
        <v>629</v>
      </c>
      <c r="I67" s="100" t="s">
        <v>846</v>
      </c>
    </row>
    <row r="68" spans="1:9" ht="12.75" customHeight="1" x14ac:dyDescent="0.25">
      <c r="A68" s="96" t="s">
        <v>761</v>
      </c>
      <c r="B68" s="100">
        <v>3</v>
      </c>
      <c r="C68" s="100">
        <v>0.15</v>
      </c>
      <c r="G68" s="100">
        <v>1</v>
      </c>
      <c r="H68" s="98" t="s">
        <v>629</v>
      </c>
      <c r="I68" s="100" t="s">
        <v>846</v>
      </c>
    </row>
    <row r="69" spans="1:9" ht="12.75" customHeight="1" x14ac:dyDescent="0.25">
      <c r="A69" s="96" t="s">
        <v>764</v>
      </c>
      <c r="B69" s="100">
        <v>5</v>
      </c>
      <c r="C69" s="100">
        <v>0.15</v>
      </c>
      <c r="G69" s="100">
        <v>1</v>
      </c>
      <c r="H69" s="98" t="s">
        <v>804</v>
      </c>
      <c r="I69" s="100" t="s">
        <v>846</v>
      </c>
    </row>
    <row r="70" spans="1:9" ht="12.75" customHeight="1" x14ac:dyDescent="0.25">
      <c r="A70" s="96" t="s">
        <v>763</v>
      </c>
      <c r="B70" s="100">
        <v>5</v>
      </c>
      <c r="C70" s="100">
        <v>0.15</v>
      </c>
      <c r="G70" s="100">
        <v>2</v>
      </c>
      <c r="H70" s="98" t="s">
        <v>804</v>
      </c>
      <c r="I70" s="100" t="s">
        <v>846</v>
      </c>
    </row>
    <row r="71" spans="1:9" ht="12.75" customHeight="1" x14ac:dyDescent="0.25">
      <c r="A71" s="96" t="s">
        <v>765</v>
      </c>
      <c r="B71" s="100">
        <v>33</v>
      </c>
      <c r="C71" s="100">
        <v>0.15</v>
      </c>
      <c r="G71" s="100">
        <v>1</v>
      </c>
      <c r="H71" s="98" t="s">
        <v>629</v>
      </c>
      <c r="I71" s="100" t="s">
        <v>846</v>
      </c>
    </row>
    <row r="72" spans="1:9" ht="12.75" customHeight="1" x14ac:dyDescent="0.25">
      <c r="A72" s="96" t="s">
        <v>928</v>
      </c>
      <c r="B72" s="100">
        <v>33</v>
      </c>
      <c r="C72" s="100">
        <v>0.15</v>
      </c>
      <c r="G72" s="100">
        <v>1</v>
      </c>
      <c r="H72" s="98" t="s">
        <v>629</v>
      </c>
      <c r="I72" s="100" t="s">
        <v>846</v>
      </c>
    </row>
    <row r="73" spans="1:9" ht="12.75" customHeight="1" x14ac:dyDescent="0.25">
      <c r="A73" s="96" t="s">
        <v>781</v>
      </c>
      <c r="B73" s="100">
        <v>5</v>
      </c>
      <c r="C73" s="100">
        <v>0.15</v>
      </c>
      <c r="G73" s="100">
        <v>2</v>
      </c>
      <c r="H73" s="98" t="s">
        <v>804</v>
      </c>
      <c r="I73" s="100" t="s">
        <v>846</v>
      </c>
    </row>
    <row r="74" spans="1:9" ht="12.75" customHeight="1" x14ac:dyDescent="0.25">
      <c r="A74" s="96" t="s">
        <v>772</v>
      </c>
      <c r="B74" s="100">
        <v>5</v>
      </c>
      <c r="C74" s="100">
        <v>0.15</v>
      </c>
      <c r="G74" s="100">
        <v>2</v>
      </c>
      <c r="H74" s="98" t="s">
        <v>629</v>
      </c>
      <c r="I74" s="100" t="s">
        <v>846</v>
      </c>
    </row>
    <row r="75" spans="1:9" ht="12.75" customHeight="1" x14ac:dyDescent="0.25">
      <c r="A75" s="96" t="s">
        <v>773</v>
      </c>
      <c r="B75" s="100">
        <v>5</v>
      </c>
      <c r="C75" s="100">
        <v>0.15</v>
      </c>
      <c r="G75" s="100">
        <v>1</v>
      </c>
      <c r="H75" s="98" t="s">
        <v>629</v>
      </c>
      <c r="I75" s="100" t="s">
        <v>846</v>
      </c>
    </row>
    <row r="76" spans="1:9" ht="12.75" customHeight="1" x14ac:dyDescent="0.25">
      <c r="A76" s="96" t="s">
        <v>774</v>
      </c>
      <c r="B76" s="100">
        <v>5</v>
      </c>
      <c r="C76" s="100">
        <v>0.15</v>
      </c>
      <c r="G76" s="100">
        <v>1</v>
      </c>
      <c r="H76" s="98" t="s">
        <v>629</v>
      </c>
      <c r="I76" s="100" t="s">
        <v>813</v>
      </c>
    </row>
    <row r="77" spans="1:9" ht="12.75" customHeight="1" x14ac:dyDescent="0.25">
      <c r="A77" s="96" t="s">
        <v>930</v>
      </c>
      <c r="B77" s="100">
        <v>0</v>
      </c>
      <c r="C77" s="100">
        <v>0</v>
      </c>
      <c r="G77" s="100">
        <v>2</v>
      </c>
      <c r="H77" s="98" t="s">
        <v>672</v>
      </c>
      <c r="I77" s="100" t="s">
        <v>846</v>
      </c>
    </row>
    <row r="78" spans="1:9" ht="12.75" customHeight="1" x14ac:dyDescent="0.25">
      <c r="A78" s="195" t="s">
        <v>775</v>
      </c>
      <c r="B78" s="121">
        <v>5</v>
      </c>
      <c r="C78" s="121">
        <v>0.15</v>
      </c>
      <c r="G78" s="100">
        <v>3</v>
      </c>
      <c r="H78" s="98" t="s">
        <v>804</v>
      </c>
      <c r="I78" s="100" t="s">
        <v>813</v>
      </c>
    </row>
    <row r="79" spans="1:9" ht="12.75" customHeight="1" x14ac:dyDescent="0.25">
      <c r="A79" s="96" t="s">
        <v>887</v>
      </c>
      <c r="B79" s="100">
        <v>5</v>
      </c>
      <c r="C79" s="100">
        <v>0.15</v>
      </c>
      <c r="G79" s="100">
        <v>2</v>
      </c>
      <c r="H79" s="98" t="s">
        <v>804</v>
      </c>
      <c r="I79" s="100" t="s">
        <v>846</v>
      </c>
    </row>
    <row r="80" spans="1:9" ht="12.75" customHeight="1" x14ac:dyDescent="0.25">
      <c r="A80" s="96" t="s">
        <v>776</v>
      </c>
      <c r="B80" s="100">
        <v>5</v>
      </c>
      <c r="C80" s="100">
        <v>0.15</v>
      </c>
      <c r="G80" s="100">
        <v>1</v>
      </c>
      <c r="H80" s="98" t="s">
        <v>804</v>
      </c>
      <c r="I80" s="100" t="s">
        <v>846</v>
      </c>
    </row>
    <row r="81" spans="1:9" ht="12.75" customHeight="1" x14ac:dyDescent="0.25">
      <c r="A81" s="96" t="s">
        <v>777</v>
      </c>
      <c r="B81" s="100">
        <v>5</v>
      </c>
      <c r="C81" s="100">
        <v>0.15</v>
      </c>
      <c r="G81" s="100">
        <v>2</v>
      </c>
      <c r="H81" s="98" t="s">
        <v>652</v>
      </c>
      <c r="I81" s="100" t="s">
        <v>846</v>
      </c>
    </row>
    <row r="82" spans="1:9" ht="12.75" customHeight="1" x14ac:dyDescent="0.25">
      <c r="A82" s="96" t="s">
        <v>929</v>
      </c>
      <c r="B82" s="100">
        <v>5</v>
      </c>
      <c r="C82" s="100">
        <v>0.15</v>
      </c>
      <c r="G82" s="100">
        <v>2</v>
      </c>
      <c r="H82" s="98" t="s">
        <v>804</v>
      </c>
      <c r="I82" s="100" t="s">
        <v>846</v>
      </c>
    </row>
    <row r="83" spans="1:9" ht="12.75" customHeight="1" x14ac:dyDescent="0.25">
      <c r="A83" s="96" t="s">
        <v>778</v>
      </c>
      <c r="B83" s="100">
        <v>5</v>
      </c>
      <c r="C83" s="100">
        <v>0.15</v>
      </c>
      <c r="G83" s="100">
        <v>1</v>
      </c>
      <c r="H83" s="98" t="s">
        <v>804</v>
      </c>
      <c r="I83" s="100" t="s">
        <v>846</v>
      </c>
    </row>
    <row r="84" spans="1:9" ht="12.75" customHeight="1" x14ac:dyDescent="0.25">
      <c r="A84" s="96" t="s">
        <v>779</v>
      </c>
      <c r="B84" s="100">
        <v>33</v>
      </c>
      <c r="C84" s="100">
        <v>0.15</v>
      </c>
      <c r="G84" s="100">
        <v>1</v>
      </c>
      <c r="H84" s="98" t="s">
        <v>629</v>
      </c>
      <c r="I84" s="100" t="s">
        <v>846</v>
      </c>
    </row>
    <row r="85" spans="1:9" ht="12.75" customHeight="1" x14ac:dyDescent="0.25">
      <c r="A85" s="96" t="s">
        <v>780</v>
      </c>
      <c r="B85" s="100">
        <v>1</v>
      </c>
      <c r="C85" s="100">
        <v>0.15</v>
      </c>
      <c r="G85" s="100">
        <v>2</v>
      </c>
      <c r="H85" s="98" t="s">
        <v>652</v>
      </c>
      <c r="I85" s="100" t="s">
        <v>846</v>
      </c>
    </row>
    <row r="86" spans="1:9" ht="12.75" customHeight="1" x14ac:dyDescent="0.25">
      <c r="A86" s="96" t="s">
        <v>766</v>
      </c>
      <c r="B86" s="100">
        <v>33</v>
      </c>
      <c r="C86" s="100">
        <v>0.15</v>
      </c>
      <c r="G86" s="100">
        <v>1</v>
      </c>
      <c r="H86" s="98" t="s">
        <v>804</v>
      </c>
      <c r="I86" s="100" t="s">
        <v>846</v>
      </c>
    </row>
    <row r="87" spans="1:9" ht="12.75" customHeight="1" x14ac:dyDescent="0.25">
      <c r="A87" s="96" t="s">
        <v>767</v>
      </c>
      <c r="B87" s="100">
        <v>33</v>
      </c>
      <c r="C87" s="100">
        <v>0.15</v>
      </c>
      <c r="G87" s="100">
        <v>1</v>
      </c>
      <c r="H87" s="98" t="s">
        <v>629</v>
      </c>
      <c r="I87" s="100" t="s">
        <v>846</v>
      </c>
    </row>
    <row r="88" spans="1:9" ht="12.75" customHeight="1" x14ac:dyDescent="0.25">
      <c r="A88" s="96" t="s">
        <v>768</v>
      </c>
      <c r="B88" s="100">
        <v>2</v>
      </c>
      <c r="C88" s="100">
        <v>0.15</v>
      </c>
      <c r="G88" s="100">
        <v>1</v>
      </c>
      <c r="H88" s="98" t="s">
        <v>804</v>
      </c>
      <c r="I88" s="100" t="s">
        <v>846</v>
      </c>
    </row>
    <row r="89" spans="1:9" ht="12.75" customHeight="1" x14ac:dyDescent="0.25">
      <c r="A89" s="96" t="s">
        <v>769</v>
      </c>
      <c r="B89" s="100">
        <v>5</v>
      </c>
      <c r="C89" s="100">
        <v>0.15</v>
      </c>
      <c r="G89" s="100">
        <v>1</v>
      </c>
      <c r="H89" s="98" t="s">
        <v>629</v>
      </c>
      <c r="I89" s="100" t="s">
        <v>846</v>
      </c>
    </row>
    <row r="90" spans="1:9" ht="12.75" customHeight="1" x14ac:dyDescent="0.25">
      <c r="A90" s="96" t="s">
        <v>770</v>
      </c>
      <c r="B90" s="100">
        <v>5</v>
      </c>
      <c r="C90" s="100">
        <v>0.15</v>
      </c>
      <c r="G90" s="100">
        <v>1</v>
      </c>
      <c r="H90" s="98" t="s">
        <v>629</v>
      </c>
      <c r="I90" s="100" t="s">
        <v>846</v>
      </c>
    </row>
    <row r="91" spans="1:9" ht="12.75" customHeight="1" x14ac:dyDescent="0.25">
      <c r="A91" s="96" t="s">
        <v>771</v>
      </c>
      <c r="B91" s="100">
        <v>33</v>
      </c>
      <c r="C91" s="100">
        <v>0.15</v>
      </c>
      <c r="G91" s="100">
        <v>1</v>
      </c>
      <c r="H91" s="98" t="s">
        <v>629</v>
      </c>
      <c r="I91" s="100" t="s">
        <v>846</v>
      </c>
    </row>
    <row r="92" spans="1:9" ht="12.75" customHeight="1" x14ac:dyDescent="0.25">
      <c r="A92" s="96" t="s">
        <v>843</v>
      </c>
      <c r="B92" s="100">
        <v>5</v>
      </c>
      <c r="C92" s="100">
        <v>0.15</v>
      </c>
      <c r="G92" s="100">
        <v>1</v>
      </c>
      <c r="H92" s="98" t="s">
        <v>629</v>
      </c>
      <c r="I92" s="100" t="s">
        <v>846</v>
      </c>
    </row>
    <row r="93" spans="1:9" ht="12.75" customHeight="1" x14ac:dyDescent="0.25">
      <c r="A93" s="96" t="s">
        <v>783</v>
      </c>
      <c r="B93" s="100">
        <v>17</v>
      </c>
      <c r="C93" s="100">
        <v>0.4</v>
      </c>
      <c r="D93" s="100"/>
      <c r="E93" s="100"/>
      <c r="F93" s="100">
        <v>0.5</v>
      </c>
      <c r="G93" s="100">
        <v>2</v>
      </c>
      <c r="H93" s="98" t="s">
        <v>629</v>
      </c>
      <c r="I93" s="100" t="s">
        <v>846</v>
      </c>
    </row>
    <row r="94" spans="1:9" ht="12.75" customHeight="1" x14ac:dyDescent="0.25">
      <c r="A94" s="96" t="s">
        <v>784</v>
      </c>
      <c r="B94" s="100">
        <v>17</v>
      </c>
      <c r="C94" s="100">
        <v>0.4</v>
      </c>
      <c r="D94" s="100"/>
      <c r="E94" s="100"/>
      <c r="F94" s="100">
        <v>0.6</v>
      </c>
      <c r="G94" s="100">
        <v>2</v>
      </c>
      <c r="H94" s="98" t="s">
        <v>804</v>
      </c>
      <c r="I94" s="100" t="s">
        <v>846</v>
      </c>
    </row>
    <row r="95" spans="1:9" ht="12.75" customHeight="1" x14ac:dyDescent="0.25">
      <c r="A95" s="96" t="s">
        <v>787</v>
      </c>
      <c r="B95" s="100">
        <v>17</v>
      </c>
      <c r="C95" s="100">
        <v>0.3</v>
      </c>
      <c r="G95" s="100">
        <v>2</v>
      </c>
      <c r="H95" s="98" t="s">
        <v>804</v>
      </c>
      <c r="I95" s="100" t="s">
        <v>846</v>
      </c>
    </row>
    <row r="96" spans="1:9" ht="12.75" customHeight="1" x14ac:dyDescent="0.25">
      <c r="A96" s="96" t="s">
        <v>782</v>
      </c>
      <c r="B96" s="100">
        <v>17</v>
      </c>
      <c r="C96" s="100">
        <v>0.15</v>
      </c>
      <c r="G96" s="100">
        <v>1</v>
      </c>
      <c r="H96" s="98" t="s">
        <v>629</v>
      </c>
      <c r="I96" s="100" t="s">
        <v>846</v>
      </c>
    </row>
    <row r="97" spans="1:9" ht="12.75" customHeight="1" x14ac:dyDescent="0.25">
      <c r="A97" s="96" t="s">
        <v>785</v>
      </c>
      <c r="B97" s="100">
        <v>17</v>
      </c>
      <c r="C97" s="100">
        <v>0.2</v>
      </c>
      <c r="D97" s="100"/>
      <c r="E97" s="100"/>
      <c r="F97" s="100">
        <v>0.9</v>
      </c>
      <c r="G97" s="100">
        <v>2</v>
      </c>
      <c r="H97" s="98" t="s">
        <v>804</v>
      </c>
      <c r="I97" s="100" t="s">
        <v>846</v>
      </c>
    </row>
    <row r="98" spans="1:9" ht="12.75" customHeight="1" x14ac:dyDescent="0.25">
      <c r="A98" s="96" t="s">
        <v>1016</v>
      </c>
      <c r="B98" s="100">
        <v>17</v>
      </c>
      <c r="C98" s="100">
        <v>0.2</v>
      </c>
      <c r="G98" s="100">
        <v>2</v>
      </c>
      <c r="H98" s="98" t="s">
        <v>804</v>
      </c>
      <c r="I98" s="100" t="s">
        <v>846</v>
      </c>
    </row>
    <row r="99" spans="1:9" ht="12.75" customHeight="1" x14ac:dyDescent="0.25">
      <c r="A99" s="96" t="s">
        <v>786</v>
      </c>
      <c r="B99" s="100">
        <v>17</v>
      </c>
      <c r="C99" s="100">
        <v>0.2</v>
      </c>
      <c r="G99" s="100">
        <v>1</v>
      </c>
      <c r="H99" s="98" t="s">
        <v>629</v>
      </c>
      <c r="I99" s="100" t="s">
        <v>846</v>
      </c>
    </row>
    <row r="100" spans="1:9" ht="12.75" customHeight="1" x14ac:dyDescent="0.25">
      <c r="A100" s="96" t="s">
        <v>832</v>
      </c>
      <c r="B100" s="100">
        <v>71</v>
      </c>
      <c r="C100" s="100">
        <v>0.15</v>
      </c>
      <c r="G100" s="100">
        <v>1</v>
      </c>
      <c r="H100" s="98" t="s">
        <v>804</v>
      </c>
      <c r="I100" s="100" t="s">
        <v>846</v>
      </c>
    </row>
    <row r="101" spans="1:9" ht="12.75" customHeight="1" x14ac:dyDescent="0.25">
      <c r="A101" s="96" t="s">
        <v>833</v>
      </c>
      <c r="B101" s="100">
        <v>100</v>
      </c>
      <c r="C101" s="100">
        <v>0.15</v>
      </c>
      <c r="G101" s="100">
        <v>2</v>
      </c>
      <c r="H101" s="98" t="s">
        <v>629</v>
      </c>
      <c r="I101" s="100" t="s">
        <v>846</v>
      </c>
    </row>
    <row r="102" spans="1:9" ht="12.75" customHeight="1" x14ac:dyDescent="0.25">
      <c r="A102" s="96" t="s">
        <v>834</v>
      </c>
      <c r="B102" s="100">
        <v>45</v>
      </c>
      <c r="C102" s="100">
        <v>0.15</v>
      </c>
      <c r="G102" s="100">
        <v>1</v>
      </c>
      <c r="H102" s="98" t="s">
        <v>804</v>
      </c>
      <c r="I102" s="100" t="s">
        <v>846</v>
      </c>
    </row>
    <row r="103" spans="1:9" ht="12.75" customHeight="1" x14ac:dyDescent="0.25">
      <c r="A103" s="96" t="s">
        <v>835</v>
      </c>
      <c r="B103" s="100">
        <v>45</v>
      </c>
      <c r="C103" s="100">
        <v>0.15</v>
      </c>
      <c r="G103" s="100">
        <v>1</v>
      </c>
      <c r="H103" s="98" t="s">
        <v>804</v>
      </c>
      <c r="I103" s="100" t="s">
        <v>846</v>
      </c>
    </row>
    <row r="104" spans="1:9" ht="12.75" customHeight="1" x14ac:dyDescent="0.25">
      <c r="A104" s="96" t="s">
        <v>836</v>
      </c>
      <c r="B104" s="100">
        <v>10</v>
      </c>
      <c r="C104" s="100">
        <v>0.15</v>
      </c>
      <c r="G104" s="100">
        <v>2</v>
      </c>
      <c r="H104" s="98" t="s">
        <v>672</v>
      </c>
      <c r="I104" s="100" t="s">
        <v>846</v>
      </c>
    </row>
    <row r="105" spans="1:9" ht="12.75" customHeight="1" x14ac:dyDescent="0.25">
      <c r="A105" s="96" t="s">
        <v>837</v>
      </c>
      <c r="B105" s="100">
        <v>10</v>
      </c>
      <c r="C105" s="100">
        <v>0.15</v>
      </c>
      <c r="G105" s="100">
        <v>2</v>
      </c>
      <c r="H105" s="98" t="s">
        <v>804</v>
      </c>
      <c r="I105" s="100" t="s">
        <v>846</v>
      </c>
    </row>
    <row r="106" spans="1:9" ht="12.75" customHeight="1" x14ac:dyDescent="0.25">
      <c r="A106" s="96" t="s">
        <v>838</v>
      </c>
      <c r="B106" s="100">
        <v>10</v>
      </c>
      <c r="C106" s="100">
        <v>0.15</v>
      </c>
      <c r="G106" s="100">
        <v>2</v>
      </c>
      <c r="H106" s="98" t="s">
        <v>804</v>
      </c>
      <c r="I106" s="100" t="s">
        <v>846</v>
      </c>
    </row>
    <row r="107" spans="1:9" ht="12.75" customHeight="1" x14ac:dyDescent="0.25">
      <c r="A107" s="96" t="s">
        <v>839</v>
      </c>
      <c r="B107" s="100">
        <v>33</v>
      </c>
      <c r="C107" s="100">
        <v>0.15</v>
      </c>
      <c r="G107" s="100">
        <v>1</v>
      </c>
      <c r="H107" s="98" t="s">
        <v>629</v>
      </c>
      <c r="I107" s="100" t="s">
        <v>846</v>
      </c>
    </row>
    <row r="108" spans="1:9" ht="12.75" customHeight="1" x14ac:dyDescent="0.25">
      <c r="A108" s="96" t="s">
        <v>840</v>
      </c>
      <c r="B108" s="100">
        <v>33</v>
      </c>
      <c r="C108" s="100">
        <v>0.15</v>
      </c>
      <c r="G108" s="100">
        <v>1</v>
      </c>
      <c r="H108" s="98" t="s">
        <v>712</v>
      </c>
      <c r="I108" s="100" t="s">
        <v>846</v>
      </c>
    </row>
    <row r="109" spans="1:9" ht="12.75" customHeight="1" x14ac:dyDescent="0.25">
      <c r="A109" s="96" t="s">
        <v>841</v>
      </c>
      <c r="B109" s="100">
        <v>33</v>
      </c>
      <c r="C109" s="100">
        <v>0.15</v>
      </c>
      <c r="G109" s="100">
        <v>2</v>
      </c>
      <c r="H109" s="98" t="s">
        <v>703</v>
      </c>
      <c r="I109" s="100" t="s">
        <v>846</v>
      </c>
    </row>
    <row r="110" spans="1:9" ht="12.75" customHeight="1" x14ac:dyDescent="0.25">
      <c r="A110" s="96" t="s">
        <v>842</v>
      </c>
      <c r="B110" s="100">
        <v>10</v>
      </c>
      <c r="C110" s="100">
        <v>0.15</v>
      </c>
      <c r="G110" s="100">
        <v>2</v>
      </c>
      <c r="H110" s="98" t="s">
        <v>703</v>
      </c>
      <c r="I110" s="100" t="s">
        <v>846</v>
      </c>
    </row>
    <row r="111" spans="1:9" ht="12.75" customHeight="1" x14ac:dyDescent="0.25">
      <c r="A111" s="96" t="s">
        <v>131</v>
      </c>
      <c r="B111" s="100">
        <v>0</v>
      </c>
      <c r="C111" s="100">
        <v>0</v>
      </c>
      <c r="G111" s="98">
        <v>0</v>
      </c>
      <c r="H111" s="98">
        <v>0</v>
      </c>
      <c r="I111" s="100" t="s">
        <v>813</v>
      </c>
    </row>
    <row r="112" spans="1:9" ht="12.75" customHeight="1" x14ac:dyDescent="0.25">
      <c r="I112" s="100"/>
    </row>
    <row r="113" spans="1:3" ht="12.75" customHeight="1" x14ac:dyDescent="0.25"/>
    <row r="114" spans="1:3" ht="12.75" customHeight="1" x14ac:dyDescent="0.25"/>
    <row r="115" spans="1:3" ht="12.75" customHeight="1" x14ac:dyDescent="0.25"/>
    <row r="116" spans="1:3" ht="12.75" customHeight="1" x14ac:dyDescent="0.25"/>
    <row r="117" spans="1:3" ht="12.75" customHeight="1" x14ac:dyDescent="0.25"/>
    <row r="118" spans="1:3" ht="12.75" customHeight="1" x14ac:dyDescent="0.25"/>
    <row r="119" spans="1:3" ht="12.75" customHeight="1" x14ac:dyDescent="0.25"/>
    <row r="120" spans="1:3" ht="12.75" customHeight="1" x14ac:dyDescent="0.25">
      <c r="A120" s="99"/>
      <c r="B120" s="99"/>
      <c r="C120" s="99"/>
    </row>
    <row r="121" spans="1:3" ht="12.75" customHeight="1" x14ac:dyDescent="0.25">
      <c r="A121" s="99"/>
      <c r="B121" s="99"/>
      <c r="C121" s="99"/>
    </row>
    <row r="122" spans="1:3" ht="12.75" customHeight="1" x14ac:dyDescent="0.25">
      <c r="A122" s="99"/>
      <c r="B122" s="99"/>
      <c r="C122" s="99"/>
    </row>
    <row r="123" spans="1:3" ht="12.75" customHeight="1" x14ac:dyDescent="0.25">
      <c r="A123" s="99"/>
      <c r="B123" s="99"/>
      <c r="C123" s="99"/>
    </row>
    <row r="124" spans="1:3" ht="12.75" customHeight="1" x14ac:dyDescent="0.25">
      <c r="B124" s="99"/>
      <c r="C124" s="99"/>
    </row>
    <row r="125" spans="1:3" ht="12.75" customHeight="1" x14ac:dyDescent="0.25">
      <c r="B125" s="99"/>
      <c r="C125" s="99"/>
    </row>
    <row r="126" spans="1:3" ht="12.75" customHeight="1" x14ac:dyDescent="0.25"/>
    <row r="127" spans="1:3" ht="12.75" customHeight="1" x14ac:dyDescent="0.25"/>
    <row r="128" spans="1:3" ht="12.75" customHeight="1" x14ac:dyDescent="0.25"/>
    <row r="129" spans="1:1" ht="12.75" customHeight="1" x14ac:dyDescent="0.25"/>
    <row r="130" spans="1:1" ht="12.75" customHeight="1" x14ac:dyDescent="0.25"/>
    <row r="131" spans="1:1" ht="12.75" customHeight="1" x14ac:dyDescent="0.25"/>
    <row r="132" spans="1:1" x14ac:dyDescent="0.25">
      <c r="A132" s="96"/>
    </row>
    <row r="133" spans="1:1" x14ac:dyDescent="0.25">
      <c r="A133" s="96"/>
    </row>
    <row r="134" spans="1:1" x14ac:dyDescent="0.25">
      <c r="A134" s="96"/>
    </row>
    <row r="135" spans="1:1" x14ac:dyDescent="0.25">
      <c r="A135" s="96"/>
    </row>
    <row r="136" spans="1:1" x14ac:dyDescent="0.25">
      <c r="A136" s="96"/>
    </row>
    <row r="137" spans="1:1" x14ac:dyDescent="0.25">
      <c r="A137" s="96"/>
    </row>
    <row r="138" spans="1:1" x14ac:dyDescent="0.25">
      <c r="A138" s="96"/>
    </row>
    <row r="139" spans="1:1" x14ac:dyDescent="0.25">
      <c r="A139" s="9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b26d xmlns="785685f2-c2e1-4352-89aa-3faca8eaba52" xsi:nil="true"/>
    <DateCCOReviewed xmlns="785685f2-c2e1-4352-89aa-3faca8eaba52" xsi:nil="true"/>
    <TaxCatchAll xmlns="5067c814-4b34-462c-a21d-c185ff6548d2" xsi:nil="true"/>
    <oawc xmlns="785685f2-c2e1-4352-89aa-3faca8eaba52" xsi:nil="true"/>
    <sipv xmlns="785685f2-c2e1-4352-89aa-3faca8eaba52" xsi:nil="true"/>
    <lcf76f155ced4ddcb4097134ff3c332f xmlns="785685f2-c2e1-4352-89aa-3faca8eaba52">
      <Terms xmlns="http://schemas.microsoft.com/office/infopath/2007/PartnerControls"/>
    </lcf76f155ced4ddcb4097134ff3c332f>
    <_x0074_mv6 xmlns="785685f2-c2e1-4352-89aa-3faca8eaba52">
      <UserInfo>
        <DisplayName/>
        <AccountId xsi:nil="true"/>
        <AccountType/>
      </UserInfo>
    </_x0074_mv6>
    <CCOReviewr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2" ma:contentTypeDescription="Create a new document." ma:contentTypeScope="" ma:versionID="5898d577c259baeac45bcb1f103953b8">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61537f4b3eed0010968074bb0b64a3b2"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_x0074_mv6" minOccurs="0"/>
                <xsd:element ref="ns2:sipv" minOccurs="0"/>
                <xsd:element ref="ns2:oawc" minOccurs="0"/>
                <xsd:element ref="ns2:CCOReviewr" minOccurs="0"/>
                <xsd:element ref="ns2:DateCCOReviewed" minOccurs="0"/>
                <xsd:element ref="ns2:b26d"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_x0074_mv6" ma:index="13" nillable="true" ma:displayName="BSO Reviewer" ma:list="UserInfo" ma:internalName="_x0074_mv6">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pv" ma:index="14" nillable="true" ma:displayName="Date BSO Review Completed" ma:internalName="sipv">
      <xsd:simpleType>
        <xsd:restriction base="dms:DateTime"/>
      </xsd:simpleType>
    </xsd:element>
    <xsd:element name="oawc" ma:index="15" nillable="true" ma:displayName="Text" ma:internalName="oawc">
      <xsd:simpleType>
        <xsd:restriction base="dms:Text"/>
      </xsd:simpleType>
    </xsd:element>
    <xsd:element name="CCOReviewr" ma:index="16" nillable="true" ma:displayName="CCO Reviewer" ma:format="Dropdown" ma:internalName="CCOReviewr">
      <xsd:simpleType>
        <xsd:restriction base="dms:Text">
          <xsd:maxLength value="255"/>
        </xsd:restriction>
      </xsd:simpleType>
    </xsd:element>
    <xsd:element name="DateCCOReviewed" ma:index="17" nillable="true" ma:displayName="Date CCO Reviewed" ma:format="Dropdown" ma:internalName="DateCCOReviewed">
      <xsd:simpleType>
        <xsd:restriction base="dms:Text">
          <xsd:maxLength value="255"/>
        </xsd:restriction>
      </xsd:simpleType>
    </xsd:element>
    <xsd:element name="b26d" ma:index="18" nillable="true" ma:displayName="SCO Reviewer" ma:internalName="b26d">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c93a3eb4-f9b2-4918-8a30-eb81fd3c832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FE7A76-BDFD-4867-B433-23387A6159E4}">
  <ds:schemaRefs>
    <ds:schemaRef ds:uri="http://schemas.microsoft.com/sharepoint/v3/contenttype/forms"/>
  </ds:schemaRefs>
</ds:datastoreItem>
</file>

<file path=customXml/itemProps2.xml><?xml version="1.0" encoding="utf-8"?>
<ds:datastoreItem xmlns:ds="http://schemas.openxmlformats.org/officeDocument/2006/customXml" ds:itemID="{D769BD8B-15F3-4E68-9198-56C3D9E57B3D}">
  <ds:schemaRefs>
    <ds:schemaRef ds:uri="http://schemas.microsoft.com/office/2006/metadata/properties"/>
    <ds:schemaRef ds:uri="http://schemas.openxmlformats.org/package/2006/metadata/core-properties"/>
    <ds:schemaRef ds:uri="http://purl.org/dc/elements/1.1/"/>
    <ds:schemaRef ds:uri="http://purl.org/dc/dcmitype/"/>
    <ds:schemaRef ds:uri="http://schemas.microsoft.com/office/2006/documentManagement/types"/>
    <ds:schemaRef ds:uri="http://www.w3.org/XML/1998/namespace"/>
    <ds:schemaRef ds:uri="http://purl.org/dc/terms/"/>
    <ds:schemaRef ds:uri="785685f2-c2e1-4352-89aa-3faca8eaba52"/>
    <ds:schemaRef ds:uri="5067c814-4b34-462c-a21d-c185ff6548d2"/>
    <ds:schemaRef ds:uri="http://schemas.microsoft.com/office/infopath/2007/PartnerControls"/>
  </ds:schemaRefs>
</ds:datastoreItem>
</file>

<file path=customXml/itemProps3.xml><?xml version="1.0" encoding="utf-8"?>
<ds:datastoreItem xmlns:ds="http://schemas.openxmlformats.org/officeDocument/2006/customXml" ds:itemID="{A7121E93-D5FA-443D-BE86-EF84FFF0F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Complete Building Method</vt:lpstr>
      <vt:lpstr>2022 Stds Ltg Table</vt:lpstr>
      <vt:lpstr>2025 Stds Ltg Table</vt:lpstr>
      <vt:lpstr>2022 SpaceFuncData-Input</vt:lpstr>
      <vt:lpstr>2025 SpaceFuncData-Input</vt:lpstr>
      <vt:lpstr>For CSV - 2025 SpcFuncData</vt:lpstr>
      <vt:lpstr>For CSV - 2019 VentSpcFuncData</vt:lpstr>
      <vt:lpstr>For CSV - 2025 VentSpcFuncData</vt:lpstr>
      <vt:lpstr>19 SpcFunc &amp; VentSpcFunc combos</vt:lpstr>
      <vt:lpstr>25 SpcFunc &amp; VentSpcFunc combos</vt:lpstr>
      <vt:lpstr>ForCSV-19ValidVentSpcFuncEnums</vt:lpstr>
      <vt:lpstr>ForCSV-22ValidVentSpcFuncEnums</vt:lpstr>
      <vt:lpstr>FuncSchGrp Table</vt:lpstr>
      <vt:lpstr>CBC Table</vt:lpstr>
      <vt:lpstr>Comparison</vt:lpstr>
      <vt:lpstr>2019 Ventilation List</vt:lpstr>
      <vt:lpstr>2019 Ventilation List SORT</vt:lpstr>
      <vt:lpstr>2022 Ventilation List</vt:lpstr>
      <vt:lpstr>2022 Ventilation List SORT</vt:lpstr>
      <vt:lpstr>SpcFuncBkCompat 16-19</vt:lpstr>
      <vt:lpstr>SpcFuncBkCompat 22-25</vt:lpstr>
      <vt:lpstr>2016SpcFunc</vt:lpstr>
      <vt:lpstr>2019SpcFunc BEMEnums Gen</vt:lpstr>
      <vt:lpstr>2022SpcFunc BEMEnums Gen</vt:lpstr>
      <vt:lpstr>2025 Ventilation List</vt:lpstr>
      <vt:lpstr>2025 Ventilation List SORT</vt:lpstr>
    </vt:vector>
  </TitlesOfParts>
  <Company>Architectural Energy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Eley</dc:creator>
  <cp:lastModifiedBy>Bucaneg, Haile@Energy</cp:lastModifiedBy>
  <cp:lastPrinted>2021-11-17T21:53:27Z</cp:lastPrinted>
  <dcterms:created xsi:type="dcterms:W3CDTF">2009-04-17T21:02:28Z</dcterms:created>
  <dcterms:modified xsi:type="dcterms:W3CDTF">2026-02-11T19:47:17Z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